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SarahSchmidt\Documents\sourcetree\MoEWe\CaseStudy3_RoadDebris\"/>
    </mc:Choice>
  </mc:AlternateContent>
  <xr:revisionPtr revIDLastSave="0" documentId="13_ncr:1_{BD1206B7-1BEE-4472-951C-F632603488E8}" xr6:coauthVersionLast="47" xr6:coauthVersionMax="47" xr10:uidLastSave="{00000000-0000-0000-0000-000000000000}"/>
  <bookViews>
    <workbookView xWindow="57480" yWindow="-120" windowWidth="29040" windowHeight="15720" activeTab="2" xr2:uid="{00000000-000D-0000-FFFF-FFFF00000000}"/>
  </bookViews>
  <sheets>
    <sheet name="UserGuide_EWU-Dashboard" sheetId="145" r:id="rId1"/>
    <sheet name="Glossary" sheetId="144" r:id="rId2"/>
    <sheet name="EWU_Dashboard" sheetId="1" r:id="rId3"/>
    <sheet name="Parameter" sheetId="2" r:id="rId4"/>
    <sheet name="Figure1_Data" sheetId="3" state="hidden" r:id="rId5"/>
    <sheet name="Figure2_Data" sheetId="4" state="hidden" r:id="rId6"/>
    <sheet name="Figure3_Data" sheetId="5" state="hidden" r:id="rId7"/>
    <sheet name="Figure4_Data" sheetId="6" state="hidden" r:id="rId8"/>
    <sheet name="Figure5_Data" sheetId="7" state="hidden" r:id="rId9"/>
    <sheet name="Figure6_Data" sheetId="8" state="hidden" r:id="rId10"/>
    <sheet name="Figure7_Data" sheetId="9" state="hidden" r:id="rId11"/>
    <sheet name="Documentation" sheetId="10" state="hidden" r:id="rId12"/>
    <sheet name="dict" sheetId="11" state="hidden" r:id="rId13"/>
    <sheet name="Indicator_default_default" sheetId="12" state="hidden" r:id="rId14"/>
    <sheet name="Indicator_default_S1" sheetId="13" state="hidden" r:id="rId15"/>
    <sheet name="Indicator_default_S2" sheetId="14" state="hidden" r:id="rId16"/>
    <sheet name="Indicator_default_S3" sheetId="15" state="hidden" r:id="rId17"/>
    <sheet name="Indicator_db1_default" sheetId="16" state="hidden" r:id="rId18"/>
    <sheet name="Indicator_db1_S1" sheetId="17" state="hidden" r:id="rId19"/>
    <sheet name="Indicator_db1_S2" sheetId="18" state="hidden" r:id="rId20"/>
    <sheet name="Indicator_db1_S3" sheetId="19" state="hidden" r:id="rId21"/>
    <sheet name="W_Ind_default_default" sheetId="20" state="hidden" r:id="rId22"/>
    <sheet name="W_Ind_default_S1" sheetId="21" state="hidden" r:id="rId23"/>
    <sheet name="W_Ind_default_S2" sheetId="22" state="hidden" r:id="rId24"/>
    <sheet name="W_Ind_default_S3" sheetId="23" state="hidden" r:id="rId25"/>
    <sheet name="W_Ind_db1_default" sheetId="24" state="hidden" r:id="rId26"/>
    <sheet name="W_Ind_db1_S1" sheetId="25" state="hidden" r:id="rId27"/>
    <sheet name="W_Ind_db1_S2" sheetId="26" state="hidden" r:id="rId28"/>
    <sheet name="W_Ind_db1_S3" sheetId="27" state="hidden" r:id="rId29"/>
    <sheet name="Weighting" sheetId="28" state="hidden" r:id="rId30"/>
    <sheet name="LCA_default_default" sheetId="29" state="hidden" r:id="rId31"/>
    <sheet name="LCA_default_S1" sheetId="30" state="hidden" r:id="rId32"/>
    <sheet name="LCA_default_S2" sheetId="31" state="hidden" r:id="rId33"/>
    <sheet name="LCA_default_S3" sheetId="32" state="hidden" r:id="rId34"/>
    <sheet name="LCA_db1_default" sheetId="33" state="hidden" r:id="rId35"/>
    <sheet name="LCA_db1_S1" sheetId="34" state="hidden" r:id="rId36"/>
    <sheet name="LCA_db1_S2" sheetId="35" state="hidden" r:id="rId37"/>
    <sheet name="LCA_db1_S3" sheetId="36" state="hidden" r:id="rId38"/>
    <sheet name="CA_Pathways_default_default" sheetId="37" state="hidden" r:id="rId39"/>
    <sheet name="CA_Pathways_default_S1" sheetId="38" state="hidden" r:id="rId40"/>
    <sheet name="CA_Pathways_default_S2" sheetId="39" state="hidden" r:id="rId41"/>
    <sheet name="CA_Pathways_default_S3" sheetId="40" state="hidden" r:id="rId42"/>
    <sheet name="CA_Pathways_db1_default" sheetId="41" state="hidden" r:id="rId43"/>
    <sheet name="CA_Pathways_db1_S1" sheetId="42" state="hidden" r:id="rId44"/>
    <sheet name="CA_Pathways_db1_S2" sheetId="43" state="hidden" r:id="rId45"/>
    <sheet name="CA_Pathways_db1_S3" sheetId="44" state="hidden" r:id="rId46"/>
    <sheet name="CA_acts_default_default" sheetId="45" state="hidden" r:id="rId47"/>
    <sheet name="CA_acts_default_S1" sheetId="46" state="hidden" r:id="rId48"/>
    <sheet name="CA_acts_default_S2" sheetId="47" state="hidden" r:id="rId49"/>
    <sheet name="CA_acts_default_S3" sheetId="48" state="hidden" r:id="rId50"/>
    <sheet name="CA_acts_db1_default" sheetId="49" state="hidden" r:id="rId51"/>
    <sheet name="CA_acts_db1_S1" sheetId="50" state="hidden" r:id="rId52"/>
    <sheet name="CA_acts_db1_S2" sheetId="51" state="hidden" r:id="rId53"/>
    <sheet name="CA_acts_db1_S3" sheetId="52" state="hidden" r:id="rId54"/>
    <sheet name="Waste_Generation_default" sheetId="53" state="hidden" r:id="rId55"/>
    <sheet name="Waste_Generation_S1" sheetId="54" state="hidden" r:id="rId56"/>
    <sheet name="Waste_Generation_S2" sheetId="55" state="hidden" r:id="rId57"/>
    <sheet name="Waste_Generation_S3" sheetId="56" state="hidden" r:id="rId58"/>
    <sheet name="Waste_Composition_default" sheetId="57" state="hidden" r:id="rId59"/>
    <sheet name="Waste_Composition_S1" sheetId="58" state="hidden" r:id="rId60"/>
    <sheet name="Waste_Composition_S2" sheetId="59" state="hidden" r:id="rId61"/>
    <sheet name="Waste_Composition_S3" sheetId="60" state="hidden" r:id="rId62"/>
    <sheet name="LCI_default_default" sheetId="61" state="hidden" r:id="rId63"/>
    <sheet name="LCI_default_S1" sheetId="62" state="hidden" r:id="rId64"/>
    <sheet name="LCI_default_S2" sheetId="63" state="hidden" r:id="rId65"/>
    <sheet name="LCI_default_S3" sheetId="64" state="hidden" r:id="rId66"/>
    <sheet name="LCI_db1_default" sheetId="65" state="hidden" r:id="rId67"/>
    <sheet name="LCI_db1_S1" sheetId="66" state="hidden" r:id="rId68"/>
    <sheet name="LCI_db1_S2" sheetId="67" state="hidden" r:id="rId69"/>
    <sheet name="LCI_db1_S3" sheetId="68" state="hidden" r:id="rId70"/>
    <sheet name="LCIA_Methods" sheetId="69" state="hidden" r:id="rId71"/>
    <sheet name="OEV_materials_default" sheetId="70" state="hidden" r:id="rId72"/>
    <sheet name="OEV_materials_db1" sheetId="71" state="hidden" r:id="rId73"/>
    <sheet name="OEV_Pathways_default_default" sheetId="72" state="hidden" r:id="rId74"/>
    <sheet name="OEV_Pathways_default_S1" sheetId="73" state="hidden" r:id="rId75"/>
    <sheet name="OEV_Pathways_default_S2" sheetId="74" state="hidden" r:id="rId76"/>
    <sheet name="OEV_Pathways_default_S3" sheetId="75" state="hidden" r:id="rId77"/>
    <sheet name="OEV_Pathways_db1_default" sheetId="76" state="hidden" r:id="rId78"/>
    <sheet name="OEV_Pathways_db1_S1" sheetId="77" state="hidden" r:id="rId79"/>
    <sheet name="OEV_Pathways_db1_S2" sheetId="78" state="hidden" r:id="rId80"/>
    <sheet name="OEV_Pathways_db1_S3" sheetId="79" state="hidden" r:id="rId81"/>
    <sheet name="supply_chain_default_PAH_RD" sheetId="80" state="hidden" r:id="rId82"/>
    <sheet name="supply_chain_default_TP1" sheetId="81" state="hidden" r:id="rId83"/>
    <sheet name="supply_chain_default_TP2" sheetId="82" state="hidden" r:id="rId84"/>
    <sheet name="supply_chain_default_TP3" sheetId="83" state="hidden" r:id="rId85"/>
    <sheet name="supply_chain_S1_PAH_RD" sheetId="84" state="hidden" r:id="rId86"/>
    <sheet name="supply_chain_S1_TP1" sheetId="85" state="hidden" r:id="rId87"/>
    <sheet name="supply_chain_S1_TP2" sheetId="86" state="hidden" r:id="rId88"/>
    <sheet name="supply_chain_S1_TP3" sheetId="87" state="hidden" r:id="rId89"/>
    <sheet name="supply_chain_S2_PAH_RD" sheetId="88" state="hidden" r:id="rId90"/>
    <sheet name="supply_chain_S2_TP1" sheetId="89" state="hidden" r:id="rId91"/>
    <sheet name="supply_chain_S2_TP2" sheetId="90" state="hidden" r:id="rId92"/>
    <sheet name="supply_chain_S2_TP3" sheetId="91" state="hidden" r:id="rId93"/>
    <sheet name="supply_chain_S3_PAH_RD" sheetId="92" state="hidden" r:id="rId94"/>
    <sheet name="supply_chain_S3_TP1" sheetId="93" state="hidden" r:id="rId95"/>
    <sheet name="supply_chain_S3_TP2" sheetId="94" state="hidden" r:id="rId96"/>
    <sheet name="supply_chain_S3_TP3" sheetId="95" state="hidden" r:id="rId97"/>
    <sheet name="TUM_default_default_Treatm" sheetId="96" state="hidden" r:id="rId98"/>
    <sheet name="TUM_default_default_Util" sheetId="97" state="hidden" r:id="rId99"/>
    <sheet name="TUM_default_default_Mat" sheetId="98" state="hidden" r:id="rId100"/>
    <sheet name="TUM_default_S1_Treatm" sheetId="99" state="hidden" r:id="rId101"/>
    <sheet name="TUM_default_S1_Util" sheetId="100" state="hidden" r:id="rId102"/>
    <sheet name="TUM_default_S1_Mat" sheetId="101" state="hidden" r:id="rId103"/>
    <sheet name="TUM_default_S2_Treatm" sheetId="102" state="hidden" r:id="rId104"/>
    <sheet name="TUM_default_S2_Util" sheetId="103" state="hidden" r:id="rId105"/>
    <sheet name="TUM_default_S2_Mat" sheetId="104" state="hidden" r:id="rId106"/>
    <sheet name="TUM_default_S3_Treatm" sheetId="105" state="hidden" r:id="rId107"/>
    <sheet name="TUM_default_S3_Util" sheetId="106" state="hidden" r:id="rId108"/>
    <sheet name="TUM_default_S3_Mat" sheetId="107" state="hidden" r:id="rId109"/>
    <sheet name="TUM_db1_default_Treatm" sheetId="108" state="hidden" r:id="rId110"/>
    <sheet name="TUM_db1_default_Util" sheetId="109" state="hidden" r:id="rId111"/>
    <sheet name="TUM_db1_default_Mat" sheetId="110" state="hidden" r:id="rId112"/>
    <sheet name="TUM_db1_S1_Treatm" sheetId="111" state="hidden" r:id="rId113"/>
    <sheet name="TUM_db1_S1_Util" sheetId="112" state="hidden" r:id="rId114"/>
    <sheet name="TUM_db1_S1_Mat" sheetId="113" state="hidden" r:id="rId115"/>
    <sheet name="TUM_db1_S2_Treatm" sheetId="114" state="hidden" r:id="rId116"/>
    <sheet name="TUM_db1_S2_Util" sheetId="115" state="hidden" r:id="rId117"/>
    <sheet name="TUM_db1_S2_Mat" sheetId="116" state="hidden" r:id="rId118"/>
    <sheet name="TUM_db1_S3_Treatm" sheetId="117" state="hidden" r:id="rId119"/>
    <sheet name="TUM_db1_S3_Util" sheetId="118" state="hidden" r:id="rId120"/>
    <sheet name="TUM_db1_S3_Mat" sheetId="119" state="hidden" r:id="rId121"/>
    <sheet name="WTUM_default_default_Treatm" sheetId="120" state="hidden" r:id="rId122"/>
    <sheet name="WTUM_default_default_Util" sheetId="121" state="hidden" r:id="rId123"/>
    <sheet name="WTUM_default_default_Mat" sheetId="122" state="hidden" r:id="rId124"/>
    <sheet name="WTUM_default_S1_Treatm" sheetId="123" state="hidden" r:id="rId125"/>
    <sheet name="WTUM_default_S1_Util" sheetId="124" state="hidden" r:id="rId126"/>
    <sheet name="WTUM_default_S1_Mat" sheetId="125" state="hidden" r:id="rId127"/>
    <sheet name="WTUM_default_S2_Treatm" sheetId="126" state="hidden" r:id="rId128"/>
    <sheet name="WTUM_default_S2_Util" sheetId="127" state="hidden" r:id="rId129"/>
    <sheet name="WTUM_default_S2_Mat" sheetId="128" state="hidden" r:id="rId130"/>
    <sheet name="WTUM_default_S3_Treatm" sheetId="129" state="hidden" r:id="rId131"/>
    <sheet name="WTUM_default_S3_Util" sheetId="130" state="hidden" r:id="rId132"/>
    <sheet name="WTUM_default_S3_Mat" sheetId="131" state="hidden" r:id="rId133"/>
    <sheet name="WTUM_db1_default_Treatm" sheetId="132" state="hidden" r:id="rId134"/>
    <sheet name="WTUM_db1_default_Util" sheetId="133" state="hidden" r:id="rId135"/>
    <sheet name="WTUM_db1_default_Mat" sheetId="134" state="hidden" r:id="rId136"/>
    <sheet name="WTUM_db1_S1_Treatm" sheetId="135" state="hidden" r:id="rId137"/>
    <sheet name="WTUM_db1_S1_Util" sheetId="136" state="hidden" r:id="rId138"/>
    <sheet name="WTUM_db1_S1_Mat" sheetId="137" state="hidden" r:id="rId139"/>
    <sheet name="WTUM_db1_S2_Treatm" sheetId="138" state="hidden" r:id="rId140"/>
    <sheet name="WTUM_db1_S2_Util" sheetId="139" state="hidden" r:id="rId141"/>
    <sheet name="WTUM_db1_S2_Mat" sheetId="140" state="hidden" r:id="rId142"/>
    <sheet name="WTUM_db1_S3_Treatm" sheetId="141" state="hidden" r:id="rId143"/>
    <sheet name="WTUM_db1_S3_Util" sheetId="142" state="hidden" r:id="rId144"/>
    <sheet name="WTUM_db1_S3_Mat" sheetId="143" state="hidden" r:id="rId14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5" i="118" l="1"/>
  <c r="P5" i="118"/>
  <c r="O5" i="118"/>
  <c r="N5" i="118"/>
  <c r="M5" i="118"/>
  <c r="L5" i="118"/>
  <c r="K5" i="118"/>
  <c r="J5" i="118"/>
  <c r="I5" i="118"/>
  <c r="H5" i="118"/>
  <c r="G5" i="118"/>
  <c r="F5" i="118"/>
  <c r="E5" i="118"/>
  <c r="D5" i="118"/>
  <c r="C5" i="118"/>
  <c r="B5" i="118"/>
  <c r="Q4" i="118"/>
  <c r="P4" i="118"/>
  <c r="O4" i="118"/>
  <c r="N4" i="118"/>
  <c r="M4" i="118"/>
  <c r="L4" i="118"/>
  <c r="K4" i="118"/>
  <c r="J4" i="118"/>
  <c r="I4" i="118"/>
  <c r="H4" i="118"/>
  <c r="G4" i="118"/>
  <c r="F4" i="118"/>
  <c r="E4" i="118"/>
  <c r="D4" i="118"/>
  <c r="C4" i="118"/>
  <c r="B4" i="118"/>
  <c r="Q5" i="115"/>
  <c r="P5" i="115"/>
  <c r="O5" i="115"/>
  <c r="N5" i="115"/>
  <c r="M5" i="115"/>
  <c r="L5" i="115"/>
  <c r="K5" i="115"/>
  <c r="J5" i="115"/>
  <c r="I5" i="115"/>
  <c r="H5" i="115"/>
  <c r="G5" i="115"/>
  <c r="F5" i="115"/>
  <c r="E5" i="115"/>
  <c r="D5" i="115"/>
  <c r="C5" i="115"/>
  <c r="B5" i="115"/>
  <c r="Q4" i="115"/>
  <c r="P4" i="115"/>
  <c r="O4" i="115"/>
  <c r="N4" i="115"/>
  <c r="M4" i="115"/>
  <c r="L4" i="115"/>
  <c r="K4" i="115"/>
  <c r="J4" i="115"/>
  <c r="I4" i="115"/>
  <c r="H4" i="115"/>
  <c r="G4" i="115"/>
  <c r="F4" i="115"/>
  <c r="E4" i="115"/>
  <c r="D4" i="115"/>
  <c r="C4" i="115"/>
  <c r="B4" i="115"/>
  <c r="Q5" i="112"/>
  <c r="P5" i="112"/>
  <c r="O5" i="112"/>
  <c r="N5" i="112"/>
  <c r="M5" i="112"/>
  <c r="L5" i="112"/>
  <c r="K5" i="112"/>
  <c r="J5" i="112"/>
  <c r="I5" i="112"/>
  <c r="H5" i="112"/>
  <c r="G5" i="112"/>
  <c r="F5" i="112"/>
  <c r="E5" i="112"/>
  <c r="D5" i="112"/>
  <c r="C5" i="112"/>
  <c r="B5" i="112"/>
  <c r="Q4" i="112"/>
  <c r="P4" i="112"/>
  <c r="O4" i="112"/>
  <c r="N4" i="112"/>
  <c r="M4" i="112"/>
  <c r="L4" i="112"/>
  <c r="K4" i="112"/>
  <c r="J4" i="112"/>
  <c r="I4" i="112"/>
  <c r="H4" i="112"/>
  <c r="G4" i="112"/>
  <c r="F4" i="112"/>
  <c r="E4" i="112"/>
  <c r="D4" i="112"/>
  <c r="C4" i="112"/>
  <c r="B4" i="112"/>
  <c r="Q5" i="109"/>
  <c r="P5" i="109"/>
  <c r="O5" i="109"/>
  <c r="N5" i="109"/>
  <c r="M5" i="109"/>
  <c r="L5" i="109"/>
  <c r="K5" i="109"/>
  <c r="J5" i="109"/>
  <c r="I5" i="109"/>
  <c r="H5" i="109"/>
  <c r="G5" i="109"/>
  <c r="F5" i="109"/>
  <c r="E5" i="109"/>
  <c r="D5" i="109"/>
  <c r="C5" i="109"/>
  <c r="B5" i="109"/>
  <c r="Q4" i="109"/>
  <c r="P4" i="109"/>
  <c r="O4" i="109"/>
  <c r="N4" i="109"/>
  <c r="M4" i="109"/>
  <c r="L4" i="109"/>
  <c r="K4" i="109"/>
  <c r="J4" i="109"/>
  <c r="I4" i="109"/>
  <c r="H4" i="109"/>
  <c r="G4" i="109"/>
  <c r="F4" i="109"/>
  <c r="E4" i="109"/>
  <c r="D4" i="109"/>
  <c r="C4" i="109"/>
  <c r="B4" i="109"/>
  <c r="Q5" i="106"/>
  <c r="P5" i="106"/>
  <c r="O5" i="106"/>
  <c r="N5" i="106"/>
  <c r="M5" i="106"/>
  <c r="L5" i="106"/>
  <c r="K5" i="106"/>
  <c r="J5" i="106"/>
  <c r="I5" i="106"/>
  <c r="H5" i="106"/>
  <c r="G5" i="106"/>
  <c r="F5" i="106"/>
  <c r="E5" i="106"/>
  <c r="D5" i="106"/>
  <c r="C5" i="106"/>
  <c r="B5" i="106"/>
  <c r="Q4" i="106"/>
  <c r="P4" i="106"/>
  <c r="O4" i="106"/>
  <c r="N4" i="106"/>
  <c r="M4" i="106"/>
  <c r="L4" i="106"/>
  <c r="K4" i="106"/>
  <c r="J4" i="106"/>
  <c r="I4" i="106"/>
  <c r="H4" i="106"/>
  <c r="G4" i="106"/>
  <c r="F4" i="106"/>
  <c r="E4" i="106"/>
  <c r="D4" i="106"/>
  <c r="C4" i="106"/>
  <c r="B4" i="106"/>
  <c r="Q5" i="103"/>
  <c r="P5" i="103"/>
  <c r="O5" i="103"/>
  <c r="N5" i="103"/>
  <c r="M5" i="103"/>
  <c r="L5" i="103"/>
  <c r="K5" i="103"/>
  <c r="J5" i="103"/>
  <c r="I5" i="103"/>
  <c r="H5" i="103"/>
  <c r="G5" i="103"/>
  <c r="F5" i="103"/>
  <c r="E5" i="103"/>
  <c r="D5" i="103"/>
  <c r="C5" i="103"/>
  <c r="B5" i="103"/>
  <c r="Q4" i="103"/>
  <c r="P4" i="103"/>
  <c r="O4" i="103"/>
  <c r="N4" i="103"/>
  <c r="M4" i="103"/>
  <c r="L4" i="103"/>
  <c r="K4" i="103"/>
  <c r="J4" i="103"/>
  <c r="I4" i="103"/>
  <c r="H4" i="103"/>
  <c r="G4" i="103"/>
  <c r="F4" i="103"/>
  <c r="E4" i="103"/>
  <c r="D4" i="103"/>
  <c r="C4" i="103"/>
  <c r="B4" i="103"/>
  <c r="Q5" i="100"/>
  <c r="P5" i="100"/>
  <c r="O5" i="100"/>
  <c r="N5" i="100"/>
  <c r="M5" i="100"/>
  <c r="L5" i="100"/>
  <c r="K5" i="100"/>
  <c r="J5" i="100"/>
  <c r="I5" i="100"/>
  <c r="H5" i="100"/>
  <c r="G5" i="100"/>
  <c r="F5" i="100"/>
  <c r="E5" i="100"/>
  <c r="D5" i="100"/>
  <c r="C5" i="100"/>
  <c r="B5" i="100"/>
  <c r="Q4" i="100"/>
  <c r="P4" i="100"/>
  <c r="O4" i="100"/>
  <c r="N4" i="100"/>
  <c r="M4" i="100"/>
  <c r="L4" i="100"/>
  <c r="K4" i="100"/>
  <c r="J4" i="100"/>
  <c r="I4" i="100"/>
  <c r="H4" i="100"/>
  <c r="G4" i="100"/>
  <c r="F4" i="100"/>
  <c r="E4" i="100"/>
  <c r="D4" i="100"/>
  <c r="C4" i="100"/>
  <c r="B4" i="100"/>
  <c r="Q5" i="97"/>
  <c r="P5" i="97"/>
  <c r="O5" i="97"/>
  <c r="N5" i="97"/>
  <c r="M5" i="97"/>
  <c r="L5" i="97"/>
  <c r="K5" i="97"/>
  <c r="J5" i="97"/>
  <c r="I5" i="97"/>
  <c r="H5" i="97"/>
  <c r="S5" i="121" s="1"/>
  <c r="G5" i="97"/>
  <c r="F5" i="97"/>
  <c r="E5" i="97"/>
  <c r="D5" i="97"/>
  <c r="C5" i="97"/>
  <c r="B5" i="97"/>
  <c r="Q4" i="97"/>
  <c r="P4" i="97"/>
  <c r="O4" i="97"/>
  <c r="N4" i="97"/>
  <c r="M4" i="97"/>
  <c r="L4" i="97"/>
  <c r="K4" i="97"/>
  <c r="J4" i="97"/>
  <c r="I4" i="97"/>
  <c r="H4" i="97"/>
  <c r="G4" i="97"/>
  <c r="F4" i="97"/>
  <c r="E4" i="97"/>
  <c r="D4" i="97"/>
  <c r="C4" i="97"/>
  <c r="B4" i="97"/>
  <c r="AQ72" i="68"/>
  <c r="AM72" i="68"/>
  <c r="AJ72" i="68"/>
  <c r="AI72" i="68"/>
  <c r="AE72" i="68"/>
  <c r="AB72" i="68"/>
  <c r="AR72" i="68" s="1"/>
  <c r="AB71" i="68"/>
  <c r="AK70" i="68"/>
  <c r="AG70" i="68"/>
  <c r="AB70" i="68"/>
  <c r="AR70" i="68" s="1"/>
  <c r="AO69" i="68"/>
  <c r="AN69" i="68"/>
  <c r="AF69" i="68"/>
  <c r="AD69" i="68"/>
  <c r="AC69" i="68"/>
  <c r="AB69" i="68"/>
  <c r="AK69" i="68" s="1"/>
  <c r="AB68" i="68"/>
  <c r="AO67" i="68"/>
  <c r="AJ67" i="68"/>
  <c r="AB67" i="68"/>
  <c r="AR67" i="68" s="1"/>
  <c r="AQ66" i="68"/>
  <c r="AP66" i="68"/>
  <c r="AO66" i="68"/>
  <c r="AK66" i="68"/>
  <c r="AI66" i="68"/>
  <c r="AH66" i="68"/>
  <c r="AG66" i="68"/>
  <c r="AC66" i="68"/>
  <c r="AB66" i="68"/>
  <c r="AN66" i="68" s="1"/>
  <c r="AQ65" i="68"/>
  <c r="AP65" i="68"/>
  <c r="AB65" i="68"/>
  <c r="AO65" i="68" s="1"/>
  <c r="AM64" i="68"/>
  <c r="AI64" i="68"/>
  <c r="AB64" i="68"/>
  <c r="AQ64" i="68" s="1"/>
  <c r="AB63" i="68"/>
  <c r="AK62" i="68"/>
  <c r="AF62" i="68"/>
  <c r="AE62" i="68"/>
  <c r="AD62" i="68"/>
  <c r="AB62" i="68"/>
  <c r="AR62" i="68" s="1"/>
  <c r="AB61" i="68"/>
  <c r="AQ60" i="68"/>
  <c r="AP60" i="68"/>
  <c r="AO60" i="68"/>
  <c r="AN60" i="68"/>
  <c r="AM60" i="68"/>
  <c r="AI60" i="68"/>
  <c r="AH60" i="68"/>
  <c r="AG60" i="68"/>
  <c r="AF60" i="68"/>
  <c r="AE60" i="68"/>
  <c r="AD60" i="68"/>
  <c r="AB60" i="68"/>
  <c r="AL60" i="68" s="1"/>
  <c r="AB59" i="68"/>
  <c r="AP58" i="68"/>
  <c r="AK58" i="68"/>
  <c r="AH58" i="68"/>
  <c r="AG58" i="68"/>
  <c r="AC58" i="68"/>
  <c r="AB58" i="68"/>
  <c r="AN58" i="68" s="1"/>
  <c r="AQ57" i="68"/>
  <c r="AH57" i="68"/>
  <c r="AD57" i="68"/>
  <c r="AB57" i="68"/>
  <c r="AO57" i="68" s="1"/>
  <c r="AB56" i="68"/>
  <c r="AB55" i="68"/>
  <c r="AF54" i="68"/>
  <c r="AE54" i="68"/>
  <c r="AB54" i="68"/>
  <c r="AR54" i="68" s="1"/>
  <c r="AB53" i="68"/>
  <c r="AH52" i="68"/>
  <c r="AG52" i="68"/>
  <c r="AB52" i="68"/>
  <c r="AL52" i="68" s="1"/>
  <c r="AB51" i="68"/>
  <c r="AB50" i="68"/>
  <c r="AI49" i="68"/>
  <c r="AB49" i="68"/>
  <c r="AQ49" i="68" s="1"/>
  <c r="AB48" i="68"/>
  <c r="AN47" i="68"/>
  <c r="AJ47" i="68"/>
  <c r="AF47" i="68"/>
  <c r="AB47" i="68"/>
  <c r="AL47" i="68" s="1"/>
  <c r="AO46" i="68"/>
  <c r="AN46" i="68"/>
  <c r="AK46" i="68"/>
  <c r="AE46" i="68"/>
  <c r="AD46" i="68"/>
  <c r="AB46" i="68"/>
  <c r="AR46" i="68" s="1"/>
  <c r="AB45" i="68"/>
  <c r="AH44" i="68"/>
  <c r="AG44" i="68"/>
  <c r="AB44" i="68"/>
  <c r="AL44" i="68" s="1"/>
  <c r="AB43" i="68"/>
  <c r="AR43" i="68" s="1"/>
  <c r="AB42" i="68"/>
  <c r="AL41" i="68"/>
  <c r="AJ41" i="68"/>
  <c r="AH41" i="68"/>
  <c r="AB41" i="68"/>
  <c r="AK41" i="68" s="1"/>
  <c r="AM40" i="68"/>
  <c r="AB40" i="68"/>
  <c r="AL39" i="68"/>
  <c r="AK39" i="68"/>
  <c r="AE39" i="68"/>
  <c r="AB39" i="68"/>
  <c r="AJ39" i="68" s="1"/>
  <c r="AP38" i="68"/>
  <c r="AO38" i="68"/>
  <c r="AF38" i="68"/>
  <c r="AE38" i="68"/>
  <c r="AB38" i="68"/>
  <c r="AR38" i="68" s="1"/>
  <c r="AN37" i="68"/>
  <c r="AM37" i="68"/>
  <c r="AI37" i="68"/>
  <c r="AH37" i="68"/>
  <c r="AD37" i="68"/>
  <c r="AC37" i="68"/>
  <c r="AB37" i="68"/>
  <c r="AK37" i="68" s="1"/>
  <c r="AQ36" i="68"/>
  <c r="AJ36" i="68"/>
  <c r="AI36" i="68"/>
  <c r="AG36" i="68"/>
  <c r="AF36" i="68"/>
  <c r="AB36" i="68"/>
  <c r="AH36" i="68" s="1"/>
  <c r="AB35" i="68"/>
  <c r="AN35" i="68" s="1"/>
  <c r="AQ34" i="68"/>
  <c r="AG34" i="68"/>
  <c r="AB34" i="68"/>
  <c r="AJ34" i="68" s="1"/>
  <c r="AP33" i="68"/>
  <c r="AM33" i="68"/>
  <c r="AI33" i="68"/>
  <c r="AH33" i="68"/>
  <c r="AD33" i="68"/>
  <c r="AC33" i="68"/>
  <c r="AB33" i="68"/>
  <c r="AL33" i="68" s="1"/>
  <c r="AP32" i="68"/>
  <c r="AN32" i="68"/>
  <c r="AH32" i="68"/>
  <c r="AF32" i="68"/>
  <c r="AB32" i="68"/>
  <c r="AM32" i="68" s="1"/>
  <c r="AQ31" i="68"/>
  <c r="AO31" i="68"/>
  <c r="AG31" i="68"/>
  <c r="AE31" i="68"/>
  <c r="AB31" i="68"/>
  <c r="AN31" i="68" s="1"/>
  <c r="AP30" i="68"/>
  <c r="AN30" i="68"/>
  <c r="AH30" i="68"/>
  <c r="AB30" i="68"/>
  <c r="AO30" i="68" s="1"/>
  <c r="AQ29" i="68"/>
  <c r="AO29" i="68"/>
  <c r="AK29" i="68"/>
  <c r="AD29" i="68"/>
  <c r="AC29" i="68"/>
  <c r="AB29" i="68"/>
  <c r="AP29" i="68" s="1"/>
  <c r="AJ28" i="68"/>
  <c r="AB28" i="68"/>
  <c r="AR28" i="68" s="1"/>
  <c r="AB27" i="68"/>
  <c r="AB26" i="68"/>
  <c r="AK26" i="68" s="1"/>
  <c r="AN25" i="68"/>
  <c r="AM25" i="68"/>
  <c r="AI25" i="68"/>
  <c r="AE25" i="68"/>
  <c r="AD25" i="68"/>
  <c r="AB25" i="68"/>
  <c r="AR25" i="68" s="1"/>
  <c r="AI24" i="68"/>
  <c r="AH24" i="68"/>
  <c r="AB24" i="68"/>
  <c r="AM24" i="68" s="1"/>
  <c r="AB23" i="68"/>
  <c r="AB22" i="68"/>
  <c r="AB21" i="68"/>
  <c r="AB20" i="68"/>
  <c r="AB19" i="68"/>
  <c r="AB18" i="68"/>
  <c r="AB17" i="68"/>
  <c r="AB16" i="68"/>
  <c r="AB15" i="68"/>
  <c r="AB14" i="68"/>
  <c r="AB13" i="68"/>
  <c r="AB12" i="68"/>
  <c r="AB11" i="68"/>
  <c r="AB10" i="68"/>
  <c r="AB9" i="68"/>
  <c r="AB8" i="68"/>
  <c r="AB7" i="68"/>
  <c r="AB6" i="68"/>
  <c r="AB5" i="68"/>
  <c r="AB4" i="68"/>
  <c r="AR4" i="68" s="1"/>
  <c r="AO3" i="68"/>
  <c r="AN3" i="68"/>
  <c r="AC3" i="68"/>
  <c r="AB3" i="68"/>
  <c r="AB2" i="68"/>
  <c r="AQ72" i="67"/>
  <c r="AP72" i="67"/>
  <c r="AO72" i="67"/>
  <c r="AM72" i="67"/>
  <c r="AK72" i="67"/>
  <c r="AI72" i="67"/>
  <c r="AH72" i="67"/>
  <c r="AG72" i="67"/>
  <c r="AE72" i="67"/>
  <c r="AC72" i="67"/>
  <c r="AB72" i="67"/>
  <c r="AL72" i="67" s="1"/>
  <c r="AQ71" i="67"/>
  <c r="AP71" i="67"/>
  <c r="AN71" i="67"/>
  <c r="AL71" i="67"/>
  <c r="AI71" i="67"/>
  <c r="AH71" i="67"/>
  <c r="AF71" i="67"/>
  <c r="AD71" i="67"/>
  <c r="AB71" i="67"/>
  <c r="AM71" i="67" s="1"/>
  <c r="AM70" i="67"/>
  <c r="AG70" i="67"/>
  <c r="AB70" i="67"/>
  <c r="AN70" i="67" s="1"/>
  <c r="AB69" i="67"/>
  <c r="AB68" i="67"/>
  <c r="AR67" i="67"/>
  <c r="AP67" i="67"/>
  <c r="AJ67" i="67"/>
  <c r="AH67" i="67"/>
  <c r="AB67" i="67"/>
  <c r="AQ66" i="67"/>
  <c r="AO66" i="67"/>
  <c r="AN66" i="67"/>
  <c r="AM66" i="67"/>
  <c r="AK66" i="67"/>
  <c r="AI66" i="67"/>
  <c r="AG66" i="67"/>
  <c r="AF66" i="67"/>
  <c r="AE66" i="67"/>
  <c r="AC66" i="67"/>
  <c r="AB66" i="67"/>
  <c r="AR66" i="67" s="1"/>
  <c r="AL65" i="67"/>
  <c r="AB65" i="67"/>
  <c r="AR65" i="67" s="1"/>
  <c r="AP64" i="67"/>
  <c r="AO64" i="67"/>
  <c r="AC64" i="67"/>
  <c r="AB64" i="67"/>
  <c r="AF63" i="67"/>
  <c r="AD63" i="67"/>
  <c r="AB63" i="67"/>
  <c r="AM63" i="67" s="1"/>
  <c r="AQ62" i="67"/>
  <c r="AE62" i="67"/>
  <c r="AB62" i="67"/>
  <c r="AO62" i="67" s="1"/>
  <c r="AB61" i="67"/>
  <c r="AQ60" i="67"/>
  <c r="AO60" i="67"/>
  <c r="AM60" i="67"/>
  <c r="AL60" i="67"/>
  <c r="AK60" i="67"/>
  <c r="AI60" i="67"/>
  <c r="AG60" i="67"/>
  <c r="AF60" i="67"/>
  <c r="AE60" i="67"/>
  <c r="AD60" i="67"/>
  <c r="AC60" i="67"/>
  <c r="AB60" i="67"/>
  <c r="AP60" i="67" s="1"/>
  <c r="AP59" i="67"/>
  <c r="AM59" i="67"/>
  <c r="AL59" i="67"/>
  <c r="AB59" i="67"/>
  <c r="AP58" i="67"/>
  <c r="AO58" i="67"/>
  <c r="AF58" i="67"/>
  <c r="AE58" i="67"/>
  <c r="AB58" i="67"/>
  <c r="AR58" i="67" s="1"/>
  <c r="AF57" i="67"/>
  <c r="AB57" i="67"/>
  <c r="AH56" i="67"/>
  <c r="AG56" i="67"/>
  <c r="AC56" i="67"/>
  <c r="AB56" i="67"/>
  <c r="AL56" i="67" s="1"/>
  <c r="AL55" i="67"/>
  <c r="AI55" i="67"/>
  <c r="AF55" i="67"/>
  <c r="AD55" i="67"/>
  <c r="AB55" i="67"/>
  <c r="AM55" i="67" s="1"/>
  <c r="AM54" i="67"/>
  <c r="AK54" i="67"/>
  <c r="AI54" i="67"/>
  <c r="AG54" i="67"/>
  <c r="AB54" i="67"/>
  <c r="AJ54" i="67" s="1"/>
  <c r="AL53" i="67"/>
  <c r="AJ53" i="67"/>
  <c r="AB53" i="67"/>
  <c r="AK52" i="67"/>
  <c r="AI52" i="67"/>
  <c r="AF52" i="67"/>
  <c r="AB52" i="67"/>
  <c r="AP52" i="67" s="1"/>
  <c r="AB51" i="67"/>
  <c r="AQ50" i="67"/>
  <c r="AO50" i="67"/>
  <c r="AH50" i="67"/>
  <c r="AG50" i="67"/>
  <c r="AE50" i="67"/>
  <c r="AB50" i="67"/>
  <c r="AR50" i="67" s="1"/>
  <c r="AB49" i="67"/>
  <c r="AM48" i="67"/>
  <c r="AB48" i="67"/>
  <c r="AL48" i="67" s="1"/>
  <c r="AE47" i="67"/>
  <c r="AC47" i="67"/>
  <c r="AB47" i="67"/>
  <c r="AL47" i="67" s="1"/>
  <c r="AL46" i="67"/>
  <c r="AB46" i="67"/>
  <c r="AO45" i="67"/>
  <c r="AG45" i="67"/>
  <c r="AF45" i="67"/>
  <c r="AD45" i="67"/>
  <c r="AB45" i="67"/>
  <c r="AK45" i="67" s="1"/>
  <c r="AN44" i="67"/>
  <c r="AM44" i="67"/>
  <c r="AH44" i="67"/>
  <c r="AG44" i="67"/>
  <c r="AB44" i="67"/>
  <c r="AL44" i="67" s="1"/>
  <c r="AQ43" i="67"/>
  <c r="AO43" i="67"/>
  <c r="AG43" i="67"/>
  <c r="AB43" i="67"/>
  <c r="AP43" i="67" s="1"/>
  <c r="AB42" i="67"/>
  <c r="AQ41" i="67"/>
  <c r="AL41" i="67"/>
  <c r="AK41" i="67"/>
  <c r="AI41" i="67"/>
  <c r="AD41" i="67"/>
  <c r="AC41" i="67"/>
  <c r="AB41" i="67"/>
  <c r="AR41" i="67" s="1"/>
  <c r="AR40" i="67"/>
  <c r="AL40" i="67"/>
  <c r="AJ40" i="67"/>
  <c r="AD40" i="67"/>
  <c r="AB40" i="67"/>
  <c r="AB39" i="67"/>
  <c r="AQ38" i="67"/>
  <c r="AO38" i="67"/>
  <c r="AI38" i="67"/>
  <c r="AH38" i="67"/>
  <c r="AF38" i="67"/>
  <c r="AB38" i="67"/>
  <c r="AR38" i="67" s="1"/>
  <c r="AP37" i="67"/>
  <c r="AO37" i="67"/>
  <c r="AM37" i="67"/>
  <c r="AF37" i="67"/>
  <c r="AE37" i="67"/>
  <c r="AD37" i="67"/>
  <c r="AB37" i="67"/>
  <c r="AK37" i="67" s="1"/>
  <c r="AQ36" i="67"/>
  <c r="AK36" i="67"/>
  <c r="AI36" i="67"/>
  <c r="AG36" i="67"/>
  <c r="AB36" i="67"/>
  <c r="AL36" i="67" s="1"/>
  <c r="AQ35" i="67"/>
  <c r="AO35" i="67"/>
  <c r="AG35" i="67"/>
  <c r="AB35" i="67"/>
  <c r="AP35" i="67" s="1"/>
  <c r="AB34" i="67"/>
  <c r="AB33" i="67"/>
  <c r="AB32" i="67"/>
  <c r="AB31" i="67"/>
  <c r="AQ30" i="67"/>
  <c r="AO30" i="67"/>
  <c r="AI30" i="67"/>
  <c r="AH30" i="67"/>
  <c r="AF30" i="67"/>
  <c r="AB30" i="67"/>
  <c r="AR30" i="67" s="1"/>
  <c r="AP29" i="67"/>
  <c r="AO29" i="67"/>
  <c r="AM29" i="67"/>
  <c r="AE29" i="67"/>
  <c r="AD29" i="67"/>
  <c r="AB29" i="67"/>
  <c r="AK29" i="67" s="1"/>
  <c r="AQ28" i="67"/>
  <c r="AK28" i="67"/>
  <c r="AI28" i="67"/>
  <c r="AG28" i="67"/>
  <c r="AB28" i="67"/>
  <c r="AL28" i="67" s="1"/>
  <c r="AQ27" i="67"/>
  <c r="AO27" i="67"/>
  <c r="AG27" i="67"/>
  <c r="AB27" i="67"/>
  <c r="AP27" i="67" s="1"/>
  <c r="AB26" i="67"/>
  <c r="AK25" i="67"/>
  <c r="AI25" i="67"/>
  <c r="AC25" i="67"/>
  <c r="AB25" i="67"/>
  <c r="AR25" i="67" s="1"/>
  <c r="AD24" i="67"/>
  <c r="AB24" i="67"/>
  <c r="AB23" i="67"/>
  <c r="AB22" i="67"/>
  <c r="AB21" i="67"/>
  <c r="AB20" i="67"/>
  <c r="AB19" i="67"/>
  <c r="AB18" i="67"/>
  <c r="AB17" i="67"/>
  <c r="AB16" i="67"/>
  <c r="AB15" i="67"/>
  <c r="AB14" i="67"/>
  <c r="AB13" i="67"/>
  <c r="AB12" i="67"/>
  <c r="AB11" i="67"/>
  <c r="AB10" i="67"/>
  <c r="AB9" i="67"/>
  <c r="AB8" i="67"/>
  <c r="AB7" i="67"/>
  <c r="AB6" i="67"/>
  <c r="AG5" i="67"/>
  <c r="AE5" i="67"/>
  <c r="AB5" i="67"/>
  <c r="AN5" i="67" s="1"/>
  <c r="AQ4" i="67"/>
  <c r="AF4" i="67"/>
  <c r="AB4" i="67"/>
  <c r="AO3" i="67"/>
  <c r="AB3" i="67"/>
  <c r="AP3" i="67" s="1"/>
  <c r="AB2" i="67"/>
  <c r="AQ72" i="66"/>
  <c r="AK72" i="66"/>
  <c r="AI72" i="66"/>
  <c r="AC72" i="66"/>
  <c r="AB72" i="66"/>
  <c r="AR72" i="66" s="1"/>
  <c r="AB71" i="66"/>
  <c r="AM70" i="66"/>
  <c r="AE70" i="66"/>
  <c r="AC70" i="66"/>
  <c r="AB70" i="66"/>
  <c r="AL70" i="66" s="1"/>
  <c r="AN69" i="66"/>
  <c r="AD69" i="66"/>
  <c r="AB69" i="66"/>
  <c r="AM69" i="66" s="1"/>
  <c r="AB68" i="66"/>
  <c r="AP67" i="66"/>
  <c r="AN67" i="66"/>
  <c r="AH67" i="66"/>
  <c r="AF67" i="66"/>
  <c r="AB67" i="66"/>
  <c r="AO67" i="66" s="1"/>
  <c r="AQ66" i="66"/>
  <c r="AO66" i="66"/>
  <c r="AI66" i="66"/>
  <c r="AG66" i="66"/>
  <c r="AC66" i="66"/>
  <c r="AB66" i="66"/>
  <c r="AP66" i="66" s="1"/>
  <c r="AB65" i="66"/>
  <c r="AR65" i="66" s="1"/>
  <c r="AK64" i="66"/>
  <c r="AI64" i="66"/>
  <c r="AC64" i="66"/>
  <c r="AB64" i="66"/>
  <c r="AR64" i="66" s="1"/>
  <c r="AB63" i="66"/>
  <c r="AR63" i="66" s="1"/>
  <c r="AM62" i="66"/>
  <c r="AK62" i="66"/>
  <c r="AC62" i="66"/>
  <c r="AB62" i="66"/>
  <c r="AL62" i="66" s="1"/>
  <c r="AB61" i="66"/>
  <c r="AO60" i="66"/>
  <c r="AM60" i="66"/>
  <c r="AG60" i="66"/>
  <c r="AE60" i="66"/>
  <c r="AB60" i="66"/>
  <c r="AN60" i="66" s="1"/>
  <c r="AP59" i="66"/>
  <c r="AN59" i="66"/>
  <c r="AF59" i="66"/>
  <c r="AE59" i="66"/>
  <c r="AD59" i="66"/>
  <c r="AC59" i="66"/>
  <c r="AB59" i="66"/>
  <c r="AK59" i="66" s="1"/>
  <c r="AN58" i="66"/>
  <c r="AF58" i="66"/>
  <c r="AE58" i="66"/>
  <c r="AC58" i="66"/>
  <c r="AB58" i="66"/>
  <c r="AR58" i="66" s="1"/>
  <c r="AM57" i="66"/>
  <c r="AL57" i="66"/>
  <c r="AG57" i="66"/>
  <c r="AF57" i="66"/>
  <c r="AB57" i="66"/>
  <c r="AK57" i="66" s="1"/>
  <c r="AQ56" i="66"/>
  <c r="AP56" i="66"/>
  <c r="AN56" i="66"/>
  <c r="AM56" i="66"/>
  <c r="AF56" i="66"/>
  <c r="AE56" i="66"/>
  <c r="AB56" i="66"/>
  <c r="AL56" i="66" s="1"/>
  <c r="AQ55" i="66"/>
  <c r="AO55" i="66"/>
  <c r="AB55" i="66"/>
  <c r="AP55" i="66" s="1"/>
  <c r="AB54" i="66"/>
  <c r="AQ53" i="66"/>
  <c r="AK53" i="66"/>
  <c r="AI53" i="66"/>
  <c r="AB53" i="66"/>
  <c r="AR53" i="66" s="1"/>
  <c r="AL52" i="66"/>
  <c r="AD52" i="66"/>
  <c r="AB52" i="66"/>
  <c r="AK52" i="66" s="1"/>
  <c r="AE51" i="66"/>
  <c r="AD51" i="66"/>
  <c r="AB51" i="66"/>
  <c r="AO50" i="66"/>
  <c r="AK50" i="66"/>
  <c r="AG50" i="66"/>
  <c r="AE50" i="66"/>
  <c r="AD50" i="66"/>
  <c r="AB50" i="66"/>
  <c r="AR50" i="66" s="1"/>
  <c r="AD49" i="66"/>
  <c r="AB49" i="66"/>
  <c r="AG48" i="66"/>
  <c r="AF48" i="66"/>
  <c r="AB48" i="66"/>
  <c r="AM48" i="66" s="1"/>
  <c r="AB47" i="66"/>
  <c r="AG47" i="66" s="1"/>
  <c r="AB46" i="66"/>
  <c r="AC45" i="66"/>
  <c r="AB45" i="66"/>
  <c r="AB44" i="66"/>
  <c r="AK44" i="66" s="1"/>
  <c r="AF43" i="66"/>
  <c r="AE43" i="66"/>
  <c r="AB43" i="66"/>
  <c r="AL43" i="66" s="1"/>
  <c r="AB42" i="66"/>
  <c r="AP41" i="66"/>
  <c r="AO41" i="66"/>
  <c r="AM41" i="66"/>
  <c r="AH41" i="66"/>
  <c r="AG41" i="66"/>
  <c r="AF41" i="66"/>
  <c r="AE41" i="66"/>
  <c r="AD41" i="66"/>
  <c r="AB41" i="66"/>
  <c r="AN41" i="66" s="1"/>
  <c r="AQ40" i="66"/>
  <c r="AP40" i="66"/>
  <c r="AN40" i="66"/>
  <c r="AM40" i="66"/>
  <c r="AI40" i="66"/>
  <c r="AH40" i="66"/>
  <c r="AG40" i="66"/>
  <c r="AF40" i="66"/>
  <c r="AE40" i="66"/>
  <c r="AB40" i="66"/>
  <c r="AO40" i="66" s="1"/>
  <c r="AQ39" i="66"/>
  <c r="AI39" i="66"/>
  <c r="AG39" i="66"/>
  <c r="AB39" i="66"/>
  <c r="AP39" i="66" s="1"/>
  <c r="AB38" i="66"/>
  <c r="AL37" i="66"/>
  <c r="AK37" i="66"/>
  <c r="AH37" i="66"/>
  <c r="AD37" i="66"/>
  <c r="AB37" i="66"/>
  <c r="AR37" i="66" s="1"/>
  <c r="AB36" i="66"/>
  <c r="AB35" i="66"/>
  <c r="AO34" i="66"/>
  <c r="AC34" i="66"/>
  <c r="AB34" i="66"/>
  <c r="AM33" i="66"/>
  <c r="AE33" i="66"/>
  <c r="AD33" i="66"/>
  <c r="AB33" i="66"/>
  <c r="AN33" i="66" s="1"/>
  <c r="AQ32" i="66"/>
  <c r="AI32" i="66"/>
  <c r="AH32" i="66"/>
  <c r="AE32" i="66"/>
  <c r="AD32" i="66"/>
  <c r="AB32" i="66"/>
  <c r="AO32" i="66" s="1"/>
  <c r="AI31" i="66"/>
  <c r="AG31" i="66"/>
  <c r="AB31" i="66"/>
  <c r="AP31" i="66" s="1"/>
  <c r="AR30" i="66"/>
  <c r="AJ30" i="66"/>
  <c r="AB30" i="66"/>
  <c r="AL29" i="66"/>
  <c r="AK29" i="66"/>
  <c r="AH29" i="66"/>
  <c r="AD29" i="66"/>
  <c r="AB29" i="66"/>
  <c r="AR29" i="66" s="1"/>
  <c r="AD28" i="66"/>
  <c r="AB28" i="66"/>
  <c r="AK27" i="66"/>
  <c r="AE27" i="66"/>
  <c r="AB27" i="66"/>
  <c r="AL27" i="66" s="1"/>
  <c r="AL26" i="66"/>
  <c r="AK26" i="66"/>
  <c r="AF26" i="66"/>
  <c r="AD26" i="66"/>
  <c r="AB26" i="66"/>
  <c r="AM26" i="66" s="1"/>
  <c r="AM25" i="66"/>
  <c r="AL25" i="66"/>
  <c r="AB25" i="66"/>
  <c r="AN25" i="66" s="1"/>
  <c r="AN24" i="66"/>
  <c r="AM24" i="66"/>
  <c r="AB24" i="66"/>
  <c r="AO24" i="66" s="1"/>
  <c r="AB23" i="66"/>
  <c r="AB22" i="66"/>
  <c r="AB21" i="66"/>
  <c r="AB20" i="66"/>
  <c r="AB19" i="66"/>
  <c r="AB18" i="66"/>
  <c r="AB17" i="66"/>
  <c r="AB16" i="66"/>
  <c r="AB15" i="66"/>
  <c r="AB14" i="66"/>
  <c r="AB13" i="66"/>
  <c r="AB12" i="66"/>
  <c r="AB11" i="66"/>
  <c r="AB10" i="66"/>
  <c r="AB9" i="66"/>
  <c r="AB8" i="66"/>
  <c r="AB7" i="66"/>
  <c r="AB6" i="66"/>
  <c r="AQ5" i="66"/>
  <c r="AK5" i="66"/>
  <c r="AI5" i="66"/>
  <c r="AC5" i="66"/>
  <c r="AB5" i="66"/>
  <c r="AR5" i="66" s="1"/>
  <c r="AB4" i="66"/>
  <c r="AM3" i="66"/>
  <c r="AE3" i="66"/>
  <c r="AC3" i="66"/>
  <c r="AB3" i="66"/>
  <c r="AL3" i="66" s="1"/>
  <c r="AB2" i="66"/>
  <c r="AO72" i="65"/>
  <c r="AM72" i="65"/>
  <c r="AG72" i="65"/>
  <c r="AE72" i="65"/>
  <c r="AB72" i="65"/>
  <c r="AN72" i="65" s="1"/>
  <c r="AP71" i="65"/>
  <c r="AN71" i="65"/>
  <c r="AH71" i="65"/>
  <c r="AF71" i="65"/>
  <c r="AB71" i="65"/>
  <c r="AO71" i="65" s="1"/>
  <c r="AQ70" i="65"/>
  <c r="AO70" i="65"/>
  <c r="AI70" i="65"/>
  <c r="AG70" i="65"/>
  <c r="AB70" i="65"/>
  <c r="AP70" i="65" s="1"/>
  <c r="AB69" i="65"/>
  <c r="AB68" i="65"/>
  <c r="AQ67" i="65"/>
  <c r="AP67" i="65"/>
  <c r="AN67" i="65"/>
  <c r="AK67" i="65"/>
  <c r="AI67" i="65"/>
  <c r="AH67" i="65"/>
  <c r="AF67" i="65"/>
  <c r="AC67" i="65"/>
  <c r="AB67" i="65"/>
  <c r="AO67" i="65" s="1"/>
  <c r="AL66" i="65"/>
  <c r="AJ66" i="65"/>
  <c r="AB66" i="65"/>
  <c r="AE65" i="65"/>
  <c r="AC65" i="65"/>
  <c r="AB65" i="65"/>
  <c r="AR65" i="65" s="1"/>
  <c r="AF64" i="65"/>
  <c r="AD64" i="65"/>
  <c r="AC64" i="65"/>
  <c r="AB64" i="65"/>
  <c r="AR64" i="65" s="1"/>
  <c r="AB63" i="65"/>
  <c r="AP62" i="65"/>
  <c r="AC62" i="65"/>
  <c r="AB62" i="65"/>
  <c r="AB61" i="65"/>
  <c r="AP60" i="65"/>
  <c r="AJ60" i="65"/>
  <c r="AB60" i="65"/>
  <c r="AQ59" i="65"/>
  <c r="AP59" i="65"/>
  <c r="AN59" i="65"/>
  <c r="AK59" i="65"/>
  <c r="AI59" i="65"/>
  <c r="AH59" i="65"/>
  <c r="AF59" i="65"/>
  <c r="AC59" i="65"/>
  <c r="AB59" i="65"/>
  <c r="AO59" i="65" s="1"/>
  <c r="AR58" i="65"/>
  <c r="AL58" i="65"/>
  <c r="AD58" i="65"/>
  <c r="AB58" i="65"/>
  <c r="AB57" i="65"/>
  <c r="AC57" i="65" s="1"/>
  <c r="AD56" i="65"/>
  <c r="AC56" i="65"/>
  <c r="AB56" i="65"/>
  <c r="AR56" i="65" s="1"/>
  <c r="AB55" i="65"/>
  <c r="AL55" i="65" s="1"/>
  <c r="AB54" i="65"/>
  <c r="AQ53" i="65"/>
  <c r="AD53" i="65"/>
  <c r="AB53" i="65"/>
  <c r="AB52" i="65"/>
  <c r="AH51" i="65"/>
  <c r="AF51" i="65"/>
  <c r="AB51" i="65"/>
  <c r="AO51" i="65" s="1"/>
  <c r="AB50" i="65"/>
  <c r="AL50" i="65" s="1"/>
  <c r="AM49" i="65"/>
  <c r="AK49" i="65"/>
  <c r="AE49" i="65"/>
  <c r="AB49" i="65"/>
  <c r="AR49" i="65" s="1"/>
  <c r="AL48" i="65"/>
  <c r="AI48" i="65"/>
  <c r="AD48" i="65"/>
  <c r="AB48" i="65"/>
  <c r="AK48" i="65" s="1"/>
  <c r="AB47" i="65"/>
  <c r="AB46" i="65"/>
  <c r="AQ45" i="65"/>
  <c r="AB45" i="65"/>
  <c r="AN45" i="65" s="1"/>
  <c r="AR44" i="65"/>
  <c r="AP44" i="65"/>
  <c r="AB44" i="65"/>
  <c r="AH44" i="65" s="1"/>
  <c r="AF43" i="65"/>
  <c r="AC43" i="65"/>
  <c r="AB43" i="65"/>
  <c r="AP43" i="65" s="1"/>
  <c r="AB42" i="65"/>
  <c r="AM41" i="65"/>
  <c r="AK41" i="65"/>
  <c r="AE41" i="65"/>
  <c r="AC41" i="65"/>
  <c r="AB41" i="65"/>
  <c r="AR41" i="65" s="1"/>
  <c r="AN40" i="65"/>
  <c r="AL40" i="65"/>
  <c r="AF40" i="65"/>
  <c r="AD40" i="65"/>
  <c r="AB40" i="65"/>
  <c r="AK40" i="65" s="1"/>
  <c r="AG39" i="65"/>
  <c r="AE39" i="65"/>
  <c r="AB39" i="65"/>
  <c r="AL39" i="65" s="1"/>
  <c r="AB38" i="65"/>
  <c r="AB37" i="65"/>
  <c r="AR36" i="65"/>
  <c r="AB36" i="65"/>
  <c r="AP36" i="65" s="1"/>
  <c r="AI35" i="65"/>
  <c r="AF35" i="65"/>
  <c r="AB35" i="65"/>
  <c r="AP35" i="65" s="1"/>
  <c r="AB34" i="65"/>
  <c r="AR34" i="65" s="1"/>
  <c r="AM33" i="65"/>
  <c r="AK33" i="65"/>
  <c r="AB33" i="65"/>
  <c r="AR33" i="65" s="1"/>
  <c r="AI32" i="65"/>
  <c r="AF32" i="65"/>
  <c r="AB32" i="65"/>
  <c r="AK32" i="65" s="1"/>
  <c r="AB31" i="65"/>
  <c r="AP30" i="65"/>
  <c r="AB30" i="65"/>
  <c r="AM30" i="65" s="1"/>
  <c r="AQ29" i="65"/>
  <c r="AO29" i="65"/>
  <c r="AB29" i="65"/>
  <c r="AN29" i="65" s="1"/>
  <c r="AB28" i="65"/>
  <c r="AK27" i="65"/>
  <c r="AI27" i="65"/>
  <c r="AB27" i="65"/>
  <c r="AP27" i="65" s="1"/>
  <c r="AB26" i="65"/>
  <c r="AM25" i="65"/>
  <c r="AE25" i="65"/>
  <c r="AB25" i="65"/>
  <c r="AR25" i="65" s="1"/>
  <c r="AF24" i="65"/>
  <c r="AD24" i="65"/>
  <c r="AB24" i="65"/>
  <c r="AK24" i="65" s="1"/>
  <c r="AB23" i="65"/>
  <c r="AB22" i="65"/>
  <c r="AB21" i="65"/>
  <c r="AB20" i="65"/>
  <c r="AB19" i="65"/>
  <c r="AB18" i="65"/>
  <c r="AB17" i="65"/>
  <c r="AB16" i="65"/>
  <c r="AB15" i="65"/>
  <c r="AB14" i="65"/>
  <c r="AB13" i="65"/>
  <c r="AB12" i="65"/>
  <c r="AB11" i="65"/>
  <c r="AB10" i="65"/>
  <c r="AB9" i="65"/>
  <c r="AB8" i="65"/>
  <c r="AB7" i="65"/>
  <c r="AB6" i="65"/>
  <c r="AG5" i="65"/>
  <c r="AB5" i="65"/>
  <c r="AB4" i="65"/>
  <c r="AB3" i="65"/>
  <c r="AP3" i="65" s="1"/>
  <c r="AB2" i="65"/>
  <c r="AM72" i="64"/>
  <c r="AK72" i="64"/>
  <c r="AE72" i="64"/>
  <c r="AC72" i="64"/>
  <c r="AB72" i="64"/>
  <c r="AR72" i="64" s="1"/>
  <c r="AN71" i="64"/>
  <c r="AL71" i="64"/>
  <c r="AF71" i="64"/>
  <c r="AD71" i="64"/>
  <c r="AB71" i="64"/>
  <c r="AK71" i="64" s="1"/>
  <c r="AO70" i="64"/>
  <c r="AM70" i="64"/>
  <c r="AG70" i="64"/>
  <c r="AE70" i="64"/>
  <c r="AB70" i="64"/>
  <c r="AL70" i="64" s="1"/>
  <c r="AB69" i="64"/>
  <c r="AN69" i="64" s="1"/>
  <c r="AB68" i="64"/>
  <c r="AR67" i="64"/>
  <c r="AP67" i="64"/>
  <c r="AH67" i="64"/>
  <c r="AB67" i="64"/>
  <c r="AQ66" i="64"/>
  <c r="AK66" i="64"/>
  <c r="AI66" i="64"/>
  <c r="AC66" i="64"/>
  <c r="AB66" i="64"/>
  <c r="AP66" i="64" s="1"/>
  <c r="AL65" i="64"/>
  <c r="AB65" i="64"/>
  <c r="AJ65" i="64" s="1"/>
  <c r="AK64" i="64"/>
  <c r="AE64" i="64"/>
  <c r="AC64" i="64"/>
  <c r="AB64" i="64"/>
  <c r="AR64" i="64" s="1"/>
  <c r="AB63" i="64"/>
  <c r="AO62" i="64"/>
  <c r="AB62" i="64"/>
  <c r="AK62" i="64" s="1"/>
  <c r="AB61" i="64"/>
  <c r="AQ60" i="64"/>
  <c r="AO60" i="64"/>
  <c r="AI60" i="64"/>
  <c r="AG60" i="64"/>
  <c r="AB60" i="64"/>
  <c r="AN60" i="64" s="1"/>
  <c r="AR59" i="64"/>
  <c r="AP59" i="64"/>
  <c r="AB59" i="64"/>
  <c r="AQ58" i="64"/>
  <c r="AC58" i="64"/>
  <c r="AB58" i="64"/>
  <c r="AP58" i="64" s="1"/>
  <c r="AB57" i="64"/>
  <c r="AK56" i="64"/>
  <c r="AE56" i="64"/>
  <c r="AB56" i="64"/>
  <c r="AR56" i="64" s="1"/>
  <c r="AB55" i="64"/>
  <c r="AM54" i="64"/>
  <c r="AB54" i="64"/>
  <c r="AJ54" i="64" s="1"/>
  <c r="AM53" i="64"/>
  <c r="AK53" i="64"/>
  <c r="AE53" i="64"/>
  <c r="AB53" i="64"/>
  <c r="AL53" i="64" s="1"/>
  <c r="AO52" i="64"/>
  <c r="AN52" i="64"/>
  <c r="AK52" i="64"/>
  <c r="AD52" i="64"/>
  <c r="AC52" i="64"/>
  <c r="AB52" i="64"/>
  <c r="AM52" i="64" s="1"/>
  <c r="AG51" i="64"/>
  <c r="AE51" i="64"/>
  <c r="AB51" i="64"/>
  <c r="AN51" i="64" s="1"/>
  <c r="AI50" i="64"/>
  <c r="AH50" i="64"/>
  <c r="AE50" i="64"/>
  <c r="AB50" i="64"/>
  <c r="AO50" i="64" s="1"/>
  <c r="AB49" i="64"/>
  <c r="AK48" i="64"/>
  <c r="AB48" i="64"/>
  <c r="AR48" i="64" s="1"/>
  <c r="AQ47" i="64"/>
  <c r="AP47" i="64"/>
  <c r="AM47" i="64"/>
  <c r="AF47" i="64"/>
  <c r="AE47" i="64"/>
  <c r="AC47" i="64"/>
  <c r="AB47" i="64"/>
  <c r="AR47" i="64" s="1"/>
  <c r="AB46" i="64"/>
  <c r="AB45" i="64"/>
  <c r="AQ44" i="64"/>
  <c r="AO44" i="64"/>
  <c r="AN44" i="64"/>
  <c r="AH44" i="64"/>
  <c r="AG44" i="64"/>
  <c r="AD44" i="64"/>
  <c r="AC44" i="64"/>
  <c r="AB44" i="64"/>
  <c r="AM44" i="64" s="1"/>
  <c r="AM43" i="64"/>
  <c r="AL43" i="64"/>
  <c r="AG43" i="64"/>
  <c r="AE43" i="64"/>
  <c r="AD43" i="64"/>
  <c r="AB43" i="64"/>
  <c r="AN43" i="64" s="1"/>
  <c r="AB42" i="64"/>
  <c r="AR41" i="64"/>
  <c r="AI41" i="64"/>
  <c r="AB41" i="64"/>
  <c r="AK40" i="64"/>
  <c r="AJ40" i="64"/>
  <c r="AC40" i="64"/>
  <c r="AB40" i="64"/>
  <c r="AR40" i="64" s="1"/>
  <c r="AP39" i="64"/>
  <c r="AN39" i="64"/>
  <c r="AE39" i="64"/>
  <c r="AD39" i="64"/>
  <c r="AB39" i="64"/>
  <c r="AR39" i="64" s="1"/>
  <c r="AB38" i="64"/>
  <c r="AN37" i="64"/>
  <c r="AK37" i="64"/>
  <c r="AB37" i="64"/>
  <c r="AL37" i="64" s="1"/>
  <c r="AQ36" i="64"/>
  <c r="AP36" i="64"/>
  <c r="AN36" i="64"/>
  <c r="AG36" i="64"/>
  <c r="AF36" i="64"/>
  <c r="AC36" i="64"/>
  <c r="AB36" i="64"/>
  <c r="AM36" i="64" s="1"/>
  <c r="AL35" i="64"/>
  <c r="AH35" i="64"/>
  <c r="AE35" i="64"/>
  <c r="AD35" i="64"/>
  <c r="AB35" i="64"/>
  <c r="AN35" i="64" s="1"/>
  <c r="AN34" i="64"/>
  <c r="AM34" i="64"/>
  <c r="AH34" i="64"/>
  <c r="AF34" i="64"/>
  <c r="AB34" i="64"/>
  <c r="AO34" i="64" s="1"/>
  <c r="AB33" i="64"/>
  <c r="AB32" i="64"/>
  <c r="AR32" i="64" s="1"/>
  <c r="AP31" i="64"/>
  <c r="AI31" i="64"/>
  <c r="AH31" i="64"/>
  <c r="AE31" i="64"/>
  <c r="AD31" i="64"/>
  <c r="AB31" i="64"/>
  <c r="AR31" i="64" s="1"/>
  <c r="AL30" i="64"/>
  <c r="AE30" i="64"/>
  <c r="AB30" i="64"/>
  <c r="AK30" i="64" s="1"/>
  <c r="AN29" i="64"/>
  <c r="AK29" i="64"/>
  <c r="AE29" i="64"/>
  <c r="AC29" i="64"/>
  <c r="AB29" i="64"/>
  <c r="AL29" i="64" s="1"/>
  <c r="AQ28" i="64"/>
  <c r="AK28" i="64"/>
  <c r="AI28" i="64"/>
  <c r="AG28" i="64"/>
  <c r="AF28" i="64"/>
  <c r="AC28" i="64"/>
  <c r="AB28" i="64"/>
  <c r="AM28" i="64" s="1"/>
  <c r="AB27" i="64"/>
  <c r="AO27" i="64" s="1"/>
  <c r="AQ26" i="64"/>
  <c r="AE26" i="64"/>
  <c r="AB26" i="64"/>
  <c r="AB25" i="64"/>
  <c r="AK24" i="64"/>
  <c r="AB24" i="64"/>
  <c r="AJ24" i="64" s="1"/>
  <c r="AB23" i="64"/>
  <c r="AB22" i="64"/>
  <c r="AB21" i="64"/>
  <c r="AB20" i="64"/>
  <c r="AB19" i="64"/>
  <c r="AB18" i="64"/>
  <c r="AB17" i="64"/>
  <c r="AB16" i="64"/>
  <c r="AB15" i="64"/>
  <c r="AB14" i="64"/>
  <c r="AB13" i="64"/>
  <c r="AB12" i="64"/>
  <c r="AB11" i="64"/>
  <c r="AB10" i="64"/>
  <c r="AB9" i="64"/>
  <c r="AB8" i="64"/>
  <c r="AB7" i="64"/>
  <c r="AB6" i="64"/>
  <c r="AN5" i="64"/>
  <c r="AB5" i="64"/>
  <c r="AL5" i="64" s="1"/>
  <c r="AO4" i="64"/>
  <c r="AN4" i="64"/>
  <c r="AB4" i="64"/>
  <c r="AM4" i="64" s="1"/>
  <c r="AO3" i="64"/>
  <c r="AM3" i="64"/>
  <c r="AB3" i="64"/>
  <c r="AN3" i="64" s="1"/>
  <c r="AB2" i="64"/>
  <c r="AB72" i="63"/>
  <c r="AK71" i="63"/>
  <c r="AJ71" i="63"/>
  <c r="AC71" i="63"/>
  <c r="AB71" i="63"/>
  <c r="AQ70" i="63"/>
  <c r="AL70" i="63"/>
  <c r="AK70" i="63"/>
  <c r="AI70" i="63"/>
  <c r="AD70" i="63"/>
  <c r="AC70" i="63"/>
  <c r="AB70" i="63"/>
  <c r="AR70" i="63" s="1"/>
  <c r="AB69" i="63"/>
  <c r="AD69" i="63" s="1"/>
  <c r="AB68" i="63"/>
  <c r="AO67" i="63"/>
  <c r="AN67" i="63"/>
  <c r="AL67" i="63"/>
  <c r="AG67" i="63"/>
  <c r="AF67" i="63"/>
  <c r="AE67" i="63"/>
  <c r="AD67" i="63"/>
  <c r="AB67" i="63"/>
  <c r="AM67" i="63" s="1"/>
  <c r="AP66" i="63"/>
  <c r="AO66" i="63"/>
  <c r="AM66" i="63"/>
  <c r="AH66" i="63"/>
  <c r="AG66" i="63"/>
  <c r="AF66" i="63"/>
  <c r="AE66" i="63"/>
  <c r="AB66" i="63"/>
  <c r="AN66" i="63" s="1"/>
  <c r="AB65" i="63"/>
  <c r="AR64" i="63"/>
  <c r="AJ64" i="63"/>
  <c r="AB64" i="63"/>
  <c r="AQ64" i="63" s="1"/>
  <c r="AH63" i="63"/>
  <c r="AC63" i="63"/>
  <c r="AB63" i="63"/>
  <c r="AK63" i="63" s="1"/>
  <c r="AB62" i="63"/>
  <c r="AB61" i="63"/>
  <c r="AN60" i="63"/>
  <c r="AM60" i="63"/>
  <c r="AK60" i="63"/>
  <c r="AF60" i="63"/>
  <c r="AE60" i="63"/>
  <c r="AC60" i="63"/>
  <c r="AB60" i="63"/>
  <c r="AL60" i="63" s="1"/>
  <c r="AB59" i="63"/>
  <c r="AK58" i="63"/>
  <c r="AI58" i="63"/>
  <c r="AG58" i="63"/>
  <c r="AE58" i="63"/>
  <c r="AC58" i="63"/>
  <c r="AB58" i="63"/>
  <c r="AR58" i="63" s="1"/>
  <c r="AN57" i="63"/>
  <c r="AL57" i="63"/>
  <c r="AB57" i="63"/>
  <c r="AK57" i="63" s="1"/>
  <c r="AG56" i="63"/>
  <c r="AE56" i="63"/>
  <c r="AB56" i="63"/>
  <c r="AL56" i="63" s="1"/>
  <c r="AP55" i="63"/>
  <c r="AF55" i="63"/>
  <c r="AD55" i="63"/>
  <c r="AB55" i="63"/>
  <c r="AM55" i="63" s="1"/>
  <c r="AK54" i="63"/>
  <c r="AI54" i="63"/>
  <c r="AG54" i="63"/>
  <c r="AE54" i="63"/>
  <c r="AB54" i="63"/>
  <c r="AN54" i="63" s="1"/>
  <c r="AP53" i="63"/>
  <c r="AH53" i="63"/>
  <c r="AB53" i="63"/>
  <c r="AO53" i="63" s="1"/>
  <c r="AQ52" i="63"/>
  <c r="AO52" i="63"/>
  <c r="AE52" i="63"/>
  <c r="AC52" i="63"/>
  <c r="AB52" i="63"/>
  <c r="AP52" i="63" s="1"/>
  <c r="AB51" i="63"/>
  <c r="AL50" i="63"/>
  <c r="AB50" i="63"/>
  <c r="AN49" i="63"/>
  <c r="AF49" i="63"/>
  <c r="AD49" i="63"/>
  <c r="AB49" i="63"/>
  <c r="AK49" i="63" s="1"/>
  <c r="AM48" i="63"/>
  <c r="AK48" i="63"/>
  <c r="AG48" i="63"/>
  <c r="AE48" i="63"/>
  <c r="AB48" i="63"/>
  <c r="AL48" i="63" s="1"/>
  <c r="AN47" i="63"/>
  <c r="AH47" i="63"/>
  <c r="AB47" i="63"/>
  <c r="AM47" i="63" s="1"/>
  <c r="AB46" i="63"/>
  <c r="AG46" i="63" s="1"/>
  <c r="AP45" i="63"/>
  <c r="AH45" i="63"/>
  <c r="AB45" i="63"/>
  <c r="AO45" i="63" s="1"/>
  <c r="AO44" i="63"/>
  <c r="AM44" i="63"/>
  <c r="AK44" i="63"/>
  <c r="AI44" i="63"/>
  <c r="AG44" i="63"/>
  <c r="AE44" i="63"/>
  <c r="AC44" i="63"/>
  <c r="AB44" i="63"/>
  <c r="AP44" i="63" s="1"/>
  <c r="AB43" i="63"/>
  <c r="AR43" i="63" s="1"/>
  <c r="AB42" i="63"/>
  <c r="AN41" i="63"/>
  <c r="AL41" i="63"/>
  <c r="AF41" i="63"/>
  <c r="AD41" i="63"/>
  <c r="AB41" i="63"/>
  <c r="AK41" i="63" s="1"/>
  <c r="AQ40" i="63"/>
  <c r="AO40" i="63"/>
  <c r="AM40" i="63"/>
  <c r="AK40" i="63"/>
  <c r="AI40" i="63"/>
  <c r="AG40" i="63"/>
  <c r="AE40" i="63"/>
  <c r="AC40" i="63"/>
  <c r="AB40" i="63"/>
  <c r="AL40" i="63" s="1"/>
  <c r="AN39" i="63"/>
  <c r="AH39" i="63"/>
  <c r="AB39" i="63"/>
  <c r="AM39" i="63" s="1"/>
  <c r="AK38" i="63"/>
  <c r="AB38" i="63"/>
  <c r="AN38" i="63" s="1"/>
  <c r="AP37" i="63"/>
  <c r="AB37" i="63"/>
  <c r="AO37" i="63" s="1"/>
  <c r="AM36" i="63"/>
  <c r="AK36" i="63"/>
  <c r="AI36" i="63"/>
  <c r="AG36" i="63"/>
  <c r="AE36" i="63"/>
  <c r="AC36" i="63"/>
  <c r="AB36" i="63"/>
  <c r="AP36" i="63" s="1"/>
  <c r="AB35" i="63"/>
  <c r="AR35" i="63" s="1"/>
  <c r="AQ34" i="63"/>
  <c r="AP34" i="63"/>
  <c r="AO34" i="63"/>
  <c r="AM34" i="63"/>
  <c r="AI34" i="63"/>
  <c r="AH34" i="63"/>
  <c r="AG34" i="63"/>
  <c r="AE34" i="63"/>
  <c r="AD34" i="63"/>
  <c r="AC34" i="63"/>
  <c r="AB34" i="63"/>
  <c r="AR34" i="63" s="1"/>
  <c r="AB33" i="63"/>
  <c r="AK33" i="63" s="1"/>
  <c r="AO32" i="63"/>
  <c r="AE32" i="63"/>
  <c r="AC32" i="63"/>
  <c r="AB32" i="63"/>
  <c r="AL32" i="63" s="1"/>
  <c r="AP31" i="63"/>
  <c r="AB31" i="63"/>
  <c r="AM31" i="63" s="1"/>
  <c r="AQ30" i="63"/>
  <c r="AP30" i="63"/>
  <c r="AO30" i="63"/>
  <c r="AM30" i="63"/>
  <c r="AI30" i="63"/>
  <c r="AH30" i="63"/>
  <c r="AG30" i="63"/>
  <c r="AE30" i="63"/>
  <c r="AD30" i="63"/>
  <c r="AC30" i="63"/>
  <c r="AB30" i="63"/>
  <c r="AN30" i="63" s="1"/>
  <c r="AB29" i="63"/>
  <c r="AO29" i="63" s="1"/>
  <c r="AO28" i="63"/>
  <c r="AB28" i="63"/>
  <c r="AP28" i="63" s="1"/>
  <c r="AB27" i="63"/>
  <c r="AQ26" i="63"/>
  <c r="AP26" i="63"/>
  <c r="AI26" i="63"/>
  <c r="AH26" i="63"/>
  <c r="AG26" i="63"/>
  <c r="AE26" i="63"/>
  <c r="AB26" i="63"/>
  <c r="AR26" i="63" s="1"/>
  <c r="AL25" i="63"/>
  <c r="AF25" i="63"/>
  <c r="AB25" i="63"/>
  <c r="AK25" i="63" s="1"/>
  <c r="AM24" i="63"/>
  <c r="AK24" i="63"/>
  <c r="AI24" i="63"/>
  <c r="AG24" i="63"/>
  <c r="AE24" i="63"/>
  <c r="AC24" i="63"/>
  <c r="AB24" i="63"/>
  <c r="AL24" i="63" s="1"/>
  <c r="AB23" i="63"/>
  <c r="AB22" i="63"/>
  <c r="AB21" i="63"/>
  <c r="AB20" i="63"/>
  <c r="AB19" i="63"/>
  <c r="AB18" i="63"/>
  <c r="AB17" i="63"/>
  <c r="AB16" i="63"/>
  <c r="AB15" i="63"/>
  <c r="AB14" i="63"/>
  <c r="AB13" i="63"/>
  <c r="AB12" i="63"/>
  <c r="AB11" i="63"/>
  <c r="AB10" i="63"/>
  <c r="AB9" i="63"/>
  <c r="C5" i="55" s="1"/>
  <c r="B9" i="91" s="1"/>
  <c r="B12" i="91" s="1"/>
  <c r="B16" i="91" s="1"/>
  <c r="AB8" i="63"/>
  <c r="AB7" i="63"/>
  <c r="AB6" i="63"/>
  <c r="AB5" i="63"/>
  <c r="AO5" i="63" s="1"/>
  <c r="AQ4" i="63"/>
  <c r="AK4" i="63"/>
  <c r="AB4" i="63"/>
  <c r="AP4" i="63" s="1"/>
  <c r="AB3" i="63"/>
  <c r="AB2" i="63"/>
  <c r="AN72" i="62"/>
  <c r="AL72" i="62"/>
  <c r="AF72" i="62"/>
  <c r="AD72" i="62"/>
  <c r="AB72" i="62"/>
  <c r="AK72" i="62" s="1"/>
  <c r="AO71" i="62"/>
  <c r="AM71" i="62"/>
  <c r="AG71" i="62"/>
  <c r="AE71" i="62"/>
  <c r="AB71" i="62"/>
  <c r="AL71" i="62" s="1"/>
  <c r="AP70" i="62"/>
  <c r="AF70" i="62"/>
  <c r="AB70" i="62"/>
  <c r="AM70" i="62" s="1"/>
  <c r="AQ69" i="62"/>
  <c r="AO69" i="62"/>
  <c r="AI69" i="62"/>
  <c r="AG69" i="62"/>
  <c r="AB69" i="62"/>
  <c r="AN69" i="62" s="1"/>
  <c r="AB68" i="62"/>
  <c r="AQ67" i="62"/>
  <c r="AK67" i="62"/>
  <c r="AI67" i="62"/>
  <c r="AC67" i="62"/>
  <c r="AB67" i="62"/>
  <c r="AP67" i="62" s="1"/>
  <c r="AR66" i="62"/>
  <c r="AB66" i="62"/>
  <c r="AB65" i="62"/>
  <c r="AR65" i="62" s="1"/>
  <c r="AN64" i="62"/>
  <c r="AL64" i="62"/>
  <c r="AB64" i="62"/>
  <c r="AK64" i="62" s="1"/>
  <c r="AM63" i="62"/>
  <c r="AG63" i="62"/>
  <c r="AB63" i="62"/>
  <c r="AL63" i="62" s="1"/>
  <c r="AB62" i="62"/>
  <c r="AM62" i="62" s="1"/>
  <c r="AB61" i="62"/>
  <c r="AP60" i="62"/>
  <c r="AH60" i="62"/>
  <c r="AB60" i="62"/>
  <c r="AO60" i="62" s="1"/>
  <c r="AQ59" i="62"/>
  <c r="AK59" i="62"/>
  <c r="AI59" i="62"/>
  <c r="AC59" i="62"/>
  <c r="AB59" i="62"/>
  <c r="AP59" i="62" s="1"/>
  <c r="AR58" i="62"/>
  <c r="AJ58" i="62"/>
  <c r="AB58" i="62"/>
  <c r="AD57" i="62"/>
  <c r="AC57" i="62"/>
  <c r="AB57" i="62"/>
  <c r="AR57" i="62" s="1"/>
  <c r="AN56" i="62"/>
  <c r="AB56" i="62"/>
  <c r="AK56" i="62" s="1"/>
  <c r="AO55" i="62"/>
  <c r="AM55" i="62"/>
  <c r="AG55" i="62"/>
  <c r="AE55" i="62"/>
  <c r="AB55" i="62"/>
  <c r="AL55" i="62" s="1"/>
  <c r="AB54" i="62"/>
  <c r="AM54" i="62" s="1"/>
  <c r="AQ53" i="62"/>
  <c r="AO53" i="62"/>
  <c r="AB53" i="62"/>
  <c r="AN53" i="62" s="1"/>
  <c r="AB52" i="62"/>
  <c r="AO52" i="62" s="1"/>
  <c r="AQ51" i="62"/>
  <c r="AK51" i="62"/>
  <c r="AB51" i="62"/>
  <c r="AP51" i="62" s="1"/>
  <c r="AB50" i="62"/>
  <c r="AJ50" i="62" s="1"/>
  <c r="AM49" i="62"/>
  <c r="AK49" i="62"/>
  <c r="AB49" i="62"/>
  <c r="AR49" i="62" s="1"/>
  <c r="AL48" i="62"/>
  <c r="AF48" i="62"/>
  <c r="AB48" i="62"/>
  <c r="AK48" i="62" s="1"/>
  <c r="AB47" i="62"/>
  <c r="AL47" i="62" s="1"/>
  <c r="AP46" i="62"/>
  <c r="AN46" i="62"/>
  <c r="AH46" i="62"/>
  <c r="AB46" i="62"/>
  <c r="AM46" i="62" s="1"/>
  <c r="AQ45" i="62"/>
  <c r="AO45" i="62"/>
  <c r="AI45" i="62"/>
  <c r="AG45" i="62"/>
  <c r="AD45" i="62"/>
  <c r="AB45" i="62"/>
  <c r="AN45" i="62" s="1"/>
  <c r="AH44" i="62"/>
  <c r="AB44" i="62"/>
  <c r="AO44" i="62" s="1"/>
  <c r="AQ43" i="62"/>
  <c r="AK43" i="62"/>
  <c r="AI43" i="62"/>
  <c r="AC43" i="62"/>
  <c r="AB43" i="62"/>
  <c r="AP43" i="62" s="1"/>
  <c r="AB42" i="62"/>
  <c r="AM41" i="62"/>
  <c r="AK41" i="62"/>
  <c r="AE41" i="62"/>
  <c r="AC41" i="62"/>
  <c r="AB41" i="62"/>
  <c r="AR41" i="62" s="1"/>
  <c r="AN40" i="62"/>
  <c r="AL40" i="62"/>
  <c r="AF40" i="62"/>
  <c r="AD40" i="62"/>
  <c r="AB40" i="62"/>
  <c r="AK40" i="62" s="1"/>
  <c r="AO39" i="62"/>
  <c r="AM39" i="62"/>
  <c r="AG39" i="62"/>
  <c r="AE39" i="62"/>
  <c r="AB39" i="62"/>
  <c r="AL39" i="62" s="1"/>
  <c r="AB38" i="62"/>
  <c r="AM38" i="62" s="1"/>
  <c r="AQ37" i="62"/>
  <c r="AO37" i="62"/>
  <c r="AB37" i="62"/>
  <c r="AN37" i="62" s="1"/>
  <c r="AB36" i="62"/>
  <c r="AO36" i="62" s="1"/>
  <c r="AB35" i="62"/>
  <c r="AP35" i="62" s="1"/>
  <c r="AB34" i="62"/>
  <c r="AM33" i="62"/>
  <c r="AK33" i="62"/>
  <c r="AB33" i="62"/>
  <c r="AR33" i="62" s="1"/>
  <c r="AL32" i="62"/>
  <c r="AF32" i="62"/>
  <c r="AD32" i="62"/>
  <c r="AC32" i="62"/>
  <c r="AB32" i="62"/>
  <c r="AK32" i="62" s="1"/>
  <c r="AE31" i="62"/>
  <c r="AD31" i="62"/>
  <c r="AB31" i="62"/>
  <c r="AL31" i="62" s="1"/>
  <c r="AP30" i="62"/>
  <c r="AB30" i="62"/>
  <c r="AM30" i="62" s="1"/>
  <c r="AQ29" i="62"/>
  <c r="AO29" i="62"/>
  <c r="AI29" i="62"/>
  <c r="AG29" i="62"/>
  <c r="AB29" i="62"/>
  <c r="AN29" i="62" s="1"/>
  <c r="AB28" i="62"/>
  <c r="AO28" i="62" s="1"/>
  <c r="AQ27" i="62"/>
  <c r="AK27" i="62"/>
  <c r="AB27" i="62"/>
  <c r="AP27" i="62" s="1"/>
  <c r="AB26" i="62"/>
  <c r="AM25" i="62"/>
  <c r="AK25" i="62"/>
  <c r="AE25" i="62"/>
  <c r="AD25" i="62"/>
  <c r="AB25" i="62"/>
  <c r="AR25" i="62" s="1"/>
  <c r="AF24" i="62"/>
  <c r="AD24" i="62"/>
  <c r="AB24" i="62"/>
  <c r="AK24" i="62" s="1"/>
  <c r="AB23" i="62"/>
  <c r="AB22" i="62"/>
  <c r="AB21" i="62"/>
  <c r="AB20" i="62"/>
  <c r="AB19" i="62"/>
  <c r="AB18" i="62"/>
  <c r="AB17" i="62"/>
  <c r="AB16" i="62"/>
  <c r="AB15" i="62"/>
  <c r="D2" i="58" s="1"/>
  <c r="AB14" i="62"/>
  <c r="AB13" i="62"/>
  <c r="AB12" i="62"/>
  <c r="AB11" i="62"/>
  <c r="AB10" i="62"/>
  <c r="AB9" i="62"/>
  <c r="C5" i="54" s="1"/>
  <c r="B9" i="87" s="1"/>
  <c r="B12" i="87" s="1"/>
  <c r="B16" i="87" s="1"/>
  <c r="AB8" i="62"/>
  <c r="AB7" i="62"/>
  <c r="C3" i="54" s="1"/>
  <c r="B7" i="85" s="1"/>
  <c r="AB6" i="62"/>
  <c r="AB5" i="62"/>
  <c r="AN5" i="62" s="1"/>
  <c r="AP4" i="62"/>
  <c r="AH4" i="62"/>
  <c r="AB4" i="62"/>
  <c r="AO4" i="62" s="1"/>
  <c r="AQ3" i="62"/>
  <c r="AB3" i="62"/>
  <c r="AP3" i="62" s="1"/>
  <c r="AB2" i="62"/>
  <c r="AK72" i="61"/>
  <c r="AC72" i="61"/>
  <c r="AB72" i="61"/>
  <c r="AR72" i="61" s="1"/>
  <c r="AL71" i="61"/>
  <c r="AD71" i="61"/>
  <c r="AB71" i="61"/>
  <c r="AK71" i="61" s="1"/>
  <c r="AB70" i="61"/>
  <c r="AL70" i="61" s="1"/>
  <c r="AN69" i="61"/>
  <c r="AF69" i="61"/>
  <c r="AD69" i="61"/>
  <c r="AB69" i="61"/>
  <c r="AM69" i="61" s="1"/>
  <c r="AB68" i="61"/>
  <c r="AP67" i="61"/>
  <c r="AH67" i="61"/>
  <c r="AB67" i="61"/>
  <c r="AO67" i="61" s="1"/>
  <c r="AQ66" i="61"/>
  <c r="AI66" i="61"/>
  <c r="AD66" i="61"/>
  <c r="AC66" i="61"/>
  <c r="AB66" i="61"/>
  <c r="AP66" i="61" s="1"/>
  <c r="AH65" i="61"/>
  <c r="AG65" i="61"/>
  <c r="AF65" i="61"/>
  <c r="AE65" i="61"/>
  <c r="AC65" i="61"/>
  <c r="AB65" i="61"/>
  <c r="AI65" i="61" s="1"/>
  <c r="AB64" i="61"/>
  <c r="AM64" i="61" s="1"/>
  <c r="AP63" i="61"/>
  <c r="AO63" i="61"/>
  <c r="AB63" i="61"/>
  <c r="AN63" i="61" s="1"/>
  <c r="AP62" i="61"/>
  <c r="AK62" i="61"/>
  <c r="AI62" i="61"/>
  <c r="AH62" i="61"/>
  <c r="AB62" i="61"/>
  <c r="AO62" i="61" s="1"/>
  <c r="AB61" i="61"/>
  <c r="AR60" i="61"/>
  <c r="AC60" i="61"/>
  <c r="AB60" i="61"/>
  <c r="AQ59" i="61"/>
  <c r="AP59" i="61"/>
  <c r="AN59" i="61"/>
  <c r="AM59" i="61"/>
  <c r="AL59" i="61"/>
  <c r="AK59" i="61"/>
  <c r="AI59" i="61"/>
  <c r="AH59" i="61"/>
  <c r="AF59" i="61"/>
  <c r="AE59" i="61"/>
  <c r="AD59" i="61"/>
  <c r="AC59" i="61"/>
  <c r="AB59" i="61"/>
  <c r="AR59" i="61" s="1"/>
  <c r="AN58" i="61"/>
  <c r="AM58" i="61"/>
  <c r="AG58" i="61"/>
  <c r="AB58" i="61"/>
  <c r="AK58" i="61" s="1"/>
  <c r="AB57" i="61"/>
  <c r="AL57" i="61" s="1"/>
  <c r="AP56" i="61"/>
  <c r="AI56" i="61"/>
  <c r="AH56" i="61"/>
  <c r="AF56" i="61"/>
  <c r="AB56" i="61"/>
  <c r="AM56" i="61" s="1"/>
  <c r="AP55" i="61"/>
  <c r="AO55" i="61"/>
  <c r="AH55" i="61"/>
  <c r="AG55" i="61"/>
  <c r="AB55" i="61"/>
  <c r="AN55" i="61" s="1"/>
  <c r="AI54" i="61"/>
  <c r="AH54" i="61"/>
  <c r="AB54" i="61"/>
  <c r="AO54" i="61" s="1"/>
  <c r="AB53" i="61"/>
  <c r="AR53" i="61" s="1"/>
  <c r="AB52" i="61"/>
  <c r="AR52" i="61" s="1"/>
  <c r="AQ51" i="61"/>
  <c r="AP51" i="61"/>
  <c r="AM51" i="61"/>
  <c r="AF51" i="61"/>
  <c r="AE51" i="61"/>
  <c r="AC51" i="61"/>
  <c r="AB51" i="61"/>
  <c r="AR51" i="61" s="1"/>
  <c r="AL50" i="61"/>
  <c r="AG50" i="61"/>
  <c r="AE50" i="61"/>
  <c r="AB50" i="61"/>
  <c r="AK50" i="61" s="1"/>
  <c r="AN49" i="61"/>
  <c r="AM49" i="61"/>
  <c r="AG49" i="61"/>
  <c r="AE49" i="61"/>
  <c r="AB49" i="61"/>
  <c r="AL49" i="61" s="1"/>
  <c r="AQ48" i="61"/>
  <c r="AP48" i="61"/>
  <c r="AN48" i="61"/>
  <c r="AG48" i="61"/>
  <c r="AF48" i="61"/>
  <c r="AC48" i="61"/>
  <c r="AB48" i="61"/>
  <c r="AM48" i="61" s="1"/>
  <c r="AB47" i="61"/>
  <c r="AN47" i="61" s="1"/>
  <c r="AB46" i="61"/>
  <c r="AO46" i="61" s="1"/>
  <c r="AR45" i="61"/>
  <c r="AJ45" i="61"/>
  <c r="AB45" i="61"/>
  <c r="AQ45" i="61" s="1"/>
  <c r="AB44" i="61"/>
  <c r="AR44" i="61" s="1"/>
  <c r="AQ43" i="61"/>
  <c r="AP43" i="61"/>
  <c r="AM43" i="61"/>
  <c r="AF43" i="61"/>
  <c r="AE43" i="61"/>
  <c r="AC43" i="61"/>
  <c r="AB43" i="61"/>
  <c r="AR43" i="61" s="1"/>
  <c r="AB42" i="61"/>
  <c r="AP41" i="61"/>
  <c r="AO41" i="61"/>
  <c r="AN41" i="61"/>
  <c r="AM41" i="61"/>
  <c r="AH41" i="61"/>
  <c r="AG41" i="61"/>
  <c r="AF41" i="61"/>
  <c r="AE41" i="61"/>
  <c r="AC41" i="61"/>
  <c r="AB41" i="61"/>
  <c r="AL41" i="61" s="1"/>
  <c r="AQ40" i="61"/>
  <c r="AP40" i="61"/>
  <c r="AO40" i="61"/>
  <c r="AN40" i="61"/>
  <c r="AL40" i="61"/>
  <c r="AK40" i="61"/>
  <c r="AI40" i="61"/>
  <c r="AH40" i="61"/>
  <c r="AG40" i="61"/>
  <c r="AF40" i="61"/>
  <c r="AD40" i="61"/>
  <c r="AC40" i="61"/>
  <c r="AB40" i="61"/>
  <c r="AM40" i="61" s="1"/>
  <c r="AB39" i="61"/>
  <c r="AN39" i="61" s="1"/>
  <c r="AB38" i="61"/>
  <c r="AO38" i="61" s="1"/>
  <c r="AJ37" i="61"/>
  <c r="AB37" i="61"/>
  <c r="AK36" i="61"/>
  <c r="AB36" i="61"/>
  <c r="AR36" i="61" s="1"/>
  <c r="AN35" i="61"/>
  <c r="AM35" i="61"/>
  <c r="AK35" i="61"/>
  <c r="AD35" i="61"/>
  <c r="AC35" i="61"/>
  <c r="AB35" i="61"/>
  <c r="AR35" i="61" s="1"/>
  <c r="AF34" i="61"/>
  <c r="AE34" i="61"/>
  <c r="AB34" i="61"/>
  <c r="AK34" i="61" s="1"/>
  <c r="AH33" i="61"/>
  <c r="AG33" i="61"/>
  <c r="AE33" i="61"/>
  <c r="AB33" i="61"/>
  <c r="AL33" i="61" s="1"/>
  <c r="AL32" i="61"/>
  <c r="AB32" i="61"/>
  <c r="AM32" i="61" s="1"/>
  <c r="AO31" i="61"/>
  <c r="AB31" i="61"/>
  <c r="AN31" i="61" s="1"/>
  <c r="AP30" i="61"/>
  <c r="AK30" i="61"/>
  <c r="AH30" i="61"/>
  <c r="AB30" i="61"/>
  <c r="AO30" i="61" s="1"/>
  <c r="AB29" i="61"/>
  <c r="AJ28" i="61"/>
  <c r="AC28" i="61"/>
  <c r="AB28" i="61"/>
  <c r="AR28" i="61" s="1"/>
  <c r="AQ27" i="61"/>
  <c r="AK27" i="61"/>
  <c r="AI27" i="61"/>
  <c r="AF27" i="61"/>
  <c r="AB27" i="61"/>
  <c r="AR27" i="61" s="1"/>
  <c r="AN26" i="61"/>
  <c r="AB26" i="61"/>
  <c r="AK26" i="61" s="1"/>
  <c r="AB25" i="61"/>
  <c r="AL25" i="61" s="1"/>
  <c r="AP24" i="61"/>
  <c r="AI24" i="61"/>
  <c r="AH24" i="61"/>
  <c r="AF24" i="61"/>
  <c r="AB24" i="61"/>
  <c r="AM24" i="61" s="1"/>
  <c r="AB23" i="61"/>
  <c r="AB22" i="61"/>
  <c r="AB21" i="61"/>
  <c r="AB20" i="61"/>
  <c r="AB19" i="61"/>
  <c r="AB18" i="61"/>
  <c r="AB17" i="61"/>
  <c r="AB16" i="61"/>
  <c r="AB15" i="61"/>
  <c r="AB14" i="61"/>
  <c r="AB13" i="61"/>
  <c r="AB12" i="61"/>
  <c r="AB11" i="61"/>
  <c r="B2" i="57" s="1"/>
  <c r="AB10" i="61"/>
  <c r="AB9" i="61"/>
  <c r="AB8" i="61"/>
  <c r="AB7" i="61"/>
  <c r="AB6" i="61"/>
  <c r="AB5" i="61"/>
  <c r="AJ4" i="61"/>
  <c r="AB4" i="61"/>
  <c r="AR4" i="61" s="1"/>
  <c r="AN3" i="61"/>
  <c r="AM3" i="61"/>
  <c r="AK3" i="61"/>
  <c r="AD3" i="61"/>
  <c r="AC3" i="61"/>
  <c r="AB3" i="61"/>
  <c r="AR3" i="61" s="1"/>
  <c r="AB2" i="61"/>
  <c r="D2" i="60"/>
  <c r="C2" i="60"/>
  <c r="B2" i="60"/>
  <c r="D2" i="59"/>
  <c r="C2" i="59"/>
  <c r="B2" i="59"/>
  <c r="C2" i="58"/>
  <c r="B2" i="58"/>
  <c r="D2" i="57"/>
  <c r="C5" i="56"/>
  <c r="B9" i="95" s="1"/>
  <c r="B12" i="95" s="1"/>
  <c r="B5" i="56"/>
  <c r="B2" i="56" s="1"/>
  <c r="C4" i="56"/>
  <c r="B8" i="94" s="1"/>
  <c r="B11" i="94" s="1"/>
  <c r="B15" i="94" s="1"/>
  <c r="B4" i="56"/>
  <c r="C3" i="56"/>
  <c r="B7" i="93" s="1"/>
  <c r="B10" i="93" s="1"/>
  <c r="B3" i="56"/>
  <c r="C4" i="55"/>
  <c r="B8" i="90" s="1"/>
  <c r="B11" i="90" s="1"/>
  <c r="B4" i="55"/>
  <c r="C3" i="55"/>
  <c r="B7" i="89" s="1"/>
  <c r="B10" i="89" s="1"/>
  <c r="B3" i="55"/>
  <c r="C4" i="54"/>
  <c r="B8" i="86" s="1"/>
  <c r="B11" i="86" s="1"/>
  <c r="B15" i="86" s="1"/>
  <c r="B4" i="54"/>
  <c r="B3" i="54"/>
  <c r="C5" i="53"/>
  <c r="B9" i="83" s="1"/>
  <c r="B12" i="83" s="1"/>
  <c r="B16" i="83" s="1"/>
  <c r="B5" i="53"/>
  <c r="B2" i="53" s="1"/>
  <c r="C4" i="53"/>
  <c r="B8" i="82" s="1"/>
  <c r="B4" i="53"/>
  <c r="C3" i="53"/>
  <c r="B7" i="81" s="1"/>
  <c r="B3" i="53"/>
  <c r="D8" i="9" a="1"/>
  <c r="D8" i="9" s="1"/>
  <c r="C8" i="9" a="1"/>
  <c r="C8" i="9" s="1"/>
  <c r="B8" i="9" a="1"/>
  <c r="B8" i="9" s="1"/>
  <c r="D7" i="9" a="1"/>
  <c r="D7" i="9" s="1"/>
  <c r="C7" i="9" a="1"/>
  <c r="C7" i="9" s="1"/>
  <c r="B7" i="9" a="1"/>
  <c r="B7" i="9" s="1"/>
  <c r="D6" i="9" a="1"/>
  <c r="D6" i="9" s="1"/>
  <c r="D9" i="9" s="1" a="1"/>
  <c r="D9" i="9" s="1"/>
  <c r="C6" i="9" a="1"/>
  <c r="C6" i="9" s="1"/>
  <c r="B6" i="9" a="1"/>
  <c r="B6" i="9" s="1"/>
  <c r="C7" i="8" a="1"/>
  <c r="C7" i="8" s="1"/>
  <c r="B7" i="8" a="1"/>
  <c r="B7" i="8" s="1"/>
  <c r="C6" i="8" a="1"/>
  <c r="C6" i="8" s="1"/>
  <c r="C8" i="8" s="1" a="1"/>
  <c r="C8" i="8" s="1"/>
  <c r="B6" i="8" a="1"/>
  <c r="B6" i="8" s="1"/>
  <c r="B8" i="8" s="1" a="1"/>
  <c r="B8" i="8" s="1"/>
  <c r="C5" i="8" a="1"/>
  <c r="C5" i="8" s="1"/>
  <c r="B5" i="8" a="1"/>
  <c r="B5" i="8" s="1"/>
  <c r="C4" i="8" a="1"/>
  <c r="C4" i="8" s="1"/>
  <c r="B4" i="8" a="1"/>
  <c r="B4" i="8" s="1"/>
  <c r="C3" i="8" a="1"/>
  <c r="C3" i="8" s="1"/>
  <c r="B3" i="8" a="1"/>
  <c r="B3" i="8" s="1"/>
  <c r="E7" i="7" a="1"/>
  <c r="E7" i="7" s="1"/>
  <c r="E6" i="7" s="1" a="1"/>
  <c r="E6" i="7" s="1"/>
  <c r="D7" i="7" a="1"/>
  <c r="D7" i="7" s="1"/>
  <c r="D6" i="7" s="1" a="1"/>
  <c r="D6" i="7" s="1"/>
  <c r="C7" i="7" a="1"/>
  <c r="C7" i="7" s="1"/>
  <c r="B7" i="7" a="1"/>
  <c r="B7" i="7" s="1"/>
  <c r="C6" i="7" a="1"/>
  <c r="C6" i="7" s="1"/>
  <c r="B6" i="7" a="1"/>
  <c r="B6" i="7" s="1"/>
  <c r="E5" i="7" a="1"/>
  <c r="E5" i="7" s="1"/>
  <c r="D5" i="7" a="1"/>
  <c r="D5" i="7" s="1"/>
  <c r="C5" i="7" a="1"/>
  <c r="C5" i="7" s="1"/>
  <c r="B5" i="7" a="1"/>
  <c r="B5" i="7" s="1"/>
  <c r="E4" i="7" a="1"/>
  <c r="E4" i="7" s="1"/>
  <c r="D4" i="7" a="1"/>
  <c r="D4" i="7" s="1"/>
  <c r="C4" i="7" a="1"/>
  <c r="C4" i="7" s="1"/>
  <c r="B4" i="7" a="1"/>
  <c r="B4" i="7" s="1"/>
  <c r="E3" i="7" a="1"/>
  <c r="E3" i="7" s="1"/>
  <c r="D3" i="7" a="1"/>
  <c r="D3" i="7" s="1"/>
  <c r="C3" i="7" a="1"/>
  <c r="C3" i="7" s="1"/>
  <c r="B3" i="7" a="1"/>
  <c r="B3" i="7" s="1"/>
  <c r="B2" i="6"/>
  <c r="B1" i="6" s="1"/>
  <c r="B2" i="5"/>
  <c r="B1" i="5"/>
  <c r="E4" i="4" a="1"/>
  <c r="E4" i="4" s="1"/>
  <c r="E3" i="4" s="1" a="1"/>
  <c r="E3" i="4" s="1"/>
  <c r="D4" i="4" a="1"/>
  <c r="D4" i="4" s="1"/>
  <c r="D3" i="4" s="1" a="1"/>
  <c r="D3" i="4" s="1"/>
  <c r="C4" i="4" a="1"/>
  <c r="C4" i="4" s="1"/>
  <c r="C3" i="4" s="1" a="1"/>
  <c r="C3" i="4" s="1"/>
  <c r="B4" i="4" a="1"/>
  <c r="B4" i="4"/>
  <c r="B3" i="4" s="1" a="1"/>
  <c r="B3" i="4" s="1"/>
  <c r="A2" i="4"/>
  <c r="Q7" i="3" a="1"/>
  <c r="Q7" i="3" s="1"/>
  <c r="Q6" i="3" s="1" a="1"/>
  <c r="Q6" i="3" s="1"/>
  <c r="P7" i="3" a="1"/>
  <c r="P7" i="3"/>
  <c r="O7" i="3" a="1"/>
  <c r="O7" i="3"/>
  <c r="N7" i="3" a="1"/>
  <c r="N7" i="3" s="1"/>
  <c r="N6" i="3" s="1" a="1"/>
  <c r="N6" i="3" s="1"/>
  <c r="M7" i="3" a="1"/>
  <c r="M7" i="3" s="1"/>
  <c r="M6" i="3" s="1" a="1"/>
  <c r="M6" i="3" s="1"/>
  <c r="L7" i="3" a="1"/>
  <c r="L7" i="3"/>
  <c r="K7" i="3" a="1"/>
  <c r="K7" i="3" s="1"/>
  <c r="K6" i="3" s="1" a="1"/>
  <c r="K6" i="3" s="1"/>
  <c r="J7" i="3" a="1"/>
  <c r="J7" i="3" s="1"/>
  <c r="J6" i="3" s="1" a="1"/>
  <c r="J6" i="3" s="1"/>
  <c r="I7" i="3" a="1"/>
  <c r="I7" i="3" s="1"/>
  <c r="I6" i="3" s="1" a="1"/>
  <c r="I6" i="3" s="1"/>
  <c r="H7" i="3" a="1"/>
  <c r="H7" i="3" s="1"/>
  <c r="H6" i="3" s="1" a="1"/>
  <c r="H6" i="3" s="1"/>
  <c r="G7" i="3" a="1"/>
  <c r="G7" i="3" s="1"/>
  <c r="G6" i="3" s="1" a="1"/>
  <c r="G6" i="3" s="1"/>
  <c r="F7" i="3" a="1"/>
  <c r="F7" i="3" s="1"/>
  <c r="F6" i="3" s="1" a="1"/>
  <c r="F6" i="3" s="1"/>
  <c r="E7" i="3" a="1"/>
  <c r="E7" i="3" s="1"/>
  <c r="E6" i="3" s="1" a="1"/>
  <c r="E6" i="3" s="1"/>
  <c r="D7" i="3" a="1"/>
  <c r="D7" i="3" s="1"/>
  <c r="D6" i="3" s="1" a="1"/>
  <c r="D6" i="3" s="1"/>
  <c r="C7" i="3" a="1"/>
  <c r="C7" i="3" s="1"/>
  <c r="C6" i="3" s="1" a="1"/>
  <c r="C6" i="3" s="1"/>
  <c r="B7" i="3" a="1"/>
  <c r="B7" i="3" s="1"/>
  <c r="B6" i="3" s="1" a="1"/>
  <c r="B6" i="3" s="1"/>
  <c r="P6" i="3" a="1"/>
  <c r="P6" i="3" s="1"/>
  <c r="O6" i="3" a="1"/>
  <c r="O6" i="3" s="1"/>
  <c r="L6" i="3" a="1"/>
  <c r="L6" i="3" s="1"/>
  <c r="Q5" i="3" a="1"/>
  <c r="Q5" i="3" s="1"/>
  <c r="P5" i="3" a="1"/>
  <c r="P5" i="3" s="1"/>
  <c r="O5" i="3" a="1"/>
  <c r="O5" i="3" s="1"/>
  <c r="N5" i="3" a="1"/>
  <c r="N5" i="3" s="1"/>
  <c r="M5" i="3" a="1"/>
  <c r="M5" i="3" s="1"/>
  <c r="L5" i="3" a="1"/>
  <c r="L5" i="3" s="1"/>
  <c r="K5" i="3" a="1"/>
  <c r="K5" i="3" s="1"/>
  <c r="J5" i="3" a="1"/>
  <c r="J5" i="3" s="1"/>
  <c r="I5" i="3" a="1"/>
  <c r="I5" i="3" s="1"/>
  <c r="H5" i="3" a="1"/>
  <c r="H5" i="3" s="1"/>
  <c r="G5" i="3" a="1"/>
  <c r="G5" i="3" s="1"/>
  <c r="F5" i="3" a="1"/>
  <c r="F5" i="3" s="1"/>
  <c r="E5" i="3" a="1"/>
  <c r="E5" i="3" s="1"/>
  <c r="D5" i="3" a="1"/>
  <c r="D5" i="3" s="1"/>
  <c r="C5" i="3" a="1"/>
  <c r="C5" i="3" s="1"/>
  <c r="B5" i="3" a="1"/>
  <c r="B5" i="3" s="1"/>
  <c r="Q4" i="3" a="1"/>
  <c r="Q4" i="3" s="1"/>
  <c r="P4" i="3" a="1"/>
  <c r="P4" i="3" s="1"/>
  <c r="O4" i="3" a="1"/>
  <c r="O4" i="3" s="1"/>
  <c r="N4" i="3" a="1"/>
  <c r="N4" i="3" s="1"/>
  <c r="M4" i="3" a="1"/>
  <c r="M4" i="3" s="1"/>
  <c r="L4" i="3" a="1"/>
  <c r="L4" i="3" s="1"/>
  <c r="K4" i="3" a="1"/>
  <c r="K4" i="3" s="1"/>
  <c r="J4" i="3" a="1"/>
  <c r="J4" i="3" s="1"/>
  <c r="I4" i="3" a="1"/>
  <c r="I4" i="3" s="1"/>
  <c r="H4" i="3" a="1"/>
  <c r="H4" i="3" s="1"/>
  <c r="G4" i="3" a="1"/>
  <c r="G4" i="3" s="1"/>
  <c r="F4" i="3" a="1"/>
  <c r="F4" i="3" s="1"/>
  <c r="E4" i="3" a="1"/>
  <c r="E4" i="3" s="1"/>
  <c r="D4" i="3" a="1"/>
  <c r="D4" i="3" s="1"/>
  <c r="C4" i="3" a="1"/>
  <c r="C4" i="3" s="1"/>
  <c r="B4" i="3" a="1"/>
  <c r="B4" i="3" s="1"/>
  <c r="Q3" i="3" a="1"/>
  <c r="Q3" i="3" s="1"/>
  <c r="P3" i="3" a="1"/>
  <c r="P3" i="3" s="1"/>
  <c r="O3" i="3" a="1"/>
  <c r="O3" i="3" s="1"/>
  <c r="N3" i="3" a="1"/>
  <c r="N3" i="3" s="1"/>
  <c r="M3" i="3" a="1"/>
  <c r="M3" i="3" s="1"/>
  <c r="L3" i="3" a="1"/>
  <c r="L3" i="3" s="1"/>
  <c r="K3" i="3" a="1"/>
  <c r="K3" i="3" s="1"/>
  <c r="J3" i="3" a="1"/>
  <c r="J3" i="3" s="1"/>
  <c r="I3" i="3" a="1"/>
  <c r="I3" i="3" s="1"/>
  <c r="H3" i="3" a="1"/>
  <c r="H3" i="3" s="1"/>
  <c r="G3" i="3" a="1"/>
  <c r="G3" i="3" s="1"/>
  <c r="F3" i="3" a="1"/>
  <c r="F3" i="3" s="1"/>
  <c r="E3" i="3" a="1"/>
  <c r="E3" i="3" s="1"/>
  <c r="D3" i="3" a="1"/>
  <c r="D3" i="3" s="1"/>
  <c r="C3" i="3" a="1"/>
  <c r="C3" i="3" s="1"/>
  <c r="B3" i="3" a="1"/>
  <c r="B3" i="3" s="1"/>
  <c r="AR63" i="68" l="1"/>
  <c r="AN63" i="68"/>
  <c r="AK63" i="68"/>
  <c r="AJ63" i="68"/>
  <c r="AF63" i="68"/>
  <c r="AN64" i="61"/>
  <c r="AC65" i="62"/>
  <c r="AC46" i="63"/>
  <c r="AL35" i="66"/>
  <c r="AN35" i="66"/>
  <c r="AM35" i="66"/>
  <c r="AK35" i="66"/>
  <c r="AF35" i="66"/>
  <c r="AE35" i="66"/>
  <c r="AC35" i="66"/>
  <c r="AC63" i="68"/>
  <c r="B15" i="90"/>
  <c r="B16" i="95"/>
  <c r="AE3" i="61"/>
  <c r="AP3" i="61"/>
  <c r="AK24" i="61"/>
  <c r="AF25" i="61"/>
  <c r="AD26" i="61"/>
  <c r="AL27" i="61"/>
  <c r="AQ30" i="61"/>
  <c r="AD32" i="61"/>
  <c r="AO32" i="61"/>
  <c r="AM33" i="61"/>
  <c r="AG34" i="61"/>
  <c r="AE35" i="61"/>
  <c r="AP35" i="61"/>
  <c r="AC38" i="61"/>
  <c r="AH39" i="61"/>
  <c r="AH43" i="61"/>
  <c r="AC46" i="61"/>
  <c r="AH47" i="61"/>
  <c r="AH48" i="61"/>
  <c r="AO49" i="61"/>
  <c r="AM50" i="61"/>
  <c r="AH51" i="61"/>
  <c r="AK54" i="61"/>
  <c r="AK56" i="61"/>
  <c r="AE57" i="61"/>
  <c r="AO58" i="61"/>
  <c r="AQ62" i="61"/>
  <c r="AD64" i="61"/>
  <c r="AO64" i="61"/>
  <c r="AC70" i="61"/>
  <c r="AL24" i="62"/>
  <c r="AP28" i="62"/>
  <c r="AG31" i="62"/>
  <c r="AN32" i="62"/>
  <c r="AC35" i="62"/>
  <c r="AP36" i="62"/>
  <c r="AH38" i="62"/>
  <c r="AE47" i="62"/>
  <c r="AN48" i="62"/>
  <c r="AR50" i="62"/>
  <c r="AP52" i="62"/>
  <c r="AH54" i="62"/>
  <c r="AE57" i="62"/>
  <c r="AF62" i="62"/>
  <c r="AO63" i="62"/>
  <c r="AE65" i="62"/>
  <c r="AP5" i="63"/>
  <c r="AN25" i="63"/>
  <c r="AK26" i="63"/>
  <c r="AC28" i="63"/>
  <c r="AG32" i="63"/>
  <c r="AF33" i="63"/>
  <c r="AC38" i="63"/>
  <c r="AM38" i="63"/>
  <c r="AP39" i="63"/>
  <c r="AD46" i="63"/>
  <c r="AP27" i="64"/>
  <c r="AP69" i="64"/>
  <c r="AL54" i="65"/>
  <c r="AM54" i="65"/>
  <c r="AK54" i="65"/>
  <c r="AH54" i="65"/>
  <c r="AF54" i="65"/>
  <c r="AE54" i="65"/>
  <c r="AC54" i="65"/>
  <c r="AK36" i="66"/>
  <c r="AL36" i="66"/>
  <c r="AL47" i="65"/>
  <c r="AO47" i="65"/>
  <c r="AM47" i="65"/>
  <c r="AG47" i="65"/>
  <c r="AL55" i="68"/>
  <c r="AN55" i="68"/>
  <c r="AK55" i="68"/>
  <c r="AJ55" i="68"/>
  <c r="AF55" i="68"/>
  <c r="AO26" i="61"/>
  <c r="AC32" i="61"/>
  <c r="AC57" i="61"/>
  <c r="AH36" i="62"/>
  <c r="AH52" i="62"/>
  <c r="AD33" i="63"/>
  <c r="AR57" i="65"/>
  <c r="AP57" i="65"/>
  <c r="AM57" i="65"/>
  <c r="AK57" i="65"/>
  <c r="AH57" i="65"/>
  <c r="AE57" i="65"/>
  <c r="AP47" i="66"/>
  <c r="AQ47" i="66"/>
  <c r="AO47" i="66"/>
  <c r="AI47" i="66"/>
  <c r="B5" i="55"/>
  <c r="B2" i="55" s="1"/>
  <c r="AF3" i="61"/>
  <c r="AQ3" i="61"/>
  <c r="AL24" i="61"/>
  <c r="AG25" i="61"/>
  <c r="AE26" i="61"/>
  <c r="AC27" i="61"/>
  <c r="AM27" i="61"/>
  <c r="AF32" i="61"/>
  <c r="AP32" i="61"/>
  <c r="AN33" i="61"/>
  <c r="AL34" i="61"/>
  <c r="AF35" i="61"/>
  <c r="AQ35" i="61"/>
  <c r="AH38" i="61"/>
  <c r="AO39" i="61"/>
  <c r="AI43" i="61"/>
  <c r="AH46" i="61"/>
  <c r="AO47" i="61"/>
  <c r="AI48" i="61"/>
  <c r="AC49" i="61"/>
  <c r="AP49" i="61"/>
  <c r="AN50" i="61"/>
  <c r="AI51" i="61"/>
  <c r="AC52" i="61"/>
  <c r="AP54" i="61"/>
  <c r="AC56" i="61"/>
  <c r="AL56" i="61"/>
  <c r="AF57" i="61"/>
  <c r="AD58" i="61"/>
  <c r="AF64" i="61"/>
  <c r="AP64" i="61"/>
  <c r="AR65" i="61"/>
  <c r="AE70" i="61"/>
  <c r="AG5" i="62"/>
  <c r="AN24" i="62"/>
  <c r="AF30" i="62"/>
  <c r="AM31" i="62"/>
  <c r="AD35" i="62"/>
  <c r="AN38" i="62"/>
  <c r="AG47" i="62"/>
  <c r="AN54" i="62"/>
  <c r="AD56" i="62"/>
  <c r="AK57" i="62"/>
  <c r="AH62" i="62"/>
  <c r="AK65" i="62"/>
  <c r="AL26" i="63"/>
  <c r="AE28" i="63"/>
  <c r="AH29" i="63"/>
  <c r="AF31" i="63"/>
  <c r="AI32" i="63"/>
  <c r="AL33" i="63"/>
  <c r="AJ35" i="63"/>
  <c r="AD38" i="63"/>
  <c r="AO38" i="63"/>
  <c r="AL45" i="64"/>
  <c r="AN45" i="64"/>
  <c r="AM45" i="64"/>
  <c r="AK45" i="64"/>
  <c r="AF45" i="64"/>
  <c r="AE45" i="64"/>
  <c r="AC45" i="64"/>
  <c r="AN55" i="64"/>
  <c r="AL55" i="64"/>
  <c r="AI55" i="64"/>
  <c r="AD55" i="64"/>
  <c r="AN54" i="65"/>
  <c r="AD36" i="66"/>
  <c r="AO57" i="61"/>
  <c r="AN46" i="63"/>
  <c r="AI46" i="63"/>
  <c r="AQ46" i="63"/>
  <c r="AP46" i="63"/>
  <c r="AE46" i="63"/>
  <c r="AO46" i="63"/>
  <c r="AG47" i="61"/>
  <c r="AF38" i="62"/>
  <c r="AF54" i="62"/>
  <c r="AL38" i="63"/>
  <c r="AK69" i="63"/>
  <c r="AM69" i="63"/>
  <c r="AL69" i="63"/>
  <c r="AE69" i="63"/>
  <c r="AK32" i="64"/>
  <c r="AL31" i="65"/>
  <c r="AO31" i="65"/>
  <c r="AM31" i="65"/>
  <c r="AG31" i="65"/>
  <c r="AE31" i="65"/>
  <c r="AE47" i="65"/>
  <c r="AR4" i="66"/>
  <c r="AD4" i="66"/>
  <c r="B10" i="81"/>
  <c r="AH3" i="61"/>
  <c r="AC24" i="61"/>
  <c r="AN24" i="61"/>
  <c r="AH25" i="61"/>
  <c r="AF26" i="61"/>
  <c r="AD27" i="61"/>
  <c r="AN27" i="61"/>
  <c r="AG31" i="61"/>
  <c r="AG32" i="61"/>
  <c r="AQ32" i="61"/>
  <c r="AO33" i="61"/>
  <c r="AM34" i="61"/>
  <c r="AH35" i="61"/>
  <c r="AI38" i="61"/>
  <c r="AP39" i="61"/>
  <c r="AK43" i="61"/>
  <c r="AI46" i="61"/>
  <c r="AP47" i="61"/>
  <c r="AK48" i="61"/>
  <c r="AO50" i="61"/>
  <c r="AK51" i="61"/>
  <c r="AQ54" i="61"/>
  <c r="AD56" i="61"/>
  <c r="AN56" i="61"/>
  <c r="AG57" i="61"/>
  <c r="AE58" i="61"/>
  <c r="AG63" i="61"/>
  <c r="AG64" i="61"/>
  <c r="AQ64" i="61"/>
  <c r="AM70" i="61"/>
  <c r="AO5" i="62"/>
  <c r="AC27" i="62"/>
  <c r="AC29" i="62"/>
  <c r="AH30" i="62"/>
  <c r="AO31" i="62"/>
  <c r="AC33" i="62"/>
  <c r="AH35" i="62"/>
  <c r="AG37" i="62"/>
  <c r="AP38" i="62"/>
  <c r="AP44" i="62"/>
  <c r="AC46" i="62"/>
  <c r="AM47" i="62"/>
  <c r="AC49" i="62"/>
  <c r="AC51" i="62"/>
  <c r="AG53" i="62"/>
  <c r="AP54" i="62"/>
  <c r="AF56" i="62"/>
  <c r="AM57" i="62"/>
  <c r="AN62" i="62"/>
  <c r="AD64" i="62"/>
  <c r="AM65" i="62"/>
  <c r="AH70" i="62"/>
  <c r="AC4" i="63"/>
  <c r="AO24" i="63"/>
  <c r="AC26" i="63"/>
  <c r="AM26" i="63"/>
  <c r="AG28" i="63"/>
  <c r="AP29" i="63"/>
  <c r="AK30" i="63"/>
  <c r="AH31" i="63"/>
  <c r="AK32" i="63"/>
  <c r="AN33" i="63"/>
  <c r="AK34" i="63"/>
  <c r="AO36" i="63"/>
  <c r="AE38" i="63"/>
  <c r="AP38" i="63"/>
  <c r="AQ44" i="63"/>
  <c r="AH46" i="63"/>
  <c r="AR50" i="63"/>
  <c r="AI50" i="63"/>
  <c r="AH50" i="63"/>
  <c r="AQ50" i="63"/>
  <c r="AG50" i="63"/>
  <c r="AP50" i="63"/>
  <c r="AE50" i="63"/>
  <c r="AO50" i="63"/>
  <c r="AD50" i="63"/>
  <c r="AM50" i="63"/>
  <c r="AC50" i="63"/>
  <c r="AK46" i="64"/>
  <c r="AM46" i="64"/>
  <c r="AL46" i="64"/>
  <c r="AE46" i="64"/>
  <c r="AC55" i="64"/>
  <c r="AP54" i="65"/>
  <c r="AL62" i="65"/>
  <c r="AN62" i="65"/>
  <c r="AM62" i="65"/>
  <c r="AK62" i="65"/>
  <c r="AH62" i="65"/>
  <c r="AF62" i="65"/>
  <c r="AE62" i="65"/>
  <c r="AK53" i="68"/>
  <c r="AI53" i="68"/>
  <c r="AH53" i="68"/>
  <c r="AG53" i="68"/>
  <c r="AP53" i="68"/>
  <c r="AF53" i="68"/>
  <c r="AO53" i="68"/>
  <c r="AE53" i="68"/>
  <c r="AN53" i="68"/>
  <c r="AD53" i="68"/>
  <c r="AM53" i="68"/>
  <c r="AL53" i="68"/>
  <c r="AC53" i="68"/>
  <c r="AP25" i="61"/>
  <c r="AL64" i="61"/>
  <c r="AM69" i="64"/>
  <c r="AK69" i="64"/>
  <c r="AI69" i="64"/>
  <c r="AH69" i="64"/>
  <c r="AF69" i="64"/>
  <c r="AD69" i="64"/>
  <c r="AC69" i="64"/>
  <c r="AM38" i="65"/>
  <c r="AP38" i="65"/>
  <c r="AN38" i="65"/>
  <c r="AH38" i="65"/>
  <c r="AF38" i="65"/>
  <c r="AC38" i="65"/>
  <c r="AE25" i="61"/>
  <c r="AN32" i="61"/>
  <c r="AG39" i="61"/>
  <c r="AC64" i="61"/>
  <c r="AH28" i="62"/>
  <c r="AH5" i="63"/>
  <c r="AQ28" i="63"/>
  <c r="AK45" i="68"/>
  <c r="AI45" i="68"/>
  <c r="AH45" i="68"/>
  <c r="AQ45" i="68"/>
  <c r="AG45" i="68"/>
  <c r="AP45" i="68"/>
  <c r="AF45" i="68"/>
  <c r="AO45" i="68"/>
  <c r="AE45" i="68"/>
  <c r="AN45" i="68"/>
  <c r="AD45" i="68"/>
  <c r="AM45" i="68"/>
  <c r="AL45" i="68"/>
  <c r="AC45" i="68"/>
  <c r="AC55" i="68"/>
  <c r="B5" i="54"/>
  <c r="B2" i="54" s="1"/>
  <c r="AI3" i="61"/>
  <c r="AC4" i="61"/>
  <c r="AD24" i="61"/>
  <c r="AO24" i="61"/>
  <c r="AM25" i="61"/>
  <c r="AG26" i="61"/>
  <c r="AE27" i="61"/>
  <c r="AP27" i="61"/>
  <c r="AC30" i="61"/>
  <c r="AH31" i="61"/>
  <c r="AH32" i="61"/>
  <c r="AP33" i="61"/>
  <c r="AN34" i="61"/>
  <c r="AI35" i="61"/>
  <c r="AJ36" i="61"/>
  <c r="AK38" i="61"/>
  <c r="AL43" i="61"/>
  <c r="AI45" i="61"/>
  <c r="AK46" i="61"/>
  <c r="AL48" i="61"/>
  <c r="AF49" i="61"/>
  <c r="AD50" i="61"/>
  <c r="AL51" i="61"/>
  <c r="AE56" i="61"/>
  <c r="AO56" i="61"/>
  <c r="AH57" i="61"/>
  <c r="AF58" i="61"/>
  <c r="AC62" i="61"/>
  <c r="AH63" i="61"/>
  <c r="AH64" i="61"/>
  <c r="AI3" i="62"/>
  <c r="AC25" i="62"/>
  <c r="AI27" i="62"/>
  <c r="AF29" i="62"/>
  <c r="AN30" i="62"/>
  <c r="AE33" i="62"/>
  <c r="AI35" i="62"/>
  <c r="AI37" i="62"/>
  <c r="AF46" i="62"/>
  <c r="AO47" i="62"/>
  <c r="AE49" i="62"/>
  <c r="AI51" i="62"/>
  <c r="AI53" i="62"/>
  <c r="AL56" i="62"/>
  <c r="AP62" i="62"/>
  <c r="AF64" i="62"/>
  <c r="AN70" i="62"/>
  <c r="AI4" i="63"/>
  <c r="AQ24" i="63"/>
  <c r="AD26" i="63"/>
  <c r="AO26" i="63"/>
  <c r="AI28" i="63"/>
  <c r="AL30" i="63"/>
  <c r="AN31" i="63"/>
  <c r="AM32" i="63"/>
  <c r="AL34" i="63"/>
  <c r="AQ36" i="63"/>
  <c r="AG38" i="63"/>
  <c r="AQ38" i="63"/>
  <c r="AK46" i="63"/>
  <c r="AK50" i="63"/>
  <c r="AO26" i="64"/>
  <c r="AP26" i="64"/>
  <c r="AN26" i="64"/>
  <c r="AM26" i="64"/>
  <c r="AI26" i="64"/>
  <c r="AH26" i="64"/>
  <c r="AF26" i="64"/>
  <c r="AD46" i="64"/>
  <c r="AN5" i="65"/>
  <c r="AQ5" i="65"/>
  <c r="AO5" i="65"/>
  <c r="AI5" i="65"/>
  <c r="AP57" i="61"/>
  <c r="AM57" i="61"/>
  <c r="AI64" i="61"/>
  <c r="AK35" i="62"/>
  <c r="AK28" i="63"/>
  <c r="AH38" i="63"/>
  <c r="AL46" i="63"/>
  <c r="AR62" i="63"/>
  <c r="AQ62" i="63"/>
  <c r="AL62" i="63"/>
  <c r="AK62" i="63"/>
  <c r="AI62" i="63"/>
  <c r="AD62" i="63"/>
  <c r="AO65" i="63"/>
  <c r="AQ65" i="63"/>
  <c r="AP65" i="63"/>
  <c r="AN65" i="63"/>
  <c r="AI65" i="63"/>
  <c r="AH65" i="63"/>
  <c r="AN37" i="65"/>
  <c r="AO37" i="65"/>
  <c r="AL37" i="65"/>
  <c r="AI37" i="65"/>
  <c r="AG37" i="65"/>
  <c r="AF37" i="65"/>
  <c r="AD37" i="65"/>
  <c r="AM34" i="66"/>
  <c r="AN34" i="66"/>
  <c r="AL34" i="66"/>
  <c r="AK34" i="66"/>
  <c r="AG34" i="66"/>
  <c r="AF34" i="66"/>
  <c r="AD34" i="66"/>
  <c r="AR45" i="66"/>
  <c r="AQ45" i="66"/>
  <c r="AL45" i="66"/>
  <c r="AK45" i="66"/>
  <c r="AI45" i="66"/>
  <c r="AD45" i="66"/>
  <c r="AK49" i="66"/>
  <c r="AM49" i="66"/>
  <c r="AG49" i="66"/>
  <c r="AF49" i="66"/>
  <c r="AP49" i="66"/>
  <c r="AE49" i="66"/>
  <c r="AO49" i="66"/>
  <c r="AN49" i="66"/>
  <c r="AL49" i="66"/>
  <c r="AH49" i="66"/>
  <c r="AO57" i="67"/>
  <c r="AN57" i="67"/>
  <c r="AL57" i="67"/>
  <c r="AJ57" i="67"/>
  <c r="AG57" i="67"/>
  <c r="AN27" i="64"/>
  <c r="AM27" i="64"/>
  <c r="AL27" i="64"/>
  <c r="AH27" i="64"/>
  <c r="AG27" i="64"/>
  <c r="AE27" i="64"/>
  <c r="AD27" i="64"/>
  <c r="AN25" i="61"/>
  <c r="AL26" i="61"/>
  <c r="AI32" i="61"/>
  <c r="AO34" i="61"/>
  <c r="AP38" i="61"/>
  <c r="AP46" i="61"/>
  <c r="AL3" i="61"/>
  <c r="AG24" i="61"/>
  <c r="AQ24" i="61"/>
  <c r="AO25" i="61"/>
  <c r="AM26" i="61"/>
  <c r="AH27" i="61"/>
  <c r="AI30" i="61"/>
  <c r="AP31" i="61"/>
  <c r="AK32" i="61"/>
  <c r="AF33" i="61"/>
  <c r="AD34" i="61"/>
  <c r="AL35" i="61"/>
  <c r="AQ38" i="61"/>
  <c r="AD43" i="61"/>
  <c r="AN43" i="61"/>
  <c r="AQ46" i="61"/>
  <c r="AD48" i="61"/>
  <c r="AO48" i="61"/>
  <c r="AH49" i="61"/>
  <c r="AF50" i="61"/>
  <c r="AD51" i="61"/>
  <c r="AN51" i="61"/>
  <c r="AC54" i="61"/>
  <c r="AG56" i="61"/>
  <c r="AQ56" i="61"/>
  <c r="AN57" i="61"/>
  <c r="AL58" i="61"/>
  <c r="AK64" i="61"/>
  <c r="AQ35" i="62"/>
  <c r="AD48" i="62"/>
  <c r="AE63" i="62"/>
  <c r="AD25" i="63"/>
  <c r="AM28" i="63"/>
  <c r="AQ32" i="63"/>
  <c r="AH37" i="63"/>
  <c r="AI38" i="63"/>
  <c r="AF39" i="63"/>
  <c r="AM46" i="63"/>
  <c r="AC62" i="63"/>
  <c r="AF65" i="63"/>
  <c r="AK38" i="64"/>
  <c r="AM38" i="64"/>
  <c r="AL38" i="64"/>
  <c r="AE38" i="64"/>
  <c r="AD38" i="64"/>
  <c r="AK63" i="64"/>
  <c r="AN63" i="64"/>
  <c r="AL63" i="64"/>
  <c r="AF63" i="64"/>
  <c r="AD63" i="64"/>
  <c r="AC63" i="64"/>
  <c r="AR26" i="65"/>
  <c r="AL26" i="65"/>
  <c r="AJ26" i="65"/>
  <c r="AD26" i="65"/>
  <c r="AQ37" i="65"/>
  <c r="AM46" i="65"/>
  <c r="AP46" i="65"/>
  <c r="AN46" i="65"/>
  <c r="AK46" i="65"/>
  <c r="AH46" i="65"/>
  <c r="AF46" i="65"/>
  <c r="AC46" i="65"/>
  <c r="AM53" i="65"/>
  <c r="AO53" i="65"/>
  <c r="AN53" i="65"/>
  <c r="AL53" i="65"/>
  <c r="AI53" i="65"/>
  <c r="AG53" i="65"/>
  <c r="AF53" i="65"/>
  <c r="AL63" i="65"/>
  <c r="AO63" i="65"/>
  <c r="AM63" i="65"/>
  <c r="AG63" i="65"/>
  <c r="AE63" i="65"/>
  <c r="AK28" i="66"/>
  <c r="AL28" i="66"/>
  <c r="AP47" i="63"/>
  <c r="AO48" i="63"/>
  <c r="AG52" i="63"/>
  <c r="AL54" i="63"/>
  <c r="AH55" i="63"/>
  <c r="AK56" i="63"/>
  <c r="AL58" i="63"/>
  <c r="AJ63" i="63"/>
  <c r="AP3" i="64"/>
  <c r="AL28" i="64"/>
  <c r="AF29" i="64"/>
  <c r="AM30" i="64"/>
  <c r="AK31" i="64"/>
  <c r="AP34" i="64"/>
  <c r="AM35" i="64"/>
  <c r="AH36" i="64"/>
  <c r="AF39" i="64"/>
  <c r="AQ39" i="64"/>
  <c r="AO43" i="64"/>
  <c r="AI44" i="64"/>
  <c r="AH47" i="64"/>
  <c r="AM50" i="64"/>
  <c r="AH51" i="64"/>
  <c r="AF52" i="64"/>
  <c r="AP52" i="64"/>
  <c r="AN53" i="64"/>
  <c r="AM56" i="64"/>
  <c r="AL24" i="65"/>
  <c r="AQ27" i="65"/>
  <c r="AL32" i="65"/>
  <c r="AK35" i="65"/>
  <c r="AM39" i="65"/>
  <c r="AI43" i="65"/>
  <c r="AN48" i="65"/>
  <c r="AP49" i="65"/>
  <c r="AI51" i="65"/>
  <c r="AF56" i="65"/>
  <c r="AI64" i="65"/>
  <c r="AH65" i="65"/>
  <c r="AP24" i="66"/>
  <c r="AO25" i="66"/>
  <c r="AN26" i="66"/>
  <c r="AP29" i="66"/>
  <c r="AO31" i="66"/>
  <c r="AM32" i="66"/>
  <c r="AG33" i="66"/>
  <c r="AQ37" i="66"/>
  <c r="AK43" i="66"/>
  <c r="AH48" i="66"/>
  <c r="AR46" i="67"/>
  <c r="AI46" i="67"/>
  <c r="AQ46" i="67"/>
  <c r="AH46" i="67"/>
  <c r="AP46" i="67"/>
  <c r="AG46" i="67"/>
  <c r="AO46" i="67"/>
  <c r="AF46" i="67"/>
  <c r="AN46" i="67"/>
  <c r="AE46" i="67"/>
  <c r="AM46" i="67"/>
  <c r="AD46" i="67"/>
  <c r="AN50" i="68"/>
  <c r="AP50" i="68"/>
  <c r="AO50" i="68"/>
  <c r="AK50" i="68"/>
  <c r="AI50" i="68"/>
  <c r="AH50" i="68"/>
  <c r="AG50" i="68"/>
  <c r="AQ48" i="63"/>
  <c r="AI52" i="63"/>
  <c r="AC54" i="63"/>
  <c r="AM54" i="63"/>
  <c r="AL55" i="63"/>
  <c r="AM56" i="63"/>
  <c r="AM58" i="63"/>
  <c r="AP63" i="63"/>
  <c r="AC3" i="64"/>
  <c r="AC5" i="64"/>
  <c r="AN28" i="64"/>
  <c r="AL31" i="64"/>
  <c r="AQ34" i="64"/>
  <c r="AO35" i="64"/>
  <c r="AI36" i="64"/>
  <c r="AC37" i="64"/>
  <c r="AH39" i="64"/>
  <c r="AP43" i="64"/>
  <c r="AK44" i="64"/>
  <c r="AI47" i="64"/>
  <c r="AN50" i="64"/>
  <c r="AL51" i="64"/>
  <c r="AG52" i="64"/>
  <c r="AQ52" i="64"/>
  <c r="AD62" i="64"/>
  <c r="AM64" i="64"/>
  <c r="AC3" i="65"/>
  <c r="AN24" i="65"/>
  <c r="AC30" i="65"/>
  <c r="AN32" i="65"/>
  <c r="AD34" i="65"/>
  <c r="AQ35" i="65"/>
  <c r="AO39" i="65"/>
  <c r="AK43" i="65"/>
  <c r="AD45" i="65"/>
  <c r="AQ48" i="65"/>
  <c r="AK51" i="65"/>
  <c r="AE55" i="65"/>
  <c r="AI56" i="65"/>
  <c r="AK64" i="65"/>
  <c r="AK65" i="65"/>
  <c r="AQ29" i="66"/>
  <c r="AQ31" i="66"/>
  <c r="AN32" i="66"/>
  <c r="AH33" i="66"/>
  <c r="AM43" i="66"/>
  <c r="AI48" i="66"/>
  <c r="AL31" i="67"/>
  <c r="AN31" i="67"/>
  <c r="AM31" i="67"/>
  <c r="AK31" i="67"/>
  <c r="AF31" i="67"/>
  <c r="AE31" i="67"/>
  <c r="AC31" i="67"/>
  <c r="AC46" i="67"/>
  <c r="AL49" i="67"/>
  <c r="AP49" i="67"/>
  <c r="AF49" i="67"/>
  <c r="AP5" i="68"/>
  <c r="AL5" i="68"/>
  <c r="AK5" i="68"/>
  <c r="AI5" i="68"/>
  <c r="AG5" i="68"/>
  <c r="AE5" i="68"/>
  <c r="AQ5" i="68"/>
  <c r="AD5" i="68"/>
  <c r="AR27" i="68"/>
  <c r="AK27" i="68"/>
  <c r="AI27" i="68"/>
  <c r="AG27" i="68"/>
  <c r="AF27" i="68"/>
  <c r="AQ27" i="68"/>
  <c r="AE27" i="68"/>
  <c r="AO27" i="68"/>
  <c r="AD27" i="68"/>
  <c r="AC50" i="68"/>
  <c r="AC48" i="63"/>
  <c r="AK52" i="63"/>
  <c r="AD54" i="63"/>
  <c r="AO54" i="63"/>
  <c r="AN55" i="63"/>
  <c r="AO56" i="63"/>
  <c r="AD58" i="63"/>
  <c r="AO58" i="63"/>
  <c r="AR63" i="63"/>
  <c r="AD3" i="64"/>
  <c r="AD4" i="64"/>
  <c r="AE5" i="64"/>
  <c r="AC24" i="64"/>
  <c r="AD28" i="64"/>
  <c r="AO28" i="64"/>
  <c r="AM29" i="64"/>
  <c r="AC31" i="64"/>
  <c r="AM31" i="64"/>
  <c r="AE34" i="64"/>
  <c r="AP35" i="64"/>
  <c r="AK36" i="64"/>
  <c r="AE37" i="64"/>
  <c r="AI39" i="64"/>
  <c r="AL44" i="64"/>
  <c r="AK47" i="64"/>
  <c r="AP50" i="64"/>
  <c r="AM51" i="64"/>
  <c r="AH52" i="64"/>
  <c r="AD54" i="64"/>
  <c r="AE62" i="64"/>
  <c r="AI3" i="65"/>
  <c r="AF30" i="65"/>
  <c r="AJ34" i="65"/>
  <c r="AN43" i="65"/>
  <c r="AG45" i="65"/>
  <c r="AJ50" i="65"/>
  <c r="AN51" i="65"/>
  <c r="AG55" i="65"/>
  <c r="AK56" i="65"/>
  <c r="AL64" i="65"/>
  <c r="AM65" i="65"/>
  <c r="AE24" i="66"/>
  <c r="AD25" i="66"/>
  <c r="AC26" i="66"/>
  <c r="AC27" i="66"/>
  <c r="AC29" i="66"/>
  <c r="AP32" i="66"/>
  <c r="AL33" i="66"/>
  <c r="AC37" i="66"/>
  <c r="AN43" i="66"/>
  <c r="AR51" i="66"/>
  <c r="AC51" i="66"/>
  <c r="AM51" i="66"/>
  <c r="AL51" i="66"/>
  <c r="AK51" i="66"/>
  <c r="AF51" i="66"/>
  <c r="AK46" i="67"/>
  <c r="AC5" i="68"/>
  <c r="AC27" i="68"/>
  <c r="AQ50" i="68"/>
  <c r="AP54" i="63"/>
  <c r="AP58" i="63"/>
  <c r="AE3" i="64"/>
  <c r="AF4" i="64"/>
  <c r="AF5" i="64"/>
  <c r="AP28" i="64"/>
  <c r="AN31" i="64"/>
  <c r="AL36" i="64"/>
  <c r="AF37" i="64"/>
  <c r="AK39" i="64"/>
  <c r="AL47" i="64"/>
  <c r="AQ50" i="64"/>
  <c r="AO51" i="64"/>
  <c r="AI52" i="64"/>
  <c r="AC53" i="64"/>
  <c r="AE54" i="64"/>
  <c r="AG62" i="64"/>
  <c r="AK3" i="65"/>
  <c r="AC25" i="65"/>
  <c r="AD29" i="65"/>
  <c r="AH30" i="65"/>
  <c r="AC33" i="65"/>
  <c r="AH36" i="65"/>
  <c r="AQ43" i="65"/>
  <c r="AI45" i="65"/>
  <c r="AC49" i="65"/>
  <c r="AP51" i="65"/>
  <c r="AM55" i="65"/>
  <c r="AL56" i="65"/>
  <c r="AN64" i="65"/>
  <c r="AP65" i="65"/>
  <c r="AF24" i="66"/>
  <c r="AE25" i="66"/>
  <c r="AL48" i="66"/>
  <c r="AQ48" i="66"/>
  <c r="AN48" i="66"/>
  <c r="AR33" i="67"/>
  <c r="AQ33" i="67"/>
  <c r="AL33" i="67"/>
  <c r="AK33" i="67"/>
  <c r="AI33" i="67"/>
  <c r="AD33" i="67"/>
  <c r="AC33" i="67"/>
  <c r="AO69" i="67"/>
  <c r="AP69" i="67"/>
  <c r="AN69" i="67"/>
  <c r="AH69" i="67"/>
  <c r="AF69" i="67"/>
  <c r="AM5" i="68"/>
  <c r="AM27" i="68"/>
  <c r="AO51" i="68"/>
  <c r="AP51" i="68"/>
  <c r="AN51" i="68"/>
  <c r="AH51" i="68"/>
  <c r="AQ54" i="63"/>
  <c r="AD57" i="63"/>
  <c r="AQ58" i="63"/>
  <c r="AG3" i="64"/>
  <c r="AG4" i="64"/>
  <c r="AK5" i="64"/>
  <c r="AL39" i="64"/>
  <c r="AP51" i="64"/>
  <c r="AI58" i="64"/>
  <c r="AL62" i="64"/>
  <c r="AQ3" i="65"/>
  <c r="AG29" i="65"/>
  <c r="AK30" i="65"/>
  <c r="AE33" i="65"/>
  <c r="AJ36" i="65"/>
  <c r="AL45" i="65"/>
  <c r="AQ51" i="65"/>
  <c r="AO55" i="65"/>
  <c r="AN56" i="65"/>
  <c r="AQ64" i="65"/>
  <c r="AH24" i="66"/>
  <c r="AG25" i="66"/>
  <c r="AO33" i="66"/>
  <c r="AC43" i="66"/>
  <c r="AD44" i="66"/>
  <c r="AC48" i="66"/>
  <c r="AO48" i="66"/>
  <c r="AR34" i="67"/>
  <c r="AP34" i="67"/>
  <c r="AJ34" i="67"/>
  <c r="AL39" i="67"/>
  <c r="AN39" i="67"/>
  <c r="AM39" i="67"/>
  <c r="AK39" i="67"/>
  <c r="AF39" i="67"/>
  <c r="AE39" i="67"/>
  <c r="AC39" i="67"/>
  <c r="AL64" i="67"/>
  <c r="AM64" i="67"/>
  <c r="AK64" i="67"/>
  <c r="AI64" i="67"/>
  <c r="AH64" i="67"/>
  <c r="AG64" i="67"/>
  <c r="AQ64" i="67"/>
  <c r="AE64" i="67"/>
  <c r="AR3" i="68"/>
  <c r="AM3" i="68"/>
  <c r="AK3" i="68"/>
  <c r="AI3" i="68"/>
  <c r="AI2" i="68" s="1"/>
  <c r="AG3" i="68"/>
  <c r="AF3" i="68"/>
  <c r="AQ3" i="68"/>
  <c r="AE3" i="68"/>
  <c r="AO5" i="68"/>
  <c r="AN27" i="68"/>
  <c r="AF47" i="63"/>
  <c r="AI48" i="63"/>
  <c r="AL49" i="63"/>
  <c r="AH54" i="63"/>
  <c r="AC56" i="63"/>
  <c r="AF57" i="63"/>
  <c r="AH58" i="63"/>
  <c r="AH3" i="64"/>
  <c r="AL4" i="64"/>
  <c r="AM5" i="64"/>
  <c r="AM2" i="64" s="1"/>
  <c r="AH28" i="64"/>
  <c r="AD30" i="64"/>
  <c r="AF31" i="64"/>
  <c r="AQ31" i="64"/>
  <c r="AI34" i="64"/>
  <c r="AG35" i="64"/>
  <c r="AD36" i="64"/>
  <c r="AO36" i="64"/>
  <c r="AM37" i="64"/>
  <c r="AC39" i="64"/>
  <c r="AM39" i="64"/>
  <c r="AH43" i="64"/>
  <c r="AF44" i="64"/>
  <c r="AP44" i="64"/>
  <c r="AD47" i="64"/>
  <c r="AN47" i="64"/>
  <c r="AF50" i="64"/>
  <c r="AD51" i="64"/>
  <c r="AL52" i="64"/>
  <c r="AF53" i="64"/>
  <c r="AO54" i="64"/>
  <c r="AC56" i="64"/>
  <c r="AK58" i="64"/>
  <c r="AM62" i="64"/>
  <c r="AK25" i="65"/>
  <c r="AC27" i="65"/>
  <c r="AI29" i="65"/>
  <c r="AN30" i="65"/>
  <c r="AD32" i="65"/>
  <c r="AH33" i="65"/>
  <c r="AC35" i="65"/>
  <c r="AO45" i="65"/>
  <c r="AF48" i="65"/>
  <c r="AH49" i="65"/>
  <c r="AC51" i="65"/>
  <c r="AQ56" i="65"/>
  <c r="AK3" i="66"/>
  <c r="AI24" i="66"/>
  <c r="AH25" i="66"/>
  <c r="AG26" i="66"/>
  <c r="AM27" i="66"/>
  <c r="AI29" i="66"/>
  <c r="AF32" i="66"/>
  <c r="AC33" i="66"/>
  <c r="AP33" i="66"/>
  <c r="AI37" i="66"/>
  <c r="AO39" i="66"/>
  <c r="AD43" i="66"/>
  <c r="AL44" i="66"/>
  <c r="AE48" i="66"/>
  <c r="AP48" i="66"/>
  <c r="AN51" i="66"/>
  <c r="AO4" i="67"/>
  <c r="AP4" i="67"/>
  <c r="AN4" i="67"/>
  <c r="AI4" i="67"/>
  <c r="AH4" i="67"/>
  <c r="AR24" i="67"/>
  <c r="AL24" i="67"/>
  <c r="AJ24" i="67"/>
  <c r="AH34" i="67"/>
  <c r="AL50" i="66"/>
  <c r="AG56" i="66"/>
  <c r="AN57" i="66"/>
  <c r="AG58" i="66"/>
  <c r="AQ64" i="66"/>
  <c r="AK70" i="66"/>
  <c r="AH5" i="67"/>
  <c r="AL25" i="67"/>
  <c r="AM28" i="67"/>
  <c r="AF29" i="67"/>
  <c r="AK30" i="67"/>
  <c r="AM36" i="67"/>
  <c r="AK38" i="67"/>
  <c r="AO44" i="67"/>
  <c r="AH45" i="67"/>
  <c r="AF47" i="67"/>
  <c r="AI50" i="67"/>
  <c r="AL52" i="67"/>
  <c r="AQ54" i="67"/>
  <c r="AN55" i="67"/>
  <c r="AI56" i="67"/>
  <c r="AG58" i="67"/>
  <c r="AQ58" i="67"/>
  <c r="AH63" i="67"/>
  <c r="AO70" i="67"/>
  <c r="AL24" i="68"/>
  <c r="AF25" i="68"/>
  <c r="AO25" i="68"/>
  <c r="AE29" i="68"/>
  <c r="AI31" i="68"/>
  <c r="AI32" i="68"/>
  <c r="AE33" i="68"/>
  <c r="AQ33" i="68"/>
  <c r="AM36" i="68"/>
  <c r="AE37" i="68"/>
  <c r="AO37" i="68"/>
  <c r="AG38" i="68"/>
  <c r="AN39" i="68"/>
  <c r="AI44" i="68"/>
  <c r="AF46" i="68"/>
  <c r="AP46" i="68"/>
  <c r="AI52" i="68"/>
  <c r="AG54" i="68"/>
  <c r="AI57" i="68"/>
  <c r="AI58" i="68"/>
  <c r="AG62" i="68"/>
  <c r="AR64" i="68"/>
  <c r="AE69" i="68"/>
  <c r="AP69" i="68"/>
  <c r="AL70" i="68"/>
  <c r="AM50" i="66"/>
  <c r="AC53" i="66"/>
  <c r="AG55" i="66"/>
  <c r="AH56" i="66"/>
  <c r="AD57" i="66"/>
  <c r="AO57" i="66"/>
  <c r="AK58" i="66"/>
  <c r="AD63" i="66"/>
  <c r="AP2" i="67"/>
  <c r="AM5" i="67"/>
  <c r="AQ25" i="67"/>
  <c r="AC28" i="67"/>
  <c r="AN28" i="67"/>
  <c r="AG29" i="67"/>
  <c r="AC30" i="67"/>
  <c r="AL30" i="67"/>
  <c r="AC36" i="67"/>
  <c r="AN36" i="67"/>
  <c r="AG37" i="67"/>
  <c r="AC38" i="67"/>
  <c r="AL38" i="67"/>
  <c r="AE44" i="67"/>
  <c r="AP44" i="67"/>
  <c r="AL45" i="67"/>
  <c r="AK47" i="67"/>
  <c r="AK50" i="67"/>
  <c r="AC52" i="67"/>
  <c r="AM52" i="67"/>
  <c r="AC54" i="67"/>
  <c r="AR54" i="67"/>
  <c r="AP55" i="67"/>
  <c r="AK56" i="67"/>
  <c r="AH58" i="67"/>
  <c r="AI63" i="67"/>
  <c r="AN24" i="68"/>
  <c r="AG25" i="68"/>
  <c r="AP25" i="68"/>
  <c r="AG29" i="68"/>
  <c r="AF30" i="68"/>
  <c r="AM31" i="68"/>
  <c r="AL32" i="68"/>
  <c r="AF33" i="68"/>
  <c r="AR33" i="68"/>
  <c r="AO36" i="68"/>
  <c r="AF37" i="68"/>
  <c r="AP37" i="68"/>
  <c r="AH38" i="68"/>
  <c r="AC39" i="68"/>
  <c r="AR39" i="68"/>
  <c r="AM44" i="68"/>
  <c r="AG46" i="68"/>
  <c r="AD49" i="68"/>
  <c r="AM52" i="68"/>
  <c r="AK54" i="68"/>
  <c r="AL57" i="68"/>
  <c r="AM70" i="68"/>
  <c r="AC50" i="66"/>
  <c r="AN50" i="66"/>
  <c r="AD53" i="66"/>
  <c r="AI55" i="66"/>
  <c r="AI56" i="66"/>
  <c r="AE57" i="66"/>
  <c r="AP57" i="66"/>
  <c r="AL58" i="66"/>
  <c r="AJ63" i="66"/>
  <c r="AP65" i="66"/>
  <c r="AF69" i="66"/>
  <c r="AG3" i="67"/>
  <c r="AO5" i="67"/>
  <c r="AE28" i="67"/>
  <c r="AO28" i="67"/>
  <c r="AH29" i="67"/>
  <c r="AD30" i="67"/>
  <c r="AM30" i="67"/>
  <c r="AE36" i="67"/>
  <c r="AO36" i="67"/>
  <c r="AH37" i="67"/>
  <c r="AD38" i="67"/>
  <c r="AM38" i="67"/>
  <c r="AF44" i="67"/>
  <c r="AQ44" i="67"/>
  <c r="AM45" i="67"/>
  <c r="AM47" i="67"/>
  <c r="AM50" i="67"/>
  <c r="AD52" i="67"/>
  <c r="AN52" i="67"/>
  <c r="AE54" i="67"/>
  <c r="AQ55" i="67"/>
  <c r="AM56" i="67"/>
  <c r="AI58" i="67"/>
  <c r="AL63" i="67"/>
  <c r="AD65" i="67"/>
  <c r="AH4" i="68"/>
  <c r="AP24" i="68"/>
  <c r="AH25" i="68"/>
  <c r="AQ25" i="68"/>
  <c r="AI29" i="68"/>
  <c r="AE36" i="68"/>
  <c r="AP36" i="68"/>
  <c r="AG37" i="68"/>
  <c r="AQ37" i="68"/>
  <c r="AK38" i="68"/>
  <c r="AD39" i="68"/>
  <c r="AN44" i="68"/>
  <c r="AH46" i="68"/>
  <c r="AC47" i="68"/>
  <c r="AH49" i="68"/>
  <c r="AN52" i="68"/>
  <c r="AL54" i="68"/>
  <c r="AP57" i="68"/>
  <c r="AO58" i="68"/>
  <c r="AL62" i="68"/>
  <c r="AD65" i="68"/>
  <c r="AG69" i="68"/>
  <c r="AC70" i="68"/>
  <c r="AN70" i="68"/>
  <c r="AM58" i="66"/>
  <c r="AL69" i="66"/>
  <c r="AI3" i="67"/>
  <c r="AP5" i="67"/>
  <c r="AF28" i="67"/>
  <c r="AP28" i="67"/>
  <c r="AL29" i="67"/>
  <c r="AE30" i="67"/>
  <c r="AN30" i="67"/>
  <c r="AF36" i="67"/>
  <c r="AP36" i="67"/>
  <c r="AL37" i="67"/>
  <c r="AE38" i="67"/>
  <c r="AN38" i="67"/>
  <c r="AN45" i="67"/>
  <c r="AN47" i="67"/>
  <c r="AC50" i="67"/>
  <c r="AN50" i="67"/>
  <c r="AE52" i="67"/>
  <c r="AO52" i="67"/>
  <c r="AO56" i="67"/>
  <c r="AK58" i="67"/>
  <c r="AN63" i="67"/>
  <c r="AJ65" i="67"/>
  <c r="AJ4" i="68"/>
  <c r="AQ24" i="68"/>
  <c r="AL38" i="68"/>
  <c r="AO44" i="68"/>
  <c r="AO52" i="68"/>
  <c r="AM54" i="68"/>
  <c r="AM62" i="68"/>
  <c r="AH65" i="68"/>
  <c r="AH69" i="68"/>
  <c r="AD70" i="68"/>
  <c r="AO70" i="68"/>
  <c r="AQ52" i="67"/>
  <c r="AP56" i="67"/>
  <c r="AM58" i="67"/>
  <c r="AP63" i="67"/>
  <c r="AP4" i="68"/>
  <c r="AD24" i="68"/>
  <c r="AK25" i="68"/>
  <c r="AD26" i="68"/>
  <c r="AL29" i="68"/>
  <c r="AQ32" i="68"/>
  <c r="AJ33" i="68"/>
  <c r="AI34" i="68"/>
  <c r="AR36" i="68"/>
  <c r="AC38" i="68"/>
  <c r="AM38" i="68"/>
  <c r="AF39" i="68"/>
  <c r="AE44" i="68"/>
  <c r="AP44" i="68"/>
  <c r="AL46" i="68"/>
  <c r="AL49" i="68"/>
  <c r="AE52" i="68"/>
  <c r="AP52" i="68"/>
  <c r="AC54" i="68"/>
  <c r="AN54" i="68"/>
  <c r="AQ58" i="68"/>
  <c r="AC62" i="68"/>
  <c r="AN62" i="68"/>
  <c r="AI65" i="68"/>
  <c r="AL69" i="68"/>
  <c r="AE70" i="68"/>
  <c r="AF50" i="66"/>
  <c r="AL53" i="66"/>
  <c r="AO56" i="66"/>
  <c r="AH57" i="66"/>
  <c r="AD58" i="66"/>
  <c r="AO58" i="66"/>
  <c r="AE62" i="66"/>
  <c r="AE64" i="66"/>
  <c r="AQ3" i="67"/>
  <c r="AD25" i="67"/>
  <c r="AI27" i="67"/>
  <c r="AH28" i="67"/>
  <c r="AN29" i="67"/>
  <c r="AG30" i="67"/>
  <c r="AP30" i="67"/>
  <c r="AI35" i="67"/>
  <c r="AH36" i="67"/>
  <c r="AN37" i="67"/>
  <c r="AG38" i="67"/>
  <c r="AP38" i="67"/>
  <c r="AI43" i="67"/>
  <c r="AI44" i="67"/>
  <c r="AE45" i="67"/>
  <c r="AP45" i="67"/>
  <c r="AD48" i="67"/>
  <c r="AF50" i="67"/>
  <c r="AP50" i="67"/>
  <c r="AG52" i="67"/>
  <c r="AH55" i="67"/>
  <c r="AE56" i="67"/>
  <c r="AQ56" i="67"/>
  <c r="AC58" i="67"/>
  <c r="AN58" i="67"/>
  <c r="AQ63" i="67"/>
  <c r="AE70" i="67"/>
  <c r="AF24" i="68"/>
  <c r="AC25" i="68"/>
  <c r="AL25" i="68"/>
  <c r="AL26" i="68"/>
  <c r="AM29" i="68"/>
  <c r="AD32" i="68"/>
  <c r="AK34" i="68"/>
  <c r="AL37" i="68"/>
  <c r="AD38" i="68"/>
  <c r="AN38" i="68"/>
  <c r="AF44" i="68"/>
  <c r="AQ44" i="68"/>
  <c r="AC46" i="68"/>
  <c r="AM46" i="68"/>
  <c r="AK47" i="68"/>
  <c r="AF52" i="68"/>
  <c r="AQ52" i="68"/>
  <c r="AD54" i="68"/>
  <c r="AO54" i="68"/>
  <c r="AO62" i="68"/>
  <c r="AL65" i="68"/>
  <c r="AM69" i="68"/>
  <c r="AF70" i="68"/>
  <c r="AP5" i="61"/>
  <c r="AH5" i="61"/>
  <c r="AO5" i="61"/>
  <c r="AG5" i="61"/>
  <c r="AN5" i="61"/>
  <c r="AF5" i="61"/>
  <c r="AM5" i="61"/>
  <c r="AE5" i="61"/>
  <c r="AL5" i="61"/>
  <c r="AD5" i="61"/>
  <c r="AK5" i="61"/>
  <c r="AC5" i="61"/>
  <c r="AR5" i="61"/>
  <c r="AQ5" i="61"/>
  <c r="AJ5" i="61"/>
  <c r="AI5" i="61"/>
  <c r="B9" i="9" a="1"/>
  <c r="B9" i="9" s="1"/>
  <c r="AP29" i="61"/>
  <c r="AH29" i="61"/>
  <c r="AO29" i="61"/>
  <c r="AG29" i="61"/>
  <c r="AN29" i="61"/>
  <c r="AF29" i="61"/>
  <c r="AM29" i="61"/>
  <c r="AE29" i="61"/>
  <c r="AL29" i="61"/>
  <c r="AD29" i="61"/>
  <c r="AK29" i="61"/>
  <c r="AC29" i="61"/>
  <c r="AR29" i="61"/>
  <c r="AQ29" i="61"/>
  <c r="AJ29" i="61"/>
  <c r="AI29" i="61"/>
  <c r="C9" i="9" a="1"/>
  <c r="C9" i="9" s="1"/>
  <c r="B37" i="87"/>
  <c r="B36" i="87"/>
  <c r="B17" i="87"/>
  <c r="B35" i="87"/>
  <c r="AP45" i="61"/>
  <c r="AH45" i="61"/>
  <c r="AO45" i="61"/>
  <c r="AG45" i="61"/>
  <c r="AN45" i="61"/>
  <c r="AF45" i="61"/>
  <c r="AM45" i="61"/>
  <c r="AE45" i="61"/>
  <c r="AL45" i="61"/>
  <c r="AD45" i="61"/>
  <c r="AK45" i="61"/>
  <c r="AC45" i="61"/>
  <c r="AJ52" i="61"/>
  <c r="AP37" i="61"/>
  <c r="AH37" i="61"/>
  <c r="AO37" i="61"/>
  <c r="AG37" i="61"/>
  <c r="AN37" i="61"/>
  <c r="AF37" i="61"/>
  <c r="AM37" i="61"/>
  <c r="AE37" i="61"/>
  <c r="AL37" i="61"/>
  <c r="AD37" i="61"/>
  <c r="AK37" i="61"/>
  <c r="AC37" i="61"/>
  <c r="AK52" i="61"/>
  <c r="B17" i="83"/>
  <c r="B36" i="83"/>
  <c r="B37" i="83"/>
  <c r="B35" i="83"/>
  <c r="O3" i="78"/>
  <c r="G3" i="78"/>
  <c r="O3" i="74"/>
  <c r="G3" i="74"/>
  <c r="N3" i="78"/>
  <c r="F3" i="78"/>
  <c r="N3" i="74"/>
  <c r="F3" i="74"/>
  <c r="M3" i="78"/>
  <c r="E3" i="78"/>
  <c r="M3" i="74"/>
  <c r="E3" i="74"/>
  <c r="L3" i="78"/>
  <c r="D3" i="78"/>
  <c r="L3" i="74"/>
  <c r="D3" i="74"/>
  <c r="K3" i="78"/>
  <c r="C3" i="78"/>
  <c r="K3" i="74"/>
  <c r="C3" i="74"/>
  <c r="J3" i="78"/>
  <c r="B3" i="78"/>
  <c r="J3" i="74"/>
  <c r="B3" i="74"/>
  <c r="Q3" i="78"/>
  <c r="Q3" i="74"/>
  <c r="P3" i="78"/>
  <c r="P3" i="74"/>
  <c r="I3" i="78"/>
  <c r="I3" i="74"/>
  <c r="H3" i="78"/>
  <c r="H3" i="74"/>
  <c r="AQ4" i="61"/>
  <c r="AQ2" i="61" s="1"/>
  <c r="AI4" i="61"/>
  <c r="AI2" i="61" s="1"/>
  <c r="AP4" i="61"/>
  <c r="AP2" i="61" s="1"/>
  <c r="AH4" i="61"/>
  <c r="AO4" i="61"/>
  <c r="AG4" i="61"/>
  <c r="AN4" i="61"/>
  <c r="AN2" i="61" s="1"/>
  <c r="AF4" i="61"/>
  <c r="AM4" i="61"/>
  <c r="AE4" i="61"/>
  <c r="AE2" i="61" s="1"/>
  <c r="AL4" i="61"/>
  <c r="AD4" i="61"/>
  <c r="AQ28" i="61"/>
  <c r="AI28" i="61"/>
  <c r="AP28" i="61"/>
  <c r="AH28" i="61"/>
  <c r="AO28" i="61"/>
  <c r="AG28" i="61"/>
  <c r="AN28" i="61"/>
  <c r="AF28" i="61"/>
  <c r="AM28" i="61"/>
  <c r="AE28" i="61"/>
  <c r="AL28" i="61"/>
  <c r="AD28" i="61"/>
  <c r="AI37" i="61"/>
  <c r="AQ60" i="61"/>
  <c r="AI60" i="61"/>
  <c r="AP60" i="61"/>
  <c r="AH60" i="61"/>
  <c r="AO60" i="61"/>
  <c r="AG60" i="61"/>
  <c r="AN60" i="61"/>
  <c r="AF60" i="61"/>
  <c r="AM60" i="61"/>
  <c r="AE60" i="61"/>
  <c r="AL60" i="61"/>
  <c r="AD60" i="61"/>
  <c r="AQ3" i="63"/>
  <c r="AI3" i="63"/>
  <c r="AP3" i="63"/>
  <c r="AP2" i="63" s="1"/>
  <c r="AH3" i="63"/>
  <c r="AO3" i="63"/>
  <c r="AG3" i="63"/>
  <c r="AN3" i="63"/>
  <c r="AF3" i="63"/>
  <c r="AM3" i="63"/>
  <c r="AE3" i="63"/>
  <c r="AL3" i="63"/>
  <c r="AD3" i="63"/>
  <c r="AK3" i="63"/>
  <c r="AC3" i="63"/>
  <c r="AR3" i="63"/>
  <c r="AQ27" i="63"/>
  <c r="AI27" i="63"/>
  <c r="AP27" i="63"/>
  <c r="AH27" i="63"/>
  <c r="AO27" i="63"/>
  <c r="AG27" i="63"/>
  <c r="AN27" i="63"/>
  <c r="AF27" i="63"/>
  <c r="AM27" i="63"/>
  <c r="AE27" i="63"/>
  <c r="AL27" i="63"/>
  <c r="AD27" i="63"/>
  <c r="AK27" i="63"/>
  <c r="AC27" i="63"/>
  <c r="AR27" i="63"/>
  <c r="O4" i="78"/>
  <c r="O4" i="116" s="1"/>
  <c r="G4" i="78"/>
  <c r="G4" i="116" s="1"/>
  <c r="O4" i="74"/>
  <c r="O4" i="104" s="1"/>
  <c r="G4" i="74"/>
  <c r="G4" i="104" s="1"/>
  <c r="N4" i="78"/>
  <c r="N4" i="116" s="1"/>
  <c r="F4" i="78"/>
  <c r="F4" i="116" s="1"/>
  <c r="N4" i="74"/>
  <c r="N4" i="104" s="1"/>
  <c r="F4" i="74"/>
  <c r="F4" i="104" s="1"/>
  <c r="M4" i="78"/>
  <c r="M4" i="116" s="1"/>
  <c r="E4" i="78"/>
  <c r="E4" i="116" s="1"/>
  <c r="M4" i="74"/>
  <c r="M4" i="104" s="1"/>
  <c r="E4" i="74"/>
  <c r="E4" i="104" s="1"/>
  <c r="L4" i="78"/>
  <c r="L4" i="116" s="1"/>
  <c r="D4" i="78"/>
  <c r="D4" i="116" s="1"/>
  <c r="L4" i="74"/>
  <c r="L4" i="104" s="1"/>
  <c r="D4" i="74"/>
  <c r="D4" i="104" s="1"/>
  <c r="K4" i="78"/>
  <c r="K4" i="116" s="1"/>
  <c r="C4" i="78"/>
  <c r="C4" i="116" s="1"/>
  <c r="K4" i="74"/>
  <c r="K4" i="104" s="1"/>
  <c r="C4" i="74"/>
  <c r="C4" i="104" s="1"/>
  <c r="J4" i="78"/>
  <c r="J4" i="116" s="1"/>
  <c r="B4" i="78"/>
  <c r="B4" i="116" s="1"/>
  <c r="J4" i="74"/>
  <c r="J4" i="104" s="1"/>
  <c r="B4" i="74"/>
  <c r="B4" i="104" s="1"/>
  <c r="Q4" i="78"/>
  <c r="Q4" i="116" s="1"/>
  <c r="Q4" i="74"/>
  <c r="Q4" i="104" s="1"/>
  <c r="P4" i="78"/>
  <c r="P4" i="116" s="1"/>
  <c r="P4" i="74"/>
  <c r="P4" i="104" s="1"/>
  <c r="I4" i="78"/>
  <c r="I4" i="116" s="1"/>
  <c r="I4" i="74"/>
  <c r="I4" i="104" s="1"/>
  <c r="H4" i="78"/>
  <c r="H4" i="116" s="1"/>
  <c r="H4" i="74"/>
  <c r="H4" i="104" s="1"/>
  <c r="C2" i="57"/>
  <c r="AQ44" i="61"/>
  <c r="AI44" i="61"/>
  <c r="AP44" i="61"/>
  <c r="AP42" i="61" s="1"/>
  <c r="Y18" i="61" s="1"/>
  <c r="AP18" i="61" s="1"/>
  <c r="AH44" i="61"/>
  <c r="AO44" i="61"/>
  <c r="AG44" i="61"/>
  <c r="AN44" i="61"/>
  <c r="AF44" i="61"/>
  <c r="AM44" i="61"/>
  <c r="AE44" i="61"/>
  <c r="AL44" i="61"/>
  <c r="AL42" i="61" s="1"/>
  <c r="U18" i="61" s="1"/>
  <c r="AL18" i="61" s="1"/>
  <c r="AD44" i="61"/>
  <c r="AP53" i="61"/>
  <c r="AH53" i="61"/>
  <c r="AO53" i="61"/>
  <c r="AG53" i="61"/>
  <c r="AN53" i="61"/>
  <c r="AF53" i="61"/>
  <c r="AM53" i="61"/>
  <c r="AE53" i="61"/>
  <c r="AL53" i="61"/>
  <c r="AD53" i="61"/>
  <c r="AK53" i="61"/>
  <c r="AC53" i="61"/>
  <c r="AJ3" i="63"/>
  <c r="AJ27" i="63"/>
  <c r="B35" i="95"/>
  <c r="B17" i="95"/>
  <c r="B37" i="95"/>
  <c r="B36" i="95"/>
  <c r="AQ36" i="61"/>
  <c r="AI36" i="61"/>
  <c r="AP36" i="61"/>
  <c r="AH36" i="61"/>
  <c r="AO36" i="61"/>
  <c r="AG36" i="61"/>
  <c r="AN36" i="61"/>
  <c r="AF36" i="61"/>
  <c r="AM36" i="61"/>
  <c r="AE36" i="61"/>
  <c r="AL36" i="61"/>
  <c r="AD36" i="61"/>
  <c r="AQ37" i="61"/>
  <c r="AC44" i="61"/>
  <c r="AI53" i="61"/>
  <c r="AJ60" i="61"/>
  <c r="AR2" i="61"/>
  <c r="AK4" i="61"/>
  <c r="AK28" i="61"/>
  <c r="AC36" i="61"/>
  <c r="AR37" i="61"/>
  <c r="AJ44" i="61"/>
  <c r="AJ53" i="61"/>
  <c r="AK60" i="61"/>
  <c r="B37" i="91"/>
  <c r="B36" i="91"/>
  <c r="B35" i="91"/>
  <c r="B17" i="91"/>
  <c r="AC2" i="61"/>
  <c r="AK44" i="61"/>
  <c r="AQ52" i="61"/>
  <c r="AI52" i="61"/>
  <c r="AP52" i="61"/>
  <c r="AH52" i="61"/>
  <c r="AO52" i="61"/>
  <c r="AG52" i="61"/>
  <c r="AN52" i="61"/>
  <c r="AF52" i="61"/>
  <c r="AM52" i="61"/>
  <c r="AE52" i="61"/>
  <c r="AL52" i="61"/>
  <c r="AD52" i="61"/>
  <c r="AQ53" i="61"/>
  <c r="O3" i="76"/>
  <c r="G3" i="76"/>
  <c r="O3" i="72"/>
  <c r="G3" i="72"/>
  <c r="N3" i="76"/>
  <c r="F3" i="76"/>
  <c r="N3" i="72"/>
  <c r="F3" i="72"/>
  <c r="M3" i="76"/>
  <c r="E3" i="76"/>
  <c r="M3" i="72"/>
  <c r="E3" i="72"/>
  <c r="L3" i="76"/>
  <c r="D3" i="76"/>
  <c r="K3" i="76"/>
  <c r="C3" i="76"/>
  <c r="K3" i="72"/>
  <c r="C3" i="72"/>
  <c r="J3" i="76"/>
  <c r="B3" i="76"/>
  <c r="J3" i="72"/>
  <c r="B3" i="72"/>
  <c r="L3" i="72"/>
  <c r="I3" i="72"/>
  <c r="H3" i="72"/>
  <c r="D3" i="72"/>
  <c r="Q3" i="76"/>
  <c r="P3" i="76"/>
  <c r="I3" i="76"/>
  <c r="Q3" i="72"/>
  <c r="H3" i="76"/>
  <c r="P3" i="72"/>
  <c r="O5" i="78"/>
  <c r="O5" i="116" s="1"/>
  <c r="G5" i="78"/>
  <c r="G5" i="116" s="1"/>
  <c r="O5" i="74"/>
  <c r="O5" i="104" s="1"/>
  <c r="G5" i="74"/>
  <c r="G5" i="104" s="1"/>
  <c r="N5" i="78"/>
  <c r="N5" i="116" s="1"/>
  <c r="F5" i="78"/>
  <c r="F5" i="116" s="1"/>
  <c r="N5" i="74"/>
  <c r="N5" i="104" s="1"/>
  <c r="F5" i="74"/>
  <c r="F5" i="104" s="1"/>
  <c r="M5" i="78"/>
  <c r="M5" i="116" s="1"/>
  <c r="E5" i="78"/>
  <c r="E5" i="116" s="1"/>
  <c r="M5" i="74"/>
  <c r="M5" i="104" s="1"/>
  <c r="E5" i="74"/>
  <c r="E5" i="104" s="1"/>
  <c r="L5" i="78"/>
  <c r="L5" i="116" s="1"/>
  <c r="D5" i="78"/>
  <c r="D5" i="116" s="1"/>
  <c r="L5" i="74"/>
  <c r="L5" i="104" s="1"/>
  <c r="D5" i="74"/>
  <c r="D5" i="104" s="1"/>
  <c r="K5" i="78"/>
  <c r="K5" i="116" s="1"/>
  <c r="C5" i="78"/>
  <c r="C5" i="116" s="1"/>
  <c r="K5" i="74"/>
  <c r="K5" i="104" s="1"/>
  <c r="C5" i="74"/>
  <c r="C5" i="104" s="1"/>
  <c r="J5" i="78"/>
  <c r="J5" i="116" s="1"/>
  <c r="B5" i="78"/>
  <c r="B5" i="116" s="1"/>
  <c r="J5" i="74"/>
  <c r="J5" i="104" s="1"/>
  <c r="B5" i="74"/>
  <c r="B5" i="104" s="1"/>
  <c r="Q5" i="78"/>
  <c r="Q5" i="116" s="1"/>
  <c r="Q5" i="74"/>
  <c r="Q5" i="104" s="1"/>
  <c r="P5" i="78"/>
  <c r="P5" i="116" s="1"/>
  <c r="P5" i="74"/>
  <c r="P5" i="104" s="1"/>
  <c r="I5" i="78"/>
  <c r="I5" i="116" s="1"/>
  <c r="I5" i="74"/>
  <c r="I5" i="104" s="1"/>
  <c r="H5" i="78"/>
  <c r="H5" i="116" s="1"/>
  <c r="H5" i="74"/>
  <c r="H5" i="104" s="1"/>
  <c r="AJ30" i="61"/>
  <c r="AR30" i="61"/>
  <c r="AI31" i="61"/>
  <c r="AQ31" i="61"/>
  <c r="AJ38" i="61"/>
  <c r="AR38" i="61"/>
  <c r="AI39" i="61"/>
  <c r="AQ39" i="61"/>
  <c r="AJ46" i="61"/>
  <c r="AR46" i="61"/>
  <c r="AR42" i="61" s="1"/>
  <c r="AA18" i="61" s="1"/>
  <c r="AR18" i="61" s="1"/>
  <c r="AI47" i="61"/>
  <c r="AQ47" i="61"/>
  <c r="AJ54" i="61"/>
  <c r="AR54" i="61"/>
  <c r="AI55" i="61"/>
  <c r="AQ55" i="61"/>
  <c r="AJ62" i="61"/>
  <c r="AR62" i="61"/>
  <c r="AI63" i="61"/>
  <c r="AQ63" i="61"/>
  <c r="AQ51" i="63"/>
  <c r="AI51" i="63"/>
  <c r="AP51" i="63"/>
  <c r="AH51" i="63"/>
  <c r="AO51" i="63"/>
  <c r="AG51" i="63"/>
  <c r="AN51" i="63"/>
  <c r="AF51" i="63"/>
  <c r="AM51" i="63"/>
  <c r="AE51" i="63"/>
  <c r="AL51" i="63"/>
  <c r="AD51" i="63"/>
  <c r="AK51" i="63"/>
  <c r="AC51" i="63"/>
  <c r="C2" i="53"/>
  <c r="B6" i="80" s="1"/>
  <c r="C2" i="54"/>
  <c r="B6" i="84" s="1"/>
  <c r="C2" i="55"/>
  <c r="B6" i="88" s="1"/>
  <c r="C2" i="56"/>
  <c r="B6" i="92" s="1"/>
  <c r="O3" i="79"/>
  <c r="G3" i="79"/>
  <c r="O3" i="75"/>
  <c r="G3" i="75"/>
  <c r="N3" i="79"/>
  <c r="F3" i="79"/>
  <c r="N3" i="75"/>
  <c r="F3" i="75"/>
  <c r="M3" i="79"/>
  <c r="E3" i="79"/>
  <c r="M3" i="75"/>
  <c r="E3" i="75"/>
  <c r="L3" i="79"/>
  <c r="D3" i="79"/>
  <c r="L3" i="75"/>
  <c r="D3" i="75"/>
  <c r="K3" i="79"/>
  <c r="C3" i="79"/>
  <c r="K3" i="75"/>
  <c r="C3" i="75"/>
  <c r="J3" i="79"/>
  <c r="B3" i="79"/>
  <c r="J3" i="75"/>
  <c r="B3" i="75"/>
  <c r="Q3" i="79"/>
  <c r="Q3" i="75"/>
  <c r="P3" i="79"/>
  <c r="P3" i="75"/>
  <c r="I3" i="79"/>
  <c r="I3" i="75"/>
  <c r="H3" i="79"/>
  <c r="H3" i="75"/>
  <c r="AJ31" i="61"/>
  <c r="AR31" i="61"/>
  <c r="AJ39" i="61"/>
  <c r="AR39" i="61"/>
  <c r="AJ47" i="61"/>
  <c r="AR47" i="61"/>
  <c r="AJ55" i="61"/>
  <c r="AR55" i="61"/>
  <c r="AJ63" i="61"/>
  <c r="AR63" i="61"/>
  <c r="AQ26" i="62"/>
  <c r="AI26" i="62"/>
  <c r="AP26" i="62"/>
  <c r="AH26" i="62"/>
  <c r="AO26" i="62"/>
  <c r="AG26" i="62"/>
  <c r="AN26" i="62"/>
  <c r="AF26" i="62"/>
  <c r="AM26" i="62"/>
  <c r="AE26" i="62"/>
  <c r="AL26" i="62"/>
  <c r="AD26" i="62"/>
  <c r="AK26" i="62"/>
  <c r="AC26" i="62"/>
  <c r="AQ34" i="62"/>
  <c r="AI34" i="62"/>
  <c r="AP34" i="62"/>
  <c r="AH34" i="62"/>
  <c r="AO34" i="62"/>
  <c r="AG34" i="62"/>
  <c r="AN34" i="62"/>
  <c r="AF34" i="62"/>
  <c r="AM34" i="62"/>
  <c r="AE34" i="62"/>
  <c r="AL34" i="62"/>
  <c r="AD34" i="62"/>
  <c r="AK34" i="62"/>
  <c r="AC34" i="62"/>
  <c r="AJ51" i="63"/>
  <c r="O5" i="76"/>
  <c r="O5" i="110" s="1"/>
  <c r="G5" i="76"/>
  <c r="G5" i="110" s="1"/>
  <c r="O5" i="72"/>
  <c r="O5" i="98" s="1"/>
  <c r="G5" i="72"/>
  <c r="G5" i="98" s="1"/>
  <c r="N5" i="76"/>
  <c r="N5" i="110" s="1"/>
  <c r="F5" i="76"/>
  <c r="F5" i="110" s="1"/>
  <c r="N5" i="72"/>
  <c r="N5" i="98" s="1"/>
  <c r="F5" i="72"/>
  <c r="F5" i="98" s="1"/>
  <c r="M5" i="76"/>
  <c r="M5" i="110" s="1"/>
  <c r="E5" i="76"/>
  <c r="E5" i="110" s="1"/>
  <c r="M5" i="72"/>
  <c r="M5" i="98" s="1"/>
  <c r="E5" i="72"/>
  <c r="E5" i="98" s="1"/>
  <c r="L5" i="76"/>
  <c r="L5" i="110" s="1"/>
  <c r="D5" i="76"/>
  <c r="D5" i="110" s="1"/>
  <c r="L5" i="72"/>
  <c r="L5" i="98" s="1"/>
  <c r="D5" i="72"/>
  <c r="D5" i="98" s="1"/>
  <c r="K5" i="76"/>
  <c r="K5" i="110" s="1"/>
  <c r="C5" i="76"/>
  <c r="C5" i="110" s="1"/>
  <c r="K5" i="72"/>
  <c r="K5" i="98" s="1"/>
  <c r="C5" i="72"/>
  <c r="C5" i="98" s="1"/>
  <c r="J5" i="76"/>
  <c r="J5" i="110" s="1"/>
  <c r="B5" i="76"/>
  <c r="B5" i="110" s="1"/>
  <c r="J5" i="72"/>
  <c r="J5" i="98" s="1"/>
  <c r="B5" i="72"/>
  <c r="B5" i="98" s="1"/>
  <c r="Q5" i="76"/>
  <c r="Q5" i="110" s="1"/>
  <c r="Q5" i="72"/>
  <c r="Q5" i="98" s="1"/>
  <c r="P5" i="76"/>
  <c r="P5" i="110" s="1"/>
  <c r="P5" i="72"/>
  <c r="P5" i="98" s="1"/>
  <c r="I5" i="76"/>
  <c r="I5" i="110" s="1"/>
  <c r="I5" i="72"/>
  <c r="I5" i="98" s="1"/>
  <c r="H5" i="76"/>
  <c r="H5" i="110" s="1"/>
  <c r="H5" i="72"/>
  <c r="H5" i="98" s="1"/>
  <c r="K4" i="79"/>
  <c r="K4" i="119" s="1"/>
  <c r="C4" i="79"/>
  <c r="C4" i="119" s="1"/>
  <c r="Q4" i="79"/>
  <c r="Q4" i="119" s="1"/>
  <c r="H4" i="79"/>
  <c r="H4" i="119" s="1"/>
  <c r="O4" i="75"/>
  <c r="O4" i="107" s="1"/>
  <c r="G4" i="75"/>
  <c r="G4" i="107" s="1"/>
  <c r="P4" i="79"/>
  <c r="P4" i="119" s="1"/>
  <c r="G4" i="79"/>
  <c r="G4" i="119" s="1"/>
  <c r="N4" i="75"/>
  <c r="N4" i="107" s="1"/>
  <c r="F4" i="75"/>
  <c r="F4" i="107" s="1"/>
  <c r="O4" i="79"/>
  <c r="O4" i="119" s="1"/>
  <c r="F4" i="79"/>
  <c r="F4" i="119" s="1"/>
  <c r="M4" i="75"/>
  <c r="M4" i="107" s="1"/>
  <c r="E4" i="75"/>
  <c r="E4" i="107" s="1"/>
  <c r="N4" i="79"/>
  <c r="N4" i="119" s="1"/>
  <c r="E4" i="79"/>
  <c r="E4" i="119" s="1"/>
  <c r="L4" i="75"/>
  <c r="L4" i="107" s="1"/>
  <c r="D4" i="75"/>
  <c r="D4" i="107" s="1"/>
  <c r="M4" i="79"/>
  <c r="M4" i="119" s="1"/>
  <c r="D4" i="79"/>
  <c r="D4" i="119" s="1"/>
  <c r="K4" i="75"/>
  <c r="K4" i="107" s="1"/>
  <c r="C4" i="75"/>
  <c r="C4" i="107" s="1"/>
  <c r="L4" i="79"/>
  <c r="L4" i="119" s="1"/>
  <c r="B4" i="79"/>
  <c r="B4" i="119" s="1"/>
  <c r="J4" i="75"/>
  <c r="J4" i="107" s="1"/>
  <c r="B4" i="75"/>
  <c r="B4" i="107" s="1"/>
  <c r="Q4" i="75"/>
  <c r="Q4" i="107" s="1"/>
  <c r="P4" i="75"/>
  <c r="P4" i="107" s="1"/>
  <c r="J4" i="79"/>
  <c r="J4" i="119" s="1"/>
  <c r="I4" i="75"/>
  <c r="I4" i="107" s="1"/>
  <c r="I4" i="79"/>
  <c r="I4" i="119" s="1"/>
  <c r="H4" i="75"/>
  <c r="H4" i="107" s="1"/>
  <c r="AG3" i="61"/>
  <c r="AO3" i="61"/>
  <c r="AJ24" i="61"/>
  <c r="AR24" i="61"/>
  <c r="AI25" i="61"/>
  <c r="AI23" i="61" s="1"/>
  <c r="R17" i="61" s="1"/>
  <c r="AI17" i="61" s="1"/>
  <c r="AQ25" i="61"/>
  <c r="AH26" i="61"/>
  <c r="AP26" i="61"/>
  <c r="AG27" i="61"/>
  <c r="AO27" i="61"/>
  <c r="AD30" i="61"/>
  <c r="AL30" i="61"/>
  <c r="AC31" i="61"/>
  <c r="AK31" i="61"/>
  <c r="AJ32" i="61"/>
  <c r="AR32" i="61"/>
  <c r="AI33" i="61"/>
  <c r="AQ33" i="61"/>
  <c r="AH34" i="61"/>
  <c r="AP34" i="61"/>
  <c r="AG35" i="61"/>
  <c r="AO35" i="61"/>
  <c r="AD38" i="61"/>
  <c r="AL38" i="61"/>
  <c r="AC39" i="61"/>
  <c r="AK39" i="61"/>
  <c r="AJ40" i="61"/>
  <c r="AR40" i="61"/>
  <c r="AI41" i="61"/>
  <c r="AQ41" i="61"/>
  <c r="AG43" i="61"/>
  <c r="AO43" i="61"/>
  <c r="AD46" i="61"/>
  <c r="AL46" i="61"/>
  <c r="AC47" i="61"/>
  <c r="AK47" i="61"/>
  <c r="AJ48" i="61"/>
  <c r="AR48" i="61"/>
  <c r="AI49" i="61"/>
  <c r="AQ49" i="61"/>
  <c r="AH50" i="61"/>
  <c r="AP50" i="61"/>
  <c r="AG51" i="61"/>
  <c r="AO51" i="61"/>
  <c r="AD54" i="61"/>
  <c r="AL54" i="61"/>
  <c r="AC55" i="61"/>
  <c r="AK55" i="61"/>
  <c r="AJ56" i="61"/>
  <c r="AR56" i="61"/>
  <c r="AI57" i="61"/>
  <c r="AQ57" i="61"/>
  <c r="AH58" i="61"/>
  <c r="AP58" i="61"/>
  <c r="AG59" i="61"/>
  <c r="AO59" i="61"/>
  <c r="AD62" i="61"/>
  <c r="AL62" i="61"/>
  <c r="AC63" i="61"/>
  <c r="AK63" i="61"/>
  <c r="AK61" i="61" s="1"/>
  <c r="T20" i="61" s="1"/>
  <c r="AK20" i="61" s="1"/>
  <c r="AK19" i="61" s="1"/>
  <c r="T13" i="61" s="1"/>
  <c r="AK13" i="61" s="1"/>
  <c r="AK12" i="61" s="1"/>
  <c r="AJ64" i="61"/>
  <c r="AR64" i="61"/>
  <c r="AJ26" i="62"/>
  <c r="AJ34" i="62"/>
  <c r="AQ58" i="62"/>
  <c r="AI58" i="62"/>
  <c r="AP58" i="62"/>
  <c r="AH58" i="62"/>
  <c r="AO58" i="62"/>
  <c r="AG58" i="62"/>
  <c r="AN58" i="62"/>
  <c r="AF58" i="62"/>
  <c r="AM58" i="62"/>
  <c r="AE58" i="62"/>
  <c r="AL58" i="62"/>
  <c r="AD58" i="62"/>
  <c r="AK58" i="62"/>
  <c r="AC58" i="62"/>
  <c r="AQ35" i="63"/>
  <c r="AI35" i="63"/>
  <c r="AP35" i="63"/>
  <c r="AH35" i="63"/>
  <c r="AO35" i="63"/>
  <c r="AG35" i="63"/>
  <c r="AN35" i="63"/>
  <c r="AF35" i="63"/>
  <c r="AM35" i="63"/>
  <c r="AE35" i="63"/>
  <c r="AL35" i="63"/>
  <c r="AD35" i="63"/>
  <c r="AK35" i="63"/>
  <c r="AC35" i="63"/>
  <c r="AR51" i="63"/>
  <c r="B14" i="81"/>
  <c r="B13" i="81"/>
  <c r="B10" i="85"/>
  <c r="B14" i="89"/>
  <c r="B13" i="89"/>
  <c r="B13" i="93"/>
  <c r="B14" i="93"/>
  <c r="O3" i="77"/>
  <c r="G3" i="77"/>
  <c r="O3" i="73"/>
  <c r="G3" i="73"/>
  <c r="N3" i="77"/>
  <c r="F3" i="77"/>
  <c r="N3" i="73"/>
  <c r="F3" i="73"/>
  <c r="M3" i="77"/>
  <c r="E3" i="77"/>
  <c r="M3" i="73"/>
  <c r="E3" i="73"/>
  <c r="L3" i="77"/>
  <c r="D3" i="77"/>
  <c r="L3" i="73"/>
  <c r="D3" i="73"/>
  <c r="K3" i="77"/>
  <c r="C3" i="77"/>
  <c r="K3" i="73"/>
  <c r="C3" i="73"/>
  <c r="J3" i="77"/>
  <c r="B3" i="77"/>
  <c r="J3" i="73"/>
  <c r="B3" i="73"/>
  <c r="Q3" i="77"/>
  <c r="Q3" i="73"/>
  <c r="P3" i="77"/>
  <c r="P3" i="73"/>
  <c r="I3" i="77"/>
  <c r="I3" i="73"/>
  <c r="H3" i="77"/>
  <c r="H3" i="73"/>
  <c r="K5" i="79"/>
  <c r="K5" i="119" s="1"/>
  <c r="C5" i="79"/>
  <c r="C5" i="119" s="1"/>
  <c r="P5" i="79"/>
  <c r="P5" i="119" s="1"/>
  <c r="M5" i="79"/>
  <c r="M5" i="119" s="1"/>
  <c r="J5" i="79"/>
  <c r="J5" i="119" s="1"/>
  <c r="O5" i="75"/>
  <c r="O5" i="107" s="1"/>
  <c r="G5" i="75"/>
  <c r="G5" i="107" s="1"/>
  <c r="I5" i="79"/>
  <c r="I5" i="119" s="1"/>
  <c r="N5" i="75"/>
  <c r="N5" i="107" s="1"/>
  <c r="F5" i="75"/>
  <c r="F5" i="107" s="1"/>
  <c r="H5" i="79"/>
  <c r="H5" i="119" s="1"/>
  <c r="M5" i="75"/>
  <c r="M5" i="107" s="1"/>
  <c r="E5" i="75"/>
  <c r="E5" i="107" s="1"/>
  <c r="G5" i="79"/>
  <c r="G5" i="119" s="1"/>
  <c r="L5" i="75"/>
  <c r="L5" i="107" s="1"/>
  <c r="D5" i="75"/>
  <c r="D5" i="107" s="1"/>
  <c r="Q5" i="79"/>
  <c r="Q5" i="119" s="1"/>
  <c r="F5" i="79"/>
  <c r="F5" i="119" s="1"/>
  <c r="K5" i="75"/>
  <c r="K5" i="107" s="1"/>
  <c r="C5" i="75"/>
  <c r="C5" i="107" s="1"/>
  <c r="O5" i="79"/>
  <c r="O5" i="119" s="1"/>
  <c r="E5" i="79"/>
  <c r="E5" i="119" s="1"/>
  <c r="J5" i="75"/>
  <c r="J5" i="107" s="1"/>
  <c r="B5" i="75"/>
  <c r="B5" i="107" s="1"/>
  <c r="D5" i="79"/>
  <c r="D5" i="119" s="1"/>
  <c r="B5" i="79"/>
  <c r="B5" i="119" s="1"/>
  <c r="Q5" i="75"/>
  <c r="Q5" i="107" s="1"/>
  <c r="P5" i="75"/>
  <c r="P5" i="107" s="1"/>
  <c r="N5" i="79"/>
  <c r="N5" i="119" s="1"/>
  <c r="I5" i="75"/>
  <c r="I5" i="107" s="1"/>
  <c r="L5" i="79"/>
  <c r="L5" i="119" s="1"/>
  <c r="H5" i="75"/>
  <c r="H5" i="107" s="1"/>
  <c r="AJ25" i="61"/>
  <c r="AR25" i="61"/>
  <c r="AI26" i="61"/>
  <c r="AQ26" i="61"/>
  <c r="AE30" i="61"/>
  <c r="AM30" i="61"/>
  <c r="AD31" i="61"/>
  <c r="AL31" i="61"/>
  <c r="AJ33" i="61"/>
  <c r="AR33" i="61"/>
  <c r="AI34" i="61"/>
  <c r="AQ34" i="61"/>
  <c r="AE38" i="61"/>
  <c r="AM38" i="61"/>
  <c r="AD39" i="61"/>
  <c r="AL39" i="61"/>
  <c r="AJ41" i="61"/>
  <c r="AR41" i="61"/>
  <c r="AE46" i="61"/>
  <c r="AM46" i="61"/>
  <c r="AD47" i="61"/>
  <c r="AL47" i="61"/>
  <c r="AJ49" i="61"/>
  <c r="AR49" i="61"/>
  <c r="AI50" i="61"/>
  <c r="AQ50" i="61"/>
  <c r="AE54" i="61"/>
  <c r="AM54" i="61"/>
  <c r="AD55" i="61"/>
  <c r="AL55" i="61"/>
  <c r="AJ57" i="61"/>
  <c r="AR57" i="61"/>
  <c r="AI58" i="61"/>
  <c r="AQ58" i="61"/>
  <c r="AE62" i="61"/>
  <c r="AM62" i="61"/>
  <c r="AD63" i="61"/>
  <c r="AL63" i="61"/>
  <c r="AQ65" i="61"/>
  <c r="AP65" i="61"/>
  <c r="AP61" i="61" s="1"/>
  <c r="Y20" i="61" s="1"/>
  <c r="AP20" i="61" s="1"/>
  <c r="AP19" i="61" s="1"/>
  <c r="Y13" i="61" s="1"/>
  <c r="AP13" i="61" s="1"/>
  <c r="AP12" i="61" s="1"/>
  <c r="AO65" i="61"/>
  <c r="AO61" i="61" s="1"/>
  <c r="X20" i="61" s="1"/>
  <c r="AO20" i="61" s="1"/>
  <c r="AO19" i="61" s="1"/>
  <c r="X13" i="61" s="1"/>
  <c r="AO13" i="61" s="1"/>
  <c r="AO12" i="61" s="1"/>
  <c r="AN65" i="61"/>
  <c r="AK65" i="61"/>
  <c r="AJ65" i="61"/>
  <c r="AR26" i="62"/>
  <c r="AR34" i="62"/>
  <c r="AM59" i="63"/>
  <c r="AK59" i="63"/>
  <c r="AR59" i="63"/>
  <c r="AJ59" i="63"/>
  <c r="AQ59" i="63"/>
  <c r="AI59" i="63"/>
  <c r="AP59" i="63"/>
  <c r="AL59" i="63"/>
  <c r="AH59" i="63"/>
  <c r="AG59" i="63"/>
  <c r="AF59" i="63"/>
  <c r="AE59" i="63"/>
  <c r="AD59" i="63"/>
  <c r="AO59" i="63"/>
  <c r="AC59" i="63"/>
  <c r="AP25" i="64"/>
  <c r="AH25" i="64"/>
  <c r="AO25" i="64"/>
  <c r="AG25" i="64"/>
  <c r="AN25" i="64"/>
  <c r="AF25" i="64"/>
  <c r="AM25" i="64"/>
  <c r="AE25" i="64"/>
  <c r="AL25" i="64"/>
  <c r="AD25" i="64"/>
  <c r="AK25" i="64"/>
  <c r="AC25" i="64"/>
  <c r="AR25" i="64"/>
  <c r="AQ25" i="64"/>
  <c r="AJ25" i="64"/>
  <c r="AI25" i="64"/>
  <c r="O4" i="77"/>
  <c r="O4" i="113" s="1"/>
  <c r="G4" i="77"/>
  <c r="G4" i="113" s="1"/>
  <c r="O4" i="73"/>
  <c r="O4" i="101" s="1"/>
  <c r="G4" i="73"/>
  <c r="G4" i="101" s="1"/>
  <c r="N4" i="77"/>
  <c r="N4" i="113" s="1"/>
  <c r="F4" i="77"/>
  <c r="F4" i="113" s="1"/>
  <c r="N4" i="73"/>
  <c r="N4" i="101" s="1"/>
  <c r="F4" i="73"/>
  <c r="F4" i="101" s="1"/>
  <c r="M4" i="77"/>
  <c r="M4" i="113" s="1"/>
  <c r="E4" i="77"/>
  <c r="E4" i="113" s="1"/>
  <c r="M4" i="73"/>
  <c r="M4" i="101" s="1"/>
  <c r="E4" i="73"/>
  <c r="E4" i="101" s="1"/>
  <c r="L4" i="77"/>
  <c r="L4" i="113" s="1"/>
  <c r="D4" i="77"/>
  <c r="D4" i="113" s="1"/>
  <c r="L4" i="73"/>
  <c r="L4" i="101" s="1"/>
  <c r="D4" i="73"/>
  <c r="D4" i="101" s="1"/>
  <c r="K4" i="77"/>
  <c r="K4" i="113" s="1"/>
  <c r="C4" i="77"/>
  <c r="C4" i="113" s="1"/>
  <c r="K4" i="73"/>
  <c r="K4" i="101" s="1"/>
  <c r="C4" i="73"/>
  <c r="C4" i="101" s="1"/>
  <c r="J4" i="77"/>
  <c r="J4" i="113" s="1"/>
  <c r="B4" i="77"/>
  <c r="B4" i="113" s="1"/>
  <c r="J4" i="73"/>
  <c r="J4" i="101" s="1"/>
  <c r="B4" i="73"/>
  <c r="B4" i="101" s="1"/>
  <c r="Q4" i="77"/>
  <c r="Q4" i="113" s="1"/>
  <c r="Q4" i="73"/>
  <c r="Q4" i="101" s="1"/>
  <c r="P4" i="77"/>
  <c r="P4" i="113" s="1"/>
  <c r="P4" i="73"/>
  <c r="P4" i="101" s="1"/>
  <c r="I4" i="77"/>
  <c r="I4" i="113" s="1"/>
  <c r="I4" i="73"/>
  <c r="I4" i="101" s="1"/>
  <c r="H4" i="77"/>
  <c r="H4" i="113" s="1"/>
  <c r="H4" i="73"/>
  <c r="H4" i="101" s="1"/>
  <c r="AC25" i="61"/>
  <c r="AK25" i="61"/>
  <c r="AJ26" i="61"/>
  <c r="AR26" i="61"/>
  <c r="AF30" i="61"/>
  <c r="AN30" i="61"/>
  <c r="AE31" i="61"/>
  <c r="AM31" i="61"/>
  <c r="AC33" i="61"/>
  <c r="AK33" i="61"/>
  <c r="AJ34" i="61"/>
  <c r="AR34" i="61"/>
  <c r="AF38" i="61"/>
  <c r="AN38" i="61"/>
  <c r="AE39" i="61"/>
  <c r="AM39" i="61"/>
  <c r="AK41" i="61"/>
  <c r="AF46" i="61"/>
  <c r="AN46" i="61"/>
  <c r="AE47" i="61"/>
  <c r="AM47" i="61"/>
  <c r="AK49" i="61"/>
  <c r="AJ50" i="61"/>
  <c r="AR50" i="61"/>
  <c r="AF54" i="61"/>
  <c r="AN54" i="61"/>
  <c r="AE55" i="61"/>
  <c r="AM55" i="61"/>
  <c r="AK57" i="61"/>
  <c r="AJ58" i="61"/>
  <c r="AR58" i="61"/>
  <c r="AF62" i="61"/>
  <c r="AN62" i="61"/>
  <c r="AE63" i="61"/>
  <c r="AM63" i="61"/>
  <c r="AL65" i="61"/>
  <c r="AQ66" i="62"/>
  <c r="AI66" i="62"/>
  <c r="AP66" i="62"/>
  <c r="AH66" i="62"/>
  <c r="AO66" i="62"/>
  <c r="AG66" i="62"/>
  <c r="AN66" i="62"/>
  <c r="AF66" i="62"/>
  <c r="AM66" i="62"/>
  <c r="AE66" i="62"/>
  <c r="AL66" i="62"/>
  <c r="AD66" i="62"/>
  <c r="AK66" i="62"/>
  <c r="AC66" i="62"/>
  <c r="AQ43" i="63"/>
  <c r="AI43" i="63"/>
  <c r="AP43" i="63"/>
  <c r="AH43" i="63"/>
  <c r="AO43" i="63"/>
  <c r="AG43" i="63"/>
  <c r="AN43" i="63"/>
  <c r="AF43" i="63"/>
  <c r="AM43" i="63"/>
  <c r="AE43" i="63"/>
  <c r="AL43" i="63"/>
  <c r="AD43" i="63"/>
  <c r="AK43" i="63"/>
  <c r="AC43" i="63"/>
  <c r="AN59" i="63"/>
  <c r="B11" i="82"/>
  <c r="B15" i="82" s="1"/>
  <c r="B36" i="86"/>
  <c r="B35" i="86"/>
  <c r="B20" i="86"/>
  <c r="B17" i="86"/>
  <c r="B37" i="86"/>
  <c r="B34" i="86"/>
  <c r="B37" i="90"/>
  <c r="B36" i="90"/>
  <c r="B35" i="90"/>
  <c r="B34" i="90"/>
  <c r="B20" i="90"/>
  <c r="B17" i="90"/>
  <c r="B34" i="94"/>
  <c r="B20" i="94"/>
  <c r="B17" i="94"/>
  <c r="B37" i="94"/>
  <c r="B36" i="94"/>
  <c r="B35" i="94"/>
  <c r="O5" i="77"/>
  <c r="O5" i="113" s="1"/>
  <c r="G5" i="77"/>
  <c r="G5" i="113" s="1"/>
  <c r="O5" i="73"/>
  <c r="O5" i="101" s="1"/>
  <c r="G5" i="73"/>
  <c r="G5" i="101" s="1"/>
  <c r="N5" i="77"/>
  <c r="N5" i="113" s="1"/>
  <c r="F5" i="77"/>
  <c r="F5" i="113" s="1"/>
  <c r="N5" i="73"/>
  <c r="N5" i="101" s="1"/>
  <c r="F5" i="73"/>
  <c r="F5" i="101" s="1"/>
  <c r="M5" i="77"/>
  <c r="M5" i="113" s="1"/>
  <c r="E5" i="77"/>
  <c r="E5" i="113" s="1"/>
  <c r="M5" i="73"/>
  <c r="M5" i="101" s="1"/>
  <c r="E5" i="73"/>
  <c r="E5" i="101" s="1"/>
  <c r="L5" i="77"/>
  <c r="L5" i="113" s="1"/>
  <c r="D5" i="77"/>
  <c r="D5" i="113" s="1"/>
  <c r="L5" i="73"/>
  <c r="L5" i="101" s="1"/>
  <c r="D5" i="73"/>
  <c r="D5" i="101" s="1"/>
  <c r="K5" i="77"/>
  <c r="K5" i="113" s="1"/>
  <c r="C5" i="77"/>
  <c r="C5" i="113" s="1"/>
  <c r="K5" i="73"/>
  <c r="K5" i="101" s="1"/>
  <c r="C5" i="73"/>
  <c r="C5" i="101" s="1"/>
  <c r="J5" i="77"/>
  <c r="J5" i="113" s="1"/>
  <c r="B5" i="77"/>
  <c r="B5" i="113" s="1"/>
  <c r="J5" i="73"/>
  <c r="J5" i="101" s="1"/>
  <c r="B5" i="73"/>
  <c r="B5" i="101" s="1"/>
  <c r="Q5" i="77"/>
  <c r="Q5" i="113" s="1"/>
  <c r="Q5" i="73"/>
  <c r="Q5" i="101" s="1"/>
  <c r="P5" i="77"/>
  <c r="P5" i="113" s="1"/>
  <c r="P5" i="73"/>
  <c r="P5" i="101" s="1"/>
  <c r="I5" i="77"/>
  <c r="I5" i="113" s="1"/>
  <c r="I5" i="73"/>
  <c r="I5" i="101" s="1"/>
  <c r="H5" i="77"/>
  <c r="H5" i="113" s="1"/>
  <c r="H5" i="73"/>
  <c r="H5" i="101" s="1"/>
  <c r="AJ3" i="61"/>
  <c r="AJ2" i="61" s="1"/>
  <c r="AE24" i="61"/>
  <c r="AD25" i="61"/>
  <c r="AC26" i="61"/>
  <c r="AJ27" i="61"/>
  <c r="AG30" i="61"/>
  <c r="AF31" i="61"/>
  <c r="AE32" i="61"/>
  <c r="AD33" i="61"/>
  <c r="AC34" i="61"/>
  <c r="AJ35" i="61"/>
  <c r="AG38" i="61"/>
  <c r="AF39" i="61"/>
  <c r="AE40" i="61"/>
  <c r="AD41" i="61"/>
  <c r="AJ43" i="61"/>
  <c r="AG46" i="61"/>
  <c r="AF47" i="61"/>
  <c r="AE48" i="61"/>
  <c r="AD49" i="61"/>
  <c r="AC50" i="61"/>
  <c r="AJ51" i="61"/>
  <c r="AG54" i="61"/>
  <c r="AF55" i="61"/>
  <c r="AD57" i="61"/>
  <c r="AC58" i="61"/>
  <c r="AJ59" i="61"/>
  <c r="AG62" i="61"/>
  <c r="AF63" i="61"/>
  <c r="AE64" i="61"/>
  <c r="AD65" i="61"/>
  <c r="AM65" i="61"/>
  <c r="AQ50" i="62"/>
  <c r="AI50" i="62"/>
  <c r="AP50" i="62"/>
  <c r="AH50" i="62"/>
  <c r="AO50" i="62"/>
  <c r="AG50" i="62"/>
  <c r="AN50" i="62"/>
  <c r="AF50" i="62"/>
  <c r="AM50" i="62"/>
  <c r="AE50" i="62"/>
  <c r="AL50" i="62"/>
  <c r="AD50" i="62"/>
  <c r="AK50" i="62"/>
  <c r="AC50" i="62"/>
  <c r="AJ66" i="62"/>
  <c r="AJ43" i="63"/>
  <c r="AP72" i="63"/>
  <c r="AH72" i="63"/>
  <c r="AO72" i="63"/>
  <c r="AG72" i="63"/>
  <c r="AN72" i="63"/>
  <c r="AF72" i="63"/>
  <c r="AM72" i="63"/>
  <c r="AE72" i="63"/>
  <c r="AL72" i="63"/>
  <c r="AD72" i="63"/>
  <c r="AK72" i="63"/>
  <c r="AC72" i="63"/>
  <c r="AR72" i="63"/>
  <c r="AQ72" i="63"/>
  <c r="AJ72" i="63"/>
  <c r="AI72" i="63"/>
  <c r="AJ66" i="61"/>
  <c r="AR66" i="61"/>
  <c r="AI67" i="61"/>
  <c r="AQ67" i="61"/>
  <c r="AG69" i="61"/>
  <c r="AO69" i="61"/>
  <c r="AF70" i="61"/>
  <c r="AF68" i="61" s="1"/>
  <c r="O22" i="61" s="1"/>
  <c r="AF22" i="61" s="1"/>
  <c r="AF21" i="61" s="1"/>
  <c r="O15" i="61" s="1"/>
  <c r="AF15" i="61" s="1"/>
  <c r="AF14" i="61" s="1"/>
  <c r="AN70" i="61"/>
  <c r="AN68" i="61" s="1"/>
  <c r="W22" i="61" s="1"/>
  <c r="AN22" i="61" s="1"/>
  <c r="AN21" i="61" s="1"/>
  <c r="W15" i="61" s="1"/>
  <c r="AN15" i="61" s="1"/>
  <c r="AN14" i="61" s="1"/>
  <c r="AE71" i="61"/>
  <c r="AM71" i="61"/>
  <c r="AM68" i="61" s="1"/>
  <c r="V22" i="61" s="1"/>
  <c r="AM22" i="61" s="1"/>
  <c r="AM21" i="61" s="1"/>
  <c r="V15" i="61" s="1"/>
  <c r="AM15" i="61" s="1"/>
  <c r="AM14" i="61" s="1"/>
  <c r="AD72" i="61"/>
  <c r="AL72" i="61"/>
  <c r="AJ3" i="62"/>
  <c r="AR3" i="62"/>
  <c r="AI4" i="62"/>
  <c r="AI2" i="62" s="1"/>
  <c r="AQ4" i="62"/>
  <c r="AH5" i="62"/>
  <c r="AP5" i="62"/>
  <c r="AP2" i="62" s="1"/>
  <c r="AE24" i="62"/>
  <c r="AM24" i="62"/>
  <c r="AL25" i="62"/>
  <c r="AJ27" i="62"/>
  <c r="AR27" i="62"/>
  <c r="AI28" i="62"/>
  <c r="AQ28" i="62"/>
  <c r="AH29" i="62"/>
  <c r="AP29" i="62"/>
  <c r="AG30" i="62"/>
  <c r="AO30" i="62"/>
  <c r="AF31" i="62"/>
  <c r="AN31" i="62"/>
  <c r="AE32" i="62"/>
  <c r="AM32" i="62"/>
  <c r="AD33" i="62"/>
  <c r="AL33" i="62"/>
  <c r="AJ35" i="62"/>
  <c r="AR35" i="62"/>
  <c r="AI36" i="62"/>
  <c r="AQ36" i="62"/>
  <c r="AH37" i="62"/>
  <c r="AP37" i="62"/>
  <c r="AG38" i="62"/>
  <c r="AO38" i="62"/>
  <c r="AF39" i="62"/>
  <c r="AN39" i="62"/>
  <c r="AE40" i="62"/>
  <c r="AM40" i="62"/>
  <c r="AD41" i="62"/>
  <c r="AL41" i="62"/>
  <c r="AJ43" i="62"/>
  <c r="AR43" i="62"/>
  <c r="AI44" i="62"/>
  <c r="AQ44" i="62"/>
  <c r="AH45" i="62"/>
  <c r="AP45" i="62"/>
  <c r="AG46" i="62"/>
  <c r="AO46" i="62"/>
  <c r="AF47" i="62"/>
  <c r="AN47" i="62"/>
  <c r="AE48" i="62"/>
  <c r="AM48" i="62"/>
  <c r="AD49" i="62"/>
  <c r="AL49" i="62"/>
  <c r="AJ51" i="62"/>
  <c r="AR51" i="62"/>
  <c r="AI52" i="62"/>
  <c r="AQ52" i="62"/>
  <c r="AH53" i="62"/>
  <c r="AP53" i="62"/>
  <c r="AG54" i="62"/>
  <c r="AO54" i="62"/>
  <c r="AF55" i="62"/>
  <c r="AN55" i="62"/>
  <c r="AE56" i="62"/>
  <c r="AM56" i="62"/>
  <c r="AL57" i="62"/>
  <c r="AJ59" i="62"/>
  <c r="AR59" i="62"/>
  <c r="AI60" i="62"/>
  <c r="AQ60" i="62"/>
  <c r="AG62" i="62"/>
  <c r="AO62" i="62"/>
  <c r="AF63" i="62"/>
  <c r="AN63" i="62"/>
  <c r="AE64" i="62"/>
  <c r="AM64" i="62"/>
  <c r="AM61" i="62" s="1"/>
  <c r="V20" i="62" s="1"/>
  <c r="AM20" i="62" s="1"/>
  <c r="AM19" i="62" s="1"/>
  <c r="V13" i="62" s="1"/>
  <c r="AM13" i="62" s="1"/>
  <c r="AM12" i="62" s="1"/>
  <c r="AD65" i="62"/>
  <c r="AL65" i="62"/>
  <c r="AJ67" i="62"/>
  <c r="AR67" i="62"/>
  <c r="AH69" i="62"/>
  <c r="AP69" i="62"/>
  <c r="AG70" i="62"/>
  <c r="AG68" i="62" s="1"/>
  <c r="P22" i="62" s="1"/>
  <c r="AG22" i="62" s="1"/>
  <c r="AG21" i="62" s="1"/>
  <c r="P15" i="62" s="1"/>
  <c r="AG15" i="62" s="1"/>
  <c r="AG14" i="62" s="1"/>
  <c r="AO70" i="62"/>
  <c r="AO68" i="62" s="1"/>
  <c r="X22" i="62" s="1"/>
  <c r="AO22" i="62" s="1"/>
  <c r="AO21" i="62" s="1"/>
  <c r="X15" i="62" s="1"/>
  <c r="AO15" i="62" s="1"/>
  <c r="AO14" i="62" s="1"/>
  <c r="AF71" i="62"/>
  <c r="AN71" i="62"/>
  <c r="AN68" i="62" s="1"/>
  <c r="W22" i="62" s="1"/>
  <c r="AN22" i="62" s="1"/>
  <c r="AN21" i="62" s="1"/>
  <c r="W15" i="62" s="1"/>
  <c r="AN15" i="62" s="1"/>
  <c r="AN14" i="62" s="1"/>
  <c r="AE72" i="62"/>
  <c r="AM72" i="62"/>
  <c r="AJ4" i="63"/>
  <c r="AR4" i="63"/>
  <c r="AI5" i="63"/>
  <c r="AQ5" i="63"/>
  <c r="AF24" i="63"/>
  <c r="AN24" i="63"/>
  <c r="AE25" i="63"/>
  <c r="AM25" i="63"/>
  <c r="AJ28" i="63"/>
  <c r="AR28" i="63"/>
  <c r="AI29" i="63"/>
  <c r="AQ29" i="63"/>
  <c r="AG31" i="63"/>
  <c r="AO31" i="63"/>
  <c r="AF32" i="63"/>
  <c r="AN32" i="63"/>
  <c r="AE33" i="63"/>
  <c r="AM33" i="63"/>
  <c r="AJ36" i="63"/>
  <c r="AR36" i="63"/>
  <c r="AI37" i="63"/>
  <c r="AQ37" i="63"/>
  <c r="AG39" i="63"/>
  <c r="AO39" i="63"/>
  <c r="AF40" i="63"/>
  <c r="AN40" i="63"/>
  <c r="AE41" i="63"/>
  <c r="AM41" i="63"/>
  <c r="AJ44" i="63"/>
  <c r="AR44" i="63"/>
  <c r="AI45" i="63"/>
  <c r="AQ45" i="63"/>
  <c r="AG47" i="63"/>
  <c r="AO47" i="63"/>
  <c r="AF48" i="63"/>
  <c r="AN48" i="63"/>
  <c r="AE49" i="63"/>
  <c r="AM49" i="63"/>
  <c r="AJ52" i="63"/>
  <c r="AR52" i="63"/>
  <c r="AI53" i="63"/>
  <c r="AQ53" i="63"/>
  <c r="AG55" i="63"/>
  <c r="AO55" i="63"/>
  <c r="AF56" i="63"/>
  <c r="AN56" i="63"/>
  <c r="AE57" i="63"/>
  <c r="AM57" i="63"/>
  <c r="AK66" i="61"/>
  <c r="AJ67" i="61"/>
  <c r="AR67" i="61"/>
  <c r="AH69" i="61"/>
  <c r="AP69" i="61"/>
  <c r="AG70" i="61"/>
  <c r="AO70" i="61"/>
  <c r="AF71" i="61"/>
  <c r="AN71" i="61"/>
  <c r="AE72" i="61"/>
  <c r="AM72" i="61"/>
  <c r="AC3" i="62"/>
  <c r="AK3" i="62"/>
  <c r="AJ4" i="62"/>
  <c r="AR4" i="62"/>
  <c r="AI5" i="62"/>
  <c r="AQ5" i="62"/>
  <c r="AQ2" i="62" s="1"/>
  <c r="AJ28" i="62"/>
  <c r="AR28" i="62"/>
  <c r="AJ36" i="62"/>
  <c r="AR36" i="62"/>
  <c r="AJ44" i="62"/>
  <c r="AR44" i="62"/>
  <c r="AJ52" i="62"/>
  <c r="AR52" i="62"/>
  <c r="AJ60" i="62"/>
  <c r="AR60" i="62"/>
  <c r="AJ5" i="63"/>
  <c r="AR5" i="63"/>
  <c r="AJ29" i="63"/>
  <c r="AR29" i="63"/>
  <c r="AJ37" i="63"/>
  <c r="AR37" i="63"/>
  <c r="AJ45" i="63"/>
  <c r="AR45" i="63"/>
  <c r="AJ53" i="63"/>
  <c r="AR53" i="63"/>
  <c r="AN2" i="64"/>
  <c r="AP33" i="64"/>
  <c r="AH33" i="64"/>
  <c r="AO33" i="64"/>
  <c r="AG33" i="64"/>
  <c r="AN33" i="64"/>
  <c r="AF33" i="64"/>
  <c r="AM33" i="64"/>
  <c r="AE33" i="64"/>
  <c r="AL33" i="64"/>
  <c r="AD33" i="64"/>
  <c r="AK33" i="64"/>
  <c r="AC33" i="64"/>
  <c r="AP49" i="64"/>
  <c r="AH49" i="64"/>
  <c r="AO49" i="64"/>
  <c r="AG49" i="64"/>
  <c r="AN49" i="64"/>
  <c r="AF49" i="64"/>
  <c r="AM49" i="64"/>
  <c r="AE49" i="64"/>
  <c r="AL49" i="64"/>
  <c r="AD49" i="64"/>
  <c r="AK49" i="64"/>
  <c r="AC49" i="64"/>
  <c r="AO52" i="65"/>
  <c r="AG52" i="65"/>
  <c r="AN52" i="65"/>
  <c r="AF52" i="65"/>
  <c r="AM52" i="65"/>
  <c r="AE52" i="65"/>
  <c r="AL52" i="65"/>
  <c r="AD52" i="65"/>
  <c r="AK52" i="65"/>
  <c r="AC52" i="65"/>
  <c r="AQ52" i="65"/>
  <c r="AI52" i="65"/>
  <c r="AR52" i="65"/>
  <c r="AP52" i="65"/>
  <c r="AJ52" i="65"/>
  <c r="AH52" i="65"/>
  <c r="AL66" i="61"/>
  <c r="AC67" i="61"/>
  <c r="AK67" i="61"/>
  <c r="AI69" i="61"/>
  <c r="AQ69" i="61"/>
  <c r="AH70" i="61"/>
  <c r="AP70" i="61"/>
  <c r="AG71" i="61"/>
  <c r="AO71" i="61"/>
  <c r="AF72" i="61"/>
  <c r="AN72" i="61"/>
  <c r="AD3" i="62"/>
  <c r="AL3" i="62"/>
  <c r="AC4" i="62"/>
  <c r="AK4" i="62"/>
  <c r="AJ5" i="62"/>
  <c r="AR5" i="62"/>
  <c r="AG24" i="62"/>
  <c r="AO24" i="62"/>
  <c r="AF25" i="62"/>
  <c r="AN25" i="62"/>
  <c r="AD27" i="62"/>
  <c r="AL27" i="62"/>
  <c r="AC28" i="62"/>
  <c r="AK28" i="62"/>
  <c r="AJ29" i="62"/>
  <c r="AR29" i="62"/>
  <c r="AI30" i="62"/>
  <c r="AQ30" i="62"/>
  <c r="AH31" i="62"/>
  <c r="AP31" i="62"/>
  <c r="AG32" i="62"/>
  <c r="AO32" i="62"/>
  <c r="AF33" i="62"/>
  <c r="AN33" i="62"/>
  <c r="AL35" i="62"/>
  <c r="AC36" i="62"/>
  <c r="AK36" i="62"/>
  <c r="AJ37" i="62"/>
  <c r="AR37" i="62"/>
  <c r="AI38" i="62"/>
  <c r="AQ38" i="62"/>
  <c r="AH39" i="62"/>
  <c r="AP39" i="62"/>
  <c r="AG40" i="62"/>
  <c r="AO40" i="62"/>
  <c r="AF41" i="62"/>
  <c r="AN41" i="62"/>
  <c r="AD43" i="62"/>
  <c r="AL43" i="62"/>
  <c r="AC44" i="62"/>
  <c r="AK44" i="62"/>
  <c r="AJ45" i="62"/>
  <c r="AR45" i="62"/>
  <c r="AI46" i="62"/>
  <c r="AQ46" i="62"/>
  <c r="AH47" i="62"/>
  <c r="AP47" i="62"/>
  <c r="AG48" i="62"/>
  <c r="AO48" i="62"/>
  <c r="AF49" i="62"/>
  <c r="AN49" i="62"/>
  <c r="AD51" i="62"/>
  <c r="AL51" i="62"/>
  <c r="AC52" i="62"/>
  <c r="AK52" i="62"/>
  <c r="AJ53" i="62"/>
  <c r="AR53" i="62"/>
  <c r="AI54" i="62"/>
  <c r="AQ54" i="62"/>
  <c r="AH55" i="62"/>
  <c r="AP55" i="62"/>
  <c r="AG56" i="62"/>
  <c r="AO56" i="62"/>
  <c r="AF57" i="62"/>
  <c r="AN57" i="62"/>
  <c r="AD59" i="62"/>
  <c r="AL59" i="62"/>
  <c r="AC60" i="62"/>
  <c r="AK60" i="62"/>
  <c r="AI62" i="62"/>
  <c r="AQ62" i="62"/>
  <c r="AH63" i="62"/>
  <c r="AP63" i="62"/>
  <c r="AG64" i="62"/>
  <c r="AO64" i="62"/>
  <c r="AF65" i="62"/>
  <c r="AN65" i="62"/>
  <c r="AD67" i="62"/>
  <c r="AL67" i="62"/>
  <c r="AJ69" i="62"/>
  <c r="AR69" i="62"/>
  <c r="AI70" i="62"/>
  <c r="AI68" i="62" s="1"/>
  <c r="R22" i="62" s="1"/>
  <c r="AI22" i="62" s="1"/>
  <c r="AI21" i="62" s="1"/>
  <c r="R15" i="62" s="1"/>
  <c r="AI15" i="62" s="1"/>
  <c r="AI14" i="62" s="1"/>
  <c r="AQ70" i="62"/>
  <c r="AQ68" i="62" s="1"/>
  <c r="Z22" i="62" s="1"/>
  <c r="AQ22" i="62" s="1"/>
  <c r="AQ21" i="62" s="1"/>
  <c r="Z15" i="62" s="1"/>
  <c r="AQ15" i="62" s="1"/>
  <c r="AQ14" i="62" s="1"/>
  <c r="AH71" i="62"/>
  <c r="AP71" i="62"/>
  <c r="AG72" i="62"/>
  <c r="AO72" i="62"/>
  <c r="AD4" i="63"/>
  <c r="AL4" i="63"/>
  <c r="AC5" i="63"/>
  <c r="AK5" i="63"/>
  <c r="AH24" i="63"/>
  <c r="AP24" i="63"/>
  <c r="AG25" i="63"/>
  <c r="AO25" i="63"/>
  <c r="AO23" i="63" s="1"/>
  <c r="X17" i="63" s="1"/>
  <c r="AO17" i="63" s="1"/>
  <c r="AF26" i="63"/>
  <c r="AN26" i="63"/>
  <c r="AD28" i="63"/>
  <c r="AL28" i="63"/>
  <c r="AC29" i="63"/>
  <c r="AK29" i="63"/>
  <c r="AJ30" i="63"/>
  <c r="AR30" i="63"/>
  <c r="AI31" i="63"/>
  <c r="AQ31" i="63"/>
  <c r="AH32" i="63"/>
  <c r="AP32" i="63"/>
  <c r="AG33" i="63"/>
  <c r="AO33" i="63"/>
  <c r="AF34" i="63"/>
  <c r="AN34" i="63"/>
  <c r="AD36" i="63"/>
  <c r="AL36" i="63"/>
  <c r="AC37" i="63"/>
  <c r="AK37" i="63"/>
  <c r="AJ38" i="63"/>
  <c r="AR38" i="63"/>
  <c r="AI39" i="63"/>
  <c r="AQ39" i="63"/>
  <c r="AH40" i="63"/>
  <c r="AP40" i="63"/>
  <c r="AG41" i="63"/>
  <c r="AO41" i="63"/>
  <c r="AD44" i="63"/>
  <c r="AL44" i="63"/>
  <c r="AC45" i="63"/>
  <c r="AK45" i="63"/>
  <c r="AJ46" i="63"/>
  <c r="AR46" i="63"/>
  <c r="AI47" i="63"/>
  <c r="AQ47" i="63"/>
  <c r="AH48" i="63"/>
  <c r="AP48" i="63"/>
  <c r="AG49" i="63"/>
  <c r="AO49" i="63"/>
  <c r="AF50" i="63"/>
  <c r="AN50" i="63"/>
  <c r="AD52" i="63"/>
  <c r="AL52" i="63"/>
  <c r="AC53" i="63"/>
  <c r="AK53" i="63"/>
  <c r="AJ54" i="63"/>
  <c r="AR54" i="63"/>
  <c r="AI55" i="63"/>
  <c r="AQ55" i="63"/>
  <c r="AH56" i="63"/>
  <c r="AP56" i="63"/>
  <c r="AG57" i="63"/>
  <c r="AO57" i="63"/>
  <c r="AF58" i="63"/>
  <c r="AN58" i="63"/>
  <c r="AQ71" i="63"/>
  <c r="AI71" i="63"/>
  <c r="AP71" i="63"/>
  <c r="AH71" i="63"/>
  <c r="AO71" i="63"/>
  <c r="AG71" i="63"/>
  <c r="AN71" i="63"/>
  <c r="AF71" i="63"/>
  <c r="AM71" i="63"/>
  <c r="AE71" i="63"/>
  <c r="AL71" i="63"/>
  <c r="AD71" i="63"/>
  <c r="AD68" i="63" s="1"/>
  <c r="M22" i="63" s="1"/>
  <c r="AD22" i="63" s="1"/>
  <c r="AD21" i="63" s="1"/>
  <c r="M15" i="63" s="1"/>
  <c r="AD15" i="63" s="1"/>
  <c r="AD14" i="63" s="1"/>
  <c r="AQ24" i="64"/>
  <c r="AI24" i="64"/>
  <c r="AP24" i="64"/>
  <c r="AH24" i="64"/>
  <c r="AO24" i="64"/>
  <c r="AG24" i="64"/>
  <c r="AN24" i="64"/>
  <c r="AF24" i="64"/>
  <c r="AM24" i="64"/>
  <c r="AM23" i="64" s="1"/>
  <c r="V17" i="64" s="1"/>
  <c r="AM17" i="64" s="1"/>
  <c r="AE24" i="64"/>
  <c r="AL24" i="64"/>
  <c r="AD24" i="64"/>
  <c r="AI33" i="64"/>
  <c r="AI49" i="64"/>
  <c r="AE66" i="61"/>
  <c r="AM66" i="61"/>
  <c r="AD67" i="61"/>
  <c r="AL67" i="61"/>
  <c r="AJ69" i="61"/>
  <c r="AR69" i="61"/>
  <c r="AI70" i="61"/>
  <c r="AQ70" i="61"/>
  <c r="AH71" i="61"/>
  <c r="AP71" i="61"/>
  <c r="AG72" i="61"/>
  <c r="AO72" i="61"/>
  <c r="AE3" i="62"/>
  <c r="AM3" i="62"/>
  <c r="AD4" i="62"/>
  <c r="AL4" i="62"/>
  <c r="AC5" i="62"/>
  <c r="AK5" i="62"/>
  <c r="AH24" i="62"/>
  <c r="AP24" i="62"/>
  <c r="AG25" i="62"/>
  <c r="AO25" i="62"/>
  <c r="AE27" i="62"/>
  <c r="AM27" i="62"/>
  <c r="AD28" i="62"/>
  <c r="AL28" i="62"/>
  <c r="AK29" i="62"/>
  <c r="AJ30" i="62"/>
  <c r="AR30" i="62"/>
  <c r="AI31" i="62"/>
  <c r="AQ31" i="62"/>
  <c r="AH32" i="62"/>
  <c r="AP32" i="62"/>
  <c r="AG33" i="62"/>
  <c r="AO33" i="62"/>
  <c r="AE35" i="62"/>
  <c r="AM35" i="62"/>
  <c r="AD36" i="62"/>
  <c r="AL36" i="62"/>
  <c r="AC37" i="62"/>
  <c r="AK37" i="62"/>
  <c r="AJ38" i="62"/>
  <c r="AR38" i="62"/>
  <c r="AI39" i="62"/>
  <c r="AQ39" i="62"/>
  <c r="AH40" i="62"/>
  <c r="AP40" i="62"/>
  <c r="AG41" i="62"/>
  <c r="AO41" i="62"/>
  <c r="AE43" i="62"/>
  <c r="AM43" i="62"/>
  <c r="AD44" i="62"/>
  <c r="AL44" i="62"/>
  <c r="AC45" i="62"/>
  <c r="AK45" i="62"/>
  <c r="AJ46" i="62"/>
  <c r="AR46" i="62"/>
  <c r="AI47" i="62"/>
  <c r="AQ47" i="62"/>
  <c r="AH48" i="62"/>
  <c r="AP48" i="62"/>
  <c r="AG49" i="62"/>
  <c r="AO49" i="62"/>
  <c r="AE51" i="62"/>
  <c r="AM51" i="62"/>
  <c r="AD52" i="62"/>
  <c r="AL52" i="62"/>
  <c r="AC53" i="62"/>
  <c r="AK53" i="62"/>
  <c r="AJ54" i="62"/>
  <c r="AR54" i="62"/>
  <c r="AI55" i="62"/>
  <c r="AQ55" i="62"/>
  <c r="AH56" i="62"/>
  <c r="AP56" i="62"/>
  <c r="AG57" i="62"/>
  <c r="AO57" i="62"/>
  <c r="AE59" i="62"/>
  <c r="AM59" i="62"/>
  <c r="AD60" i="62"/>
  <c r="AL60" i="62"/>
  <c r="AJ62" i="62"/>
  <c r="AR62" i="62"/>
  <c r="AI63" i="62"/>
  <c r="AQ63" i="62"/>
  <c r="AH64" i="62"/>
  <c r="AP64" i="62"/>
  <c r="AG65" i="62"/>
  <c r="AO65" i="62"/>
  <c r="AE67" i="62"/>
  <c r="AM67" i="62"/>
  <c r="AC69" i="62"/>
  <c r="AK69" i="62"/>
  <c r="AJ70" i="62"/>
  <c r="AR70" i="62"/>
  <c r="AI71" i="62"/>
  <c r="AQ71" i="62"/>
  <c r="AH72" i="62"/>
  <c r="AP72" i="62"/>
  <c r="AE4" i="63"/>
  <c r="AM4" i="63"/>
  <c r="AD5" i="63"/>
  <c r="AL5" i="63"/>
  <c r="AH25" i="63"/>
  <c r="AP25" i="63"/>
  <c r="AD29" i="63"/>
  <c r="AL29" i="63"/>
  <c r="AJ31" i="63"/>
  <c r="AR31" i="63"/>
  <c r="AH33" i="63"/>
  <c r="AP33" i="63"/>
  <c r="AD37" i="63"/>
  <c r="AL37" i="63"/>
  <c r="AJ39" i="63"/>
  <c r="AR39" i="63"/>
  <c r="AH41" i="63"/>
  <c r="AP41" i="63"/>
  <c r="AD45" i="63"/>
  <c r="AL45" i="63"/>
  <c r="AJ47" i="63"/>
  <c r="AR47" i="63"/>
  <c r="AH49" i="63"/>
  <c r="AP49" i="63"/>
  <c r="AM52" i="63"/>
  <c r="AD53" i="63"/>
  <c r="AL53" i="63"/>
  <c r="AJ55" i="63"/>
  <c r="AR55" i="63"/>
  <c r="AI56" i="63"/>
  <c r="AQ56" i="63"/>
  <c r="AH57" i="63"/>
  <c r="AP57" i="63"/>
  <c r="AJ33" i="64"/>
  <c r="AP41" i="64"/>
  <c r="AH41" i="64"/>
  <c r="AO41" i="64"/>
  <c r="AG41" i="64"/>
  <c r="AN41" i="64"/>
  <c r="AF41" i="64"/>
  <c r="AM41" i="64"/>
  <c r="AE41" i="64"/>
  <c r="AL41" i="64"/>
  <c r="AD41" i="64"/>
  <c r="AK41" i="64"/>
  <c r="AC41" i="64"/>
  <c r="AJ49" i="64"/>
  <c r="AF66" i="61"/>
  <c r="AN66" i="61"/>
  <c r="AE67" i="61"/>
  <c r="AM67" i="61"/>
  <c r="AC69" i="61"/>
  <c r="AK69" i="61"/>
  <c r="AJ70" i="61"/>
  <c r="AR70" i="61"/>
  <c r="AI71" i="61"/>
  <c r="AQ71" i="61"/>
  <c r="AH72" i="61"/>
  <c r="AP72" i="61"/>
  <c r="AF3" i="62"/>
  <c r="AN3" i="62"/>
  <c r="AE4" i="62"/>
  <c r="AM4" i="62"/>
  <c r="AD5" i="62"/>
  <c r="AL5" i="62"/>
  <c r="AI24" i="62"/>
  <c r="AQ24" i="62"/>
  <c r="AH25" i="62"/>
  <c r="AP25" i="62"/>
  <c r="AF27" i="62"/>
  <c r="AN27" i="62"/>
  <c r="AE28" i="62"/>
  <c r="AM28" i="62"/>
  <c r="AD29" i="62"/>
  <c r="AL29" i="62"/>
  <c r="AC30" i="62"/>
  <c r="AK30" i="62"/>
  <c r="AJ31" i="62"/>
  <c r="AR31" i="62"/>
  <c r="AI32" i="62"/>
  <c r="AQ32" i="62"/>
  <c r="AH33" i="62"/>
  <c r="AP33" i="62"/>
  <c r="AF35" i="62"/>
  <c r="AN35" i="62"/>
  <c r="AE36" i="62"/>
  <c r="AM36" i="62"/>
  <c r="AD37" i="62"/>
  <c r="AL37" i="62"/>
  <c r="AC38" i="62"/>
  <c r="AK38" i="62"/>
  <c r="AJ39" i="62"/>
  <c r="AR39" i="62"/>
  <c r="AI40" i="62"/>
  <c r="AQ40" i="62"/>
  <c r="AH41" i="62"/>
  <c r="AP41" i="62"/>
  <c r="AF43" i="62"/>
  <c r="AN43" i="62"/>
  <c r="AE44" i="62"/>
  <c r="AM44" i="62"/>
  <c r="AL45" i="62"/>
  <c r="AK46" i="62"/>
  <c r="AJ47" i="62"/>
  <c r="AR47" i="62"/>
  <c r="AI48" i="62"/>
  <c r="AQ48" i="62"/>
  <c r="AH49" i="62"/>
  <c r="AP49" i="62"/>
  <c r="AF51" i="62"/>
  <c r="AN51" i="62"/>
  <c r="AE52" i="62"/>
  <c r="AM52" i="62"/>
  <c r="AD53" i="62"/>
  <c r="AL53" i="62"/>
  <c r="AC54" i="62"/>
  <c r="AK54" i="62"/>
  <c r="AJ55" i="62"/>
  <c r="AR55" i="62"/>
  <c r="AI56" i="62"/>
  <c r="AQ56" i="62"/>
  <c r="AH57" i="62"/>
  <c r="AP57" i="62"/>
  <c r="AF59" i="62"/>
  <c r="AN59" i="62"/>
  <c r="AE60" i="62"/>
  <c r="AM60" i="62"/>
  <c r="AC62" i="62"/>
  <c r="AK62" i="62"/>
  <c r="AJ63" i="62"/>
  <c r="AR63" i="62"/>
  <c r="AI64" i="62"/>
  <c r="AQ64" i="62"/>
  <c r="AH65" i="62"/>
  <c r="AP65" i="62"/>
  <c r="AF67" i="62"/>
  <c r="AN67" i="62"/>
  <c r="AD69" i="62"/>
  <c r="AL69" i="62"/>
  <c r="AC70" i="62"/>
  <c r="AK70" i="62"/>
  <c r="AJ71" i="62"/>
  <c r="AR71" i="62"/>
  <c r="AI72" i="62"/>
  <c r="AQ72" i="62"/>
  <c r="AF4" i="63"/>
  <c r="AN4" i="63"/>
  <c r="AE5" i="63"/>
  <c r="AM5" i="63"/>
  <c r="AJ24" i="63"/>
  <c r="AR24" i="63"/>
  <c r="AI25" i="63"/>
  <c r="AI23" i="63" s="1"/>
  <c r="R17" i="63" s="1"/>
  <c r="AI17" i="63" s="1"/>
  <c r="AQ25" i="63"/>
  <c r="AF28" i="63"/>
  <c r="AN28" i="63"/>
  <c r="AE29" i="63"/>
  <c r="AM29" i="63"/>
  <c r="AC31" i="63"/>
  <c r="AK31" i="63"/>
  <c r="AJ32" i="63"/>
  <c r="AR32" i="63"/>
  <c r="AI33" i="63"/>
  <c r="AQ33" i="63"/>
  <c r="AF36" i="63"/>
  <c r="AN36" i="63"/>
  <c r="AE37" i="63"/>
  <c r="AM37" i="63"/>
  <c r="AC39" i="63"/>
  <c r="AK39" i="63"/>
  <c r="AJ40" i="63"/>
  <c r="AR40" i="63"/>
  <c r="AI41" i="63"/>
  <c r="AQ41" i="63"/>
  <c r="AF44" i="63"/>
  <c r="AN44" i="63"/>
  <c r="AE45" i="63"/>
  <c r="AM45" i="63"/>
  <c r="AC47" i="63"/>
  <c r="AK47" i="63"/>
  <c r="AJ48" i="63"/>
  <c r="AR48" i="63"/>
  <c r="AI49" i="63"/>
  <c r="AQ49" i="63"/>
  <c r="AF52" i="63"/>
  <c r="AN52" i="63"/>
  <c r="AE53" i="63"/>
  <c r="AM53" i="63"/>
  <c r="AC55" i="63"/>
  <c r="AK55" i="63"/>
  <c r="AJ56" i="63"/>
  <c r="AR56" i="63"/>
  <c r="AI57" i="63"/>
  <c r="AQ57" i="63"/>
  <c r="AQ32" i="64"/>
  <c r="AI32" i="64"/>
  <c r="AP32" i="64"/>
  <c r="AH32" i="64"/>
  <c r="AO32" i="64"/>
  <c r="AG32" i="64"/>
  <c r="AN32" i="64"/>
  <c r="AF32" i="64"/>
  <c r="AM32" i="64"/>
  <c r="AE32" i="64"/>
  <c r="AL32" i="64"/>
  <c r="AD32" i="64"/>
  <c r="AQ33" i="64"/>
  <c r="AQ48" i="64"/>
  <c r="AI48" i="64"/>
  <c r="AP48" i="64"/>
  <c r="AH48" i="64"/>
  <c r="AO48" i="64"/>
  <c r="AG48" i="64"/>
  <c r="AN48" i="64"/>
  <c r="AF48" i="64"/>
  <c r="AM48" i="64"/>
  <c r="AE48" i="64"/>
  <c r="AL48" i="64"/>
  <c r="AD48" i="64"/>
  <c r="AQ49" i="64"/>
  <c r="AQ57" i="64"/>
  <c r="AI57" i="64"/>
  <c r="AP57" i="64"/>
  <c r="AH57" i="64"/>
  <c r="AO57" i="64"/>
  <c r="AG57" i="64"/>
  <c r="AN57" i="64"/>
  <c r="AF57" i="64"/>
  <c r="AM57" i="64"/>
  <c r="AE57" i="64"/>
  <c r="AK57" i="64"/>
  <c r="AC57" i="64"/>
  <c r="AR57" i="64"/>
  <c r="AL57" i="64"/>
  <c r="AJ57" i="64"/>
  <c r="AO4" i="65"/>
  <c r="AG4" i="65"/>
  <c r="AN4" i="65"/>
  <c r="AF4" i="65"/>
  <c r="AM4" i="65"/>
  <c r="AE4" i="65"/>
  <c r="AL4" i="65"/>
  <c r="AD4" i="65"/>
  <c r="AK4" i="65"/>
  <c r="AC4" i="65"/>
  <c r="AQ4" i="65"/>
  <c r="AQ2" i="65" s="1"/>
  <c r="AI4" i="65"/>
  <c r="AR4" i="65"/>
  <c r="AP4" i="65"/>
  <c r="AJ4" i="65"/>
  <c r="AH4" i="65"/>
  <c r="AG66" i="61"/>
  <c r="AO66" i="61"/>
  <c r="AF67" i="61"/>
  <c r="AN67" i="61"/>
  <c r="AL69" i="61"/>
  <c r="AL68" i="61" s="1"/>
  <c r="U22" i="61" s="1"/>
  <c r="AL22" i="61" s="1"/>
  <c r="AL21" i="61" s="1"/>
  <c r="U15" i="61" s="1"/>
  <c r="AL15" i="61" s="1"/>
  <c r="AL14" i="61" s="1"/>
  <c r="AK70" i="61"/>
  <c r="AJ71" i="61"/>
  <c r="AR71" i="61"/>
  <c r="AI72" i="61"/>
  <c r="AQ72" i="61"/>
  <c r="AG3" i="62"/>
  <c r="AO3" i="62"/>
  <c r="AO2" i="62" s="1"/>
  <c r="AF4" i="62"/>
  <c r="AN4" i="62"/>
  <c r="AE5" i="62"/>
  <c r="AM5" i="62"/>
  <c r="AJ24" i="62"/>
  <c r="AR24" i="62"/>
  <c r="AI25" i="62"/>
  <c r="AQ25" i="62"/>
  <c r="AG27" i="62"/>
  <c r="AO27" i="62"/>
  <c r="AF28" i="62"/>
  <c r="AN28" i="62"/>
  <c r="AE29" i="62"/>
  <c r="AM29" i="62"/>
  <c r="AD30" i="62"/>
  <c r="AL30" i="62"/>
  <c r="AC31" i="62"/>
  <c r="AK31" i="62"/>
  <c r="AJ32" i="62"/>
  <c r="AR32" i="62"/>
  <c r="AI33" i="62"/>
  <c r="AQ33" i="62"/>
  <c r="AG35" i="62"/>
  <c r="AO35" i="62"/>
  <c r="AF36" i="62"/>
  <c r="AN36" i="62"/>
  <c r="AE37" i="62"/>
  <c r="AM37" i="62"/>
  <c r="AD38" i="62"/>
  <c r="AL38" i="62"/>
  <c r="AC39" i="62"/>
  <c r="AK39" i="62"/>
  <c r="AJ40" i="62"/>
  <c r="AR40" i="62"/>
  <c r="AI41" i="62"/>
  <c r="AQ41" i="62"/>
  <c r="AG43" i="62"/>
  <c r="AO43" i="62"/>
  <c r="AF44" i="62"/>
  <c r="AN44" i="62"/>
  <c r="AE45" i="62"/>
  <c r="AM45" i="62"/>
  <c r="AD46" i="62"/>
  <c r="AL46" i="62"/>
  <c r="AC47" i="62"/>
  <c r="AK47" i="62"/>
  <c r="AJ48" i="62"/>
  <c r="AR48" i="62"/>
  <c r="AI49" i="62"/>
  <c r="AQ49" i="62"/>
  <c r="AG51" i="62"/>
  <c r="AO51" i="62"/>
  <c r="AF52" i="62"/>
  <c r="AN52" i="62"/>
  <c r="AE53" i="62"/>
  <c r="AM53" i="62"/>
  <c r="AD54" i="62"/>
  <c r="AL54" i="62"/>
  <c r="AC55" i="62"/>
  <c r="AK55" i="62"/>
  <c r="AJ56" i="62"/>
  <c r="AR56" i="62"/>
  <c r="AI57" i="62"/>
  <c r="AQ57" i="62"/>
  <c r="AG59" i="62"/>
  <c r="AO59" i="62"/>
  <c r="AF60" i="62"/>
  <c r="AN60" i="62"/>
  <c r="AD62" i="62"/>
  <c r="AL62" i="62"/>
  <c r="AL61" i="62" s="1"/>
  <c r="U20" i="62" s="1"/>
  <c r="AL20" i="62" s="1"/>
  <c r="AL19" i="62" s="1"/>
  <c r="U13" i="62" s="1"/>
  <c r="AL13" i="62" s="1"/>
  <c r="AL12" i="62" s="1"/>
  <c r="AC63" i="62"/>
  <c r="AK63" i="62"/>
  <c r="AJ64" i="62"/>
  <c r="AR64" i="62"/>
  <c r="AI65" i="62"/>
  <c r="AQ65" i="62"/>
  <c r="AG67" i="62"/>
  <c r="AO67" i="62"/>
  <c r="AE69" i="62"/>
  <c r="AM69" i="62"/>
  <c r="AM68" i="62" s="1"/>
  <c r="V22" i="62" s="1"/>
  <c r="AM22" i="62" s="1"/>
  <c r="AM21" i="62" s="1"/>
  <c r="V15" i="62" s="1"/>
  <c r="AM15" i="62" s="1"/>
  <c r="AM14" i="62" s="1"/>
  <c r="AD70" i="62"/>
  <c r="AL70" i="62"/>
  <c r="AC71" i="62"/>
  <c r="AK71" i="62"/>
  <c r="AJ72" i="62"/>
  <c r="AR72" i="62"/>
  <c r="AG4" i="63"/>
  <c r="AO4" i="63"/>
  <c r="AF5" i="63"/>
  <c r="AN5" i="63"/>
  <c r="AJ25" i="63"/>
  <c r="AR25" i="63"/>
  <c r="AF29" i="63"/>
  <c r="AN29" i="63"/>
  <c r="AD31" i="63"/>
  <c r="AL31" i="63"/>
  <c r="AJ33" i="63"/>
  <c r="AR33" i="63"/>
  <c r="AF37" i="63"/>
  <c r="AN37" i="63"/>
  <c r="AD39" i="63"/>
  <c r="AL39" i="63"/>
  <c r="AJ41" i="63"/>
  <c r="AR41" i="63"/>
  <c r="AF45" i="63"/>
  <c r="AN45" i="63"/>
  <c r="AD47" i="63"/>
  <c r="AL47" i="63"/>
  <c r="AJ49" i="63"/>
  <c r="AR49" i="63"/>
  <c r="AF53" i="63"/>
  <c r="AN53" i="63"/>
  <c r="AJ57" i="63"/>
  <c r="AR57" i="63"/>
  <c r="AP64" i="63"/>
  <c r="AH64" i="63"/>
  <c r="AO64" i="63"/>
  <c r="AG64" i="63"/>
  <c r="AN64" i="63"/>
  <c r="AF64" i="63"/>
  <c r="AM64" i="63"/>
  <c r="AE64" i="63"/>
  <c r="AL64" i="63"/>
  <c r="AD64" i="63"/>
  <c r="AK64" i="63"/>
  <c r="AC64" i="63"/>
  <c r="AC32" i="64"/>
  <c r="AR33" i="64"/>
  <c r="AJ41" i="64"/>
  <c r="AC48" i="64"/>
  <c r="AR49" i="64"/>
  <c r="AD57" i="64"/>
  <c r="AO28" i="65"/>
  <c r="AG28" i="65"/>
  <c r="AN28" i="65"/>
  <c r="AF28" i="65"/>
  <c r="AM28" i="65"/>
  <c r="AE28" i="65"/>
  <c r="AL28" i="65"/>
  <c r="AD28" i="65"/>
  <c r="AK28" i="65"/>
  <c r="AC28" i="65"/>
  <c r="AQ28" i="65"/>
  <c r="AI28" i="65"/>
  <c r="AR28" i="65"/>
  <c r="AP28" i="65"/>
  <c r="AJ28" i="65"/>
  <c r="AH28" i="65"/>
  <c r="AH66" i="61"/>
  <c r="AG67" i="61"/>
  <c r="AE69" i="61"/>
  <c r="AD70" i="61"/>
  <c r="AD68" i="61" s="1"/>
  <c r="M22" i="61" s="1"/>
  <c r="AD22" i="61" s="1"/>
  <c r="AD21" i="61" s="1"/>
  <c r="M15" i="61" s="1"/>
  <c r="AD15" i="61" s="1"/>
  <c r="AD14" i="61" s="1"/>
  <c r="AC71" i="61"/>
  <c r="AJ72" i="61"/>
  <c r="AH3" i="62"/>
  <c r="AH2" i="62" s="1"/>
  <c r="AG4" i="62"/>
  <c r="AF5" i="62"/>
  <c r="AC24" i="62"/>
  <c r="AJ25" i="62"/>
  <c r="AH27" i="62"/>
  <c r="AG28" i="62"/>
  <c r="AE30" i="62"/>
  <c r="AJ33" i="62"/>
  <c r="AG36" i="62"/>
  <c r="AF37" i="62"/>
  <c r="AE38" i="62"/>
  <c r="AD39" i="62"/>
  <c r="AC40" i="62"/>
  <c r="AJ41" i="62"/>
  <c r="AH43" i="62"/>
  <c r="AG44" i="62"/>
  <c r="AF45" i="62"/>
  <c r="AE46" i="62"/>
  <c r="AD47" i="62"/>
  <c r="AC48" i="62"/>
  <c r="AJ49" i="62"/>
  <c r="AH51" i="62"/>
  <c r="AG52" i="62"/>
  <c r="AF53" i="62"/>
  <c r="AE54" i="62"/>
  <c r="AD55" i="62"/>
  <c r="AC56" i="62"/>
  <c r="AJ57" i="62"/>
  <c r="AH59" i="62"/>
  <c r="AG60" i="62"/>
  <c r="AE62" i="62"/>
  <c r="AE61" i="62" s="1"/>
  <c r="N20" i="62" s="1"/>
  <c r="AE20" i="62" s="1"/>
  <c r="AE19" i="62" s="1"/>
  <c r="N13" i="62" s="1"/>
  <c r="AE13" i="62" s="1"/>
  <c r="AE12" i="62" s="1"/>
  <c r="AD63" i="62"/>
  <c r="AC64" i="62"/>
  <c r="AJ65" i="62"/>
  <c r="AH67" i="62"/>
  <c r="AF69" i="62"/>
  <c r="AF68" i="62" s="1"/>
  <c r="O22" i="62" s="1"/>
  <c r="AF22" i="62" s="1"/>
  <c r="AF21" i="62" s="1"/>
  <c r="O15" i="62" s="1"/>
  <c r="AF15" i="62" s="1"/>
  <c r="AF14" i="62" s="1"/>
  <c r="AE70" i="62"/>
  <c r="AD71" i="62"/>
  <c r="AC72" i="62"/>
  <c r="AH4" i="63"/>
  <c r="AG5" i="63"/>
  <c r="AD24" i="63"/>
  <c r="AC25" i="63"/>
  <c r="AJ26" i="63"/>
  <c r="AH28" i="63"/>
  <c r="AG29" i="63"/>
  <c r="AF30" i="63"/>
  <c r="AE31" i="63"/>
  <c r="AD32" i="63"/>
  <c r="AC33" i="63"/>
  <c r="AJ34" i="63"/>
  <c r="AH36" i="63"/>
  <c r="AG37" i="63"/>
  <c r="AF38" i="63"/>
  <c r="AE39" i="63"/>
  <c r="AD40" i="63"/>
  <c r="AC41" i="63"/>
  <c r="AH44" i="63"/>
  <c r="AG45" i="63"/>
  <c r="AF46" i="63"/>
  <c r="AE47" i="63"/>
  <c r="AD48" i="63"/>
  <c r="AC49" i="63"/>
  <c r="AJ50" i="63"/>
  <c r="AH52" i="63"/>
  <c r="AG53" i="63"/>
  <c r="AF54" i="63"/>
  <c r="AE55" i="63"/>
  <c r="AD56" i="63"/>
  <c r="AC57" i="63"/>
  <c r="AJ58" i="63"/>
  <c r="AQ63" i="63"/>
  <c r="AQ61" i="63" s="1"/>
  <c r="Z20" i="63" s="1"/>
  <c r="AQ20" i="63" s="1"/>
  <c r="AQ19" i="63" s="1"/>
  <c r="Z13" i="63" s="1"/>
  <c r="AQ13" i="63" s="1"/>
  <c r="AQ12" i="63" s="1"/>
  <c r="AI63" i="63"/>
  <c r="AO63" i="63"/>
  <c r="AG63" i="63"/>
  <c r="AN63" i="63"/>
  <c r="AF63" i="63"/>
  <c r="AM63" i="63"/>
  <c r="AE63" i="63"/>
  <c r="AL63" i="63"/>
  <c r="AD63" i="63"/>
  <c r="AI64" i="63"/>
  <c r="AK68" i="63"/>
  <c r="T22" i="63" s="1"/>
  <c r="AK22" i="63" s="1"/>
  <c r="AK21" i="63" s="1"/>
  <c r="T15" i="63" s="1"/>
  <c r="AK15" i="63" s="1"/>
  <c r="AK14" i="63" s="1"/>
  <c r="AR71" i="63"/>
  <c r="AR24" i="64"/>
  <c r="AJ32" i="64"/>
  <c r="AQ40" i="64"/>
  <c r="AI40" i="64"/>
  <c r="AP40" i="64"/>
  <c r="AH40" i="64"/>
  <c r="AO40" i="64"/>
  <c r="AG40" i="64"/>
  <c r="AN40" i="64"/>
  <c r="AF40" i="64"/>
  <c r="AM40" i="64"/>
  <c r="AE40" i="64"/>
  <c r="AL40" i="64"/>
  <c r="AD40" i="64"/>
  <c r="AQ41" i="64"/>
  <c r="AJ48" i="64"/>
  <c r="AG60" i="63"/>
  <c r="AO60" i="63"/>
  <c r="AE62" i="63"/>
  <c r="AM62" i="63"/>
  <c r="AJ65" i="63"/>
  <c r="AR65" i="63"/>
  <c r="AR61" i="63" s="1"/>
  <c r="AA20" i="63" s="1"/>
  <c r="AR20" i="63" s="1"/>
  <c r="AR19" i="63" s="1"/>
  <c r="AA13" i="63" s="1"/>
  <c r="AR13" i="63" s="1"/>
  <c r="AR12" i="63" s="1"/>
  <c r="AI66" i="63"/>
  <c r="AQ66" i="63"/>
  <c r="AH67" i="63"/>
  <c r="AP67" i="63"/>
  <c r="AF69" i="63"/>
  <c r="AN69" i="63"/>
  <c r="AE70" i="63"/>
  <c r="AE68" i="63" s="1"/>
  <c r="N22" i="63" s="1"/>
  <c r="AE22" i="63" s="1"/>
  <c r="AE21" i="63" s="1"/>
  <c r="N15" i="63" s="1"/>
  <c r="AE15" i="63" s="1"/>
  <c r="AE14" i="63" s="1"/>
  <c r="AM70" i="63"/>
  <c r="AI3" i="64"/>
  <c r="AQ3" i="64"/>
  <c r="AH4" i="64"/>
  <c r="AP4" i="64"/>
  <c r="AG5" i="64"/>
  <c r="AG2" i="64" s="1"/>
  <c r="AO5" i="64"/>
  <c r="AO2" i="64" s="1"/>
  <c r="AJ26" i="64"/>
  <c r="AR26" i="64"/>
  <c r="AI27" i="64"/>
  <c r="AQ27" i="64"/>
  <c r="AG29" i="64"/>
  <c r="AO29" i="64"/>
  <c r="AF30" i="64"/>
  <c r="AN30" i="64"/>
  <c r="AJ34" i="64"/>
  <c r="AR34" i="64"/>
  <c r="AI35" i="64"/>
  <c r="AQ35" i="64"/>
  <c r="AG37" i="64"/>
  <c r="AO37" i="64"/>
  <c r="AF38" i="64"/>
  <c r="AN38" i="64"/>
  <c r="AI43" i="64"/>
  <c r="AQ43" i="64"/>
  <c r="AG45" i="64"/>
  <c r="AO45" i="64"/>
  <c r="AF46" i="64"/>
  <c r="AN46" i="64"/>
  <c r="AJ50" i="64"/>
  <c r="AR50" i="64"/>
  <c r="AI51" i="64"/>
  <c r="AQ51" i="64"/>
  <c r="AG53" i="64"/>
  <c r="AO53" i="64"/>
  <c r="AF54" i="64"/>
  <c r="AP54" i="64"/>
  <c r="AO59" i="64"/>
  <c r="AG59" i="64"/>
  <c r="AN59" i="64"/>
  <c r="AF59" i="64"/>
  <c r="AM59" i="64"/>
  <c r="AE59" i="64"/>
  <c r="AL59" i="64"/>
  <c r="AD59" i="64"/>
  <c r="AK59" i="64"/>
  <c r="AC59" i="64"/>
  <c r="AQ59" i="64"/>
  <c r="AI59" i="64"/>
  <c r="AH60" i="63"/>
  <c r="AP60" i="63"/>
  <c r="AF62" i="63"/>
  <c r="AN62" i="63"/>
  <c r="AC65" i="63"/>
  <c r="AC61" i="63" s="1"/>
  <c r="L20" i="63" s="1"/>
  <c r="AC20" i="63" s="1"/>
  <c r="AC19" i="63" s="1"/>
  <c r="L13" i="63" s="1"/>
  <c r="AC13" i="63" s="1"/>
  <c r="AC12" i="63" s="1"/>
  <c r="AK65" i="63"/>
  <c r="AJ66" i="63"/>
  <c r="AR66" i="63"/>
  <c r="AI67" i="63"/>
  <c r="AQ67" i="63"/>
  <c r="AG69" i="63"/>
  <c r="AO69" i="63"/>
  <c r="AF70" i="63"/>
  <c r="AN70" i="63"/>
  <c r="AJ3" i="64"/>
  <c r="AR3" i="64"/>
  <c r="AI4" i="64"/>
  <c r="AQ4" i="64"/>
  <c r="AH5" i="64"/>
  <c r="AP5" i="64"/>
  <c r="AC26" i="64"/>
  <c r="AK26" i="64"/>
  <c r="AJ27" i="64"/>
  <c r="AR27" i="64"/>
  <c r="AH29" i="64"/>
  <c r="AP29" i="64"/>
  <c r="AG30" i="64"/>
  <c r="AO30" i="64"/>
  <c r="AC34" i="64"/>
  <c r="AK34" i="64"/>
  <c r="AJ35" i="64"/>
  <c r="AR35" i="64"/>
  <c r="AH37" i="64"/>
  <c r="AP37" i="64"/>
  <c r="AG38" i="64"/>
  <c r="AO38" i="64"/>
  <c r="AJ43" i="64"/>
  <c r="AR43" i="64"/>
  <c r="AH45" i="64"/>
  <c r="AP45" i="64"/>
  <c r="AG46" i="64"/>
  <c r="AO46" i="64"/>
  <c r="AC50" i="64"/>
  <c r="AK50" i="64"/>
  <c r="AJ51" i="64"/>
  <c r="AR51" i="64"/>
  <c r="AH53" i="64"/>
  <c r="AP53" i="64"/>
  <c r="AG54" i="64"/>
  <c r="AR54" i="64"/>
  <c r="AH59" i="64"/>
  <c r="AQ65" i="64"/>
  <c r="AI65" i="64"/>
  <c r="AP65" i="64"/>
  <c r="AH65" i="64"/>
  <c r="AO65" i="64"/>
  <c r="AG65" i="64"/>
  <c r="AN65" i="64"/>
  <c r="AF65" i="64"/>
  <c r="AM65" i="64"/>
  <c r="AE65" i="64"/>
  <c r="AK65" i="64"/>
  <c r="AK61" i="64" s="1"/>
  <c r="T20" i="64" s="1"/>
  <c r="AK20" i="64" s="1"/>
  <c r="AK19" i="64" s="1"/>
  <c r="T13" i="64" s="1"/>
  <c r="AK13" i="64" s="1"/>
  <c r="AK12" i="64" s="1"/>
  <c r="AC65" i="64"/>
  <c r="AQ50" i="65"/>
  <c r="AI50" i="65"/>
  <c r="AP50" i="65"/>
  <c r="AH50" i="65"/>
  <c r="AO50" i="65"/>
  <c r="AG50" i="65"/>
  <c r="AN50" i="65"/>
  <c r="AF50" i="65"/>
  <c r="AM50" i="65"/>
  <c r="AE50" i="65"/>
  <c r="AK50" i="65"/>
  <c r="AC50" i="65"/>
  <c r="AO60" i="65"/>
  <c r="AG60" i="65"/>
  <c r="AN60" i="65"/>
  <c r="AF60" i="65"/>
  <c r="AM60" i="65"/>
  <c r="AE60" i="65"/>
  <c r="AL60" i="65"/>
  <c r="AD60" i="65"/>
  <c r="AK60" i="65"/>
  <c r="AC60" i="65"/>
  <c r="AQ60" i="65"/>
  <c r="AI60" i="65"/>
  <c r="AQ66" i="65"/>
  <c r="AI66" i="65"/>
  <c r="AP66" i="65"/>
  <c r="AH66" i="65"/>
  <c r="AO66" i="65"/>
  <c r="AG66" i="65"/>
  <c r="AN66" i="65"/>
  <c r="AF66" i="65"/>
  <c r="AM66" i="65"/>
  <c r="AE66" i="65"/>
  <c r="AK66" i="65"/>
  <c r="AC66" i="65"/>
  <c r="AI60" i="63"/>
  <c r="AQ60" i="63"/>
  <c r="AG62" i="63"/>
  <c r="AO62" i="63"/>
  <c r="AD65" i="63"/>
  <c r="AL65" i="63"/>
  <c r="AC66" i="63"/>
  <c r="AK66" i="63"/>
  <c r="AJ67" i="63"/>
  <c r="AR67" i="63"/>
  <c r="AH69" i="63"/>
  <c r="AP69" i="63"/>
  <c r="AG70" i="63"/>
  <c r="AO70" i="63"/>
  <c r="AK3" i="64"/>
  <c r="AJ4" i="64"/>
  <c r="AR4" i="64"/>
  <c r="AI5" i="64"/>
  <c r="AQ5" i="64"/>
  <c r="AD26" i="64"/>
  <c r="AL26" i="64"/>
  <c r="AC27" i="64"/>
  <c r="AK27" i="64"/>
  <c r="AJ28" i="64"/>
  <c r="AR28" i="64"/>
  <c r="AI29" i="64"/>
  <c r="AQ29" i="64"/>
  <c r="AH30" i="64"/>
  <c r="AP30" i="64"/>
  <c r="AG31" i="64"/>
  <c r="AO31" i="64"/>
  <c r="AD34" i="64"/>
  <c r="AL34" i="64"/>
  <c r="AC35" i="64"/>
  <c r="AK35" i="64"/>
  <c r="AJ36" i="64"/>
  <c r="AR36" i="64"/>
  <c r="AI37" i="64"/>
  <c r="AQ37" i="64"/>
  <c r="AH38" i="64"/>
  <c r="AP38" i="64"/>
  <c r="AG39" i="64"/>
  <c r="AO39" i="64"/>
  <c r="AC43" i="64"/>
  <c r="AK43" i="64"/>
  <c r="AJ44" i="64"/>
  <c r="AR44" i="64"/>
  <c r="AI45" i="64"/>
  <c r="AQ45" i="64"/>
  <c r="AH46" i="64"/>
  <c r="AP46" i="64"/>
  <c r="AG47" i="64"/>
  <c r="AO47" i="64"/>
  <c r="AD50" i="64"/>
  <c r="AL50" i="64"/>
  <c r="AC51" i="64"/>
  <c r="AK51" i="64"/>
  <c r="AJ52" i="64"/>
  <c r="AR52" i="64"/>
  <c r="AI53" i="64"/>
  <c r="AQ53" i="64"/>
  <c r="AH54" i="64"/>
  <c r="AK55" i="64"/>
  <c r="AR55" i="64"/>
  <c r="AJ55" i="64"/>
  <c r="AQ55" i="64"/>
  <c r="AP55" i="64"/>
  <c r="AH55" i="64"/>
  <c r="AO55" i="64"/>
  <c r="AG55" i="64"/>
  <c r="AM55" i="64"/>
  <c r="AE55" i="64"/>
  <c r="AJ59" i="64"/>
  <c r="AG61" i="64"/>
  <c r="P20" i="64" s="1"/>
  <c r="AG20" i="64" s="1"/>
  <c r="AG19" i="64" s="1"/>
  <c r="P13" i="64" s="1"/>
  <c r="AG13" i="64" s="1"/>
  <c r="AG12" i="64" s="1"/>
  <c r="AD65" i="64"/>
  <c r="AQ34" i="65"/>
  <c r="AI34" i="65"/>
  <c r="AP34" i="65"/>
  <c r="AH34" i="65"/>
  <c r="AO34" i="65"/>
  <c r="AG34" i="65"/>
  <c r="AN34" i="65"/>
  <c r="AF34" i="65"/>
  <c r="AM34" i="65"/>
  <c r="AE34" i="65"/>
  <c r="AK34" i="65"/>
  <c r="AC34" i="65"/>
  <c r="AD50" i="65"/>
  <c r="AH60" i="65"/>
  <c r="AD66" i="65"/>
  <c r="AJ60" i="63"/>
  <c r="AR60" i="63"/>
  <c r="AH62" i="63"/>
  <c r="AP62" i="63"/>
  <c r="AE65" i="63"/>
  <c r="AM65" i="63"/>
  <c r="AD66" i="63"/>
  <c r="AL66" i="63"/>
  <c r="AC67" i="63"/>
  <c r="AK67" i="63"/>
  <c r="AI69" i="63"/>
  <c r="AI68" i="63" s="1"/>
  <c r="R22" i="63" s="1"/>
  <c r="AI22" i="63" s="1"/>
  <c r="AI21" i="63" s="1"/>
  <c r="R15" i="63" s="1"/>
  <c r="AI15" i="63" s="1"/>
  <c r="AI14" i="63" s="1"/>
  <c r="AQ69" i="63"/>
  <c r="AQ68" i="63" s="1"/>
  <c r="Z22" i="63" s="1"/>
  <c r="AQ22" i="63" s="1"/>
  <c r="AQ21" i="63" s="1"/>
  <c r="Z15" i="63" s="1"/>
  <c r="AQ15" i="63" s="1"/>
  <c r="AQ14" i="63" s="1"/>
  <c r="AH70" i="63"/>
  <c r="AP70" i="63"/>
  <c r="AL3" i="64"/>
  <c r="AL2" i="64" s="1"/>
  <c r="AC4" i="64"/>
  <c r="AC2" i="64" s="1"/>
  <c r="AK4" i="64"/>
  <c r="AJ5" i="64"/>
  <c r="AR5" i="64"/>
  <c r="AJ29" i="64"/>
  <c r="AR29" i="64"/>
  <c r="AI30" i="64"/>
  <c r="AQ30" i="64"/>
  <c r="AJ37" i="64"/>
  <c r="AR37" i="64"/>
  <c r="AI38" i="64"/>
  <c r="AQ38" i="64"/>
  <c r="AJ45" i="64"/>
  <c r="AR45" i="64"/>
  <c r="AI46" i="64"/>
  <c r="AQ46" i="64"/>
  <c r="AJ53" i="64"/>
  <c r="AR53" i="64"/>
  <c r="AO67" i="64"/>
  <c r="AG67" i="64"/>
  <c r="AN67" i="64"/>
  <c r="AF67" i="64"/>
  <c r="AM67" i="64"/>
  <c r="AE67" i="64"/>
  <c r="AL67" i="64"/>
  <c r="AD67" i="64"/>
  <c r="AK67" i="64"/>
  <c r="AC67" i="64"/>
  <c r="AQ67" i="64"/>
  <c r="AI67" i="64"/>
  <c r="AO44" i="65"/>
  <c r="AG44" i="65"/>
  <c r="AN44" i="65"/>
  <c r="AF44" i="65"/>
  <c r="AM44" i="65"/>
  <c r="AE44" i="65"/>
  <c r="AL44" i="65"/>
  <c r="AD44" i="65"/>
  <c r="AK44" i="65"/>
  <c r="AC44" i="65"/>
  <c r="AQ44" i="65"/>
  <c r="AI44" i="65"/>
  <c r="AQ58" i="65"/>
  <c r="AI58" i="65"/>
  <c r="AP58" i="65"/>
  <c r="AH58" i="65"/>
  <c r="AO58" i="65"/>
  <c r="AG58" i="65"/>
  <c r="AN58" i="65"/>
  <c r="AF58" i="65"/>
  <c r="AM58" i="65"/>
  <c r="AE58" i="65"/>
  <c r="AK58" i="65"/>
  <c r="AC58" i="65"/>
  <c r="AQ69" i="65"/>
  <c r="AI69" i="65"/>
  <c r="AO69" i="65"/>
  <c r="AO68" i="65" s="1"/>
  <c r="X22" i="65" s="1"/>
  <c r="AO22" i="65" s="1"/>
  <c r="AO21" i="65" s="1"/>
  <c r="X15" i="65" s="1"/>
  <c r="AO15" i="65" s="1"/>
  <c r="AO14" i="65" s="1"/>
  <c r="AG69" i="65"/>
  <c r="AN69" i="65"/>
  <c r="AF69" i="65"/>
  <c r="AM69" i="65"/>
  <c r="AL69" i="65"/>
  <c r="AD69" i="65"/>
  <c r="AK69" i="65"/>
  <c r="AC69" i="65"/>
  <c r="AR69" i="65"/>
  <c r="AP69" i="65"/>
  <c r="AJ69" i="65"/>
  <c r="AH69" i="65"/>
  <c r="AE69" i="65"/>
  <c r="AJ69" i="63"/>
  <c r="AR69" i="63"/>
  <c r="AJ30" i="64"/>
  <c r="AR30" i="64"/>
  <c r="AJ38" i="64"/>
  <c r="AR38" i="64"/>
  <c r="AJ46" i="64"/>
  <c r="AR46" i="64"/>
  <c r="AQ54" i="64"/>
  <c r="AI54" i="64"/>
  <c r="AN54" i="64"/>
  <c r="AK54" i="64"/>
  <c r="AN68" i="64"/>
  <c r="W22" i="64" s="1"/>
  <c r="AN22" i="64" s="1"/>
  <c r="AN21" i="64" s="1"/>
  <c r="W15" i="64" s="1"/>
  <c r="AN15" i="64" s="1"/>
  <c r="AN14" i="64" s="1"/>
  <c r="AI2" i="65"/>
  <c r="AD60" i="63"/>
  <c r="AJ62" i="63"/>
  <c r="AG65" i="63"/>
  <c r="AC69" i="63"/>
  <c r="AC68" i="63" s="1"/>
  <c r="L22" i="63" s="1"/>
  <c r="AC22" i="63" s="1"/>
  <c r="AC21" i="63" s="1"/>
  <c r="L15" i="63" s="1"/>
  <c r="AC15" i="63" s="1"/>
  <c r="AC14" i="63" s="1"/>
  <c r="AJ70" i="63"/>
  <c r="AF3" i="64"/>
  <c r="AF2" i="64" s="1"/>
  <c r="AE4" i="64"/>
  <c r="AD5" i="64"/>
  <c r="AG26" i="64"/>
  <c r="AF27" i="64"/>
  <c r="AE28" i="64"/>
  <c r="AD29" i="64"/>
  <c r="AC30" i="64"/>
  <c r="AJ31" i="64"/>
  <c r="AG34" i="64"/>
  <c r="AF35" i="64"/>
  <c r="AE36" i="64"/>
  <c r="AD37" i="64"/>
  <c r="AC38" i="64"/>
  <c r="AJ39" i="64"/>
  <c r="AF43" i="64"/>
  <c r="AE44" i="64"/>
  <c r="AD45" i="64"/>
  <c r="AC46" i="64"/>
  <c r="AJ47" i="64"/>
  <c r="AG50" i="64"/>
  <c r="AF51" i="64"/>
  <c r="AE52" i="64"/>
  <c r="AD53" i="64"/>
  <c r="AC54" i="64"/>
  <c r="AL54" i="64"/>
  <c r="AF55" i="64"/>
  <c r="AR65" i="64"/>
  <c r="AJ67" i="64"/>
  <c r="AQ26" i="65"/>
  <c r="AI26" i="65"/>
  <c r="AP26" i="65"/>
  <c r="AH26" i="65"/>
  <c r="AO26" i="65"/>
  <c r="AG26" i="65"/>
  <c r="AN26" i="65"/>
  <c r="AF26" i="65"/>
  <c r="AM26" i="65"/>
  <c r="AE26" i="65"/>
  <c r="AK26" i="65"/>
  <c r="AK23" i="65" s="1"/>
  <c r="T17" i="65" s="1"/>
  <c r="AK17" i="65" s="1"/>
  <c r="AC26" i="65"/>
  <c r="AL34" i="65"/>
  <c r="AO36" i="65"/>
  <c r="AG36" i="65"/>
  <c r="AN36" i="65"/>
  <c r="AF36" i="65"/>
  <c r="AM36" i="65"/>
  <c r="AE36" i="65"/>
  <c r="AL36" i="65"/>
  <c r="AD36" i="65"/>
  <c r="AK36" i="65"/>
  <c r="AC36" i="65"/>
  <c r="AQ36" i="65"/>
  <c r="AI36" i="65"/>
  <c r="AJ44" i="65"/>
  <c r="AR50" i="65"/>
  <c r="AJ58" i="65"/>
  <c r="AR60" i="65"/>
  <c r="AR66" i="65"/>
  <c r="AD56" i="64"/>
  <c r="AL56" i="64"/>
  <c r="AJ58" i="64"/>
  <c r="AR58" i="64"/>
  <c r="AH60" i="64"/>
  <c r="AP60" i="64"/>
  <c r="AF62" i="64"/>
  <c r="AN62" i="64"/>
  <c r="AE63" i="64"/>
  <c r="AM63" i="64"/>
  <c r="AD64" i="64"/>
  <c r="AL64" i="64"/>
  <c r="AJ66" i="64"/>
  <c r="AR66" i="64"/>
  <c r="AG69" i="64"/>
  <c r="AO69" i="64"/>
  <c r="AF70" i="64"/>
  <c r="AF68" i="64" s="1"/>
  <c r="O22" i="64" s="1"/>
  <c r="AF22" i="64" s="1"/>
  <c r="AF21" i="64" s="1"/>
  <c r="O15" i="64" s="1"/>
  <c r="AF15" i="64" s="1"/>
  <c r="AF14" i="64" s="1"/>
  <c r="AN70" i="64"/>
  <c r="AE71" i="64"/>
  <c r="AM71" i="64"/>
  <c r="AM68" i="64" s="1"/>
  <c r="V22" i="64" s="1"/>
  <c r="AM22" i="64" s="1"/>
  <c r="AM21" i="64" s="1"/>
  <c r="V15" i="64" s="1"/>
  <c r="AM15" i="64" s="1"/>
  <c r="AM14" i="64" s="1"/>
  <c r="AD72" i="64"/>
  <c r="AL72" i="64"/>
  <c r="AJ3" i="65"/>
  <c r="AR3" i="65"/>
  <c r="AH5" i="65"/>
  <c r="AP5" i="65"/>
  <c r="AE24" i="65"/>
  <c r="AM24" i="65"/>
  <c r="AD25" i="65"/>
  <c r="AL25" i="65"/>
  <c r="AJ27" i="65"/>
  <c r="AR27" i="65"/>
  <c r="AH29" i="65"/>
  <c r="AP29" i="65"/>
  <c r="AG30" i="65"/>
  <c r="AO30" i="65"/>
  <c r="AF31" i="65"/>
  <c r="AN31" i="65"/>
  <c r="AE32" i="65"/>
  <c r="AM32" i="65"/>
  <c r="AD33" i="65"/>
  <c r="AL33" i="65"/>
  <c r="AJ35" i="65"/>
  <c r="AR35" i="65"/>
  <c r="AH37" i="65"/>
  <c r="AP37" i="65"/>
  <c r="AG38" i="65"/>
  <c r="AO38" i="65"/>
  <c r="AF39" i="65"/>
  <c r="AN39" i="65"/>
  <c r="AE40" i="65"/>
  <c r="AM40" i="65"/>
  <c r="AD41" i="65"/>
  <c r="AL41" i="65"/>
  <c r="AJ43" i="65"/>
  <c r="AR43" i="65"/>
  <c r="AH45" i="65"/>
  <c r="AP45" i="65"/>
  <c r="AG46" i="65"/>
  <c r="AO46" i="65"/>
  <c r="AF47" i="65"/>
  <c r="AN47" i="65"/>
  <c r="AE48" i="65"/>
  <c r="AM48" i="65"/>
  <c r="AD49" i="65"/>
  <c r="AL49" i="65"/>
  <c r="AJ51" i="65"/>
  <c r="AR51" i="65"/>
  <c r="AH53" i="65"/>
  <c r="AP53" i="65"/>
  <c r="AG54" i="65"/>
  <c r="AO54" i="65"/>
  <c r="AF55" i="65"/>
  <c r="AN55" i="65"/>
  <c r="AE56" i="65"/>
  <c r="AM56" i="65"/>
  <c r="AD57" i="65"/>
  <c r="AL57" i="65"/>
  <c r="AJ59" i="65"/>
  <c r="AR59" i="65"/>
  <c r="AG62" i="65"/>
  <c r="AO62" i="65"/>
  <c r="AF63" i="65"/>
  <c r="AF61" i="65" s="1"/>
  <c r="O20" i="65" s="1"/>
  <c r="AF20" i="65" s="1"/>
  <c r="AF19" i="65" s="1"/>
  <c r="O13" i="65" s="1"/>
  <c r="AF13" i="65" s="1"/>
  <c r="AF12" i="65" s="1"/>
  <c r="AN63" i="65"/>
  <c r="AN61" i="65" s="1"/>
  <c r="W20" i="65" s="1"/>
  <c r="AN20" i="65" s="1"/>
  <c r="AN19" i="65" s="1"/>
  <c r="W13" i="65" s="1"/>
  <c r="AN13" i="65" s="1"/>
  <c r="AN12" i="65" s="1"/>
  <c r="AE64" i="65"/>
  <c r="AM64" i="65"/>
  <c r="AD65" i="65"/>
  <c r="AL65" i="65"/>
  <c r="AL61" i="65" s="1"/>
  <c r="U20" i="65" s="1"/>
  <c r="AL20" i="65" s="1"/>
  <c r="AL19" i="65" s="1"/>
  <c r="U13" i="65" s="1"/>
  <c r="AL13" i="65" s="1"/>
  <c r="AL12" i="65" s="1"/>
  <c r="AJ67" i="65"/>
  <c r="AR67" i="65"/>
  <c r="AK4" i="66"/>
  <c r="AC4" i="66"/>
  <c r="AC2" i="66" s="1"/>
  <c r="AQ4" i="66"/>
  <c r="AI4" i="66"/>
  <c r="AP4" i="66"/>
  <c r="AH4" i="66"/>
  <c r="AO4" i="66"/>
  <c r="AG4" i="66"/>
  <c r="AN4" i="66"/>
  <c r="AF4" i="66"/>
  <c r="AM4" i="66"/>
  <c r="AE4" i="66"/>
  <c r="AE2" i="66" s="1"/>
  <c r="AQ54" i="66"/>
  <c r="AI54" i="66"/>
  <c r="AP54" i="66"/>
  <c r="AH54" i="66"/>
  <c r="AO54" i="66"/>
  <c r="AG54" i="66"/>
  <c r="AN54" i="66"/>
  <c r="AF54" i="66"/>
  <c r="AM54" i="66"/>
  <c r="AE54" i="66"/>
  <c r="AL54" i="66"/>
  <c r="AD54" i="66"/>
  <c r="AK54" i="66"/>
  <c r="AC54" i="66"/>
  <c r="AF56" i="64"/>
  <c r="AN56" i="64"/>
  <c r="AD58" i="64"/>
  <c r="AL58" i="64"/>
  <c r="AJ60" i="64"/>
  <c r="AR60" i="64"/>
  <c r="AH62" i="64"/>
  <c r="AP62" i="64"/>
  <c r="AP61" i="64" s="1"/>
  <c r="Y20" i="64" s="1"/>
  <c r="AP20" i="64" s="1"/>
  <c r="AP19" i="64" s="1"/>
  <c r="Y13" i="64" s="1"/>
  <c r="AP13" i="64" s="1"/>
  <c r="AP12" i="64" s="1"/>
  <c r="AG63" i="64"/>
  <c r="AO63" i="64"/>
  <c r="AF64" i="64"/>
  <c r="AN64" i="64"/>
  <c r="AD66" i="64"/>
  <c r="AL66" i="64"/>
  <c r="AQ69" i="64"/>
  <c r="AH70" i="64"/>
  <c r="AH68" i="64" s="1"/>
  <c r="Q22" i="64" s="1"/>
  <c r="AH22" i="64" s="1"/>
  <c r="AH21" i="64" s="1"/>
  <c r="Q15" i="64" s="1"/>
  <c r="AH15" i="64" s="1"/>
  <c r="AH14" i="64" s="1"/>
  <c r="AP70" i="64"/>
  <c r="AP68" i="64" s="1"/>
  <c r="Y22" i="64" s="1"/>
  <c r="AP22" i="64" s="1"/>
  <c r="AP21" i="64" s="1"/>
  <c r="Y15" i="64" s="1"/>
  <c r="AP15" i="64" s="1"/>
  <c r="AP14" i="64" s="1"/>
  <c r="AG71" i="64"/>
  <c r="AO71" i="64"/>
  <c r="AF72" i="64"/>
  <c r="AN72" i="64"/>
  <c r="AD3" i="65"/>
  <c r="AL3" i="65"/>
  <c r="AJ5" i="65"/>
  <c r="AR5" i="65"/>
  <c r="AG24" i="65"/>
  <c r="AO24" i="65"/>
  <c r="AF25" i="65"/>
  <c r="AN25" i="65"/>
  <c r="AD27" i="65"/>
  <c r="AL27" i="65"/>
  <c r="AJ29" i="65"/>
  <c r="AR29" i="65"/>
  <c r="AI30" i="65"/>
  <c r="AQ30" i="65"/>
  <c r="AH31" i="65"/>
  <c r="AP31" i="65"/>
  <c r="AG32" i="65"/>
  <c r="AO32" i="65"/>
  <c r="AF33" i="65"/>
  <c r="AN33" i="65"/>
  <c r="AD35" i="65"/>
  <c r="AL35" i="65"/>
  <c r="AJ37" i="65"/>
  <c r="AR37" i="65"/>
  <c r="AI38" i="65"/>
  <c r="AQ38" i="65"/>
  <c r="AH39" i="65"/>
  <c r="AP39" i="65"/>
  <c r="AG40" i="65"/>
  <c r="AO40" i="65"/>
  <c r="AF41" i="65"/>
  <c r="AN41" i="65"/>
  <c r="AD43" i="65"/>
  <c r="AL43" i="65"/>
  <c r="AJ45" i="65"/>
  <c r="AR45" i="65"/>
  <c r="AI46" i="65"/>
  <c r="AQ46" i="65"/>
  <c r="AH47" i="65"/>
  <c r="AP47" i="65"/>
  <c r="AG48" i="65"/>
  <c r="AO48" i="65"/>
  <c r="AF49" i="65"/>
  <c r="AN49" i="65"/>
  <c r="AD51" i="65"/>
  <c r="AL51" i="65"/>
  <c r="AJ53" i="65"/>
  <c r="AR53" i="65"/>
  <c r="AI54" i="65"/>
  <c r="AQ54" i="65"/>
  <c r="AH55" i="65"/>
  <c r="AP55" i="65"/>
  <c r="AG56" i="65"/>
  <c r="AO56" i="65"/>
  <c r="AF57" i="65"/>
  <c r="AN57" i="65"/>
  <c r="AD59" i="65"/>
  <c r="AL59" i="65"/>
  <c r="AI62" i="65"/>
  <c r="AI61" i="65" s="1"/>
  <c r="R20" i="65" s="1"/>
  <c r="AI20" i="65" s="1"/>
  <c r="AI19" i="65" s="1"/>
  <c r="R13" i="65" s="1"/>
  <c r="AI13" i="65" s="1"/>
  <c r="AI12" i="65" s="1"/>
  <c r="AQ62" i="65"/>
  <c r="AH63" i="65"/>
  <c r="AP63" i="65"/>
  <c r="AG64" i="65"/>
  <c r="AO64" i="65"/>
  <c r="AF65" i="65"/>
  <c r="AN65" i="65"/>
  <c r="AD67" i="65"/>
  <c r="AL67" i="65"/>
  <c r="AJ4" i="66"/>
  <c r="AJ54" i="66"/>
  <c r="AG56" i="64"/>
  <c r="AO56" i="64"/>
  <c r="AE58" i="64"/>
  <c r="AM58" i="64"/>
  <c r="AC60" i="64"/>
  <c r="AK60" i="64"/>
  <c r="AI62" i="64"/>
  <c r="AQ62" i="64"/>
  <c r="AH63" i="64"/>
  <c r="AP63" i="64"/>
  <c r="AG64" i="64"/>
  <c r="AO64" i="64"/>
  <c r="AE66" i="64"/>
  <c r="AM66" i="64"/>
  <c r="AJ69" i="64"/>
  <c r="AR69" i="64"/>
  <c r="AI70" i="64"/>
  <c r="AQ70" i="64"/>
  <c r="AH71" i="64"/>
  <c r="AP71" i="64"/>
  <c r="AG72" i="64"/>
  <c r="AO72" i="64"/>
  <c r="AE3" i="65"/>
  <c r="AM3" i="65"/>
  <c r="AC5" i="65"/>
  <c r="AC2" i="65" s="1"/>
  <c r="AK5" i="65"/>
  <c r="AH24" i="65"/>
  <c r="AP24" i="65"/>
  <c r="AG25" i="65"/>
  <c r="AO25" i="65"/>
  <c r="AE27" i="65"/>
  <c r="AM27" i="65"/>
  <c r="AC29" i="65"/>
  <c r="AK29" i="65"/>
  <c r="AJ30" i="65"/>
  <c r="AR30" i="65"/>
  <c r="AI31" i="65"/>
  <c r="AQ31" i="65"/>
  <c r="AH32" i="65"/>
  <c r="AP32" i="65"/>
  <c r="AG33" i="65"/>
  <c r="AO33" i="65"/>
  <c r="AE35" i="65"/>
  <c r="AM35" i="65"/>
  <c r="AC37" i="65"/>
  <c r="AK37" i="65"/>
  <c r="AJ38" i="65"/>
  <c r="AR38" i="65"/>
  <c r="AI39" i="65"/>
  <c r="AQ39" i="65"/>
  <c r="AH40" i="65"/>
  <c r="AP40" i="65"/>
  <c r="AG41" i="65"/>
  <c r="AO41" i="65"/>
  <c r="AE43" i="65"/>
  <c r="AM43" i="65"/>
  <c r="AC45" i="65"/>
  <c r="AK45" i="65"/>
  <c r="AJ46" i="65"/>
  <c r="AR46" i="65"/>
  <c r="AI47" i="65"/>
  <c r="AQ47" i="65"/>
  <c r="AH48" i="65"/>
  <c r="AP48" i="65"/>
  <c r="AG49" i="65"/>
  <c r="AO49" i="65"/>
  <c r="AE51" i="65"/>
  <c r="AM51" i="65"/>
  <c r="AC53" i="65"/>
  <c r="AK53" i="65"/>
  <c r="AJ54" i="65"/>
  <c r="AR54" i="65"/>
  <c r="AI55" i="65"/>
  <c r="AQ55" i="65"/>
  <c r="AH56" i="65"/>
  <c r="AP56" i="65"/>
  <c r="AG57" i="65"/>
  <c r="AO57" i="65"/>
  <c r="AE59" i="65"/>
  <c r="AM59" i="65"/>
  <c r="AJ62" i="65"/>
  <c r="AR62" i="65"/>
  <c r="AI63" i="65"/>
  <c r="AQ63" i="65"/>
  <c r="AH64" i="65"/>
  <c r="AP64" i="65"/>
  <c r="AG65" i="65"/>
  <c r="AO65" i="65"/>
  <c r="AE67" i="65"/>
  <c r="AM67" i="65"/>
  <c r="AL4" i="66"/>
  <c r="AR54" i="66"/>
  <c r="AH56" i="64"/>
  <c r="AP56" i="64"/>
  <c r="AF58" i="64"/>
  <c r="AN58" i="64"/>
  <c r="AD60" i="64"/>
  <c r="AL60" i="64"/>
  <c r="AJ62" i="64"/>
  <c r="AR62" i="64"/>
  <c r="AI63" i="64"/>
  <c r="AQ63" i="64"/>
  <c r="AH64" i="64"/>
  <c r="AP64" i="64"/>
  <c r="AF66" i="64"/>
  <c r="AN66" i="64"/>
  <c r="AJ70" i="64"/>
  <c r="AR70" i="64"/>
  <c r="AI71" i="64"/>
  <c r="AQ71" i="64"/>
  <c r="AH72" i="64"/>
  <c r="AP72" i="64"/>
  <c r="AF3" i="65"/>
  <c r="AN3" i="65"/>
  <c r="AN2" i="65" s="1"/>
  <c r="AD5" i="65"/>
  <c r="AL5" i="65"/>
  <c r="AI24" i="65"/>
  <c r="AQ24" i="65"/>
  <c r="AH25" i="65"/>
  <c r="AP25" i="65"/>
  <c r="AF27" i="65"/>
  <c r="AN27" i="65"/>
  <c r="AL29" i="65"/>
  <c r="AJ31" i="65"/>
  <c r="AR31" i="65"/>
  <c r="AQ32" i="65"/>
  <c r="AP33" i="65"/>
  <c r="AN35" i="65"/>
  <c r="AK38" i="65"/>
  <c r="AJ39" i="65"/>
  <c r="AR39" i="65"/>
  <c r="AI40" i="65"/>
  <c r="AQ40" i="65"/>
  <c r="AH41" i="65"/>
  <c r="AP41" i="65"/>
  <c r="AJ47" i="65"/>
  <c r="AR47" i="65"/>
  <c r="AJ55" i="65"/>
  <c r="AR55" i="65"/>
  <c r="AJ63" i="65"/>
  <c r="AR63" i="65"/>
  <c r="AQ38" i="66"/>
  <c r="AI38" i="66"/>
  <c r="AP38" i="66"/>
  <c r="AH38" i="66"/>
  <c r="AO38" i="66"/>
  <c r="AG38" i="66"/>
  <c r="AN38" i="66"/>
  <c r="AF38" i="66"/>
  <c r="AM38" i="66"/>
  <c r="AE38" i="66"/>
  <c r="AL38" i="66"/>
  <c r="AD38" i="66"/>
  <c r="AK38" i="66"/>
  <c r="AC38" i="66"/>
  <c r="AQ46" i="66"/>
  <c r="AI46" i="66"/>
  <c r="AP46" i="66"/>
  <c r="AH46" i="66"/>
  <c r="AO46" i="66"/>
  <c r="AG46" i="66"/>
  <c r="AN46" i="66"/>
  <c r="AF46" i="66"/>
  <c r="AM46" i="66"/>
  <c r="AE46" i="66"/>
  <c r="AL46" i="66"/>
  <c r="AD46" i="66"/>
  <c r="AK46" i="66"/>
  <c r="AC46" i="66"/>
  <c r="AI56" i="64"/>
  <c r="AQ56" i="64"/>
  <c r="AG58" i="64"/>
  <c r="AO58" i="64"/>
  <c r="AE60" i="64"/>
  <c r="AM60" i="64"/>
  <c r="AC62" i="64"/>
  <c r="AC61" i="64" s="1"/>
  <c r="L20" i="64" s="1"/>
  <c r="AC20" i="64" s="1"/>
  <c r="AC19" i="64" s="1"/>
  <c r="L13" i="64" s="1"/>
  <c r="AC13" i="64" s="1"/>
  <c r="AC12" i="64" s="1"/>
  <c r="AJ63" i="64"/>
  <c r="AR63" i="64"/>
  <c r="AI64" i="64"/>
  <c r="AQ64" i="64"/>
  <c r="AG66" i="64"/>
  <c r="AO66" i="64"/>
  <c r="AL69" i="64"/>
  <c r="AC70" i="64"/>
  <c r="AK70" i="64"/>
  <c r="AJ71" i="64"/>
  <c r="AR71" i="64"/>
  <c r="AI72" i="64"/>
  <c r="AQ72" i="64"/>
  <c r="AG3" i="65"/>
  <c r="AG2" i="65" s="1"/>
  <c r="AO3" i="65"/>
  <c r="AO2" i="65" s="1"/>
  <c r="AE5" i="65"/>
  <c r="AM5" i="65"/>
  <c r="AJ24" i="65"/>
  <c r="AR24" i="65"/>
  <c r="AI25" i="65"/>
  <c r="AQ25" i="65"/>
  <c r="AG27" i="65"/>
  <c r="AO27" i="65"/>
  <c r="AE29" i="65"/>
  <c r="AM29" i="65"/>
  <c r="AD30" i="65"/>
  <c r="AL30" i="65"/>
  <c r="AC31" i="65"/>
  <c r="AK31" i="65"/>
  <c r="AJ32" i="65"/>
  <c r="AR32" i="65"/>
  <c r="AI33" i="65"/>
  <c r="AQ33" i="65"/>
  <c r="AG35" i="65"/>
  <c r="AO35" i="65"/>
  <c r="AE37" i="65"/>
  <c r="AM37" i="65"/>
  <c r="AD38" i="65"/>
  <c r="AL38" i="65"/>
  <c r="AC39" i="65"/>
  <c r="AK39" i="65"/>
  <c r="AJ40" i="65"/>
  <c r="AR40" i="65"/>
  <c r="AI41" i="65"/>
  <c r="AQ41" i="65"/>
  <c r="AG43" i="65"/>
  <c r="AO43" i="65"/>
  <c r="AE45" i="65"/>
  <c r="AM45" i="65"/>
  <c r="AD46" i="65"/>
  <c r="AL46" i="65"/>
  <c r="AC47" i="65"/>
  <c r="AK47" i="65"/>
  <c r="AJ48" i="65"/>
  <c r="AR48" i="65"/>
  <c r="AI49" i="65"/>
  <c r="AQ49" i="65"/>
  <c r="AG51" i="65"/>
  <c r="AE53" i="65"/>
  <c r="AD54" i="65"/>
  <c r="AC55" i="65"/>
  <c r="AK55" i="65"/>
  <c r="AJ56" i="65"/>
  <c r="AI57" i="65"/>
  <c r="AQ57" i="65"/>
  <c r="AG59" i="65"/>
  <c r="AD62" i="65"/>
  <c r="AC63" i="65"/>
  <c r="AC61" i="65" s="1"/>
  <c r="L20" i="65" s="1"/>
  <c r="AC20" i="65" s="1"/>
  <c r="AC19" i="65" s="1"/>
  <c r="L13" i="65" s="1"/>
  <c r="AC13" i="65" s="1"/>
  <c r="AC12" i="65" s="1"/>
  <c r="AK63" i="65"/>
  <c r="AJ64" i="65"/>
  <c r="AI65" i="65"/>
  <c r="AQ65" i="65"/>
  <c r="AG67" i="65"/>
  <c r="AQ30" i="66"/>
  <c r="AI30" i="66"/>
  <c r="AP30" i="66"/>
  <c r="AH30" i="66"/>
  <c r="AO30" i="66"/>
  <c r="AG30" i="66"/>
  <c r="AN30" i="66"/>
  <c r="AF30" i="66"/>
  <c r="AM30" i="66"/>
  <c r="AE30" i="66"/>
  <c r="AL30" i="66"/>
  <c r="AD30" i="66"/>
  <c r="AK30" i="66"/>
  <c r="AC30" i="66"/>
  <c r="AJ38" i="66"/>
  <c r="AJ46" i="66"/>
  <c r="AJ56" i="64"/>
  <c r="AH58" i="64"/>
  <c r="AF60" i="64"/>
  <c r="AJ64" i="64"/>
  <c r="AH66" i="64"/>
  <c r="AE69" i="64"/>
  <c r="AE68" i="64" s="1"/>
  <c r="N22" i="64" s="1"/>
  <c r="AE22" i="64" s="1"/>
  <c r="AE21" i="64" s="1"/>
  <c r="N15" i="64" s="1"/>
  <c r="AE15" i="64" s="1"/>
  <c r="AE14" i="64" s="1"/>
  <c r="AD70" i="64"/>
  <c r="AD68" i="64" s="1"/>
  <c r="M22" i="64" s="1"/>
  <c r="AD22" i="64" s="1"/>
  <c r="AD21" i="64" s="1"/>
  <c r="M15" i="64" s="1"/>
  <c r="AD15" i="64" s="1"/>
  <c r="AD14" i="64" s="1"/>
  <c r="AC71" i="64"/>
  <c r="AJ72" i="64"/>
  <c r="AH3" i="65"/>
  <c r="AH2" i="65" s="1"/>
  <c r="AF5" i="65"/>
  <c r="AC24" i="65"/>
  <c r="AJ25" i="65"/>
  <c r="AH27" i="65"/>
  <c r="AF29" i="65"/>
  <c r="AE30" i="65"/>
  <c r="AD31" i="65"/>
  <c r="AC32" i="65"/>
  <c r="AJ33" i="65"/>
  <c r="AH35" i="65"/>
  <c r="AE38" i="65"/>
  <c r="AD39" i="65"/>
  <c r="AC40" i="65"/>
  <c r="AJ41" i="65"/>
  <c r="AH43" i="65"/>
  <c r="AF45" i="65"/>
  <c r="AE46" i="65"/>
  <c r="AD47" i="65"/>
  <c r="AC48" i="65"/>
  <c r="AJ49" i="65"/>
  <c r="AD55" i="65"/>
  <c r="AJ57" i="65"/>
  <c r="AD63" i="65"/>
  <c r="AJ65" i="65"/>
  <c r="AK2" i="66"/>
  <c r="AR38" i="66"/>
  <c r="AR46" i="66"/>
  <c r="AJ70" i="65"/>
  <c r="AR70" i="65"/>
  <c r="AI71" i="65"/>
  <c r="AQ71" i="65"/>
  <c r="AH72" i="65"/>
  <c r="AP72" i="65"/>
  <c r="AF3" i="66"/>
  <c r="AN3" i="66"/>
  <c r="AD5" i="66"/>
  <c r="AL5" i="66"/>
  <c r="AQ24" i="66"/>
  <c r="AP25" i="66"/>
  <c r="AO26" i="66"/>
  <c r="AF27" i="66"/>
  <c r="AN27" i="66"/>
  <c r="AE28" i="66"/>
  <c r="AM28" i="66"/>
  <c r="AJ31" i="66"/>
  <c r="AR31" i="66"/>
  <c r="AE36" i="66"/>
  <c r="AM36" i="66"/>
  <c r="AJ39" i="66"/>
  <c r="AR39" i="66"/>
  <c r="AE44" i="66"/>
  <c r="AM44" i="66"/>
  <c r="AJ47" i="66"/>
  <c r="AR47" i="66"/>
  <c r="AE52" i="66"/>
  <c r="AM52" i="66"/>
  <c r="AJ55" i="66"/>
  <c r="AR55" i="66"/>
  <c r="AK71" i="66"/>
  <c r="AC71" i="66"/>
  <c r="AQ71" i="66"/>
  <c r="AI71" i="66"/>
  <c r="AP71" i="66"/>
  <c r="AH71" i="66"/>
  <c r="AO71" i="66"/>
  <c r="AG71" i="66"/>
  <c r="AN71" i="66"/>
  <c r="AF71" i="66"/>
  <c r="AM71" i="66"/>
  <c r="AM68" i="66" s="1"/>
  <c r="V22" i="66" s="1"/>
  <c r="AM22" i="66" s="1"/>
  <c r="AM21" i="66" s="1"/>
  <c r="V15" i="66" s="1"/>
  <c r="AM15" i="66" s="1"/>
  <c r="AM14" i="66" s="1"/>
  <c r="AE71" i="66"/>
  <c r="AQ26" i="67"/>
  <c r="AI26" i="67"/>
  <c r="AO26" i="67"/>
  <c r="AG26" i="67"/>
  <c r="AN26" i="67"/>
  <c r="AF26" i="67"/>
  <c r="AM26" i="67"/>
  <c r="AE26" i="67"/>
  <c r="AL26" i="67"/>
  <c r="AD26" i="67"/>
  <c r="AK26" i="67"/>
  <c r="AC26" i="67"/>
  <c r="AK32" i="67"/>
  <c r="AC32" i="67"/>
  <c r="AQ32" i="67"/>
  <c r="AI32" i="67"/>
  <c r="AP32" i="67"/>
  <c r="AH32" i="67"/>
  <c r="AO32" i="67"/>
  <c r="AG32" i="67"/>
  <c r="AN32" i="67"/>
  <c r="AF32" i="67"/>
  <c r="AM32" i="67"/>
  <c r="AE32" i="67"/>
  <c r="AQ51" i="67"/>
  <c r="AI51" i="67"/>
  <c r="AO51" i="67"/>
  <c r="AK51" i="67"/>
  <c r="AC51" i="67"/>
  <c r="AL51" i="67"/>
  <c r="AJ51" i="67"/>
  <c r="AH51" i="67"/>
  <c r="AG51" i="67"/>
  <c r="AR51" i="67"/>
  <c r="AF51" i="67"/>
  <c r="AP51" i="67"/>
  <c r="AE51" i="67"/>
  <c r="AN51" i="67"/>
  <c r="AD51" i="67"/>
  <c r="AC70" i="65"/>
  <c r="AK70" i="65"/>
  <c r="AJ71" i="65"/>
  <c r="AR71" i="65"/>
  <c r="AI72" i="65"/>
  <c r="AQ72" i="65"/>
  <c r="AG3" i="66"/>
  <c r="AO3" i="66"/>
  <c r="AE5" i="66"/>
  <c r="AM5" i="66"/>
  <c r="AJ24" i="66"/>
  <c r="AR24" i="66"/>
  <c r="AI25" i="66"/>
  <c r="AQ25" i="66"/>
  <c r="AH26" i="66"/>
  <c r="AP26" i="66"/>
  <c r="AG27" i="66"/>
  <c r="AO27" i="66"/>
  <c r="AF28" i="66"/>
  <c r="AN28" i="66"/>
  <c r="AE29" i="66"/>
  <c r="AM29" i="66"/>
  <c r="AC31" i="66"/>
  <c r="AK31" i="66"/>
  <c r="AJ32" i="66"/>
  <c r="AR32" i="66"/>
  <c r="AI33" i="66"/>
  <c r="AQ33" i="66"/>
  <c r="AH34" i="66"/>
  <c r="AP34" i="66"/>
  <c r="AG35" i="66"/>
  <c r="AO35" i="66"/>
  <c r="AF36" i="66"/>
  <c r="AN36" i="66"/>
  <c r="AE37" i="66"/>
  <c r="AM37" i="66"/>
  <c r="AC39" i="66"/>
  <c r="AK39" i="66"/>
  <c r="AJ40" i="66"/>
  <c r="AR40" i="66"/>
  <c r="AI41" i="66"/>
  <c r="AQ41" i="66"/>
  <c r="AG43" i="66"/>
  <c r="AO43" i="66"/>
  <c r="AF44" i="66"/>
  <c r="AN44" i="66"/>
  <c r="AE45" i="66"/>
  <c r="AM45" i="66"/>
  <c r="AC47" i="66"/>
  <c r="AK47" i="66"/>
  <c r="AJ48" i="66"/>
  <c r="AR48" i="66"/>
  <c r="AI49" i="66"/>
  <c r="AQ49" i="66"/>
  <c r="AH50" i="66"/>
  <c r="AP50" i="66"/>
  <c r="AG51" i="66"/>
  <c r="AO51" i="66"/>
  <c r="AF52" i="66"/>
  <c r="AN52" i="66"/>
  <c r="AE53" i="66"/>
  <c r="AM53" i="66"/>
  <c r="AC55" i="66"/>
  <c r="AK55" i="66"/>
  <c r="AJ56" i="66"/>
  <c r="AR56" i="66"/>
  <c r="AI57" i="66"/>
  <c r="AQ57" i="66"/>
  <c r="AH58" i="66"/>
  <c r="AP58" i="66"/>
  <c r="AG59" i="66"/>
  <c r="AL63" i="66"/>
  <c r="AQ65" i="66"/>
  <c r="AI65" i="66"/>
  <c r="AO65" i="66"/>
  <c r="AG65" i="66"/>
  <c r="AN65" i="66"/>
  <c r="AF65" i="66"/>
  <c r="AM65" i="66"/>
  <c r="AE65" i="66"/>
  <c r="AL65" i="66"/>
  <c r="AD65" i="66"/>
  <c r="AK65" i="66"/>
  <c r="AC65" i="66"/>
  <c r="AD71" i="66"/>
  <c r="AH26" i="67"/>
  <c r="AD32" i="67"/>
  <c r="AM51" i="67"/>
  <c r="AD70" i="65"/>
  <c r="AL70" i="65"/>
  <c r="AC71" i="65"/>
  <c r="AK71" i="65"/>
  <c r="AJ72" i="65"/>
  <c r="AR72" i="65"/>
  <c r="AH3" i="66"/>
  <c r="AP3" i="66"/>
  <c r="AF5" i="66"/>
  <c r="AN5" i="66"/>
  <c r="AC24" i="66"/>
  <c r="AK24" i="66"/>
  <c r="AJ25" i="66"/>
  <c r="AR25" i="66"/>
  <c r="AI26" i="66"/>
  <c r="AQ26" i="66"/>
  <c r="AH27" i="66"/>
  <c r="AP27" i="66"/>
  <c r="AG28" i="66"/>
  <c r="AO28" i="66"/>
  <c r="AF29" i="66"/>
  <c r="AN29" i="66"/>
  <c r="AD31" i="66"/>
  <c r="AL31" i="66"/>
  <c r="AC32" i="66"/>
  <c r="AK32" i="66"/>
  <c r="AJ33" i="66"/>
  <c r="AR33" i="66"/>
  <c r="AI34" i="66"/>
  <c r="AQ34" i="66"/>
  <c r="AH35" i="66"/>
  <c r="AP35" i="66"/>
  <c r="AG36" i="66"/>
  <c r="AO36" i="66"/>
  <c r="AF37" i="66"/>
  <c r="AN37" i="66"/>
  <c r="AD39" i="66"/>
  <c r="AL39" i="66"/>
  <c r="AC40" i="66"/>
  <c r="AK40" i="66"/>
  <c r="AJ41" i="66"/>
  <c r="AR41" i="66"/>
  <c r="AH43" i="66"/>
  <c r="AP43" i="66"/>
  <c r="AG44" i="66"/>
  <c r="AO44" i="66"/>
  <c r="AF45" i="66"/>
  <c r="AN45" i="66"/>
  <c r="AD47" i="66"/>
  <c r="AL47" i="66"/>
  <c r="AK48" i="66"/>
  <c r="AJ49" i="66"/>
  <c r="AR49" i="66"/>
  <c r="AI50" i="66"/>
  <c r="AQ50" i="66"/>
  <c r="AH51" i="66"/>
  <c r="AP51" i="66"/>
  <c r="AG52" i="66"/>
  <c r="AO52" i="66"/>
  <c r="AF53" i="66"/>
  <c r="AN53" i="66"/>
  <c r="AD55" i="66"/>
  <c r="AL55" i="66"/>
  <c r="AC56" i="66"/>
  <c r="AK56" i="66"/>
  <c r="AJ57" i="66"/>
  <c r="AR57" i="66"/>
  <c r="AI58" i="66"/>
  <c r="AQ58" i="66"/>
  <c r="AH59" i="66"/>
  <c r="AH65" i="66"/>
  <c r="AJ71" i="66"/>
  <c r="AO2" i="67"/>
  <c r="AJ26" i="67"/>
  <c r="AJ32" i="67"/>
  <c r="AE70" i="65"/>
  <c r="AM70" i="65"/>
  <c r="AD71" i="65"/>
  <c r="AL71" i="65"/>
  <c r="AC72" i="65"/>
  <c r="AK72" i="65"/>
  <c r="AI3" i="66"/>
  <c r="AI2" i="66" s="1"/>
  <c r="AQ3" i="66"/>
  <c r="AQ2" i="66" s="1"/>
  <c r="AG5" i="66"/>
  <c r="AO5" i="66"/>
  <c r="AD24" i="66"/>
  <c r="AL24" i="66"/>
  <c r="AC25" i="66"/>
  <c r="AK25" i="66"/>
  <c r="AJ26" i="66"/>
  <c r="AR26" i="66"/>
  <c r="AI27" i="66"/>
  <c r="AQ27" i="66"/>
  <c r="AH28" i="66"/>
  <c r="AP28" i="66"/>
  <c r="AG29" i="66"/>
  <c r="AO29" i="66"/>
  <c r="AE31" i="66"/>
  <c r="AM31" i="66"/>
  <c r="AL32" i="66"/>
  <c r="AK33" i="66"/>
  <c r="AJ34" i="66"/>
  <c r="AR34" i="66"/>
  <c r="AI35" i="66"/>
  <c r="AQ35" i="66"/>
  <c r="AH36" i="66"/>
  <c r="AP36" i="66"/>
  <c r="AG37" i="66"/>
  <c r="AO37" i="66"/>
  <c r="AE39" i="66"/>
  <c r="AM39" i="66"/>
  <c r="AD40" i="66"/>
  <c r="AL40" i="66"/>
  <c r="AC41" i="66"/>
  <c r="AK41" i="66"/>
  <c r="AI43" i="66"/>
  <c r="AQ43" i="66"/>
  <c r="AH44" i="66"/>
  <c r="AP44" i="66"/>
  <c r="AG45" i="66"/>
  <c r="AO45" i="66"/>
  <c r="AE47" i="66"/>
  <c r="AM47" i="66"/>
  <c r="AD48" i="66"/>
  <c r="AC49" i="66"/>
  <c r="AJ50" i="66"/>
  <c r="AI51" i="66"/>
  <c r="AQ51" i="66"/>
  <c r="AH52" i="66"/>
  <c r="AP52" i="66"/>
  <c r="AG53" i="66"/>
  <c r="AO53" i="66"/>
  <c r="AE55" i="66"/>
  <c r="AM55" i="66"/>
  <c r="AD56" i="66"/>
  <c r="AC57" i="66"/>
  <c r="AJ58" i="66"/>
  <c r="AJ65" i="66"/>
  <c r="AL71" i="66"/>
  <c r="AL68" i="66" s="1"/>
  <c r="U22" i="66" s="1"/>
  <c r="AL22" i="66" s="1"/>
  <c r="AL21" i="66" s="1"/>
  <c r="U15" i="66" s="1"/>
  <c r="AL15" i="66" s="1"/>
  <c r="AL14" i="66" s="1"/>
  <c r="AP26" i="67"/>
  <c r="AL32" i="67"/>
  <c r="AF70" i="65"/>
  <c r="AN70" i="65"/>
  <c r="AE71" i="65"/>
  <c r="AM71" i="65"/>
  <c r="AD72" i="65"/>
  <c r="AL72" i="65"/>
  <c r="AJ3" i="66"/>
  <c r="AR3" i="66"/>
  <c r="AR2" i="66" s="1"/>
  <c r="AH5" i="66"/>
  <c r="AP5" i="66"/>
  <c r="AJ27" i="66"/>
  <c r="AR27" i="66"/>
  <c r="AI28" i="66"/>
  <c r="AQ28" i="66"/>
  <c r="AF31" i="66"/>
  <c r="AN31" i="66"/>
  <c r="AJ35" i="66"/>
  <c r="AR35" i="66"/>
  <c r="AI36" i="66"/>
  <c r="AQ36" i="66"/>
  <c r="AP37" i="66"/>
  <c r="AF39" i="66"/>
  <c r="AN39" i="66"/>
  <c r="AL41" i="66"/>
  <c r="AJ43" i="66"/>
  <c r="AR43" i="66"/>
  <c r="AI44" i="66"/>
  <c r="AQ44" i="66"/>
  <c r="AH45" i="66"/>
  <c r="AP45" i="66"/>
  <c r="AF47" i="66"/>
  <c r="AN47" i="66"/>
  <c r="AJ51" i="66"/>
  <c r="AI52" i="66"/>
  <c r="AQ52" i="66"/>
  <c r="AH53" i="66"/>
  <c r="AP53" i="66"/>
  <c r="AF55" i="66"/>
  <c r="AN55" i="66"/>
  <c r="AO59" i="66"/>
  <c r="AM59" i="66"/>
  <c r="AR59" i="66"/>
  <c r="AJ59" i="66"/>
  <c r="AQ59" i="66"/>
  <c r="AI59" i="66"/>
  <c r="AL59" i="66"/>
  <c r="AR71" i="66"/>
  <c r="AK24" i="67"/>
  <c r="AC24" i="67"/>
  <c r="AQ24" i="67"/>
  <c r="AI24" i="67"/>
  <c r="AP24" i="67"/>
  <c r="AH24" i="67"/>
  <c r="AO24" i="67"/>
  <c r="AG24" i="67"/>
  <c r="AN24" i="67"/>
  <c r="AF24" i="67"/>
  <c r="AM24" i="67"/>
  <c r="AE24" i="67"/>
  <c r="AR26" i="67"/>
  <c r="AR32" i="67"/>
  <c r="AQ34" i="67"/>
  <c r="AI34" i="67"/>
  <c r="AO34" i="67"/>
  <c r="AG34" i="67"/>
  <c r="AN34" i="67"/>
  <c r="AF34" i="67"/>
  <c r="AM34" i="67"/>
  <c r="AE34" i="67"/>
  <c r="AL34" i="67"/>
  <c r="AD34" i="67"/>
  <c r="AK34" i="67"/>
  <c r="AC34" i="67"/>
  <c r="AK40" i="67"/>
  <c r="AC40" i="67"/>
  <c r="AQ40" i="67"/>
  <c r="AI40" i="67"/>
  <c r="AP40" i="67"/>
  <c r="AH40" i="67"/>
  <c r="AO40" i="67"/>
  <c r="AG40" i="67"/>
  <c r="AN40" i="67"/>
  <c r="AF40" i="67"/>
  <c r="AM40" i="67"/>
  <c r="AE40" i="67"/>
  <c r="AJ28" i="66"/>
  <c r="AR28" i="66"/>
  <c r="AJ36" i="66"/>
  <c r="AR36" i="66"/>
  <c r="AJ44" i="66"/>
  <c r="AR44" i="66"/>
  <c r="AJ52" i="66"/>
  <c r="AR52" i="66"/>
  <c r="AH70" i="65"/>
  <c r="AG71" i="65"/>
  <c r="AF72" i="65"/>
  <c r="AD3" i="66"/>
  <c r="AJ5" i="66"/>
  <c r="AG24" i="66"/>
  <c r="AF25" i="66"/>
  <c r="AE26" i="66"/>
  <c r="AD27" i="66"/>
  <c r="AC28" i="66"/>
  <c r="AJ29" i="66"/>
  <c r="AH31" i="66"/>
  <c r="AG32" i="66"/>
  <c r="AF33" i="66"/>
  <c r="AE34" i="66"/>
  <c r="AD35" i="66"/>
  <c r="AC36" i="66"/>
  <c r="AJ37" i="66"/>
  <c r="AH39" i="66"/>
  <c r="AC44" i="66"/>
  <c r="AJ45" i="66"/>
  <c r="AH47" i="66"/>
  <c r="AC52" i="66"/>
  <c r="AJ53" i="66"/>
  <c r="AH55" i="66"/>
  <c r="AK63" i="66"/>
  <c r="AK61" i="66" s="1"/>
  <c r="T20" i="66" s="1"/>
  <c r="AK20" i="66" s="1"/>
  <c r="AK19" i="66" s="1"/>
  <c r="T13" i="66" s="1"/>
  <c r="AK13" i="66" s="1"/>
  <c r="AK12" i="66" s="1"/>
  <c r="AC63" i="66"/>
  <c r="AQ63" i="66"/>
  <c r="AI63" i="66"/>
  <c r="AP63" i="66"/>
  <c r="AH63" i="66"/>
  <c r="AO63" i="66"/>
  <c r="AG63" i="66"/>
  <c r="AN63" i="66"/>
  <c r="AF63" i="66"/>
  <c r="AM63" i="66"/>
  <c r="AE63" i="66"/>
  <c r="AE61" i="66" s="1"/>
  <c r="N20" i="66" s="1"/>
  <c r="AE20" i="66" s="1"/>
  <c r="AE19" i="66" s="1"/>
  <c r="N13" i="66" s="1"/>
  <c r="AE13" i="66" s="1"/>
  <c r="AE12" i="66" s="1"/>
  <c r="AP56" i="68"/>
  <c r="AH56" i="68"/>
  <c r="AO56" i="68"/>
  <c r="AG56" i="68"/>
  <c r="AN56" i="68"/>
  <c r="AF56" i="68"/>
  <c r="AL56" i="68"/>
  <c r="AD56" i="68"/>
  <c r="AK56" i="68"/>
  <c r="AR56" i="68"/>
  <c r="AQ56" i="68"/>
  <c r="AM56" i="68"/>
  <c r="AJ56" i="68"/>
  <c r="AI56" i="68"/>
  <c r="AE56" i="68"/>
  <c r="AC56" i="68"/>
  <c r="AH60" i="66"/>
  <c r="AP60" i="66"/>
  <c r="AF62" i="66"/>
  <c r="AN62" i="66"/>
  <c r="AD64" i="66"/>
  <c r="AL64" i="66"/>
  <c r="AJ66" i="66"/>
  <c r="AR66" i="66"/>
  <c r="AI67" i="66"/>
  <c r="AQ67" i="66"/>
  <c r="AG69" i="66"/>
  <c r="AO69" i="66"/>
  <c r="AF70" i="66"/>
  <c r="AN70" i="66"/>
  <c r="AN68" i="66" s="1"/>
  <c r="W22" i="66" s="1"/>
  <c r="AN22" i="66" s="1"/>
  <c r="AN21" i="66" s="1"/>
  <c r="W15" i="66" s="1"/>
  <c r="AN15" i="66" s="1"/>
  <c r="AN14" i="66" s="1"/>
  <c r="AD72" i="66"/>
  <c r="AL72" i="66"/>
  <c r="AJ3" i="67"/>
  <c r="AR3" i="67"/>
  <c r="AJ27" i="67"/>
  <c r="AR27" i="67"/>
  <c r="AJ35" i="67"/>
  <c r="AR35" i="67"/>
  <c r="AJ43" i="67"/>
  <c r="AR43" i="67"/>
  <c r="AE48" i="67"/>
  <c r="AN48" i="67"/>
  <c r="AG49" i="67"/>
  <c r="AQ49" i="67"/>
  <c r="AO53" i="67"/>
  <c r="AG53" i="67"/>
  <c r="AM53" i="67"/>
  <c r="AE53" i="67"/>
  <c r="AQ53" i="67"/>
  <c r="AI53" i="67"/>
  <c r="AN53" i="67"/>
  <c r="AQ59" i="67"/>
  <c r="AI59" i="67"/>
  <c r="AO59" i="67"/>
  <c r="AG59" i="67"/>
  <c r="AN59" i="67"/>
  <c r="AF59" i="67"/>
  <c r="AK59" i="67"/>
  <c r="AC59" i="67"/>
  <c r="AR59" i="67"/>
  <c r="AG62" i="67"/>
  <c r="AM35" i="68"/>
  <c r="AE35" i="68"/>
  <c r="AL35" i="68"/>
  <c r="AD35" i="68"/>
  <c r="AK35" i="68"/>
  <c r="AJ35" i="68"/>
  <c r="AI35" i="68"/>
  <c r="AR35" i="68"/>
  <c r="AH35" i="68"/>
  <c r="AQ35" i="68"/>
  <c r="AG35" i="68"/>
  <c r="AP35" i="68"/>
  <c r="AF35" i="68"/>
  <c r="AO35" i="68"/>
  <c r="AC35" i="68"/>
  <c r="AM59" i="68"/>
  <c r="AE59" i="68"/>
  <c r="AL59" i="68"/>
  <c r="AD59" i="68"/>
  <c r="AK59" i="68"/>
  <c r="AC59" i="68"/>
  <c r="AQ59" i="68"/>
  <c r="AI59" i="68"/>
  <c r="AP59" i="68"/>
  <c r="AH59" i="68"/>
  <c r="AR59" i="68"/>
  <c r="AO59" i="68"/>
  <c r="AN59" i="68"/>
  <c r="AJ59" i="68"/>
  <c r="AG59" i="68"/>
  <c r="AF59" i="68"/>
  <c r="AI60" i="66"/>
  <c r="AQ60" i="66"/>
  <c r="AG62" i="66"/>
  <c r="AO62" i="66"/>
  <c r="AM64" i="66"/>
  <c r="AK66" i="66"/>
  <c r="AJ67" i="66"/>
  <c r="AR67" i="66"/>
  <c r="AH69" i="66"/>
  <c r="AP69" i="66"/>
  <c r="AG70" i="66"/>
  <c r="AO70" i="66"/>
  <c r="AE72" i="66"/>
  <c r="AM72" i="66"/>
  <c r="AC3" i="67"/>
  <c r="AK3" i="67"/>
  <c r="AJ4" i="67"/>
  <c r="AR4" i="67"/>
  <c r="AI5" i="67"/>
  <c r="AQ5" i="67"/>
  <c r="AQ2" i="67" s="1"/>
  <c r="AE25" i="67"/>
  <c r="AM25" i="67"/>
  <c r="AC27" i="67"/>
  <c r="AK27" i="67"/>
  <c r="AJ28" i="67"/>
  <c r="AR28" i="67"/>
  <c r="AI29" i="67"/>
  <c r="AQ29" i="67"/>
  <c r="AG31" i="67"/>
  <c r="AO31" i="67"/>
  <c r="AE33" i="67"/>
  <c r="AM33" i="67"/>
  <c r="AC35" i="67"/>
  <c r="AK35" i="67"/>
  <c r="AJ36" i="67"/>
  <c r="AR36" i="67"/>
  <c r="AI37" i="67"/>
  <c r="AQ37" i="67"/>
  <c r="AG39" i="67"/>
  <c r="AO39" i="67"/>
  <c r="AE41" i="67"/>
  <c r="AM41" i="67"/>
  <c r="AC43" i="67"/>
  <c r="AK43" i="67"/>
  <c r="AJ44" i="67"/>
  <c r="AR44" i="67"/>
  <c r="AI45" i="67"/>
  <c r="AQ45" i="67"/>
  <c r="AG47" i="67"/>
  <c r="AO47" i="67"/>
  <c r="AF48" i="67"/>
  <c r="AO48" i="67"/>
  <c r="AH49" i="67"/>
  <c r="AR49" i="67"/>
  <c r="AC53" i="67"/>
  <c r="AP53" i="67"/>
  <c r="AD59" i="67"/>
  <c r="AI62" i="67"/>
  <c r="AC2" i="68"/>
  <c r="AP48" i="68"/>
  <c r="AH48" i="68"/>
  <c r="AO48" i="68"/>
  <c r="AG48" i="68"/>
  <c r="AN48" i="68"/>
  <c r="AF48" i="68"/>
  <c r="AL48" i="68"/>
  <c r="AD48" i="68"/>
  <c r="AQ48" i="68"/>
  <c r="AM48" i="68"/>
  <c r="AK48" i="68"/>
  <c r="AJ48" i="68"/>
  <c r="AI48" i="68"/>
  <c r="AE48" i="68"/>
  <c r="AC48" i="68"/>
  <c r="AQ71" i="68"/>
  <c r="AI71" i="68"/>
  <c r="AP71" i="68"/>
  <c r="AH71" i="68"/>
  <c r="AO71" i="68"/>
  <c r="AG71" i="68"/>
  <c r="AM71" i="68"/>
  <c r="AM68" i="68" s="1"/>
  <c r="V22" i="68" s="1"/>
  <c r="AE71" i="68"/>
  <c r="AE68" i="68" s="1"/>
  <c r="N22" i="68" s="1"/>
  <c r="AL71" i="68"/>
  <c r="AD71" i="68"/>
  <c r="AR71" i="68"/>
  <c r="AN71" i="68"/>
  <c r="AK71" i="68"/>
  <c r="AJ71" i="68"/>
  <c r="AF71" i="68"/>
  <c r="AC71" i="68"/>
  <c r="AJ60" i="66"/>
  <c r="AR60" i="66"/>
  <c r="AH62" i="66"/>
  <c r="AP62" i="66"/>
  <c r="AF64" i="66"/>
  <c r="AN64" i="66"/>
  <c r="AD66" i="66"/>
  <c r="AL66" i="66"/>
  <c r="AC67" i="66"/>
  <c r="AK67" i="66"/>
  <c r="AI69" i="66"/>
  <c r="AQ69" i="66"/>
  <c r="AH70" i="66"/>
  <c r="AP70" i="66"/>
  <c r="AF72" i="66"/>
  <c r="AN72" i="66"/>
  <c r="AD3" i="67"/>
  <c r="AL3" i="67"/>
  <c r="AC4" i="67"/>
  <c r="AK4" i="67"/>
  <c r="AJ5" i="67"/>
  <c r="AR5" i="67"/>
  <c r="AF25" i="67"/>
  <c r="AN25" i="67"/>
  <c r="AD27" i="67"/>
  <c r="AL27" i="67"/>
  <c r="AJ29" i="67"/>
  <c r="AR29" i="67"/>
  <c r="AH31" i="67"/>
  <c r="AP31" i="67"/>
  <c r="AF33" i="67"/>
  <c r="AN33" i="67"/>
  <c r="AD35" i="67"/>
  <c r="AL35" i="67"/>
  <c r="AJ37" i="67"/>
  <c r="AR37" i="67"/>
  <c r="AH39" i="67"/>
  <c r="AP39" i="67"/>
  <c r="AF41" i="67"/>
  <c r="AN41" i="67"/>
  <c r="AD43" i="67"/>
  <c r="AL43" i="67"/>
  <c r="AC44" i="67"/>
  <c r="AK44" i="67"/>
  <c r="AJ45" i="67"/>
  <c r="AR45" i="67"/>
  <c r="AH47" i="67"/>
  <c r="AP47" i="67"/>
  <c r="AG48" i="67"/>
  <c r="AP48" i="67"/>
  <c r="AI49" i="67"/>
  <c r="AD53" i="67"/>
  <c r="AR53" i="67"/>
  <c r="AK57" i="67"/>
  <c r="AC57" i="67"/>
  <c r="AQ57" i="67"/>
  <c r="AI57" i="67"/>
  <c r="AP57" i="67"/>
  <c r="AH57" i="67"/>
  <c r="AM57" i="67"/>
  <c r="AE57" i="67"/>
  <c r="AR57" i="67"/>
  <c r="AE59" i="67"/>
  <c r="AJ62" i="67"/>
  <c r="AR48" i="68"/>
  <c r="AC60" i="66"/>
  <c r="AK60" i="66"/>
  <c r="AI62" i="66"/>
  <c r="AQ62" i="66"/>
  <c r="AQ61" i="66" s="1"/>
  <c r="Z20" i="66" s="1"/>
  <c r="AQ20" i="66" s="1"/>
  <c r="AQ19" i="66" s="1"/>
  <c r="Z13" i="66" s="1"/>
  <c r="AQ13" i="66" s="1"/>
  <c r="AQ12" i="66" s="1"/>
  <c r="AG64" i="66"/>
  <c r="AO64" i="66"/>
  <c r="AE66" i="66"/>
  <c r="AM66" i="66"/>
  <c r="AD67" i="66"/>
  <c r="AL67" i="66"/>
  <c r="AJ69" i="66"/>
  <c r="AR69" i="66"/>
  <c r="AI70" i="66"/>
  <c r="AQ70" i="66"/>
  <c r="AG72" i="66"/>
  <c r="AO72" i="66"/>
  <c r="AE3" i="67"/>
  <c r="AM3" i="67"/>
  <c r="AD4" i="67"/>
  <c r="AL4" i="67"/>
  <c r="AC5" i="67"/>
  <c r="AK5" i="67"/>
  <c r="AG25" i="67"/>
  <c r="AO25" i="67"/>
  <c r="AE27" i="67"/>
  <c r="AM27" i="67"/>
  <c r="AD28" i="67"/>
  <c r="AC29" i="67"/>
  <c r="AJ30" i="67"/>
  <c r="AI31" i="67"/>
  <c r="AQ31" i="67"/>
  <c r="AG33" i="67"/>
  <c r="AO33" i="67"/>
  <c r="AE35" i="67"/>
  <c r="AM35" i="67"/>
  <c r="AD36" i="67"/>
  <c r="AC37" i="67"/>
  <c r="AJ38" i="67"/>
  <c r="AI39" i="67"/>
  <c r="AQ39" i="67"/>
  <c r="AG41" i="67"/>
  <c r="AO41" i="67"/>
  <c r="AE43" i="67"/>
  <c r="AM43" i="67"/>
  <c r="AD44" i="67"/>
  <c r="AC45" i="67"/>
  <c r="AJ46" i="67"/>
  <c r="AI47" i="67"/>
  <c r="AQ47" i="67"/>
  <c r="AH48" i="67"/>
  <c r="AQ48" i="67"/>
  <c r="AJ49" i="67"/>
  <c r="AF53" i="67"/>
  <c r="AN54" i="67"/>
  <c r="AF54" i="67"/>
  <c r="AL54" i="67"/>
  <c r="AD54" i="67"/>
  <c r="AP54" i="67"/>
  <c r="AH54" i="67"/>
  <c r="AO54" i="67"/>
  <c r="AD57" i="67"/>
  <c r="AH59" i="67"/>
  <c r="AM62" i="67"/>
  <c r="AM61" i="67" s="1"/>
  <c r="V20" i="67" s="1"/>
  <c r="AM20" i="67" s="1"/>
  <c r="AM19" i="67" s="1"/>
  <c r="V13" i="67" s="1"/>
  <c r="AM13" i="67" s="1"/>
  <c r="AM12" i="67" s="1"/>
  <c r="AK65" i="67"/>
  <c r="AC65" i="67"/>
  <c r="AQ65" i="67"/>
  <c r="AI65" i="67"/>
  <c r="AP65" i="67"/>
  <c r="AH65" i="67"/>
  <c r="AO65" i="67"/>
  <c r="AG65" i="67"/>
  <c r="AN65" i="67"/>
  <c r="AF65" i="67"/>
  <c r="AM65" i="67"/>
  <c r="AE65" i="67"/>
  <c r="AQ67" i="67"/>
  <c r="AI67" i="67"/>
  <c r="AO67" i="67"/>
  <c r="AG67" i="67"/>
  <c r="AN67" i="67"/>
  <c r="AF67" i="67"/>
  <c r="AM67" i="67"/>
  <c r="AE67" i="67"/>
  <c r="AL67" i="67"/>
  <c r="AD67" i="67"/>
  <c r="AK67" i="67"/>
  <c r="AC67" i="67"/>
  <c r="AQ4" i="68"/>
  <c r="AQ2" i="68" s="1"/>
  <c r="AI4" i="68"/>
  <c r="AO4" i="68"/>
  <c r="AO2" i="68" s="1"/>
  <c r="AG4" i="68"/>
  <c r="AN4" i="68"/>
  <c r="AF4" i="68"/>
  <c r="AM4" i="68"/>
  <c r="AM2" i="68" s="1"/>
  <c r="AE4" i="68"/>
  <c r="AL4" i="68"/>
  <c r="AD4" i="68"/>
  <c r="AK4" i="68"/>
  <c r="AC4" i="68"/>
  <c r="AQ28" i="68"/>
  <c r="AI28" i="68"/>
  <c r="AP28" i="68"/>
  <c r="AH28" i="68"/>
  <c r="AO28" i="68"/>
  <c r="AG28" i="68"/>
  <c r="AN28" i="68"/>
  <c r="AF28" i="68"/>
  <c r="AM28" i="68"/>
  <c r="AE28" i="68"/>
  <c r="AL28" i="68"/>
  <c r="AD28" i="68"/>
  <c r="AK28" i="68"/>
  <c r="AC28" i="68"/>
  <c r="AP40" i="68"/>
  <c r="AH40" i="68"/>
  <c r="AO40" i="68"/>
  <c r="AG40" i="68"/>
  <c r="AN40" i="68"/>
  <c r="AF40" i="68"/>
  <c r="AL40" i="68"/>
  <c r="AK40" i="68"/>
  <c r="AJ40" i="68"/>
  <c r="AI40" i="68"/>
  <c r="AE40" i="68"/>
  <c r="AR40" i="68"/>
  <c r="AD40" i="68"/>
  <c r="AQ40" i="68"/>
  <c r="AC40" i="68"/>
  <c r="AM43" i="68"/>
  <c r="AE43" i="68"/>
  <c r="AL43" i="68"/>
  <c r="AD43" i="68"/>
  <c r="AK43" i="68"/>
  <c r="AC43" i="68"/>
  <c r="AQ43" i="68"/>
  <c r="AI43" i="68"/>
  <c r="AP43" i="68"/>
  <c r="AO43" i="68"/>
  <c r="AN43" i="68"/>
  <c r="AJ43" i="68"/>
  <c r="AH43" i="68"/>
  <c r="AG43" i="68"/>
  <c r="AF43" i="68"/>
  <c r="AD60" i="66"/>
  <c r="AL60" i="66"/>
  <c r="AJ62" i="66"/>
  <c r="AR62" i="66"/>
  <c r="AR61" i="66" s="1"/>
  <c r="AA20" i="66" s="1"/>
  <c r="AR20" i="66" s="1"/>
  <c r="AR19" i="66" s="1"/>
  <c r="AA13" i="66" s="1"/>
  <c r="AR13" i="66" s="1"/>
  <c r="AR12" i="66" s="1"/>
  <c r="AH64" i="66"/>
  <c r="AP64" i="66"/>
  <c r="AF66" i="66"/>
  <c r="AN66" i="66"/>
  <c r="AE67" i="66"/>
  <c r="AM67" i="66"/>
  <c r="AC69" i="66"/>
  <c r="AC68" i="66" s="1"/>
  <c r="L22" i="66" s="1"/>
  <c r="AC22" i="66" s="1"/>
  <c r="AC21" i="66" s="1"/>
  <c r="L15" i="66" s="1"/>
  <c r="AC15" i="66" s="1"/>
  <c r="AC14" i="66" s="1"/>
  <c r="AK69" i="66"/>
  <c r="AK68" i="66" s="1"/>
  <c r="T22" i="66" s="1"/>
  <c r="AK22" i="66" s="1"/>
  <c r="AK21" i="66" s="1"/>
  <c r="T15" i="66" s="1"/>
  <c r="AK15" i="66" s="1"/>
  <c r="AK14" i="66" s="1"/>
  <c r="AJ70" i="66"/>
  <c r="AR70" i="66"/>
  <c r="AH72" i="66"/>
  <c r="AP72" i="66"/>
  <c r="AF3" i="67"/>
  <c r="AN3" i="67"/>
  <c r="AN2" i="67" s="1"/>
  <c r="AE4" i="67"/>
  <c r="AM4" i="67"/>
  <c r="AD5" i="67"/>
  <c r="AL5" i="67"/>
  <c r="AH25" i="67"/>
  <c r="AP25" i="67"/>
  <c r="AF27" i="67"/>
  <c r="AN27" i="67"/>
  <c r="AJ31" i="67"/>
  <c r="AR31" i="67"/>
  <c r="AH33" i="67"/>
  <c r="AP33" i="67"/>
  <c r="AF35" i="67"/>
  <c r="AN35" i="67"/>
  <c r="AJ39" i="67"/>
  <c r="AR39" i="67"/>
  <c r="AH41" i="67"/>
  <c r="AP41" i="67"/>
  <c r="AF43" i="67"/>
  <c r="AN43" i="67"/>
  <c r="AJ47" i="67"/>
  <c r="AR47" i="67"/>
  <c r="AI48" i="67"/>
  <c r="AR48" i="67"/>
  <c r="AH53" i="67"/>
  <c r="AJ59" i="67"/>
  <c r="AJ48" i="67"/>
  <c r="AK49" i="67"/>
  <c r="AC49" i="67"/>
  <c r="AM49" i="67"/>
  <c r="AE49" i="67"/>
  <c r="AN49" i="67"/>
  <c r="AQ61" i="67"/>
  <c r="Z20" i="67" s="1"/>
  <c r="AQ20" i="67" s="1"/>
  <c r="AQ19" i="67" s="1"/>
  <c r="Z13" i="67" s="1"/>
  <c r="AQ13" i="67" s="1"/>
  <c r="AQ12" i="67" s="1"/>
  <c r="AF60" i="66"/>
  <c r="AD62" i="66"/>
  <c r="AD61" i="66" s="1"/>
  <c r="M20" i="66" s="1"/>
  <c r="AD20" i="66" s="1"/>
  <c r="AD19" i="66" s="1"/>
  <c r="M13" i="66" s="1"/>
  <c r="AD13" i="66" s="1"/>
  <c r="AD12" i="66" s="1"/>
  <c r="AJ64" i="66"/>
  <c r="AH66" i="66"/>
  <c r="AG67" i="66"/>
  <c r="AE69" i="66"/>
  <c r="AE68" i="66" s="1"/>
  <c r="N22" i="66" s="1"/>
  <c r="AE22" i="66" s="1"/>
  <c r="AE21" i="66" s="1"/>
  <c r="N15" i="66" s="1"/>
  <c r="AE15" i="66" s="1"/>
  <c r="AE14" i="66" s="1"/>
  <c r="AD70" i="66"/>
  <c r="AD68" i="66" s="1"/>
  <c r="M22" i="66" s="1"/>
  <c r="AD22" i="66" s="1"/>
  <c r="AD21" i="66" s="1"/>
  <c r="M15" i="66" s="1"/>
  <c r="AD15" i="66" s="1"/>
  <c r="AD14" i="66" s="1"/>
  <c r="AJ72" i="66"/>
  <c r="AH3" i="67"/>
  <c r="AG4" i="67"/>
  <c r="AG2" i="67" s="1"/>
  <c r="AF5" i="67"/>
  <c r="AJ25" i="67"/>
  <c r="AH27" i="67"/>
  <c r="AD31" i="67"/>
  <c r="AJ33" i="67"/>
  <c r="AH35" i="67"/>
  <c r="AD39" i="67"/>
  <c r="AJ41" i="67"/>
  <c r="AH43" i="67"/>
  <c r="AD47" i="67"/>
  <c r="AC48" i="67"/>
  <c r="AK48" i="67"/>
  <c r="AD49" i="67"/>
  <c r="AO49" i="67"/>
  <c r="AK53" i="67"/>
  <c r="AN62" i="67"/>
  <c r="AF62" i="67"/>
  <c r="AF61" i="67" s="1"/>
  <c r="O20" i="67" s="1"/>
  <c r="AF20" i="67" s="1"/>
  <c r="AF19" i="67" s="1"/>
  <c r="O13" i="67" s="1"/>
  <c r="AF13" i="67" s="1"/>
  <c r="AF12" i="67" s="1"/>
  <c r="AL62" i="67"/>
  <c r="AD62" i="67"/>
  <c r="AK62" i="67"/>
  <c r="AC62" i="67"/>
  <c r="AP62" i="67"/>
  <c r="AH62" i="67"/>
  <c r="AH61" i="67" s="1"/>
  <c r="Q20" i="67" s="1"/>
  <c r="AH20" i="67" s="1"/>
  <c r="AH19" i="67" s="1"/>
  <c r="Q13" i="67" s="1"/>
  <c r="AH13" i="67" s="1"/>
  <c r="AH12" i="67" s="1"/>
  <c r="AR62" i="67"/>
  <c r="AK2" i="68"/>
  <c r="AD50" i="67"/>
  <c r="AL50" i="67"/>
  <c r="AJ52" i="67"/>
  <c r="AR52" i="67"/>
  <c r="AG55" i="67"/>
  <c r="AO55" i="67"/>
  <c r="AF56" i="67"/>
  <c r="AN56" i="67"/>
  <c r="AD58" i="67"/>
  <c r="AL58" i="67"/>
  <c r="AJ60" i="67"/>
  <c r="AR60" i="67"/>
  <c r="AG63" i="67"/>
  <c r="AO63" i="67"/>
  <c r="AO61" i="67" s="1"/>
  <c r="X20" i="67" s="1"/>
  <c r="AO20" i="67" s="1"/>
  <c r="AO19" i="67" s="1"/>
  <c r="X13" i="67" s="1"/>
  <c r="AO13" i="67" s="1"/>
  <c r="AO12" i="67" s="1"/>
  <c r="AF64" i="67"/>
  <c r="AN64" i="67"/>
  <c r="AD66" i="67"/>
  <c r="AL66" i="67"/>
  <c r="AI69" i="67"/>
  <c r="AQ69" i="67"/>
  <c r="AH70" i="67"/>
  <c r="AH68" i="67" s="1"/>
  <c r="Q22" i="67" s="1"/>
  <c r="AH22" i="67" s="1"/>
  <c r="AH21" i="67" s="1"/>
  <c r="Q15" i="67" s="1"/>
  <c r="AH15" i="67" s="1"/>
  <c r="AH14" i="67" s="1"/>
  <c r="AP70" i="67"/>
  <c r="AP68" i="67" s="1"/>
  <c r="Y22" i="67" s="1"/>
  <c r="AP22" i="67" s="1"/>
  <c r="AP21" i="67" s="1"/>
  <c r="Y15" i="67" s="1"/>
  <c r="AP15" i="67" s="1"/>
  <c r="AP14" i="67" s="1"/>
  <c r="AG71" i="67"/>
  <c r="AO71" i="67"/>
  <c r="AO68" i="67" s="1"/>
  <c r="X22" i="67" s="1"/>
  <c r="AO22" i="67" s="1"/>
  <c r="AO21" i="67" s="1"/>
  <c r="X15" i="67" s="1"/>
  <c r="AO15" i="67" s="1"/>
  <c r="AO14" i="67" s="1"/>
  <c r="AF72" i="67"/>
  <c r="AN72" i="67"/>
  <c r="AN68" i="67" s="1"/>
  <c r="W22" i="67" s="1"/>
  <c r="AN22" i="67" s="1"/>
  <c r="AN21" i="67" s="1"/>
  <c r="W15" i="67" s="1"/>
  <c r="AN15" i="67" s="1"/>
  <c r="AN14" i="67" s="1"/>
  <c r="AD3" i="68"/>
  <c r="AL3" i="68"/>
  <c r="AJ5" i="68"/>
  <c r="AR5" i="68"/>
  <c r="AR2" i="68" s="1"/>
  <c r="AG24" i="68"/>
  <c r="AO24" i="68"/>
  <c r="AE26" i="68"/>
  <c r="AM26" i="68"/>
  <c r="AL27" i="68"/>
  <c r="AJ29" i="68"/>
  <c r="AR29" i="68"/>
  <c r="AI30" i="68"/>
  <c r="AQ30" i="68"/>
  <c r="AH31" i="68"/>
  <c r="AP31" i="68"/>
  <c r="AG32" i="68"/>
  <c r="AO32" i="68"/>
  <c r="AD47" i="68"/>
  <c r="AO49" i="68"/>
  <c r="AG49" i="68"/>
  <c r="AN49" i="68"/>
  <c r="AF49" i="68"/>
  <c r="AM49" i="68"/>
  <c r="AE49" i="68"/>
  <c r="AK49" i="68"/>
  <c r="AC49" i="68"/>
  <c r="AR49" i="68"/>
  <c r="AD55" i="68"/>
  <c r="AJ69" i="67"/>
  <c r="AR69" i="67"/>
  <c r="AI70" i="67"/>
  <c r="AQ70" i="67"/>
  <c r="AF26" i="68"/>
  <c r="AN26" i="68"/>
  <c r="AJ30" i="68"/>
  <c r="AR30" i="68"/>
  <c r="AC69" i="67"/>
  <c r="AK69" i="67"/>
  <c r="AJ70" i="67"/>
  <c r="AR70" i="67"/>
  <c r="AG26" i="68"/>
  <c r="AO26" i="68"/>
  <c r="AC30" i="68"/>
  <c r="AK30" i="68"/>
  <c r="AJ31" i="68"/>
  <c r="AR31" i="68"/>
  <c r="AN34" i="68"/>
  <c r="AF34" i="68"/>
  <c r="AM34" i="68"/>
  <c r="AE34" i="68"/>
  <c r="AL34" i="68"/>
  <c r="AO41" i="68"/>
  <c r="AG41" i="68"/>
  <c r="AN41" i="68"/>
  <c r="AF41" i="68"/>
  <c r="AM41" i="68"/>
  <c r="AE41" i="68"/>
  <c r="AP41" i="68"/>
  <c r="AM51" i="68"/>
  <c r="AE51" i="68"/>
  <c r="AL51" i="68"/>
  <c r="AD51" i="68"/>
  <c r="AK51" i="68"/>
  <c r="AC51" i="68"/>
  <c r="AQ51" i="68"/>
  <c r="AI51" i="68"/>
  <c r="AR51" i="68"/>
  <c r="AM67" i="68"/>
  <c r="AE67" i="68"/>
  <c r="AL67" i="68"/>
  <c r="AD67" i="68"/>
  <c r="AK67" i="68"/>
  <c r="AC67" i="68"/>
  <c r="AQ67" i="68"/>
  <c r="AI67" i="68"/>
  <c r="AP67" i="68"/>
  <c r="AH67" i="68"/>
  <c r="AJ55" i="67"/>
  <c r="AR55" i="67"/>
  <c r="AJ63" i="67"/>
  <c r="AR63" i="67"/>
  <c r="AD69" i="67"/>
  <c r="AL69" i="67"/>
  <c r="AC70" i="67"/>
  <c r="AK70" i="67"/>
  <c r="AJ71" i="67"/>
  <c r="AR71" i="67"/>
  <c r="AJ24" i="68"/>
  <c r="AR24" i="68"/>
  <c r="AH26" i="68"/>
  <c r="AP26" i="68"/>
  <c r="AD30" i="68"/>
  <c r="AL30" i="68"/>
  <c r="AC31" i="68"/>
  <c r="AK31" i="68"/>
  <c r="AJ32" i="68"/>
  <c r="AR32" i="68"/>
  <c r="AC34" i="68"/>
  <c r="AO34" i="68"/>
  <c r="AC41" i="68"/>
  <c r="AQ41" i="68"/>
  <c r="AF51" i="68"/>
  <c r="AP64" i="68"/>
  <c r="AH64" i="68"/>
  <c r="AO64" i="68"/>
  <c r="AO61" i="68" s="1"/>
  <c r="X20" i="68" s="1"/>
  <c r="AO20" i="68" s="1"/>
  <c r="AO19" i="68" s="1"/>
  <c r="X13" i="68" s="1"/>
  <c r="AO13" i="68" s="1"/>
  <c r="AO12" i="68" s="1"/>
  <c r="AG64" i="68"/>
  <c r="AN64" i="68"/>
  <c r="AF64" i="68"/>
  <c r="AL64" i="68"/>
  <c r="AD64" i="68"/>
  <c r="AK64" i="68"/>
  <c r="AC64" i="68"/>
  <c r="AF67" i="68"/>
  <c r="AC55" i="67"/>
  <c r="AK55" i="67"/>
  <c r="AJ56" i="67"/>
  <c r="AR56" i="67"/>
  <c r="AN60" i="67"/>
  <c r="AC63" i="67"/>
  <c r="AK63" i="67"/>
  <c r="AJ64" i="67"/>
  <c r="AR64" i="67"/>
  <c r="AH66" i="67"/>
  <c r="AP66" i="67"/>
  <c r="AE69" i="67"/>
  <c r="AM69" i="67"/>
  <c r="AM68" i="67" s="1"/>
  <c r="V22" i="67" s="1"/>
  <c r="AM22" i="67" s="1"/>
  <c r="AM21" i="67" s="1"/>
  <c r="V15" i="67" s="1"/>
  <c r="AM15" i="67" s="1"/>
  <c r="AM14" i="67" s="1"/>
  <c r="AD70" i="67"/>
  <c r="AL70" i="67"/>
  <c r="AC71" i="67"/>
  <c r="AK71" i="67"/>
  <c r="AJ72" i="67"/>
  <c r="AR72" i="67"/>
  <c r="AH3" i="68"/>
  <c r="AH2" i="68" s="1"/>
  <c r="AP3" i="68"/>
  <c r="AP2" i="68" s="1"/>
  <c r="AF5" i="68"/>
  <c r="AN5" i="68"/>
  <c r="AE22" i="68"/>
  <c r="AE21" i="68" s="1"/>
  <c r="N15" i="68" s="1"/>
  <c r="AE15" i="68" s="1"/>
  <c r="AE14" i="68" s="1"/>
  <c r="AM22" i="68"/>
  <c r="AM21" i="68" s="1"/>
  <c r="V15" i="68" s="1"/>
  <c r="AM15" i="68" s="1"/>
  <c r="AM14" i="68" s="1"/>
  <c r="AC24" i="68"/>
  <c r="AK24" i="68"/>
  <c r="AJ25" i="68"/>
  <c r="AI26" i="68"/>
  <c r="AQ26" i="68"/>
  <c r="AH27" i="68"/>
  <c r="AP27" i="68"/>
  <c r="AF29" i="68"/>
  <c r="AN29" i="68"/>
  <c r="AE30" i="68"/>
  <c r="AM30" i="68"/>
  <c r="AD31" i="68"/>
  <c r="AL31" i="68"/>
  <c r="AC32" i="68"/>
  <c r="AK32" i="68"/>
  <c r="AO33" i="68"/>
  <c r="AG33" i="68"/>
  <c r="AN33" i="68"/>
  <c r="AK33" i="68"/>
  <c r="AD34" i="68"/>
  <c r="AP34" i="68"/>
  <c r="AL36" i="68"/>
  <c r="AD36" i="68"/>
  <c r="AK36" i="68"/>
  <c r="AC36" i="68"/>
  <c r="AN36" i="68"/>
  <c r="AQ39" i="68"/>
  <c r="AI39" i="68"/>
  <c r="AP39" i="68"/>
  <c r="AH39" i="68"/>
  <c r="AO39" i="68"/>
  <c r="AG39" i="68"/>
  <c r="AM39" i="68"/>
  <c r="AD41" i="68"/>
  <c r="AR41" i="68"/>
  <c r="AJ49" i="68"/>
  <c r="AG51" i="68"/>
  <c r="AQ63" i="68"/>
  <c r="AI63" i="68"/>
  <c r="AP63" i="68"/>
  <c r="AH63" i="68"/>
  <c r="AO63" i="68"/>
  <c r="AG63" i="68"/>
  <c r="AG61" i="68" s="1"/>
  <c r="P20" i="68" s="1"/>
  <c r="AG20" i="68" s="1"/>
  <c r="AG19" i="68" s="1"/>
  <c r="P13" i="68" s="1"/>
  <c r="AG13" i="68" s="1"/>
  <c r="AG12" i="68" s="1"/>
  <c r="AM63" i="68"/>
  <c r="AE63" i="68"/>
  <c r="AL63" i="68"/>
  <c r="AD63" i="68"/>
  <c r="AD61" i="68" s="1"/>
  <c r="M20" i="68" s="1"/>
  <c r="AD20" i="68" s="1"/>
  <c r="AD19" i="68" s="1"/>
  <c r="M13" i="68" s="1"/>
  <c r="AD13" i="68" s="1"/>
  <c r="AD12" i="68" s="1"/>
  <c r="AE64" i="68"/>
  <c r="AG67" i="68"/>
  <c r="AJ26" i="68"/>
  <c r="AR26" i="68"/>
  <c r="AJ50" i="67"/>
  <c r="AH52" i="67"/>
  <c r="AE55" i="67"/>
  <c r="AD56" i="67"/>
  <c r="AJ58" i="67"/>
  <c r="AH60" i="67"/>
  <c r="AE63" i="67"/>
  <c r="AE61" i="67" s="1"/>
  <c r="N20" i="67" s="1"/>
  <c r="AE20" i="67" s="1"/>
  <c r="AE19" i="67" s="1"/>
  <c r="N13" i="67" s="1"/>
  <c r="AE13" i="67" s="1"/>
  <c r="AE12" i="67" s="1"/>
  <c r="AD64" i="67"/>
  <c r="AJ66" i="67"/>
  <c r="AG69" i="67"/>
  <c r="AG68" i="67" s="1"/>
  <c r="P22" i="67" s="1"/>
  <c r="AG22" i="67" s="1"/>
  <c r="AG21" i="67" s="1"/>
  <c r="P15" i="67" s="1"/>
  <c r="AG15" i="67" s="1"/>
  <c r="AG14" i="67" s="1"/>
  <c r="AF70" i="67"/>
  <c r="AE71" i="67"/>
  <c r="AD72" i="67"/>
  <c r="AJ3" i="68"/>
  <c r="AH5" i="68"/>
  <c r="AE24" i="68"/>
  <c r="AC26" i="68"/>
  <c r="AJ27" i="68"/>
  <c r="AH29" i="68"/>
  <c r="AG30" i="68"/>
  <c r="AF31" i="68"/>
  <c r="AE32" i="68"/>
  <c r="AH34" i="68"/>
  <c r="AR34" i="68"/>
  <c r="AI41" i="68"/>
  <c r="AQ47" i="68"/>
  <c r="AI47" i="68"/>
  <c r="AP47" i="68"/>
  <c r="AH47" i="68"/>
  <c r="AO47" i="68"/>
  <c r="AG47" i="68"/>
  <c r="AM47" i="68"/>
  <c r="AE47" i="68"/>
  <c r="AR47" i="68"/>
  <c r="AP49" i="68"/>
  <c r="AJ51" i="68"/>
  <c r="AQ55" i="68"/>
  <c r="AI55" i="68"/>
  <c r="AP55" i="68"/>
  <c r="AH55" i="68"/>
  <c r="AO55" i="68"/>
  <c r="AG55" i="68"/>
  <c r="AM55" i="68"/>
  <c r="AE55" i="68"/>
  <c r="AR55" i="68"/>
  <c r="AJ64" i="68"/>
  <c r="AN67" i="68"/>
  <c r="AP72" i="68"/>
  <c r="AH72" i="68"/>
  <c r="AO72" i="68"/>
  <c r="AO68" i="68" s="1"/>
  <c r="X22" i="68" s="1"/>
  <c r="AO22" i="68" s="1"/>
  <c r="AO21" i="68" s="1"/>
  <c r="X15" i="68" s="1"/>
  <c r="AO15" i="68" s="1"/>
  <c r="AO14" i="68" s="1"/>
  <c r="AG72" i="68"/>
  <c r="AN72" i="68"/>
  <c r="AF72" i="68"/>
  <c r="AL72" i="68"/>
  <c r="AL68" i="68" s="1"/>
  <c r="U22" i="68" s="1"/>
  <c r="AL22" i="68" s="1"/>
  <c r="AL21" i="68" s="1"/>
  <c r="U15" i="68" s="1"/>
  <c r="AL15" i="68" s="1"/>
  <c r="AL14" i="68" s="1"/>
  <c r="AD72" i="68"/>
  <c r="AD68" i="68" s="1"/>
  <c r="M22" i="68" s="1"/>
  <c r="AD22" i="68" s="1"/>
  <c r="AD21" i="68" s="1"/>
  <c r="M15" i="68" s="1"/>
  <c r="AD15" i="68" s="1"/>
  <c r="AD14" i="68" s="1"/>
  <c r="AK72" i="68"/>
  <c r="AK68" i="68" s="1"/>
  <c r="T22" i="68" s="1"/>
  <c r="AK22" i="68" s="1"/>
  <c r="AK21" i="68" s="1"/>
  <c r="T15" i="68" s="1"/>
  <c r="AK15" i="68" s="1"/>
  <c r="AK14" i="68" s="1"/>
  <c r="AC72" i="68"/>
  <c r="AC68" i="68" s="1"/>
  <c r="L22" i="68" s="1"/>
  <c r="AC22" i="68" s="1"/>
  <c r="AC21" i="68" s="1"/>
  <c r="L15" i="68" s="1"/>
  <c r="AC15" i="68" s="1"/>
  <c r="AC14" i="68" s="1"/>
  <c r="AJ57" i="68"/>
  <c r="AR57" i="68"/>
  <c r="AJ65" i="68"/>
  <c r="AR65" i="68"/>
  <c r="AR61" i="68" s="1"/>
  <c r="AA20" i="68" s="1"/>
  <c r="AR20" i="68" s="1"/>
  <c r="AR19" i="68" s="1"/>
  <c r="AA13" i="68" s="1"/>
  <c r="AR13" i="68" s="1"/>
  <c r="AR12" i="68" s="1"/>
  <c r="Y5" i="121"/>
  <c r="AJ50" i="68"/>
  <c r="AR50" i="68"/>
  <c r="AC57" i="68"/>
  <c r="AK57" i="68"/>
  <c r="AJ58" i="68"/>
  <c r="AR58" i="68"/>
  <c r="AC65" i="68"/>
  <c r="AK65" i="68"/>
  <c r="AJ66" i="68"/>
  <c r="AR66" i="68"/>
  <c r="AJ44" i="68"/>
  <c r="AR44" i="68"/>
  <c r="AD50" i="68"/>
  <c r="AL50" i="68"/>
  <c r="AJ52" i="68"/>
  <c r="AR52" i="68"/>
  <c r="AQ53" i="68"/>
  <c r="AH54" i="68"/>
  <c r="AP54" i="68"/>
  <c r="AE57" i="68"/>
  <c r="AM57" i="68"/>
  <c r="AD58" i="68"/>
  <c r="AL58" i="68"/>
  <c r="AJ60" i="68"/>
  <c r="AR60" i="68"/>
  <c r="AH62" i="68"/>
  <c r="AH61" i="68" s="1"/>
  <c r="Q20" i="68" s="1"/>
  <c r="AH20" i="68" s="1"/>
  <c r="AH19" i="68" s="1"/>
  <c r="Q13" i="68" s="1"/>
  <c r="AH13" i="68" s="1"/>
  <c r="AH12" i="68" s="1"/>
  <c r="AP62" i="68"/>
  <c r="AE65" i="68"/>
  <c r="AM65" i="68"/>
  <c r="AD66" i="68"/>
  <c r="AL66" i="68"/>
  <c r="AI69" i="68"/>
  <c r="AI68" i="68" s="1"/>
  <c r="R22" i="68" s="1"/>
  <c r="AI22" i="68" s="1"/>
  <c r="AI21" i="68" s="1"/>
  <c r="R15" i="68" s="1"/>
  <c r="AI15" i="68" s="1"/>
  <c r="AI14" i="68" s="1"/>
  <c r="AQ69" i="68"/>
  <c r="AH70" i="68"/>
  <c r="AH68" i="68" s="1"/>
  <c r="Q22" i="68" s="1"/>
  <c r="AH22" i="68" s="1"/>
  <c r="AH21" i="68" s="1"/>
  <c r="Q15" i="68" s="1"/>
  <c r="AH15" i="68" s="1"/>
  <c r="AH14" i="68" s="1"/>
  <c r="AP70" i="68"/>
  <c r="AP68" i="68" s="1"/>
  <c r="Y22" i="68" s="1"/>
  <c r="AP22" i="68" s="1"/>
  <c r="AP21" i="68" s="1"/>
  <c r="Y15" i="68" s="1"/>
  <c r="AP15" i="68" s="1"/>
  <c r="AP14" i="68" s="1"/>
  <c r="AJ37" i="68"/>
  <c r="AR37" i="68"/>
  <c r="AI38" i="68"/>
  <c r="AQ38" i="68"/>
  <c r="AC44" i="68"/>
  <c r="AK44" i="68"/>
  <c r="AJ45" i="68"/>
  <c r="AR45" i="68"/>
  <c r="AI46" i="68"/>
  <c r="AQ46" i="68"/>
  <c r="AE50" i="68"/>
  <c r="AM50" i="68"/>
  <c r="AC52" i="68"/>
  <c r="AK52" i="68"/>
  <c r="AJ53" i="68"/>
  <c r="AR53" i="68"/>
  <c r="AI54" i="68"/>
  <c r="AQ54" i="68"/>
  <c r="AF57" i="68"/>
  <c r="AN57" i="68"/>
  <c r="AE58" i="68"/>
  <c r="AM58" i="68"/>
  <c r="AC60" i="68"/>
  <c r="AK60" i="68"/>
  <c r="AI62" i="68"/>
  <c r="AQ62" i="68"/>
  <c r="AF65" i="68"/>
  <c r="AF61" i="68" s="1"/>
  <c r="O20" i="68" s="1"/>
  <c r="AF20" i="68" s="1"/>
  <c r="AF19" i="68" s="1"/>
  <c r="O13" i="68" s="1"/>
  <c r="AF13" i="68" s="1"/>
  <c r="AF12" i="68" s="1"/>
  <c r="AN65" i="68"/>
  <c r="AE66" i="68"/>
  <c r="AM66" i="68"/>
  <c r="AJ69" i="68"/>
  <c r="AR69" i="68"/>
  <c r="AR68" i="68" s="1"/>
  <c r="AA22" i="68" s="1"/>
  <c r="AR22" i="68" s="1"/>
  <c r="AR21" i="68" s="1"/>
  <c r="AA15" i="68" s="1"/>
  <c r="AR15" i="68" s="1"/>
  <c r="AR14" i="68" s="1"/>
  <c r="AI70" i="68"/>
  <c r="AQ70" i="68"/>
  <c r="AJ38" i="68"/>
  <c r="AD44" i="68"/>
  <c r="AJ46" i="68"/>
  <c r="AF50" i="68"/>
  <c r="AD52" i="68"/>
  <c r="AJ54" i="68"/>
  <c r="AG57" i="68"/>
  <c r="AF58" i="68"/>
  <c r="AJ62" i="68"/>
  <c r="AG65" i="68"/>
  <c r="AF66" i="68"/>
  <c r="AJ70" i="68"/>
  <c r="Z4" i="121"/>
  <c r="R4" i="121"/>
  <c r="X4" i="121"/>
  <c r="P4" i="121"/>
  <c r="T4" i="121"/>
  <c r="J4" i="121"/>
  <c r="S4" i="121"/>
  <c r="I4" i="121"/>
  <c r="Q4" i="121"/>
  <c r="H4" i="121"/>
  <c r="AA4" i="121"/>
  <c r="O4" i="121"/>
  <c r="G4" i="121"/>
  <c r="Y4" i="121"/>
  <c r="N4" i="121"/>
  <c r="W4" i="121"/>
  <c r="M4" i="121"/>
  <c r="X5" i="121"/>
  <c r="P5" i="121"/>
  <c r="H5" i="121"/>
  <c r="W5" i="121"/>
  <c r="O5" i="121"/>
  <c r="V5" i="121"/>
  <c r="N5" i="121"/>
  <c r="U5" i="121"/>
  <c r="T5" i="121"/>
  <c r="L5" i="121"/>
  <c r="Z5" i="121"/>
  <c r="R5" i="121"/>
  <c r="Q5" i="121"/>
  <c r="M5" i="121"/>
  <c r="K5" i="121"/>
  <c r="J5" i="121"/>
  <c r="AA5" i="121"/>
  <c r="I5" i="121"/>
  <c r="Z4" i="124"/>
  <c r="R4" i="124"/>
  <c r="J4" i="124"/>
  <c r="Y4" i="124"/>
  <c r="Q4" i="124"/>
  <c r="I4" i="124"/>
  <c r="X4" i="124"/>
  <c r="P4" i="124"/>
  <c r="H4" i="124"/>
  <c r="W4" i="124"/>
  <c r="O4" i="124"/>
  <c r="G4" i="124"/>
  <c r="V4" i="124"/>
  <c r="N4" i="124"/>
  <c r="U4" i="124"/>
  <c r="M4" i="124"/>
  <c r="T4" i="124"/>
  <c r="L4" i="124"/>
  <c r="AA4" i="124"/>
  <c r="S4" i="124"/>
  <c r="K4" i="124"/>
  <c r="X5" i="124"/>
  <c r="P5" i="124"/>
  <c r="H5" i="124"/>
  <c r="W5" i="124"/>
  <c r="O5" i="124"/>
  <c r="G5" i="124"/>
  <c r="V5" i="124"/>
  <c r="N5" i="124"/>
  <c r="U5" i="124"/>
  <c r="M5" i="124"/>
  <c r="T5" i="124"/>
  <c r="L5" i="124"/>
  <c r="AA5" i="124"/>
  <c r="S5" i="124"/>
  <c r="K5" i="124"/>
  <c r="Z5" i="124"/>
  <c r="R5" i="124"/>
  <c r="J5" i="124"/>
  <c r="Y5" i="124"/>
  <c r="AA4" i="127"/>
  <c r="S4" i="127"/>
  <c r="K4" i="127"/>
  <c r="Z4" i="127"/>
  <c r="R4" i="127"/>
  <c r="J4" i="127"/>
  <c r="Y4" i="127"/>
  <c r="Q4" i="127"/>
  <c r="I4" i="127"/>
  <c r="X4" i="127"/>
  <c r="P4" i="127"/>
  <c r="H4" i="127"/>
  <c r="W4" i="127"/>
  <c r="O4" i="127"/>
  <c r="G4" i="127"/>
  <c r="V4" i="127"/>
  <c r="N4" i="127"/>
  <c r="U4" i="127"/>
  <c r="T4" i="127"/>
  <c r="M4" i="127"/>
  <c r="L4" i="127"/>
  <c r="Y5" i="127"/>
  <c r="Q5" i="127"/>
  <c r="I5" i="127"/>
  <c r="X5" i="127"/>
  <c r="P5" i="127"/>
  <c r="H5" i="127"/>
  <c r="W5" i="127"/>
  <c r="O5" i="127"/>
  <c r="G5" i="127"/>
  <c r="V5" i="127"/>
  <c r="N5" i="127"/>
  <c r="U5" i="127"/>
  <c r="M5" i="127"/>
  <c r="T5" i="127"/>
  <c r="L5" i="127"/>
  <c r="AA5" i="127"/>
  <c r="Z5" i="127"/>
  <c r="S5" i="127"/>
  <c r="R5" i="127"/>
  <c r="K5" i="127"/>
  <c r="J5" i="127"/>
  <c r="AA4" i="130"/>
  <c r="S4" i="130"/>
  <c r="K4" i="130"/>
  <c r="Z4" i="130"/>
  <c r="R4" i="130"/>
  <c r="J4" i="130"/>
  <c r="Y4" i="130"/>
  <c r="Q4" i="130"/>
  <c r="I4" i="130"/>
  <c r="X4" i="130"/>
  <c r="P4" i="130"/>
  <c r="H4" i="130"/>
  <c r="W4" i="130"/>
  <c r="O4" i="130"/>
  <c r="G4" i="130"/>
  <c r="V4" i="130"/>
  <c r="N4" i="130"/>
  <c r="U4" i="130"/>
  <c r="T4" i="130"/>
  <c r="M4" i="130"/>
  <c r="L4" i="130"/>
  <c r="Y5" i="130"/>
  <c r="Q5" i="130"/>
  <c r="I5" i="130"/>
  <c r="X5" i="130"/>
  <c r="P5" i="130"/>
  <c r="H5" i="130"/>
  <c r="W5" i="130"/>
  <c r="O5" i="130"/>
  <c r="G5" i="130"/>
  <c r="V5" i="130"/>
  <c r="N5" i="130"/>
  <c r="U5" i="130"/>
  <c r="M5" i="130"/>
  <c r="T5" i="130"/>
  <c r="L5" i="130"/>
  <c r="AA5" i="130"/>
  <c r="Z5" i="130"/>
  <c r="S5" i="130"/>
  <c r="R5" i="130"/>
  <c r="K5" i="130"/>
  <c r="W4" i="133"/>
  <c r="O4" i="133"/>
  <c r="G4" i="133"/>
  <c r="V4" i="133"/>
  <c r="N4" i="133"/>
  <c r="U4" i="133"/>
  <c r="M4" i="133"/>
  <c r="T4" i="133"/>
  <c r="L4" i="133"/>
  <c r="AA4" i="133"/>
  <c r="S4" i="133"/>
  <c r="K4" i="133"/>
  <c r="Z4" i="133"/>
  <c r="R4" i="133"/>
  <c r="J4" i="133"/>
  <c r="Y4" i="133"/>
  <c r="X4" i="133"/>
  <c r="Q4" i="133"/>
  <c r="P4" i="133"/>
  <c r="I4" i="133"/>
  <c r="H4" i="133"/>
  <c r="U5" i="133"/>
  <c r="M5" i="133"/>
  <c r="T5" i="133"/>
  <c r="L5" i="133"/>
  <c r="AA5" i="133"/>
  <c r="S5" i="133"/>
  <c r="K5" i="133"/>
  <c r="Z5" i="133"/>
  <c r="R5" i="133"/>
  <c r="J5" i="133"/>
  <c r="Y5" i="133"/>
  <c r="Q5" i="133"/>
  <c r="I5" i="133"/>
  <c r="X5" i="133"/>
  <c r="P5" i="133"/>
  <c r="H5" i="133"/>
  <c r="G5" i="133"/>
  <c r="W5" i="133"/>
  <c r="V5" i="133"/>
  <c r="O5" i="133"/>
  <c r="N5" i="133"/>
  <c r="K4" i="121"/>
  <c r="L4" i="121"/>
  <c r="U4" i="121"/>
  <c r="I5" i="124"/>
  <c r="V4" i="121"/>
  <c r="Q5" i="124"/>
  <c r="J5" i="130"/>
  <c r="G5" i="121"/>
  <c r="T4" i="136"/>
  <c r="L4" i="136"/>
  <c r="X4" i="136"/>
  <c r="O4" i="136"/>
  <c r="W4" i="136"/>
  <c r="N4" i="136"/>
  <c r="V4" i="136"/>
  <c r="M4" i="136"/>
  <c r="U4" i="136"/>
  <c r="K4" i="136"/>
  <c r="S4" i="136"/>
  <c r="J4" i="136"/>
  <c r="AA4" i="136"/>
  <c r="R4" i="136"/>
  <c r="I4" i="136"/>
  <c r="Q4" i="136"/>
  <c r="P4" i="136"/>
  <c r="H4" i="136"/>
  <c r="G4" i="136"/>
  <c r="Z4" i="136"/>
  <c r="Y4" i="136"/>
  <c r="AA5" i="136"/>
  <c r="S5" i="136"/>
  <c r="K5" i="136"/>
  <c r="Z5" i="136"/>
  <c r="R5" i="136"/>
  <c r="J5" i="136"/>
  <c r="Y5" i="136"/>
  <c r="Q5" i="136"/>
  <c r="I5" i="136"/>
  <c r="X5" i="136"/>
  <c r="P5" i="136"/>
  <c r="U5" i="136"/>
  <c r="M5" i="136"/>
  <c r="H5" i="136"/>
  <c r="G5" i="136"/>
  <c r="W5" i="136"/>
  <c r="V5" i="136"/>
  <c r="T5" i="136"/>
  <c r="O5" i="136"/>
  <c r="N5" i="136"/>
  <c r="L5" i="136"/>
  <c r="V4" i="139"/>
  <c r="N4" i="139"/>
  <c r="AA4" i="139"/>
  <c r="R4" i="139"/>
  <c r="I4" i="139"/>
  <c r="Z4" i="139"/>
  <c r="Q4" i="139"/>
  <c r="H4" i="139"/>
  <c r="Y4" i="139"/>
  <c r="P4" i="139"/>
  <c r="G4" i="139"/>
  <c r="X4" i="139"/>
  <c r="O4" i="139"/>
  <c r="W4" i="139"/>
  <c r="M4" i="139"/>
  <c r="T4" i="139"/>
  <c r="K4" i="139"/>
  <c r="U4" i="139"/>
  <c r="S4" i="139"/>
  <c r="L4" i="139"/>
  <c r="J4" i="139"/>
  <c r="U5" i="139"/>
  <c r="T5" i="139"/>
  <c r="L5" i="139"/>
  <c r="S5" i="139"/>
  <c r="J5" i="139"/>
  <c r="R5" i="139"/>
  <c r="I5" i="139"/>
  <c r="AA5" i="139"/>
  <c r="Q5" i="139"/>
  <c r="H5" i="139"/>
  <c r="Z5" i="139"/>
  <c r="P5" i="139"/>
  <c r="G5" i="139"/>
  <c r="Y5" i="139"/>
  <c r="O5" i="139"/>
  <c r="W5" i="139"/>
  <c r="M5" i="139"/>
  <c r="X5" i="139"/>
  <c r="V5" i="139"/>
  <c r="N5" i="139"/>
  <c r="K5" i="139"/>
  <c r="W4" i="142"/>
  <c r="O4" i="142"/>
  <c r="G4" i="142"/>
  <c r="V4" i="142"/>
  <c r="N4" i="142"/>
  <c r="U4" i="142"/>
  <c r="K4" i="142"/>
  <c r="T4" i="142"/>
  <c r="J4" i="142"/>
  <c r="S4" i="142"/>
  <c r="I4" i="142"/>
  <c r="R4" i="142"/>
  <c r="H4" i="142"/>
  <c r="AA4" i="142"/>
  <c r="Q4" i="142"/>
  <c r="Y4" i="142"/>
  <c r="M4" i="142"/>
  <c r="Z4" i="142"/>
  <c r="X4" i="142"/>
  <c r="P4" i="142"/>
  <c r="L4" i="142"/>
  <c r="V5" i="142"/>
  <c r="U5" i="142"/>
  <c r="M5" i="142"/>
  <c r="T5" i="142"/>
  <c r="L5" i="142"/>
  <c r="Q5" i="142"/>
  <c r="G5" i="142"/>
  <c r="AA5" i="142"/>
  <c r="P5" i="142"/>
  <c r="Z5" i="142"/>
  <c r="O5" i="142"/>
  <c r="Y5" i="142"/>
  <c r="N5" i="142"/>
  <c r="X5" i="142"/>
  <c r="K5" i="142"/>
  <c r="S5" i="142"/>
  <c r="I5" i="142"/>
  <c r="W5" i="142"/>
  <c r="R5" i="142"/>
  <c r="J5" i="142"/>
  <c r="H5" i="142"/>
  <c r="AL23" i="63" l="1"/>
  <c r="U17" i="63" s="1"/>
  <c r="AL17" i="63" s="1"/>
  <c r="AL23" i="61"/>
  <c r="U17" i="61" s="1"/>
  <c r="AL17" i="61" s="1"/>
  <c r="AL16" i="61" s="1"/>
  <c r="U11" i="61" s="1"/>
  <c r="AL11" i="61" s="1"/>
  <c r="AL10" i="61" s="1"/>
  <c r="AF68" i="67"/>
  <c r="O22" i="67" s="1"/>
  <c r="AF22" i="67" s="1"/>
  <c r="AF21" i="67" s="1"/>
  <c r="O15" i="67" s="1"/>
  <c r="AF15" i="67" s="1"/>
  <c r="AF14" i="67" s="1"/>
  <c r="AL61" i="68"/>
  <c r="U20" i="68" s="1"/>
  <c r="AL20" i="68" s="1"/>
  <c r="AL19" i="68" s="1"/>
  <c r="U13" i="68" s="1"/>
  <c r="AL13" i="68" s="1"/>
  <c r="AL12" i="68" s="1"/>
  <c r="AC61" i="68"/>
  <c r="L20" i="68" s="1"/>
  <c r="AC20" i="68" s="1"/>
  <c r="AC19" i="68" s="1"/>
  <c r="L13" i="68" s="1"/>
  <c r="AC13" i="68" s="1"/>
  <c r="AC12" i="68" s="1"/>
  <c r="AL2" i="68"/>
  <c r="AG2" i="68"/>
  <c r="AI61" i="66"/>
  <c r="R20" i="66" s="1"/>
  <c r="AI20" i="66" s="1"/>
  <c r="AI19" i="66" s="1"/>
  <c r="R13" i="66" s="1"/>
  <c r="AI13" i="66" s="1"/>
  <c r="AI12" i="66" s="1"/>
  <c r="R8" i="66" s="1"/>
  <c r="AI8" i="66" s="1"/>
  <c r="AG68" i="66"/>
  <c r="P22" i="66" s="1"/>
  <c r="AG22" i="66" s="1"/>
  <c r="AG21" i="66" s="1"/>
  <c r="P15" i="66" s="1"/>
  <c r="AG15" i="66" s="1"/>
  <c r="AG14" i="66" s="1"/>
  <c r="AF61" i="66"/>
  <c r="O20" i="66" s="1"/>
  <c r="AF20" i="66" s="1"/>
  <c r="AF19" i="66" s="1"/>
  <c r="O13" i="66" s="1"/>
  <c r="AF13" i="66" s="1"/>
  <c r="AF12" i="66" s="1"/>
  <c r="AE23" i="66"/>
  <c r="N17" i="66" s="1"/>
  <c r="AE17" i="66" s="1"/>
  <c r="AK42" i="66"/>
  <c r="T18" i="66" s="1"/>
  <c r="AK18" i="66" s="1"/>
  <c r="AL23" i="67"/>
  <c r="U17" i="67" s="1"/>
  <c r="AL17" i="67" s="1"/>
  <c r="AP23" i="66"/>
  <c r="Y17" i="66" s="1"/>
  <c r="AP17" i="66" s="1"/>
  <c r="AP42" i="65"/>
  <c r="Y18" i="65" s="1"/>
  <c r="AP18" i="65" s="1"/>
  <c r="AD61" i="64"/>
  <c r="M20" i="64" s="1"/>
  <c r="AD20" i="64" s="1"/>
  <c r="AD19" i="64" s="1"/>
  <c r="M13" i="64" s="1"/>
  <c r="AD13" i="64" s="1"/>
  <c r="AD12" i="64" s="1"/>
  <c r="M8" i="64" s="1"/>
  <c r="AD8" i="64" s="1"/>
  <c r="AJ68" i="63"/>
  <c r="S22" i="63" s="1"/>
  <c r="AJ22" i="63" s="1"/>
  <c r="AJ21" i="63" s="1"/>
  <c r="S15" i="63" s="1"/>
  <c r="AJ15" i="63" s="1"/>
  <c r="AJ14" i="63" s="1"/>
  <c r="AK42" i="65"/>
  <c r="T18" i="65" s="1"/>
  <c r="AK18" i="65" s="1"/>
  <c r="AL68" i="63"/>
  <c r="U22" i="63" s="1"/>
  <c r="AL22" i="63" s="1"/>
  <c r="AL21" i="63" s="1"/>
  <c r="U15" i="63" s="1"/>
  <c r="AL15" i="63" s="1"/>
  <c r="AL14" i="63" s="1"/>
  <c r="AN23" i="62"/>
  <c r="W17" i="62" s="1"/>
  <c r="AN17" i="62" s="1"/>
  <c r="AQ42" i="62"/>
  <c r="Z18" i="62" s="1"/>
  <c r="AQ18" i="62" s="1"/>
  <c r="AL23" i="62"/>
  <c r="U17" i="62" s="1"/>
  <c r="AL17" i="62" s="1"/>
  <c r="AJ2" i="62"/>
  <c r="AG68" i="61"/>
  <c r="P22" i="61" s="1"/>
  <c r="AG22" i="61" s="1"/>
  <c r="AG21" i="61" s="1"/>
  <c r="P15" i="61" s="1"/>
  <c r="AG15" i="61" s="1"/>
  <c r="AG14" i="61" s="1"/>
  <c r="P9" i="61" s="1"/>
  <c r="AG9" i="61" s="1"/>
  <c r="AC23" i="61"/>
  <c r="L17" i="61" s="1"/>
  <c r="AC17" i="61" s="1"/>
  <c r="AC16" i="61" s="1"/>
  <c r="L11" i="61" s="1"/>
  <c r="AC11" i="61" s="1"/>
  <c r="AC10" i="61" s="1"/>
  <c r="AC61" i="61"/>
  <c r="L20" i="61" s="1"/>
  <c r="AC20" i="61" s="1"/>
  <c r="AC19" i="61" s="1"/>
  <c r="L13" i="61" s="1"/>
  <c r="AC13" i="61" s="1"/>
  <c r="AC12" i="61" s="1"/>
  <c r="AC42" i="61"/>
  <c r="L18" i="61" s="1"/>
  <c r="AC18" i="61" s="1"/>
  <c r="AK23" i="61"/>
  <c r="T17" i="61" s="1"/>
  <c r="AK17" i="61" s="1"/>
  <c r="AK61" i="68"/>
  <c r="T20" i="68" s="1"/>
  <c r="AK20" i="68" s="1"/>
  <c r="AK19" i="68" s="1"/>
  <c r="T13" i="68" s="1"/>
  <c r="AK13" i="68" s="1"/>
  <c r="AK12" i="68" s="1"/>
  <c r="AF23" i="68"/>
  <c r="O17" i="68" s="1"/>
  <c r="AF17" i="68" s="1"/>
  <c r="AD2" i="68"/>
  <c r="AI68" i="67"/>
  <c r="R22" i="67" s="1"/>
  <c r="AI22" i="67" s="1"/>
  <c r="AI21" i="67" s="1"/>
  <c r="R15" i="67" s="1"/>
  <c r="AI15" i="67" s="1"/>
  <c r="AI14" i="67" s="1"/>
  <c r="R9" i="67" s="1"/>
  <c r="AI9" i="67" s="1"/>
  <c r="AF23" i="66"/>
  <c r="O17" i="66" s="1"/>
  <c r="AF17" i="66" s="1"/>
  <c r="AD42" i="66"/>
  <c r="M18" i="66" s="1"/>
  <c r="AD18" i="66" s="1"/>
  <c r="AK68" i="64"/>
  <c r="T22" i="64" s="1"/>
  <c r="AK22" i="64" s="1"/>
  <c r="AK21" i="64" s="1"/>
  <c r="T15" i="64" s="1"/>
  <c r="AK15" i="64" s="1"/>
  <c r="AK14" i="64" s="1"/>
  <c r="AK2" i="65"/>
  <c r="AN23" i="65"/>
  <c r="W17" i="65" s="1"/>
  <c r="AN17" i="65" s="1"/>
  <c r="AP2" i="65"/>
  <c r="AM61" i="64"/>
  <c r="V20" i="64" s="1"/>
  <c r="AM20" i="64" s="1"/>
  <c r="AM19" i="64" s="1"/>
  <c r="V13" i="64" s="1"/>
  <c r="AM13" i="64" s="1"/>
  <c r="AM12" i="64" s="1"/>
  <c r="L4" i="32" s="1"/>
  <c r="AJ61" i="63"/>
  <c r="S20" i="63" s="1"/>
  <c r="AJ20" i="63" s="1"/>
  <c r="AJ19" i="63" s="1"/>
  <c r="S13" i="63" s="1"/>
  <c r="AJ13" i="63" s="1"/>
  <c r="AJ12" i="63" s="1"/>
  <c r="I4" i="31" s="1"/>
  <c r="AO42" i="64"/>
  <c r="X18" i="64" s="1"/>
  <c r="AO18" i="64" s="1"/>
  <c r="AE68" i="61"/>
  <c r="N22" i="61" s="1"/>
  <c r="AE22" i="61" s="1"/>
  <c r="AE21" i="61" s="1"/>
  <c r="N15" i="61" s="1"/>
  <c r="AE15" i="61" s="1"/>
  <c r="AE14" i="61" s="1"/>
  <c r="AP61" i="62"/>
  <c r="Y20" i="62" s="1"/>
  <c r="AP20" i="62" s="1"/>
  <c r="AP19" i="62" s="1"/>
  <c r="Y13" i="62" s="1"/>
  <c r="AP13" i="62" s="1"/>
  <c r="AP12" i="62" s="1"/>
  <c r="AK42" i="62"/>
  <c r="T18" i="62" s="1"/>
  <c r="AK18" i="62" s="1"/>
  <c r="AF23" i="62"/>
  <c r="O17" i="62" s="1"/>
  <c r="AF17" i="62" s="1"/>
  <c r="AN61" i="62"/>
  <c r="W20" i="62" s="1"/>
  <c r="AN20" i="62" s="1"/>
  <c r="AN19" i="62" s="1"/>
  <c r="W13" i="62" s="1"/>
  <c r="AN13" i="62" s="1"/>
  <c r="AN12" i="62" s="1"/>
  <c r="AM23" i="61"/>
  <c r="V17" i="61" s="1"/>
  <c r="AM17" i="61" s="1"/>
  <c r="AO23" i="61"/>
  <c r="X17" i="61" s="1"/>
  <c r="AO17" i="61" s="1"/>
  <c r="AO2" i="61"/>
  <c r="AK2" i="61"/>
  <c r="AF42" i="61"/>
  <c r="O18" i="61" s="1"/>
  <c r="AF18" i="61" s="1"/>
  <c r="AF23" i="61"/>
  <c r="O17" i="61" s="1"/>
  <c r="AF17" i="61" s="1"/>
  <c r="AD2" i="61"/>
  <c r="AH2" i="61"/>
  <c r="AP2" i="66"/>
  <c r="AE61" i="65"/>
  <c r="N20" i="65" s="1"/>
  <c r="AE20" i="65" s="1"/>
  <c r="AE19" i="65" s="1"/>
  <c r="N13" i="65" s="1"/>
  <c r="AE13" i="65" s="1"/>
  <c r="AE12" i="65" s="1"/>
  <c r="N8" i="65" s="1"/>
  <c r="AE8" i="65" s="1"/>
  <c r="AC42" i="65"/>
  <c r="L18" i="65" s="1"/>
  <c r="AC18" i="65" s="1"/>
  <c r="AF23" i="65"/>
  <c r="O17" i="65" s="1"/>
  <c r="AF17" i="65" s="1"/>
  <c r="AE61" i="64"/>
  <c r="N20" i="64" s="1"/>
  <c r="AE20" i="64" s="1"/>
  <c r="AE19" i="64" s="1"/>
  <c r="N13" i="64" s="1"/>
  <c r="AE13" i="64" s="1"/>
  <c r="AE12" i="64" s="1"/>
  <c r="AG42" i="64"/>
  <c r="P18" i="64" s="1"/>
  <c r="AG18" i="64" s="1"/>
  <c r="AC23" i="63"/>
  <c r="L17" i="63" s="1"/>
  <c r="AC17" i="63" s="1"/>
  <c r="AH61" i="62"/>
  <c r="Q20" i="62" s="1"/>
  <c r="AH20" i="62" s="1"/>
  <c r="AH19" i="62" s="1"/>
  <c r="Q13" i="62" s="1"/>
  <c r="AH13" i="62" s="1"/>
  <c r="AH12" i="62" s="1"/>
  <c r="AC42" i="62"/>
  <c r="L18" i="62" s="1"/>
  <c r="AC18" i="62" s="1"/>
  <c r="AF61" i="62"/>
  <c r="O20" i="62" s="1"/>
  <c r="AF20" i="62" s="1"/>
  <c r="AF19" i="62" s="1"/>
  <c r="O13" i="62" s="1"/>
  <c r="AF13" i="62" s="1"/>
  <c r="AF12" i="62" s="1"/>
  <c r="O8" i="62" s="1"/>
  <c r="AF8" i="62" s="1"/>
  <c r="AD23" i="61"/>
  <c r="M17" i="61" s="1"/>
  <c r="AD17" i="61" s="1"/>
  <c r="AG2" i="61"/>
  <c r="AN42" i="61"/>
  <c r="W18" i="61" s="1"/>
  <c r="AN18" i="61" s="1"/>
  <c r="AN23" i="61"/>
  <c r="W17" i="61" s="1"/>
  <c r="AN17" i="61" s="1"/>
  <c r="AL2" i="61"/>
  <c r="AI42" i="62"/>
  <c r="R18" i="62" s="1"/>
  <c r="AI18" i="62" s="1"/>
  <c r="AK2" i="62"/>
  <c r="AL42" i="66"/>
  <c r="U18" i="66" s="1"/>
  <c r="AL18" i="66" s="1"/>
  <c r="AM42" i="64"/>
  <c r="V18" i="64" s="1"/>
  <c r="AM18" i="64" s="1"/>
  <c r="AQ68" i="68"/>
  <c r="Z22" i="68" s="1"/>
  <c r="AQ22" i="68" s="1"/>
  <c r="AQ21" i="68" s="1"/>
  <c r="Z15" i="68" s="1"/>
  <c r="AQ15" i="68" s="1"/>
  <c r="AQ14" i="68" s="1"/>
  <c r="AH23" i="66"/>
  <c r="Q17" i="66" s="1"/>
  <c r="AH17" i="66" s="1"/>
  <c r="AM42" i="66"/>
  <c r="V18" i="66" s="1"/>
  <c r="AM18" i="66" s="1"/>
  <c r="AM23" i="66"/>
  <c r="V17" i="66" s="1"/>
  <c r="AM17" i="66" s="1"/>
  <c r="AO42" i="65"/>
  <c r="X18" i="65" s="1"/>
  <c r="AO18" i="65" s="1"/>
  <c r="AP61" i="65"/>
  <c r="Y20" i="65" s="1"/>
  <c r="AP20" i="65" s="1"/>
  <c r="AP19" i="65" s="1"/>
  <c r="Y13" i="65" s="1"/>
  <c r="AP13" i="65" s="1"/>
  <c r="AP12" i="65" s="1"/>
  <c r="O4" i="33" s="1"/>
  <c r="AQ42" i="65"/>
  <c r="Z18" i="65" s="1"/>
  <c r="AQ18" i="65" s="1"/>
  <c r="AD2" i="64"/>
  <c r="AH61" i="63"/>
  <c r="Q20" i="63" s="1"/>
  <c r="AH20" i="63" s="1"/>
  <c r="AH19" i="63" s="1"/>
  <c r="Q13" i="63" s="1"/>
  <c r="AH13" i="63" s="1"/>
  <c r="AH12" i="63" s="1"/>
  <c r="AM68" i="63"/>
  <c r="V22" i="63" s="1"/>
  <c r="AM22" i="63" s="1"/>
  <c r="AM21" i="63" s="1"/>
  <c r="V15" i="63" s="1"/>
  <c r="AM15" i="63" s="1"/>
  <c r="AM14" i="63" s="1"/>
  <c r="AH61" i="61"/>
  <c r="Q20" i="61" s="1"/>
  <c r="AH20" i="61" s="1"/>
  <c r="AH19" i="61" s="1"/>
  <c r="Q13" i="61" s="1"/>
  <c r="AH13" i="61" s="1"/>
  <c r="AH12" i="61" s="1"/>
  <c r="AK61" i="63"/>
  <c r="T20" i="63" s="1"/>
  <c r="AK20" i="63" s="1"/>
  <c r="AK19" i="63" s="1"/>
  <c r="T13" i="63" s="1"/>
  <c r="AK13" i="63" s="1"/>
  <c r="AK12" i="63" s="1"/>
  <c r="AM23" i="63"/>
  <c r="V17" i="63" s="1"/>
  <c r="AM17" i="63" s="1"/>
  <c r="AP23" i="61"/>
  <c r="Y17" i="61" s="1"/>
  <c r="AP17" i="61" s="1"/>
  <c r="AP16" i="61" s="1"/>
  <c r="Y11" i="61" s="1"/>
  <c r="AP11" i="61" s="1"/>
  <c r="AP10" i="61" s="1"/>
  <c r="AK23" i="62"/>
  <c r="T17" i="62" s="1"/>
  <c r="AK17" i="62" s="1"/>
  <c r="AK16" i="62" s="1"/>
  <c r="T11" i="62" s="1"/>
  <c r="AK11" i="62" s="1"/>
  <c r="AK10" i="62" s="1"/>
  <c r="AK16" i="65"/>
  <c r="T11" i="65" s="1"/>
  <c r="AK11" i="65" s="1"/>
  <c r="AK10" i="65" s="1"/>
  <c r="AP42" i="62"/>
  <c r="Y18" i="62" s="1"/>
  <c r="AP18" i="62" s="1"/>
  <c r="AG68" i="68"/>
  <c r="P22" i="68" s="1"/>
  <c r="AG22" i="68" s="1"/>
  <c r="AG21" i="68" s="1"/>
  <c r="P15" i="68" s="1"/>
  <c r="AG15" i="68" s="1"/>
  <c r="AG14" i="68" s="1"/>
  <c r="AH2" i="67"/>
  <c r="AR68" i="66"/>
  <c r="AA22" i="66" s="1"/>
  <c r="AR22" i="66" s="1"/>
  <c r="AR21" i="66" s="1"/>
  <c r="AA15" i="66" s="1"/>
  <c r="AR15" i="66" s="1"/>
  <c r="AR14" i="66" s="1"/>
  <c r="AL61" i="64"/>
  <c r="U20" i="64" s="1"/>
  <c r="AL20" i="64" s="1"/>
  <c r="AL19" i="64" s="1"/>
  <c r="U13" i="64" s="1"/>
  <c r="AL13" i="64" s="1"/>
  <c r="AL12" i="64" s="1"/>
  <c r="AP2" i="64"/>
  <c r="AE2" i="68"/>
  <c r="AI2" i="67"/>
  <c r="AM61" i="66"/>
  <c r="V20" i="66" s="1"/>
  <c r="AM20" i="66" s="1"/>
  <c r="AM19" i="66" s="1"/>
  <c r="V13" i="66" s="1"/>
  <c r="AM13" i="66" s="1"/>
  <c r="AM12" i="66" s="1"/>
  <c r="AC42" i="66"/>
  <c r="L18" i="66" s="1"/>
  <c r="AC18" i="66" s="1"/>
  <c r="AD2" i="66"/>
  <c r="AE42" i="66"/>
  <c r="N18" i="66" s="1"/>
  <c r="AE18" i="66" s="1"/>
  <c r="AH61" i="65"/>
  <c r="Q20" i="65" s="1"/>
  <c r="AH20" i="65" s="1"/>
  <c r="AH19" i="65" s="1"/>
  <c r="Q13" i="65" s="1"/>
  <c r="AH13" i="65" s="1"/>
  <c r="AH12" i="65" s="1"/>
  <c r="AO61" i="64"/>
  <c r="X20" i="64" s="1"/>
  <c r="AO20" i="64" s="1"/>
  <c r="AO19" i="64" s="1"/>
  <c r="X13" i="64" s="1"/>
  <c r="AO13" i="64" s="1"/>
  <c r="AO12" i="64" s="1"/>
  <c r="X8" i="64" s="1"/>
  <c r="AO8" i="64" s="1"/>
  <c r="AM61" i="65"/>
  <c r="V20" i="65" s="1"/>
  <c r="AM20" i="65" s="1"/>
  <c r="AM19" i="65" s="1"/>
  <c r="V13" i="65" s="1"/>
  <c r="AM13" i="65" s="1"/>
  <c r="AM12" i="65" s="1"/>
  <c r="V8" i="65" s="1"/>
  <c r="AM8" i="65" s="1"/>
  <c r="AN42" i="65"/>
  <c r="W18" i="65" s="1"/>
  <c r="AN18" i="65" s="1"/>
  <c r="AL23" i="65"/>
  <c r="U17" i="65" s="1"/>
  <c r="AL17" i="65" s="1"/>
  <c r="AD42" i="64"/>
  <c r="M18" i="64" s="1"/>
  <c r="AD18" i="64" s="1"/>
  <c r="AE2" i="64"/>
  <c r="AO61" i="63"/>
  <c r="X20" i="63" s="1"/>
  <c r="AO20" i="63" s="1"/>
  <c r="AO19" i="63" s="1"/>
  <c r="X13" i="63" s="1"/>
  <c r="AO13" i="63" s="1"/>
  <c r="AO12" i="63" s="1"/>
  <c r="AJ23" i="64"/>
  <c r="S17" i="64" s="1"/>
  <c r="AJ17" i="64" s="1"/>
  <c r="AI61" i="63"/>
  <c r="R20" i="63" s="1"/>
  <c r="AI20" i="63" s="1"/>
  <c r="AI19" i="63" s="1"/>
  <c r="R13" i="63" s="1"/>
  <c r="AI13" i="63" s="1"/>
  <c r="AI12" i="63" s="1"/>
  <c r="R8" i="63" s="1"/>
  <c r="AI8" i="63" s="1"/>
  <c r="AG23" i="63"/>
  <c r="P17" i="63" s="1"/>
  <c r="AG17" i="63" s="1"/>
  <c r="AE23" i="63"/>
  <c r="N17" i="63" s="1"/>
  <c r="AE17" i="63" s="1"/>
  <c r="AH23" i="61"/>
  <c r="Q17" i="61" s="1"/>
  <c r="AH17" i="61" s="1"/>
  <c r="AD23" i="62"/>
  <c r="M17" i="62" s="1"/>
  <c r="AD17" i="62" s="1"/>
  <c r="AO23" i="66"/>
  <c r="X17" i="66" s="1"/>
  <c r="AO17" i="66" s="1"/>
  <c r="AN42" i="64"/>
  <c r="W18" i="64" s="1"/>
  <c r="AN18" i="64" s="1"/>
  <c r="AJ2" i="68"/>
  <c r="AN61" i="68"/>
  <c r="W20" i="68" s="1"/>
  <c r="AN20" i="68" s="1"/>
  <c r="AN19" i="68" s="1"/>
  <c r="W13" i="68" s="1"/>
  <c r="AN13" i="68" s="1"/>
  <c r="AN12" i="68" s="1"/>
  <c r="W8" i="68" s="1"/>
  <c r="AN8" i="68" s="1"/>
  <c r="AD23" i="68"/>
  <c r="M17" i="68" s="1"/>
  <c r="AD17" i="68" s="1"/>
  <c r="AR61" i="67"/>
  <c r="AA20" i="67" s="1"/>
  <c r="AR20" i="67" s="1"/>
  <c r="AR19" i="67" s="1"/>
  <c r="AA13" i="67" s="1"/>
  <c r="AR13" i="67" s="1"/>
  <c r="AR12" i="67" s="1"/>
  <c r="AN61" i="67"/>
  <c r="W20" i="67" s="1"/>
  <c r="AN20" i="67" s="1"/>
  <c r="AN19" i="67" s="1"/>
  <c r="W13" i="67" s="1"/>
  <c r="AN13" i="67" s="1"/>
  <c r="AN12" i="67" s="1"/>
  <c r="AP42" i="67"/>
  <c r="Y18" i="67" s="1"/>
  <c r="AP18" i="67" s="1"/>
  <c r="AP68" i="66"/>
  <c r="Y22" i="66" s="1"/>
  <c r="AP22" i="66" s="1"/>
  <c r="AP21" i="66" s="1"/>
  <c r="Y15" i="66" s="1"/>
  <c r="AP15" i="66" s="1"/>
  <c r="AP14" i="66" s="1"/>
  <c r="AC61" i="66"/>
  <c r="L20" i="66" s="1"/>
  <c r="AC20" i="66" s="1"/>
  <c r="AC19" i="66" s="1"/>
  <c r="L13" i="66" s="1"/>
  <c r="AC13" i="66" s="1"/>
  <c r="AC12" i="66" s="1"/>
  <c r="AN23" i="66"/>
  <c r="W17" i="66" s="1"/>
  <c r="AN17" i="66" s="1"/>
  <c r="AK61" i="65"/>
  <c r="T20" i="65" s="1"/>
  <c r="AK20" i="65" s="1"/>
  <c r="AK19" i="65" s="1"/>
  <c r="T13" i="65" s="1"/>
  <c r="AK13" i="65" s="1"/>
  <c r="AK12" i="65" s="1"/>
  <c r="J4" i="33" s="1"/>
  <c r="AM2" i="66"/>
  <c r="AD23" i="65"/>
  <c r="M17" i="65" s="1"/>
  <c r="AD17" i="65" s="1"/>
  <c r="AE42" i="64"/>
  <c r="N18" i="64" s="1"/>
  <c r="AE18" i="64" s="1"/>
  <c r="AI42" i="65"/>
  <c r="R18" i="65" s="1"/>
  <c r="AI18" i="65" s="1"/>
  <c r="AF42" i="65"/>
  <c r="O18" i="65" s="1"/>
  <c r="AF18" i="65" s="1"/>
  <c r="AL42" i="64"/>
  <c r="U18" i="64" s="1"/>
  <c r="AL18" i="64" s="1"/>
  <c r="AQ23" i="63"/>
  <c r="Z17" i="63" s="1"/>
  <c r="AQ17" i="63" s="1"/>
  <c r="AK61" i="62"/>
  <c r="T20" i="62" s="1"/>
  <c r="AK20" i="62" s="1"/>
  <c r="AK19" i="62" s="1"/>
  <c r="T13" i="62" s="1"/>
  <c r="AK13" i="62" s="1"/>
  <c r="AK12" i="62" s="1"/>
  <c r="J4" i="30" s="1"/>
  <c r="AK23" i="63"/>
  <c r="T17" i="63" s="1"/>
  <c r="AK17" i="63" s="1"/>
  <c r="AR42" i="63"/>
  <c r="AA18" i="63" s="1"/>
  <c r="AR18" i="63" s="1"/>
  <c r="AC23" i="64"/>
  <c r="L17" i="64" s="1"/>
  <c r="AC17" i="64" s="1"/>
  <c r="AQ23" i="61"/>
  <c r="Z17" i="61" s="1"/>
  <c r="AQ17" i="61" s="1"/>
  <c r="AI61" i="61"/>
  <c r="R20" i="61" s="1"/>
  <c r="AI20" i="61" s="1"/>
  <c r="AI19" i="61" s="1"/>
  <c r="R13" i="61" s="1"/>
  <c r="AI13" i="61" s="1"/>
  <c r="AI12" i="61" s="1"/>
  <c r="AK42" i="61"/>
  <c r="T18" i="61" s="1"/>
  <c r="AK18" i="61" s="1"/>
  <c r="AH42" i="61"/>
  <c r="Q18" i="61" s="1"/>
  <c r="AH18" i="61" s="1"/>
  <c r="AF2" i="61"/>
  <c r="T8" i="68"/>
  <c r="AK8" i="68" s="1"/>
  <c r="J4" i="36"/>
  <c r="Q9" i="68"/>
  <c r="AH9" i="68" s="1"/>
  <c r="G5" i="36"/>
  <c r="Q8" i="68"/>
  <c r="AH8" i="68" s="1"/>
  <c r="G4" i="36"/>
  <c r="T9" i="68"/>
  <c r="AK9" i="68" s="1"/>
  <c r="J5" i="36"/>
  <c r="U9" i="68"/>
  <c r="AL9" i="68" s="1"/>
  <c r="K5" i="36"/>
  <c r="Y9" i="68"/>
  <c r="AP9" i="68" s="1"/>
  <c r="O5" i="36"/>
  <c r="Z9" i="68"/>
  <c r="AQ9" i="68" s="1"/>
  <c r="P5" i="36"/>
  <c r="M9" i="68"/>
  <c r="AD9" i="68" s="1"/>
  <c r="C5" i="36"/>
  <c r="R9" i="68"/>
  <c r="AI9" i="68" s="1"/>
  <c r="H5" i="36"/>
  <c r="L9" i="68"/>
  <c r="AC9" i="68" s="1"/>
  <c r="B5" i="36"/>
  <c r="AA8" i="68"/>
  <c r="AR8" i="68" s="1"/>
  <c r="Q4" i="36"/>
  <c r="M4" i="36"/>
  <c r="AA8" i="67"/>
  <c r="AR8" i="67" s="1"/>
  <c r="Q4" i="35"/>
  <c r="O8" i="68"/>
  <c r="AF8" i="68" s="1"/>
  <c r="E4" i="36"/>
  <c r="P9" i="68"/>
  <c r="AG9" i="68" s="1"/>
  <c r="F5" i="36"/>
  <c r="Q9" i="67"/>
  <c r="AH9" i="67" s="1"/>
  <c r="G5" i="35"/>
  <c r="AA9" i="68"/>
  <c r="AR9" i="68" s="1"/>
  <c r="Q5" i="36"/>
  <c r="X9" i="68"/>
  <c r="AO9" i="68" s="1"/>
  <c r="N5" i="36"/>
  <c r="O9" i="67"/>
  <c r="AF9" i="67" s="1"/>
  <c r="E5" i="35"/>
  <c r="U8" i="68"/>
  <c r="AL8" i="68" s="1"/>
  <c r="K4" i="36"/>
  <c r="L8" i="68"/>
  <c r="AC8" i="68" s="1"/>
  <c r="B4" i="36"/>
  <c r="AM61" i="68"/>
  <c r="V20" i="68" s="1"/>
  <c r="AM20" i="68" s="1"/>
  <c r="AM19" i="68" s="1"/>
  <c r="V13" i="68" s="1"/>
  <c r="AM13" i="68" s="1"/>
  <c r="AM12" i="68" s="1"/>
  <c r="AI23" i="68"/>
  <c r="R17" i="68" s="1"/>
  <c r="AI17" i="68" s="1"/>
  <c r="AC68" i="67"/>
  <c r="L22" i="67" s="1"/>
  <c r="AC22" i="67" s="1"/>
  <c r="AC21" i="67" s="1"/>
  <c r="L15" i="67" s="1"/>
  <c r="AC15" i="67" s="1"/>
  <c r="AC14" i="67" s="1"/>
  <c r="AR68" i="67"/>
  <c r="AA22" i="67" s="1"/>
  <c r="AR22" i="67" s="1"/>
  <c r="AR21" i="67" s="1"/>
  <c r="AA15" i="67" s="1"/>
  <c r="AR15" i="67" s="1"/>
  <c r="AR14" i="67" s="1"/>
  <c r="AC61" i="67"/>
  <c r="L20" i="67" s="1"/>
  <c r="AC20" i="67" s="1"/>
  <c r="AC19" i="67" s="1"/>
  <c r="L13" i="67" s="1"/>
  <c r="AC13" i="67" s="1"/>
  <c r="AC12" i="67" s="1"/>
  <c r="AF68" i="68"/>
  <c r="O22" i="68" s="1"/>
  <c r="AF22" i="68" s="1"/>
  <c r="AF21" i="68" s="1"/>
  <c r="O15" i="68" s="1"/>
  <c r="AF15" i="68" s="1"/>
  <c r="AF14" i="68" s="1"/>
  <c r="AG42" i="67"/>
  <c r="P18" i="67" s="1"/>
  <c r="AG18" i="67" s="1"/>
  <c r="AR23" i="67"/>
  <c r="AA17" i="67" s="1"/>
  <c r="AR17" i="67" s="1"/>
  <c r="T9" i="64"/>
  <c r="AK9" i="64" s="1"/>
  <c r="J5" i="32"/>
  <c r="S8" i="63"/>
  <c r="AJ8" i="63" s="1"/>
  <c r="O9" i="62"/>
  <c r="AF9" i="62" s="1"/>
  <c r="E5" i="30"/>
  <c r="N9" i="61"/>
  <c r="AE9" i="61" s="1"/>
  <c r="D5" i="29"/>
  <c r="Y8" i="62"/>
  <c r="AP8" i="62" s="1"/>
  <c r="O4" i="30"/>
  <c r="W8" i="62"/>
  <c r="AN8" i="62" s="1"/>
  <c r="M4" i="30"/>
  <c r="AF16" i="61"/>
  <c r="O11" i="61" s="1"/>
  <c r="AF11" i="61" s="1"/>
  <c r="AF10" i="61" s="1"/>
  <c r="AJ61" i="68"/>
  <c r="S20" i="68" s="1"/>
  <c r="AJ20" i="68" s="1"/>
  <c r="AJ19" i="68" s="1"/>
  <c r="S13" i="68" s="1"/>
  <c r="AJ13" i="68" s="1"/>
  <c r="AJ12" i="68" s="1"/>
  <c r="AJ68" i="67"/>
  <c r="S22" i="67" s="1"/>
  <c r="AJ22" i="67" s="1"/>
  <c r="AJ21" i="67" s="1"/>
  <c r="S15" i="67" s="1"/>
  <c r="AJ15" i="67" s="1"/>
  <c r="AJ14" i="67" s="1"/>
  <c r="AO23" i="68"/>
  <c r="X17" i="68" s="1"/>
  <c r="AO17" i="68" s="1"/>
  <c r="Y9" i="67"/>
  <c r="AP9" i="67" s="1"/>
  <c r="O5" i="35"/>
  <c r="X8" i="67"/>
  <c r="AO8" i="67" s="1"/>
  <c r="N4" i="35"/>
  <c r="AK61" i="67"/>
  <c r="T20" i="67" s="1"/>
  <c r="AK20" i="67" s="1"/>
  <c r="AK19" i="67" s="1"/>
  <c r="T13" i="67" s="1"/>
  <c r="AK13" i="67" s="1"/>
  <c r="AK12" i="67" s="1"/>
  <c r="M8" i="66"/>
  <c r="AD8" i="66" s="1"/>
  <c r="C4" i="34"/>
  <c r="AQ42" i="67"/>
  <c r="Z18" i="67" s="1"/>
  <c r="AQ18" i="67" s="1"/>
  <c r="Y9" i="66"/>
  <c r="AP9" i="66" s="1"/>
  <c r="O5" i="34"/>
  <c r="V9" i="66"/>
  <c r="AM9" i="66" s="1"/>
  <c r="L5" i="34"/>
  <c r="U8" i="65"/>
  <c r="AL8" i="65" s="1"/>
  <c r="K4" i="33"/>
  <c r="O9" i="64"/>
  <c r="AF9" i="64" s="1"/>
  <c r="E5" i="32"/>
  <c r="N8" i="64"/>
  <c r="AE8" i="64" s="1"/>
  <c r="D4" i="32"/>
  <c r="Z9" i="63"/>
  <c r="AQ9" i="63" s="1"/>
  <c r="P5" i="31"/>
  <c r="T9" i="63"/>
  <c r="AK9" i="63" s="1"/>
  <c r="J5" i="31"/>
  <c r="U8" i="62"/>
  <c r="AL8" i="62" s="1"/>
  <c r="K4" i="30"/>
  <c r="Q8" i="62"/>
  <c r="AH8" i="62" s="1"/>
  <c r="G4" i="30"/>
  <c r="AN16" i="61"/>
  <c r="W11" i="61" s="1"/>
  <c r="AN11" i="61" s="1"/>
  <c r="AN10" i="61" s="1"/>
  <c r="AQ61" i="68"/>
  <c r="Z20" i="68" s="1"/>
  <c r="AQ20" i="68" s="1"/>
  <c r="AQ19" i="68" s="1"/>
  <c r="Z13" i="68" s="1"/>
  <c r="AQ13" i="68" s="1"/>
  <c r="AQ12" i="68" s="1"/>
  <c r="AE23" i="68"/>
  <c r="N17" i="68" s="1"/>
  <c r="AE17" i="68" s="1"/>
  <c r="AE16" i="68" s="1"/>
  <c r="N11" i="68" s="1"/>
  <c r="AE11" i="68" s="1"/>
  <c r="AE10" i="68" s="1"/>
  <c r="N8" i="67"/>
  <c r="AE8" i="67" s="1"/>
  <c r="D4" i="35"/>
  <c r="AK23" i="68"/>
  <c r="T17" i="68" s="1"/>
  <c r="AK17" i="68" s="1"/>
  <c r="AP23" i="68"/>
  <c r="Y17" i="68" s="1"/>
  <c r="AP17" i="68" s="1"/>
  <c r="AL68" i="67"/>
  <c r="U22" i="67" s="1"/>
  <c r="AL22" i="67" s="1"/>
  <c r="AL21" i="67" s="1"/>
  <c r="U15" i="67" s="1"/>
  <c r="AL15" i="67" s="1"/>
  <c r="AL14" i="67" s="1"/>
  <c r="AG23" i="68"/>
  <c r="P17" i="68" s="1"/>
  <c r="AG17" i="68" s="1"/>
  <c r="AD61" i="67"/>
  <c r="M20" i="67" s="1"/>
  <c r="AD20" i="67" s="1"/>
  <c r="AD19" i="67" s="1"/>
  <c r="M13" i="67" s="1"/>
  <c r="AD13" i="67" s="1"/>
  <c r="AD12" i="67" s="1"/>
  <c r="AI42" i="67"/>
  <c r="R18" i="67" s="1"/>
  <c r="AI18" i="67" s="1"/>
  <c r="W9" i="66"/>
  <c r="AN9" i="66" s="1"/>
  <c r="M5" i="34"/>
  <c r="N8" i="66"/>
  <c r="AE8" i="66" s="1"/>
  <c r="D4" i="34"/>
  <c r="AM16" i="66"/>
  <c r="V11" i="66" s="1"/>
  <c r="AM11" i="66" s="1"/>
  <c r="AM10" i="66" s="1"/>
  <c r="N9" i="64"/>
  <c r="AE9" i="64" s="1"/>
  <c r="D5" i="32"/>
  <c r="Y8" i="65"/>
  <c r="AP8" i="65" s="1"/>
  <c r="R9" i="63"/>
  <c r="AI9" i="63" s="1"/>
  <c r="H5" i="31"/>
  <c r="Q8" i="63"/>
  <c r="AH8" i="63" s="1"/>
  <c r="G4" i="31"/>
  <c r="L5" i="31"/>
  <c r="V9" i="63"/>
  <c r="AM9" i="63" s="1"/>
  <c r="AA8" i="63"/>
  <c r="AR8" i="63" s="1"/>
  <c r="Q4" i="31"/>
  <c r="G4" i="29"/>
  <c r="Q8" i="61"/>
  <c r="AH8" i="61" s="1"/>
  <c r="T8" i="63"/>
  <c r="AK8" i="63" s="1"/>
  <c r="J4" i="31"/>
  <c r="V9" i="61"/>
  <c r="AM9" i="61" s="1"/>
  <c r="L5" i="29"/>
  <c r="AI61" i="68"/>
  <c r="R20" i="68" s="1"/>
  <c r="AI20" i="68" s="1"/>
  <c r="AI19" i="68" s="1"/>
  <c r="R13" i="68" s="1"/>
  <c r="AI13" i="68" s="1"/>
  <c r="AI12" i="68" s="1"/>
  <c r="AR42" i="68"/>
  <c r="AA18" i="68" s="1"/>
  <c r="AR18" i="68" s="1"/>
  <c r="AC23" i="68"/>
  <c r="L17" i="68" s="1"/>
  <c r="AC17" i="68" s="1"/>
  <c r="AH23" i="68"/>
  <c r="Q17" i="68" s="1"/>
  <c r="AH17" i="68" s="1"/>
  <c r="AD68" i="67"/>
  <c r="M22" i="67" s="1"/>
  <c r="AD22" i="67" s="1"/>
  <c r="AD21" i="67" s="1"/>
  <c r="M15" i="67" s="1"/>
  <c r="AD15" i="67" s="1"/>
  <c r="AD14" i="67" s="1"/>
  <c r="AQ68" i="67"/>
  <c r="Z22" i="67" s="1"/>
  <c r="AQ22" i="67" s="1"/>
  <c r="AQ21" i="67" s="1"/>
  <c r="Z15" i="67" s="1"/>
  <c r="AQ15" i="67" s="1"/>
  <c r="AQ14" i="67" s="1"/>
  <c r="AL61" i="67"/>
  <c r="U20" i="67" s="1"/>
  <c r="AL20" i="67" s="1"/>
  <c r="AL19" i="67" s="1"/>
  <c r="U13" i="67" s="1"/>
  <c r="AL13" i="67" s="1"/>
  <c r="AL12" i="67" s="1"/>
  <c r="AJ23" i="67"/>
  <c r="S17" i="67" s="1"/>
  <c r="AJ17" i="67" s="1"/>
  <c r="AH42" i="68"/>
  <c r="Q18" i="68" s="1"/>
  <c r="AH18" i="68" s="1"/>
  <c r="AK42" i="68"/>
  <c r="T18" i="68" s="1"/>
  <c r="AK18" i="68" s="1"/>
  <c r="AF68" i="66"/>
  <c r="O22" i="66" s="1"/>
  <c r="AF22" i="66" s="1"/>
  <c r="AF21" i="66" s="1"/>
  <c r="O15" i="66" s="1"/>
  <c r="AF15" i="66" s="1"/>
  <c r="AF14" i="66" s="1"/>
  <c r="V8" i="66"/>
  <c r="AM8" i="66" s="1"/>
  <c r="L4" i="34"/>
  <c r="Q8" i="65"/>
  <c r="AH8" i="65" s="1"/>
  <c r="G4" i="33"/>
  <c r="W9" i="64"/>
  <c r="AN9" i="64" s="1"/>
  <c r="M5" i="32"/>
  <c r="X8" i="63"/>
  <c r="AO8" i="63" s="1"/>
  <c r="N4" i="31"/>
  <c r="D5" i="31"/>
  <c r="N9" i="63"/>
  <c r="AE9" i="63" s="1"/>
  <c r="AP61" i="68"/>
  <c r="Y20" i="68" s="1"/>
  <c r="AP20" i="68" s="1"/>
  <c r="AP19" i="68" s="1"/>
  <c r="Y13" i="68" s="1"/>
  <c r="AP13" i="68" s="1"/>
  <c r="AP12" i="68" s="1"/>
  <c r="P8" i="68"/>
  <c r="AG8" i="68" s="1"/>
  <c r="F4" i="36"/>
  <c r="V9" i="68"/>
  <c r="AM9" i="68" s="1"/>
  <c r="L5" i="36"/>
  <c r="AR23" i="68"/>
  <c r="AA17" i="68" s="1"/>
  <c r="AR17" i="68" s="1"/>
  <c r="AR16" i="68" s="1"/>
  <c r="AA11" i="68" s="1"/>
  <c r="AR11" i="68" s="1"/>
  <c r="AR10" i="68" s="1"/>
  <c r="AH42" i="67"/>
  <c r="Q18" i="67" s="1"/>
  <c r="AH18" i="67" s="1"/>
  <c r="M9" i="66"/>
  <c r="AD9" i="66" s="1"/>
  <c r="C5" i="34"/>
  <c r="Z8" i="67"/>
  <c r="AQ8" i="67" s="1"/>
  <c r="P4" i="35"/>
  <c r="AJ42" i="68"/>
  <c r="S18" i="68" s="1"/>
  <c r="AJ18" i="68" s="1"/>
  <c r="AD42" i="68"/>
  <c r="M18" i="68" s="1"/>
  <c r="AD18" i="68" s="1"/>
  <c r="AD42" i="67"/>
  <c r="M18" i="67" s="1"/>
  <c r="AD18" i="67" s="1"/>
  <c r="AD23" i="67"/>
  <c r="M17" i="67" s="1"/>
  <c r="AD17" i="67" s="1"/>
  <c r="L8" i="66"/>
  <c r="AC8" i="66" s="1"/>
  <c r="B4" i="34"/>
  <c r="T8" i="65"/>
  <c r="AK8" i="65" s="1"/>
  <c r="Y9" i="64"/>
  <c r="AP9" i="64" s="1"/>
  <c r="O5" i="32"/>
  <c r="T8" i="64"/>
  <c r="AK8" i="64" s="1"/>
  <c r="J4" i="32"/>
  <c r="Z8" i="63"/>
  <c r="AQ8" i="63" s="1"/>
  <c r="P4" i="31"/>
  <c r="T8" i="62"/>
  <c r="AK8" i="62" s="1"/>
  <c r="W9" i="62"/>
  <c r="AN9" i="62" s="1"/>
  <c r="M5" i="30"/>
  <c r="W9" i="61"/>
  <c r="AN9" i="61" s="1"/>
  <c r="M5" i="29"/>
  <c r="R8" i="61"/>
  <c r="AI8" i="61" s="1"/>
  <c r="H4" i="29"/>
  <c r="AJ68" i="68"/>
  <c r="S22" i="68" s="1"/>
  <c r="AJ22" i="68" s="1"/>
  <c r="AJ21" i="68" s="1"/>
  <c r="S15" i="68" s="1"/>
  <c r="AJ15" i="68" s="1"/>
  <c r="AJ14" i="68" s="1"/>
  <c r="M8" i="68"/>
  <c r="AD8" i="68" s="1"/>
  <c r="C4" i="36"/>
  <c r="N9" i="68"/>
  <c r="AE9" i="68" s="1"/>
  <c r="D5" i="36"/>
  <c r="V9" i="67"/>
  <c r="AM9" i="67" s="1"/>
  <c r="L5" i="35"/>
  <c r="AJ23" i="68"/>
  <c r="S17" i="68" s="1"/>
  <c r="AJ17" i="68" s="1"/>
  <c r="AJ16" i="68" s="1"/>
  <c r="S11" i="68" s="1"/>
  <c r="AJ11" i="68" s="1"/>
  <c r="AJ10" i="68" s="1"/>
  <c r="W9" i="67"/>
  <c r="AN9" i="67" s="1"/>
  <c r="M5" i="35"/>
  <c r="W8" i="67"/>
  <c r="AN8" i="67" s="1"/>
  <c r="M4" i="35"/>
  <c r="N9" i="66"/>
  <c r="AE9" i="66" s="1"/>
  <c r="D5" i="34"/>
  <c r="T9" i="66"/>
  <c r="AK9" i="66" s="1"/>
  <c r="J5" i="34"/>
  <c r="AA8" i="66"/>
  <c r="AR8" i="66" s="1"/>
  <c r="Q4" i="34"/>
  <c r="AK42" i="67"/>
  <c r="T18" i="67" s="1"/>
  <c r="AK18" i="67" s="1"/>
  <c r="P9" i="66"/>
  <c r="AG9" i="66" s="1"/>
  <c r="F5" i="34"/>
  <c r="O8" i="66"/>
  <c r="AF8" i="66" s="1"/>
  <c r="E4" i="34"/>
  <c r="T8" i="66"/>
  <c r="AK8" i="66" s="1"/>
  <c r="J4" i="34"/>
  <c r="L8" i="65"/>
  <c r="AC8" i="65" s="1"/>
  <c r="B4" i="33"/>
  <c r="R8" i="65"/>
  <c r="AI8" i="65" s="1"/>
  <c r="H4" i="33"/>
  <c r="Q9" i="64"/>
  <c r="AH9" i="64" s="1"/>
  <c r="G5" i="32"/>
  <c r="Y8" i="64"/>
  <c r="AP8" i="64" s="1"/>
  <c r="O4" i="32"/>
  <c r="W8" i="65"/>
  <c r="AN8" i="65" s="1"/>
  <c r="M4" i="33"/>
  <c r="T7" i="65"/>
  <c r="AK7" i="65" s="1"/>
  <c r="J3" i="33"/>
  <c r="P8" i="64"/>
  <c r="AG8" i="64" s="1"/>
  <c r="F4" i="32"/>
  <c r="L8" i="63"/>
  <c r="AC8" i="63" s="1"/>
  <c r="B4" i="31"/>
  <c r="N8" i="62"/>
  <c r="AE8" i="62" s="1"/>
  <c r="D4" i="30"/>
  <c r="AM16" i="64"/>
  <c r="V11" i="64" s="1"/>
  <c r="AM11" i="64" s="1"/>
  <c r="AM10" i="64" s="1"/>
  <c r="O9" i="61"/>
  <c r="AF9" i="61" s="1"/>
  <c r="E5" i="29"/>
  <c r="X8" i="61"/>
  <c r="AO8" i="61" s="1"/>
  <c r="N4" i="29"/>
  <c r="AE68" i="67"/>
  <c r="N22" i="67" s="1"/>
  <c r="AE22" i="67" s="1"/>
  <c r="AE21" i="67" s="1"/>
  <c r="N15" i="67" s="1"/>
  <c r="AE15" i="67" s="1"/>
  <c r="AE14" i="67" s="1"/>
  <c r="X8" i="68"/>
  <c r="AO8" i="68" s="1"/>
  <c r="N4" i="36"/>
  <c r="AL23" i="68"/>
  <c r="U17" i="68" s="1"/>
  <c r="AL17" i="68" s="1"/>
  <c r="Q8" i="67"/>
  <c r="AH8" i="67" s="1"/>
  <c r="G4" i="35"/>
  <c r="O8" i="67"/>
  <c r="AF8" i="67" s="1"/>
  <c r="E4" i="35"/>
  <c r="L9" i="66"/>
  <c r="AC9" i="66" s="1"/>
  <c r="B5" i="34"/>
  <c r="AA9" i="66"/>
  <c r="AR9" i="66" s="1"/>
  <c r="Q5" i="34"/>
  <c r="Z8" i="66"/>
  <c r="AQ8" i="66" s="1"/>
  <c r="P4" i="34"/>
  <c r="U9" i="66"/>
  <c r="AL9" i="66" s="1"/>
  <c r="K5" i="34"/>
  <c r="O8" i="65"/>
  <c r="AF8" i="65" s="1"/>
  <c r="E4" i="33"/>
  <c r="V9" i="64"/>
  <c r="AM9" i="64" s="1"/>
  <c r="L5" i="32"/>
  <c r="U8" i="64"/>
  <c r="AL8" i="64" s="1"/>
  <c r="K4" i="32"/>
  <c r="L9" i="63"/>
  <c r="AC9" i="63" s="1"/>
  <c r="B5" i="31"/>
  <c r="U9" i="61"/>
  <c r="AL9" i="61" s="1"/>
  <c r="K5" i="29"/>
  <c r="M9" i="63"/>
  <c r="AD9" i="63" s="1"/>
  <c r="C5" i="31"/>
  <c r="Z9" i="62"/>
  <c r="AQ9" i="62" s="1"/>
  <c r="P5" i="30"/>
  <c r="X9" i="62"/>
  <c r="AO9" i="62" s="1"/>
  <c r="N5" i="30"/>
  <c r="V8" i="62"/>
  <c r="AM8" i="62" s="1"/>
  <c r="L4" i="30"/>
  <c r="Y8" i="61"/>
  <c r="AP8" i="61" s="1"/>
  <c r="O4" i="29"/>
  <c r="T8" i="61"/>
  <c r="AK8" i="61" s="1"/>
  <c r="J4" i="29"/>
  <c r="U7" i="61"/>
  <c r="AL7" i="61" s="1"/>
  <c r="K3" i="29"/>
  <c r="P9" i="67"/>
  <c r="AG9" i="67" s="1"/>
  <c r="F5" i="35"/>
  <c r="AE61" i="68"/>
  <c r="N20" i="68" s="1"/>
  <c r="AE20" i="68" s="1"/>
  <c r="AE19" i="68" s="1"/>
  <c r="N13" i="68" s="1"/>
  <c r="AE13" i="68" s="1"/>
  <c r="AE12" i="68" s="1"/>
  <c r="AQ23" i="68"/>
  <c r="Z17" i="68" s="1"/>
  <c r="AQ17" i="68" s="1"/>
  <c r="AK68" i="67"/>
  <c r="T22" i="67" s="1"/>
  <c r="AK22" i="67" s="1"/>
  <c r="AK21" i="67" s="1"/>
  <c r="T15" i="67" s="1"/>
  <c r="AK15" i="67" s="1"/>
  <c r="AK14" i="67" s="1"/>
  <c r="AN23" i="68"/>
  <c r="W17" i="68" s="1"/>
  <c r="AN17" i="68" s="1"/>
  <c r="AN16" i="68" s="1"/>
  <c r="W11" i="68" s="1"/>
  <c r="AN11" i="68" s="1"/>
  <c r="AN10" i="68" s="1"/>
  <c r="AM23" i="68"/>
  <c r="V17" i="68" s="1"/>
  <c r="AM17" i="68" s="1"/>
  <c r="X9" i="67"/>
  <c r="AO9" i="67" s="1"/>
  <c r="N5" i="35"/>
  <c r="AP61" i="67"/>
  <c r="Y20" i="67" s="1"/>
  <c r="AP20" i="67" s="1"/>
  <c r="AP19" i="67" s="1"/>
  <c r="Y13" i="67" s="1"/>
  <c r="AP13" i="67" s="1"/>
  <c r="AP12" i="67" s="1"/>
  <c r="AO42" i="67"/>
  <c r="X18" i="67" s="1"/>
  <c r="AO18" i="67" s="1"/>
  <c r="S9" i="63"/>
  <c r="AJ9" i="63" s="1"/>
  <c r="I5" i="31"/>
  <c r="M9" i="61"/>
  <c r="AD9" i="61" s="1"/>
  <c r="C5" i="29"/>
  <c r="V9" i="62"/>
  <c r="AM9" i="62" s="1"/>
  <c r="L5" i="30"/>
  <c r="U9" i="63"/>
  <c r="AL9" i="63" s="1"/>
  <c r="K5" i="31"/>
  <c r="R9" i="62"/>
  <c r="AI9" i="62" s="1"/>
  <c r="H5" i="30"/>
  <c r="P9" i="62"/>
  <c r="AG9" i="62" s="1"/>
  <c r="F5" i="30"/>
  <c r="L7" i="61"/>
  <c r="AC7" i="61" s="1"/>
  <c r="B3" i="29"/>
  <c r="L8" i="61"/>
  <c r="AC8" i="61" s="1"/>
  <c r="B4" i="29"/>
  <c r="AN42" i="67"/>
  <c r="W18" i="67" s="1"/>
  <c r="AN18" i="67" s="1"/>
  <c r="AP42" i="68"/>
  <c r="Y18" i="68" s="1"/>
  <c r="AP18" i="68" s="1"/>
  <c r="AM42" i="68"/>
  <c r="V18" i="68" s="1"/>
  <c r="AM18" i="68" s="1"/>
  <c r="AE42" i="67"/>
  <c r="N18" i="67" s="1"/>
  <c r="AE18" i="67" s="1"/>
  <c r="AE2" i="67"/>
  <c r="AQ68" i="66"/>
  <c r="Z22" i="66" s="1"/>
  <c r="AQ22" i="66" s="1"/>
  <c r="AQ21" i="66" s="1"/>
  <c r="Z15" i="66" s="1"/>
  <c r="AQ15" i="66" s="1"/>
  <c r="AQ14" i="66" s="1"/>
  <c r="AP61" i="66"/>
  <c r="Y20" i="66" s="1"/>
  <c r="AP20" i="66" s="1"/>
  <c r="AP19" i="66" s="1"/>
  <c r="Y13" i="66" s="1"/>
  <c r="AP13" i="66" s="1"/>
  <c r="AP12" i="66" s="1"/>
  <c r="AN68" i="68"/>
  <c r="W22" i="68" s="1"/>
  <c r="AN22" i="68" s="1"/>
  <c r="AN21" i="68" s="1"/>
  <c r="W15" i="68" s="1"/>
  <c r="AN15" i="68" s="1"/>
  <c r="AN14" i="68" s="1"/>
  <c r="AC2" i="67"/>
  <c r="AM23" i="67"/>
  <c r="V17" i="67" s="1"/>
  <c r="AM17" i="67" s="1"/>
  <c r="AQ23" i="67"/>
  <c r="Z17" i="67" s="1"/>
  <c r="AQ17" i="67" s="1"/>
  <c r="AQ16" i="67" s="1"/>
  <c r="Z11" i="67" s="1"/>
  <c r="AQ11" i="67" s="1"/>
  <c r="AQ10" i="67" s="1"/>
  <c r="AC68" i="64"/>
  <c r="L22" i="64" s="1"/>
  <c r="AC22" i="64" s="1"/>
  <c r="AC21" i="64" s="1"/>
  <c r="L15" i="64" s="1"/>
  <c r="AC15" i="64" s="1"/>
  <c r="AC14" i="64" s="1"/>
  <c r="L8" i="64"/>
  <c r="AC8" i="64" s="1"/>
  <c r="B4" i="32"/>
  <c r="AP23" i="65"/>
  <c r="Y17" i="65" s="1"/>
  <c r="AP17" i="65" s="1"/>
  <c r="AE23" i="65"/>
  <c r="N17" i="65" s="1"/>
  <c r="AE17" i="65" s="1"/>
  <c r="AH68" i="65"/>
  <c r="Q22" i="65" s="1"/>
  <c r="AH22" i="65" s="1"/>
  <c r="AH21" i="65" s="1"/>
  <c r="Q15" i="65" s="1"/>
  <c r="AH15" i="65" s="1"/>
  <c r="AH14" i="65" s="1"/>
  <c r="AM68" i="65"/>
  <c r="V22" i="65" s="1"/>
  <c r="AM22" i="65" s="1"/>
  <c r="AM21" i="65" s="1"/>
  <c r="V15" i="65" s="1"/>
  <c r="AM15" i="65" s="1"/>
  <c r="AM14" i="65" s="1"/>
  <c r="AP42" i="64"/>
  <c r="Y18" i="64" s="1"/>
  <c r="AP18" i="64" s="1"/>
  <c r="AI2" i="64"/>
  <c r="AD61" i="63"/>
  <c r="M20" i="63" s="1"/>
  <c r="AD20" i="63" s="1"/>
  <c r="AD19" i="63" s="1"/>
  <c r="M13" i="63" s="1"/>
  <c r="AD13" i="63" s="1"/>
  <c r="AD12" i="63" s="1"/>
  <c r="AJ23" i="63"/>
  <c r="S17" i="63" s="1"/>
  <c r="AJ17" i="63" s="1"/>
  <c r="AC68" i="62"/>
  <c r="L22" i="62" s="1"/>
  <c r="AC22" i="62" s="1"/>
  <c r="AC21" i="62" s="1"/>
  <c r="L15" i="62" s="1"/>
  <c r="AC15" i="62" s="1"/>
  <c r="AC14" i="62" s="1"/>
  <c r="AP23" i="62"/>
  <c r="Y17" i="62" s="1"/>
  <c r="AP17" i="62" s="1"/>
  <c r="AP16" i="62" s="1"/>
  <c r="Y11" i="62" s="1"/>
  <c r="AP11" i="62" s="1"/>
  <c r="AP10" i="62" s="1"/>
  <c r="AM2" i="62"/>
  <c r="AR68" i="61"/>
  <c r="AA22" i="61" s="1"/>
  <c r="AR22" i="61" s="1"/>
  <c r="AR21" i="61" s="1"/>
  <c r="AA15" i="61" s="1"/>
  <c r="AR15" i="61" s="1"/>
  <c r="AR14" i="61" s="1"/>
  <c r="AG23" i="64"/>
  <c r="P17" i="64" s="1"/>
  <c r="AG17" i="64" s="1"/>
  <c r="AG16" i="64" s="1"/>
  <c r="P11" i="64" s="1"/>
  <c r="AG11" i="64" s="1"/>
  <c r="AG10" i="64" s="1"/>
  <c r="AR68" i="62"/>
  <c r="AA22" i="62" s="1"/>
  <c r="AR22" i="62" s="1"/>
  <c r="AR21" i="62" s="1"/>
  <c r="AA15" i="62" s="1"/>
  <c r="AR15" i="62" s="1"/>
  <c r="AR14" i="62" s="1"/>
  <c r="AN23" i="63"/>
  <c r="W17" i="63" s="1"/>
  <c r="AN17" i="63" s="1"/>
  <c r="AE23" i="61"/>
  <c r="N17" i="61" s="1"/>
  <c r="AE17" i="61" s="1"/>
  <c r="AK42" i="63"/>
  <c r="T18" i="63" s="1"/>
  <c r="AK18" i="63" s="1"/>
  <c r="AO42" i="63"/>
  <c r="X18" i="63" s="1"/>
  <c r="AO18" i="63" s="1"/>
  <c r="AO16" i="63" s="1"/>
  <c r="X11" i="63" s="1"/>
  <c r="AO11" i="63" s="1"/>
  <c r="AO10" i="63" s="1"/>
  <c r="Z4" i="125"/>
  <c r="R4" i="125"/>
  <c r="J4" i="125"/>
  <c r="Y4" i="125"/>
  <c r="Q4" i="125"/>
  <c r="I4" i="125"/>
  <c r="X4" i="125"/>
  <c r="P4" i="125"/>
  <c r="H4" i="125"/>
  <c r="W4" i="125"/>
  <c r="O4" i="125"/>
  <c r="G4" i="125"/>
  <c r="V4" i="125"/>
  <c r="N4" i="125"/>
  <c r="U4" i="125"/>
  <c r="M4" i="125"/>
  <c r="T4" i="125"/>
  <c r="L4" i="125"/>
  <c r="AA4" i="125"/>
  <c r="S4" i="125"/>
  <c r="K4" i="125"/>
  <c r="I3" i="101"/>
  <c r="I2" i="73"/>
  <c r="I2" i="101" s="1"/>
  <c r="B3" i="113"/>
  <c r="B2" i="77"/>
  <c r="B2" i="113" s="1"/>
  <c r="D3" i="113"/>
  <c r="D2" i="77"/>
  <c r="D2" i="113" s="1"/>
  <c r="F3" i="113"/>
  <c r="F2" i="77"/>
  <c r="F2" i="113" s="1"/>
  <c r="B28" i="89"/>
  <c r="B20" i="89"/>
  <c r="B27" i="89"/>
  <c r="B19" i="89"/>
  <c r="B26" i="89"/>
  <c r="B18" i="89"/>
  <c r="B33" i="89"/>
  <c r="B25" i="89"/>
  <c r="B17" i="89"/>
  <c r="B32" i="89"/>
  <c r="B24" i="89"/>
  <c r="B31" i="89"/>
  <c r="B23" i="89"/>
  <c r="B30" i="89"/>
  <c r="B22" i="89"/>
  <c r="B29" i="89"/>
  <c r="B21" i="89"/>
  <c r="AL61" i="61"/>
  <c r="U20" i="61" s="1"/>
  <c r="AL20" i="61" s="1"/>
  <c r="AL19" i="61" s="1"/>
  <c r="U13" i="61" s="1"/>
  <c r="AL13" i="61" s="1"/>
  <c r="AL12" i="61" s="1"/>
  <c r="W4" i="131"/>
  <c r="V4" i="131"/>
  <c r="N4" i="131"/>
  <c r="U4" i="131"/>
  <c r="T4" i="131"/>
  <c r="Z4" i="131"/>
  <c r="AA4" i="131"/>
  <c r="M4" i="131"/>
  <c r="Y4" i="131"/>
  <c r="L4" i="131"/>
  <c r="X4" i="131"/>
  <c r="K4" i="131"/>
  <c r="S4" i="131"/>
  <c r="J4" i="131"/>
  <c r="R4" i="131"/>
  <c r="I4" i="131"/>
  <c r="Q4" i="131"/>
  <c r="H4" i="131"/>
  <c r="P4" i="131"/>
  <c r="O4" i="131"/>
  <c r="G4" i="131"/>
  <c r="P3" i="119"/>
  <c r="P2" i="79"/>
  <c r="P2" i="119" s="1"/>
  <c r="K3" i="107"/>
  <c r="K2" i="75"/>
  <c r="K2" i="107" s="1"/>
  <c r="M3" i="107"/>
  <c r="M2" i="75"/>
  <c r="M2" i="107" s="1"/>
  <c r="O3" i="107"/>
  <c r="O2" i="75"/>
  <c r="O2" i="107" s="1"/>
  <c r="U5" i="140"/>
  <c r="M5" i="140"/>
  <c r="T5" i="140"/>
  <c r="L5" i="140"/>
  <c r="W5" i="140"/>
  <c r="K5" i="140"/>
  <c r="V5" i="140"/>
  <c r="J5" i="140"/>
  <c r="S5" i="140"/>
  <c r="I5" i="140"/>
  <c r="R5" i="140"/>
  <c r="H5" i="140"/>
  <c r="AA5" i="140"/>
  <c r="Q5" i="140"/>
  <c r="G5" i="140"/>
  <c r="Y5" i="140"/>
  <c r="O5" i="140"/>
  <c r="P5" i="140"/>
  <c r="N5" i="140"/>
  <c r="Z5" i="140"/>
  <c r="X5" i="140"/>
  <c r="Q3" i="98"/>
  <c r="B3" i="98"/>
  <c r="D3" i="110"/>
  <c r="F3" i="110"/>
  <c r="AD42" i="61"/>
  <c r="M18" i="61" s="1"/>
  <c r="AD18" i="61" s="1"/>
  <c r="AD16" i="61" s="1"/>
  <c r="M11" i="61" s="1"/>
  <c r="AD11" i="61" s="1"/>
  <c r="AD10" i="61" s="1"/>
  <c r="O4" i="76"/>
  <c r="O4" i="110" s="1"/>
  <c r="G4" i="76"/>
  <c r="G4" i="110" s="1"/>
  <c r="O4" i="72"/>
  <c r="O4" i="98" s="1"/>
  <c r="G4" i="72"/>
  <c r="G4" i="98" s="1"/>
  <c r="N4" i="76"/>
  <c r="N4" i="110" s="1"/>
  <c r="F4" i="76"/>
  <c r="F4" i="110" s="1"/>
  <c r="N4" i="72"/>
  <c r="N4" i="98" s="1"/>
  <c r="F4" i="72"/>
  <c r="F4" i="98" s="1"/>
  <c r="M4" i="76"/>
  <c r="M4" i="110" s="1"/>
  <c r="E4" i="76"/>
  <c r="E4" i="110" s="1"/>
  <c r="M4" i="72"/>
  <c r="M4" i="98" s="1"/>
  <c r="E4" i="72"/>
  <c r="E4" i="98" s="1"/>
  <c r="L4" i="76"/>
  <c r="L4" i="110" s="1"/>
  <c r="D4" i="76"/>
  <c r="D4" i="110" s="1"/>
  <c r="K4" i="76"/>
  <c r="K4" i="110" s="1"/>
  <c r="C4" i="76"/>
  <c r="C4" i="110" s="1"/>
  <c r="K4" i="72"/>
  <c r="K4" i="98" s="1"/>
  <c r="C4" i="72"/>
  <c r="C4" i="98" s="1"/>
  <c r="J4" i="76"/>
  <c r="J4" i="110" s="1"/>
  <c r="B4" i="76"/>
  <c r="B4" i="110" s="1"/>
  <c r="J4" i="72"/>
  <c r="J4" i="98" s="1"/>
  <c r="B4" i="72"/>
  <c r="B4" i="98" s="1"/>
  <c r="Q4" i="76"/>
  <c r="Q4" i="110" s="1"/>
  <c r="Q4" i="72"/>
  <c r="Q4" i="98" s="1"/>
  <c r="P4" i="76"/>
  <c r="P4" i="110" s="1"/>
  <c r="P4" i="72"/>
  <c r="P4" i="98" s="1"/>
  <c r="I4" i="76"/>
  <c r="I4" i="110" s="1"/>
  <c r="L4" i="72"/>
  <c r="L4" i="98" s="1"/>
  <c r="H4" i="76"/>
  <c r="H4" i="110" s="1"/>
  <c r="I4" i="72"/>
  <c r="I4" i="98" s="1"/>
  <c r="H4" i="72"/>
  <c r="H4" i="98" s="1"/>
  <c r="D4" i="72"/>
  <c r="D4" i="98" s="1"/>
  <c r="AE2" i="63"/>
  <c r="AI2" i="63"/>
  <c r="AM2" i="61"/>
  <c r="Q3" i="104"/>
  <c r="Q2" i="74"/>
  <c r="Q2" i="104" s="1"/>
  <c r="C3" i="116"/>
  <c r="C2" i="78"/>
  <c r="C2" i="116" s="1"/>
  <c r="E3" i="116"/>
  <c r="E2" i="78"/>
  <c r="E2" i="116" s="1"/>
  <c r="G3" i="116"/>
  <c r="G2" i="78"/>
  <c r="G2" i="116" s="1"/>
  <c r="AF42" i="67"/>
  <c r="O18" i="67" s="1"/>
  <c r="AF18" i="67" s="1"/>
  <c r="AF2" i="67"/>
  <c r="AI42" i="68"/>
  <c r="R18" i="68" s="1"/>
  <c r="AI18" i="68" s="1"/>
  <c r="AI68" i="66"/>
  <c r="R22" i="66" s="1"/>
  <c r="AI22" i="66" s="1"/>
  <c r="AI21" i="66" s="1"/>
  <c r="R15" i="66" s="1"/>
  <c r="AI15" i="66" s="1"/>
  <c r="AI14" i="66" s="1"/>
  <c r="AH61" i="66"/>
  <c r="Q20" i="66" s="1"/>
  <c r="AH20" i="66" s="1"/>
  <c r="AH19" i="66" s="1"/>
  <c r="Q13" i="66" s="1"/>
  <c r="AH13" i="66" s="1"/>
  <c r="AH12" i="66" s="1"/>
  <c r="AG61" i="67"/>
  <c r="P20" i="67" s="1"/>
  <c r="AG20" i="67" s="1"/>
  <c r="AG19" i="67" s="1"/>
  <c r="P13" i="67" s="1"/>
  <c r="AG13" i="67" s="1"/>
  <c r="AG12" i="67" s="1"/>
  <c r="AF23" i="67"/>
  <c r="O17" i="67" s="1"/>
  <c r="AF17" i="67" s="1"/>
  <c r="AC23" i="67"/>
  <c r="L17" i="67" s="1"/>
  <c r="AC17" i="67" s="1"/>
  <c r="AJ2" i="66"/>
  <c r="AP42" i="66"/>
  <c r="Y18" i="66" s="1"/>
  <c r="AP18" i="66" s="1"/>
  <c r="AP16" i="66" s="1"/>
  <c r="Y11" i="66" s="1"/>
  <c r="AP11" i="66" s="1"/>
  <c r="AP10" i="66" s="1"/>
  <c r="AK23" i="66"/>
  <c r="T17" i="66" s="1"/>
  <c r="AK17" i="66" s="1"/>
  <c r="AK16" i="66" s="1"/>
  <c r="T11" i="66" s="1"/>
  <c r="AK11" i="66" s="1"/>
  <c r="AK10" i="66" s="1"/>
  <c r="AN2" i="66"/>
  <c r="AH42" i="65"/>
  <c r="Q18" i="65" s="1"/>
  <c r="AH18" i="65" s="1"/>
  <c r="M9" i="64"/>
  <c r="AD9" i="64" s="1"/>
  <c r="C5" i="32"/>
  <c r="AL68" i="64"/>
  <c r="U22" i="64" s="1"/>
  <c r="AL22" i="64" s="1"/>
  <c r="AL21" i="64" s="1"/>
  <c r="U15" i="64" s="1"/>
  <c r="AL15" i="64" s="1"/>
  <c r="AL14" i="64" s="1"/>
  <c r="AQ23" i="65"/>
  <c r="Z17" i="65" s="1"/>
  <c r="AQ17" i="65" s="1"/>
  <c r="AQ16" i="65" s="1"/>
  <c r="Z11" i="65" s="1"/>
  <c r="AQ11" i="65" s="1"/>
  <c r="AQ10" i="65" s="1"/>
  <c r="AL2" i="66"/>
  <c r="AH23" i="65"/>
  <c r="Q17" i="65" s="1"/>
  <c r="AH17" i="65" s="1"/>
  <c r="AH16" i="65" s="1"/>
  <c r="Q11" i="65" s="1"/>
  <c r="AH11" i="65" s="1"/>
  <c r="AH10" i="65" s="1"/>
  <c r="AO61" i="65"/>
  <c r="X20" i="65" s="1"/>
  <c r="AO20" i="65" s="1"/>
  <c r="AO19" i="65" s="1"/>
  <c r="X13" i="65" s="1"/>
  <c r="AO13" i="65" s="1"/>
  <c r="AO12" i="65" s="1"/>
  <c r="X9" i="65"/>
  <c r="AO9" i="65" s="1"/>
  <c r="N5" i="33"/>
  <c r="AJ68" i="65"/>
  <c r="S22" i="65" s="1"/>
  <c r="AJ22" i="65" s="1"/>
  <c r="AJ21" i="65" s="1"/>
  <c r="S15" i="65" s="1"/>
  <c r="AJ15" i="65" s="1"/>
  <c r="AJ14" i="65" s="1"/>
  <c r="AF68" i="65"/>
  <c r="O22" i="65" s="1"/>
  <c r="AF22" i="65" s="1"/>
  <c r="AF21" i="65" s="1"/>
  <c r="O15" i="65" s="1"/>
  <c r="AF15" i="65" s="1"/>
  <c r="AF14" i="65" s="1"/>
  <c r="AP68" i="63"/>
  <c r="Y22" i="63" s="1"/>
  <c r="AP22" i="63" s="1"/>
  <c r="AP21" i="63" s="1"/>
  <c r="Y15" i="63" s="1"/>
  <c r="AP15" i="63" s="1"/>
  <c r="AP14" i="63" s="1"/>
  <c r="AH42" i="64"/>
  <c r="Q18" i="64" s="1"/>
  <c r="AH18" i="64" s="1"/>
  <c r="AR23" i="64"/>
  <c r="AA17" i="64" s="1"/>
  <c r="AR17" i="64" s="1"/>
  <c r="AL61" i="63"/>
  <c r="U20" i="63" s="1"/>
  <c r="AL20" i="63" s="1"/>
  <c r="AL19" i="63" s="1"/>
  <c r="U13" i="63" s="1"/>
  <c r="AL13" i="63" s="1"/>
  <c r="AL12" i="63" s="1"/>
  <c r="AE68" i="62"/>
  <c r="N22" i="62" s="1"/>
  <c r="AE22" i="62" s="1"/>
  <c r="AE21" i="62" s="1"/>
  <c r="N15" i="62" s="1"/>
  <c r="AE15" i="62" s="1"/>
  <c r="AE14" i="62" s="1"/>
  <c r="AR61" i="62"/>
  <c r="AA20" i="62" s="1"/>
  <c r="AR20" i="62" s="1"/>
  <c r="AR19" i="62" s="1"/>
  <c r="AA13" i="62" s="1"/>
  <c r="AR13" i="62" s="1"/>
  <c r="AR12" i="62" s="1"/>
  <c r="AM42" i="62"/>
  <c r="V18" i="62" s="1"/>
  <c r="AM18" i="62" s="1"/>
  <c r="AH23" i="62"/>
  <c r="Q17" i="62" s="1"/>
  <c r="AH17" i="62" s="1"/>
  <c r="AE2" i="62"/>
  <c r="AJ68" i="61"/>
  <c r="S22" i="61" s="1"/>
  <c r="AJ22" i="61" s="1"/>
  <c r="AJ21" i="61" s="1"/>
  <c r="S15" i="61" s="1"/>
  <c r="AJ15" i="61" s="1"/>
  <c r="AJ14" i="61" s="1"/>
  <c r="AO23" i="64"/>
  <c r="X17" i="64" s="1"/>
  <c r="AO17" i="64" s="1"/>
  <c r="AO16" i="64" s="1"/>
  <c r="X11" i="64" s="1"/>
  <c r="AO11" i="64" s="1"/>
  <c r="AO10" i="64" s="1"/>
  <c r="AJ68" i="62"/>
  <c r="S22" i="62" s="1"/>
  <c r="AJ22" i="62" s="1"/>
  <c r="AJ21" i="62" s="1"/>
  <c r="S15" i="62" s="1"/>
  <c r="AJ15" i="62" s="1"/>
  <c r="AJ14" i="62" s="1"/>
  <c r="AO23" i="62"/>
  <c r="X17" i="62" s="1"/>
  <c r="AO17" i="62" s="1"/>
  <c r="AL2" i="62"/>
  <c r="AQ68" i="61"/>
  <c r="Z22" i="61" s="1"/>
  <c r="AQ22" i="61" s="1"/>
  <c r="AQ21" i="61" s="1"/>
  <c r="Z15" i="61" s="1"/>
  <c r="AQ15" i="61" s="1"/>
  <c r="AQ14" i="61" s="1"/>
  <c r="AF23" i="63"/>
  <c r="O17" i="63" s="1"/>
  <c r="AF17" i="63" s="1"/>
  <c r="AD42" i="63"/>
  <c r="M18" i="63" s="1"/>
  <c r="AD18" i="63" s="1"/>
  <c r="AH42" i="63"/>
  <c r="Q18" i="63" s="1"/>
  <c r="AH18" i="63" s="1"/>
  <c r="I3" i="113"/>
  <c r="I2" i="77"/>
  <c r="I2" i="113" s="1"/>
  <c r="J3" i="113"/>
  <c r="J2" i="77"/>
  <c r="J2" i="113" s="1"/>
  <c r="L3" i="113"/>
  <c r="L2" i="77"/>
  <c r="L2" i="113" s="1"/>
  <c r="N3" i="113"/>
  <c r="N2" i="77"/>
  <c r="N2" i="113" s="1"/>
  <c r="AD61" i="61"/>
  <c r="M20" i="61" s="1"/>
  <c r="AD20" i="61" s="1"/>
  <c r="AD19" i="61" s="1"/>
  <c r="M13" i="61" s="1"/>
  <c r="AD13" i="61" s="1"/>
  <c r="AD12" i="61" s="1"/>
  <c r="AG23" i="61"/>
  <c r="P17" i="61" s="1"/>
  <c r="AG17" i="61" s="1"/>
  <c r="Q3" i="107"/>
  <c r="Q2" i="75"/>
  <c r="Q2" i="107" s="1"/>
  <c r="C3" i="119"/>
  <c r="C2" i="79"/>
  <c r="C2" i="119" s="1"/>
  <c r="E3" i="119"/>
  <c r="E2" i="79"/>
  <c r="E2" i="119" s="1"/>
  <c r="G3" i="119"/>
  <c r="G2" i="79"/>
  <c r="G2" i="119" s="1"/>
  <c r="I3" i="110"/>
  <c r="J3" i="98"/>
  <c r="L3" i="110"/>
  <c r="N3" i="110"/>
  <c r="AM2" i="63"/>
  <c r="AQ2" i="63"/>
  <c r="Q3" i="116"/>
  <c r="Q2" i="78"/>
  <c r="Q2" i="116" s="1"/>
  <c r="K3" i="116"/>
  <c r="K2" i="78"/>
  <c r="K2" i="116" s="1"/>
  <c r="M3" i="116"/>
  <c r="M2" i="78"/>
  <c r="M2" i="116" s="1"/>
  <c r="O2" i="78"/>
  <c r="O2" i="116" s="1"/>
  <c r="O3" i="116"/>
  <c r="AF42" i="68"/>
  <c r="O18" i="68" s="1"/>
  <c r="AF18" i="68" s="1"/>
  <c r="AF16" i="68" s="1"/>
  <c r="O11" i="68" s="1"/>
  <c r="AF11" i="68" s="1"/>
  <c r="AF10" i="68" s="1"/>
  <c r="AQ42" i="68"/>
  <c r="Z18" i="68" s="1"/>
  <c r="AQ18" i="68" s="1"/>
  <c r="AL2" i="67"/>
  <c r="AN23" i="67"/>
  <c r="W17" i="67" s="1"/>
  <c r="AN17" i="67" s="1"/>
  <c r="AN16" i="67" s="1"/>
  <c r="W11" i="67" s="1"/>
  <c r="AN11" i="67" s="1"/>
  <c r="AN10" i="67" s="1"/>
  <c r="AK23" i="67"/>
  <c r="T17" i="67" s="1"/>
  <c r="AK17" i="67" s="1"/>
  <c r="AK16" i="67" s="1"/>
  <c r="T11" i="67" s="1"/>
  <c r="AK11" i="67" s="1"/>
  <c r="AK10" i="67" s="1"/>
  <c r="AL23" i="66"/>
  <c r="U17" i="66" s="1"/>
  <c r="AL17" i="66" s="1"/>
  <c r="AH42" i="66"/>
  <c r="Q18" i="66" s="1"/>
  <c r="AH18" i="66" s="1"/>
  <c r="AH16" i="66" s="1"/>
  <c r="Q11" i="66" s="1"/>
  <c r="AH11" i="66" s="1"/>
  <c r="AH10" i="66" s="1"/>
  <c r="AC23" i="66"/>
  <c r="L17" i="66" s="1"/>
  <c r="AC17" i="66" s="1"/>
  <c r="AC16" i="66" s="1"/>
  <c r="L11" i="66" s="1"/>
  <c r="AC11" i="66" s="1"/>
  <c r="AC10" i="66" s="1"/>
  <c r="AL61" i="66"/>
  <c r="U20" i="66" s="1"/>
  <c r="AL20" i="66" s="1"/>
  <c r="AL19" i="66" s="1"/>
  <c r="U13" i="66" s="1"/>
  <c r="AL13" i="66" s="1"/>
  <c r="AL12" i="66" s="1"/>
  <c r="AO2" i="66"/>
  <c r="AF2" i="66"/>
  <c r="AI23" i="65"/>
  <c r="R17" i="65" s="1"/>
  <c r="AI17" i="65" s="1"/>
  <c r="AI16" i="65" s="1"/>
  <c r="R11" i="65" s="1"/>
  <c r="AI11" i="65" s="1"/>
  <c r="AI10" i="65" s="1"/>
  <c r="AR61" i="65"/>
  <c r="AA20" i="65" s="1"/>
  <c r="AR20" i="65" s="1"/>
  <c r="AR19" i="65" s="1"/>
  <c r="AA13" i="65" s="1"/>
  <c r="AR13" i="65" s="1"/>
  <c r="AR12" i="65" s="1"/>
  <c r="AI68" i="64"/>
  <c r="R22" i="64" s="1"/>
  <c r="AI22" i="64" s="1"/>
  <c r="AI21" i="64" s="1"/>
  <c r="R15" i="64" s="1"/>
  <c r="AI15" i="64" s="1"/>
  <c r="AI14" i="64" s="1"/>
  <c r="AO23" i="65"/>
  <c r="X17" i="65" s="1"/>
  <c r="AO17" i="65" s="1"/>
  <c r="AO16" i="65" s="1"/>
  <c r="X11" i="65" s="1"/>
  <c r="AO11" i="65" s="1"/>
  <c r="AO10" i="65" s="1"/>
  <c r="AG61" i="65"/>
  <c r="P20" i="65" s="1"/>
  <c r="AG20" i="65" s="1"/>
  <c r="AG19" i="65" s="1"/>
  <c r="P13" i="65" s="1"/>
  <c r="AG13" i="65" s="1"/>
  <c r="AG12" i="65" s="1"/>
  <c r="AF42" i="64"/>
  <c r="O18" i="64" s="1"/>
  <c r="AF18" i="64" s="1"/>
  <c r="AP68" i="65"/>
  <c r="Y22" i="65" s="1"/>
  <c r="AP22" i="65" s="1"/>
  <c r="AP21" i="65" s="1"/>
  <c r="Y15" i="65" s="1"/>
  <c r="AP15" i="65" s="1"/>
  <c r="AP14" i="65" s="1"/>
  <c r="AN68" i="65"/>
  <c r="W22" i="65" s="1"/>
  <c r="AN22" i="65" s="1"/>
  <c r="AN21" i="65" s="1"/>
  <c r="W15" i="65" s="1"/>
  <c r="AN15" i="65" s="1"/>
  <c r="AN14" i="65" s="1"/>
  <c r="AK42" i="64"/>
  <c r="T18" i="64" s="1"/>
  <c r="AK18" i="64" s="1"/>
  <c r="AH68" i="63"/>
  <c r="Q22" i="63" s="1"/>
  <c r="AH22" i="63" s="1"/>
  <c r="AH21" i="63" s="1"/>
  <c r="Q15" i="63" s="1"/>
  <c r="AH15" i="63" s="1"/>
  <c r="AH14" i="63" s="1"/>
  <c r="AG61" i="63"/>
  <c r="P20" i="63" s="1"/>
  <c r="AG20" i="63" s="1"/>
  <c r="AG19" i="63" s="1"/>
  <c r="P13" i="63" s="1"/>
  <c r="AG13" i="63" s="1"/>
  <c r="AG12" i="63" s="1"/>
  <c r="AR42" i="64"/>
  <c r="AA18" i="64" s="1"/>
  <c r="AR18" i="64" s="1"/>
  <c r="AO68" i="63"/>
  <c r="X22" i="63" s="1"/>
  <c r="AO22" i="63" s="1"/>
  <c r="AO21" i="63" s="1"/>
  <c r="X15" i="63" s="1"/>
  <c r="AO15" i="63" s="1"/>
  <c r="AO14" i="63" s="1"/>
  <c r="AN61" i="63"/>
  <c r="W20" i="63" s="1"/>
  <c r="AN20" i="63" s="1"/>
  <c r="AN19" i="63" s="1"/>
  <c r="W13" i="63" s="1"/>
  <c r="AN13" i="63" s="1"/>
  <c r="AN12" i="63" s="1"/>
  <c r="AO42" i="62"/>
  <c r="X18" i="62" s="1"/>
  <c r="AO18" i="62" s="1"/>
  <c r="AR23" i="62"/>
  <c r="AA17" i="62" s="1"/>
  <c r="AR17" i="62" s="1"/>
  <c r="AJ61" i="62"/>
  <c r="S20" i="62" s="1"/>
  <c r="AJ20" i="62" s="1"/>
  <c r="AJ19" i="62" s="1"/>
  <c r="S13" i="62" s="1"/>
  <c r="AJ13" i="62" s="1"/>
  <c r="AJ12" i="62" s="1"/>
  <c r="AE42" i="62"/>
  <c r="N18" i="62" s="1"/>
  <c r="AE18" i="62" s="1"/>
  <c r="AD23" i="64"/>
  <c r="M17" i="64" s="1"/>
  <c r="AD17" i="64" s="1"/>
  <c r="AD16" i="64" s="1"/>
  <c r="M11" i="64" s="1"/>
  <c r="AD11" i="64" s="1"/>
  <c r="AD10" i="64" s="1"/>
  <c r="AH23" i="64"/>
  <c r="Q17" i="64" s="1"/>
  <c r="AH17" i="64" s="1"/>
  <c r="AP23" i="63"/>
  <c r="Y17" i="63" s="1"/>
  <c r="AP17" i="63" s="1"/>
  <c r="AQ61" i="62"/>
  <c r="Z20" i="62" s="1"/>
  <c r="AQ20" i="62" s="1"/>
  <c r="AQ19" i="62" s="1"/>
  <c r="Z13" i="62" s="1"/>
  <c r="AQ13" i="62" s="1"/>
  <c r="AQ12" i="62" s="1"/>
  <c r="AL42" i="62"/>
  <c r="U18" i="62" s="1"/>
  <c r="AL18" i="62" s="1"/>
  <c r="AL16" i="62" s="1"/>
  <c r="U11" i="62" s="1"/>
  <c r="AL11" i="62" s="1"/>
  <c r="AL10" i="62" s="1"/>
  <c r="AG23" i="62"/>
  <c r="P17" i="62" s="1"/>
  <c r="AG17" i="62" s="1"/>
  <c r="AD2" i="62"/>
  <c r="AI68" i="61"/>
  <c r="R22" i="61" s="1"/>
  <c r="AI22" i="61" s="1"/>
  <c r="AI21" i="61" s="1"/>
  <c r="R15" i="61" s="1"/>
  <c r="AI15" i="61" s="1"/>
  <c r="AI14" i="61" s="1"/>
  <c r="AJ42" i="61"/>
  <c r="S18" i="61" s="1"/>
  <c r="AJ18" i="61" s="1"/>
  <c r="X5" i="125"/>
  <c r="P5" i="125"/>
  <c r="H5" i="125"/>
  <c r="W5" i="125"/>
  <c r="O5" i="125"/>
  <c r="G5" i="125"/>
  <c r="V5" i="125"/>
  <c r="N5" i="125"/>
  <c r="U5" i="125"/>
  <c r="M5" i="125"/>
  <c r="T5" i="125"/>
  <c r="L5" i="125"/>
  <c r="AA5" i="125"/>
  <c r="S5" i="125"/>
  <c r="K5" i="125"/>
  <c r="Z5" i="125"/>
  <c r="R5" i="125"/>
  <c r="J5" i="125"/>
  <c r="Y5" i="125"/>
  <c r="Q5" i="125"/>
  <c r="I5" i="125"/>
  <c r="AL42" i="63"/>
  <c r="U18" i="63" s="1"/>
  <c r="AL18" i="63" s="1"/>
  <c r="AL16" i="63" s="1"/>
  <c r="U11" i="63" s="1"/>
  <c r="AL11" i="63" s="1"/>
  <c r="AL10" i="63" s="1"/>
  <c r="AP42" i="63"/>
  <c r="Y18" i="63" s="1"/>
  <c r="AP18" i="63" s="1"/>
  <c r="V4" i="137"/>
  <c r="N4" i="137"/>
  <c r="Y4" i="137"/>
  <c r="P4" i="137"/>
  <c r="G4" i="137"/>
  <c r="X4" i="137"/>
  <c r="O4" i="137"/>
  <c r="W4" i="137"/>
  <c r="M4" i="137"/>
  <c r="U4" i="137"/>
  <c r="L4" i="137"/>
  <c r="T4" i="137"/>
  <c r="K4" i="137"/>
  <c r="AA4" i="137"/>
  <c r="R4" i="137"/>
  <c r="I4" i="137"/>
  <c r="J4" i="137"/>
  <c r="H4" i="137"/>
  <c r="Z4" i="137"/>
  <c r="S4" i="137"/>
  <c r="Q4" i="137"/>
  <c r="P2" i="73"/>
  <c r="P2" i="101" s="1"/>
  <c r="P3" i="101"/>
  <c r="C3" i="101"/>
  <c r="C2" i="73"/>
  <c r="C2" i="101" s="1"/>
  <c r="E3" i="101"/>
  <c r="E2" i="73"/>
  <c r="E2" i="101" s="1"/>
  <c r="G3" i="101"/>
  <c r="G2" i="73"/>
  <c r="G2" i="101" s="1"/>
  <c r="B14" i="85"/>
  <c r="B13" i="85"/>
  <c r="AO42" i="61"/>
  <c r="X18" i="61" s="1"/>
  <c r="AO18" i="61" s="1"/>
  <c r="AO16" i="61" s="1"/>
  <c r="X11" i="61" s="1"/>
  <c r="AO11" i="61" s="1"/>
  <c r="AO10" i="61" s="1"/>
  <c r="X4" i="143"/>
  <c r="P4" i="143"/>
  <c r="H4" i="143"/>
  <c r="W4" i="143"/>
  <c r="O4" i="143"/>
  <c r="G4" i="143"/>
  <c r="V4" i="143"/>
  <c r="N4" i="143"/>
  <c r="Q4" i="143"/>
  <c r="AA4" i="143"/>
  <c r="M4" i="143"/>
  <c r="Z4" i="143"/>
  <c r="L4" i="143"/>
  <c r="Y4" i="143"/>
  <c r="K4" i="143"/>
  <c r="U4" i="143"/>
  <c r="J4" i="143"/>
  <c r="S4" i="143"/>
  <c r="T4" i="143"/>
  <c r="R4" i="143"/>
  <c r="I4" i="143"/>
  <c r="X5" i="122"/>
  <c r="P5" i="122"/>
  <c r="H5" i="122"/>
  <c r="W5" i="122"/>
  <c r="O5" i="122"/>
  <c r="G5" i="122"/>
  <c r="V5" i="122"/>
  <c r="N5" i="122"/>
  <c r="U5" i="122"/>
  <c r="M5" i="122"/>
  <c r="T5" i="122"/>
  <c r="L5" i="122"/>
  <c r="AA5" i="122"/>
  <c r="S5" i="122"/>
  <c r="K5" i="122"/>
  <c r="Z5" i="122"/>
  <c r="R5" i="122"/>
  <c r="J5" i="122"/>
  <c r="Q5" i="122"/>
  <c r="I5" i="122"/>
  <c r="Y5" i="122"/>
  <c r="Q3" i="119"/>
  <c r="Q2" i="79"/>
  <c r="Q2" i="119" s="1"/>
  <c r="K3" i="119"/>
  <c r="K2" i="79"/>
  <c r="K2" i="119" s="1"/>
  <c r="M3" i="119"/>
  <c r="M2" i="79"/>
  <c r="M2" i="119" s="1"/>
  <c r="O2" i="79"/>
  <c r="O2" i="119" s="1"/>
  <c r="O3" i="119"/>
  <c r="P3" i="110"/>
  <c r="B3" i="110"/>
  <c r="E3" i="98"/>
  <c r="G3" i="98"/>
  <c r="AE42" i="61"/>
  <c r="N18" i="61" s="1"/>
  <c r="AE18" i="61" s="1"/>
  <c r="AI42" i="61"/>
  <c r="R18" i="61" s="1"/>
  <c r="AI18" i="61" s="1"/>
  <c r="AI16" i="61" s="1"/>
  <c r="R11" i="61" s="1"/>
  <c r="AI11" i="61" s="1"/>
  <c r="AI10" i="61" s="1"/>
  <c r="AF2" i="63"/>
  <c r="H3" i="104"/>
  <c r="H2" i="74"/>
  <c r="H2" i="104" s="1"/>
  <c r="B3" i="104"/>
  <c r="B2" i="74"/>
  <c r="B2" i="104" s="1"/>
  <c r="D3" i="104"/>
  <c r="D2" i="74"/>
  <c r="D2" i="104" s="1"/>
  <c r="F3" i="104"/>
  <c r="F2" i="74"/>
  <c r="F2" i="104" s="1"/>
  <c r="AG42" i="68"/>
  <c r="P18" i="68" s="1"/>
  <c r="AG18" i="68" s="1"/>
  <c r="AC42" i="68"/>
  <c r="L18" i="68" s="1"/>
  <c r="AC18" i="68" s="1"/>
  <c r="AD2" i="67"/>
  <c r="AO61" i="66"/>
  <c r="X20" i="66" s="1"/>
  <c r="AO20" i="66" s="1"/>
  <c r="AO19" i="66" s="1"/>
  <c r="X13" i="66" s="1"/>
  <c r="AO13" i="66" s="1"/>
  <c r="AO12" i="66" s="1"/>
  <c r="AG23" i="67"/>
  <c r="P17" i="67" s="1"/>
  <c r="AG17" i="67" s="1"/>
  <c r="AD23" i="66"/>
  <c r="M17" i="66" s="1"/>
  <c r="AD17" i="66" s="1"/>
  <c r="AD16" i="66" s="1"/>
  <c r="M11" i="66" s="1"/>
  <c r="AD11" i="66" s="1"/>
  <c r="AD10" i="66" s="1"/>
  <c r="AG2" i="66"/>
  <c r="AG42" i="65"/>
  <c r="P18" i="65" s="1"/>
  <c r="AG18" i="65" s="1"/>
  <c r="AR61" i="64"/>
  <c r="AA20" i="64" s="1"/>
  <c r="AR20" i="64" s="1"/>
  <c r="AR19" i="64" s="1"/>
  <c r="AA13" i="64" s="1"/>
  <c r="AR13" i="64" s="1"/>
  <c r="AR12" i="64" s="1"/>
  <c r="AJ61" i="65"/>
  <c r="S20" i="65" s="1"/>
  <c r="AJ20" i="65" s="1"/>
  <c r="AJ19" i="65" s="1"/>
  <c r="S13" i="65" s="1"/>
  <c r="AJ13" i="65" s="1"/>
  <c r="AJ12" i="65" s="1"/>
  <c r="AM2" i="65"/>
  <c r="AR68" i="64"/>
  <c r="AA22" i="64" s="1"/>
  <c r="AR22" i="64" s="1"/>
  <c r="AR21" i="64" s="1"/>
  <c r="AA15" i="64" s="1"/>
  <c r="AR15" i="64" s="1"/>
  <c r="AR14" i="64" s="1"/>
  <c r="AQ61" i="64"/>
  <c r="Z20" i="64" s="1"/>
  <c r="AQ20" i="64" s="1"/>
  <c r="AQ19" i="64" s="1"/>
  <c r="Z13" i="64" s="1"/>
  <c r="AQ13" i="64" s="1"/>
  <c r="AQ12" i="64" s="1"/>
  <c r="AG23" i="65"/>
  <c r="P17" i="65" s="1"/>
  <c r="AG17" i="65" s="1"/>
  <c r="AG16" i="65" s="1"/>
  <c r="P11" i="65" s="1"/>
  <c r="AG11" i="65" s="1"/>
  <c r="AG10" i="65" s="1"/>
  <c r="AR42" i="65"/>
  <c r="AA18" i="65" s="1"/>
  <c r="AR18" i="65" s="1"/>
  <c r="AR2" i="65"/>
  <c r="AO68" i="64"/>
  <c r="X22" i="64" s="1"/>
  <c r="AO22" i="64" s="1"/>
  <c r="AO21" i="64" s="1"/>
  <c r="X15" i="64" s="1"/>
  <c r="AO15" i="64" s="1"/>
  <c r="AO14" i="64" s="1"/>
  <c r="AN61" i="64"/>
  <c r="W20" i="64" s="1"/>
  <c r="AN20" i="64" s="1"/>
  <c r="AN19" i="64" s="1"/>
  <c r="W13" i="64" s="1"/>
  <c r="AN13" i="64" s="1"/>
  <c r="AN12" i="64" s="1"/>
  <c r="AR68" i="63"/>
  <c r="AA22" i="63" s="1"/>
  <c r="AR22" i="63" s="1"/>
  <c r="AR21" i="63" s="1"/>
  <c r="AA15" i="63" s="1"/>
  <c r="AR15" i="63" s="1"/>
  <c r="AR14" i="63" s="1"/>
  <c r="AR68" i="65"/>
  <c r="AA22" i="65" s="1"/>
  <c r="AR22" i="65" s="1"/>
  <c r="AR21" i="65" s="1"/>
  <c r="AA15" i="65" s="1"/>
  <c r="AR15" i="65" s="1"/>
  <c r="AR14" i="65" s="1"/>
  <c r="AG68" i="65"/>
  <c r="P22" i="65" s="1"/>
  <c r="AG22" i="65" s="1"/>
  <c r="AG21" i="65" s="1"/>
  <c r="P15" i="65" s="1"/>
  <c r="AG15" i="65" s="1"/>
  <c r="AG14" i="65" s="1"/>
  <c r="AP61" i="63"/>
  <c r="Y20" i="63" s="1"/>
  <c r="AP20" i="63" s="1"/>
  <c r="AP19" i="63" s="1"/>
  <c r="Y13" i="63" s="1"/>
  <c r="AP13" i="63" s="1"/>
  <c r="AP12" i="63" s="1"/>
  <c r="AC42" i="64"/>
  <c r="L18" i="64" s="1"/>
  <c r="AC18" i="64" s="1"/>
  <c r="AC16" i="64" s="1"/>
  <c r="L11" i="64" s="1"/>
  <c r="AC11" i="64" s="1"/>
  <c r="AC10" i="64" s="1"/>
  <c r="AJ42" i="64"/>
  <c r="S18" i="64" s="1"/>
  <c r="AJ18" i="64" s="1"/>
  <c r="AJ16" i="64" s="1"/>
  <c r="S11" i="64" s="1"/>
  <c r="AJ11" i="64" s="1"/>
  <c r="AJ10" i="64" s="1"/>
  <c r="AG68" i="63"/>
  <c r="P22" i="63" s="1"/>
  <c r="AG22" i="63" s="1"/>
  <c r="AG21" i="63" s="1"/>
  <c r="P15" i="63" s="1"/>
  <c r="AG15" i="63" s="1"/>
  <c r="AG14" i="63" s="1"/>
  <c r="AF61" i="63"/>
  <c r="O20" i="63" s="1"/>
  <c r="AF20" i="63" s="1"/>
  <c r="AF19" i="63" s="1"/>
  <c r="O13" i="63" s="1"/>
  <c r="AF13" i="63" s="1"/>
  <c r="AF12" i="63" s="1"/>
  <c r="AQ42" i="64"/>
  <c r="Z18" i="64" s="1"/>
  <c r="AQ18" i="64" s="1"/>
  <c r="AN68" i="63"/>
  <c r="W22" i="63" s="1"/>
  <c r="AN22" i="63" s="1"/>
  <c r="AN21" i="63" s="1"/>
  <c r="W15" i="63" s="1"/>
  <c r="AN15" i="63" s="1"/>
  <c r="AN14" i="63" s="1"/>
  <c r="AM61" i="63"/>
  <c r="V20" i="63" s="1"/>
  <c r="AM20" i="63" s="1"/>
  <c r="AM19" i="63" s="1"/>
  <c r="V13" i="63" s="1"/>
  <c r="AM13" i="63" s="1"/>
  <c r="AM12" i="63" s="1"/>
  <c r="AH42" i="62"/>
  <c r="Q18" i="62" s="1"/>
  <c r="AH18" i="62" s="1"/>
  <c r="AD61" i="62"/>
  <c r="M20" i="62" s="1"/>
  <c r="AD20" i="62" s="1"/>
  <c r="AD19" i="62" s="1"/>
  <c r="M13" i="62" s="1"/>
  <c r="AD13" i="62" s="1"/>
  <c r="AD12" i="62" s="1"/>
  <c r="AG42" i="62"/>
  <c r="P18" i="62" s="1"/>
  <c r="AG18" i="62" s="1"/>
  <c r="AJ23" i="62"/>
  <c r="S17" i="62" s="1"/>
  <c r="AJ17" i="62" s="1"/>
  <c r="AG2" i="62"/>
  <c r="AL68" i="62"/>
  <c r="U22" i="62" s="1"/>
  <c r="AL22" i="62" s="1"/>
  <c r="AL21" i="62" s="1"/>
  <c r="U15" i="62" s="1"/>
  <c r="AL15" i="62" s="1"/>
  <c r="AL14" i="62" s="1"/>
  <c r="AN42" i="62"/>
  <c r="W18" i="62" s="1"/>
  <c r="AN18" i="62" s="1"/>
  <c r="AN16" i="62" s="1"/>
  <c r="W11" i="62" s="1"/>
  <c r="AN11" i="62" s="1"/>
  <c r="AN10" i="62" s="1"/>
  <c r="AQ23" i="62"/>
  <c r="Z17" i="62" s="1"/>
  <c r="AQ17" i="62" s="1"/>
  <c r="AQ16" i="62" s="1"/>
  <c r="Z11" i="62" s="1"/>
  <c r="AQ11" i="62" s="1"/>
  <c r="AQ10" i="62" s="1"/>
  <c r="AN2" i="62"/>
  <c r="AK68" i="61"/>
  <c r="T22" i="61" s="1"/>
  <c r="AK22" i="61" s="1"/>
  <c r="AK21" i="61" s="1"/>
  <c r="T15" i="61" s="1"/>
  <c r="AK15" i="61" s="1"/>
  <c r="AK14" i="61" s="1"/>
  <c r="AL23" i="64"/>
  <c r="U17" i="64" s="1"/>
  <c r="AL17" i="64" s="1"/>
  <c r="AL16" i="64" s="1"/>
  <c r="U11" i="64" s="1"/>
  <c r="AL11" i="64" s="1"/>
  <c r="AL10" i="64" s="1"/>
  <c r="AP23" i="64"/>
  <c r="Y17" i="64" s="1"/>
  <c r="AP17" i="64" s="1"/>
  <c r="AP16" i="64" s="1"/>
  <c r="Y11" i="64" s="1"/>
  <c r="AP11" i="64" s="1"/>
  <c r="AP10" i="64" s="1"/>
  <c r="AH23" i="63"/>
  <c r="Q17" i="63" s="1"/>
  <c r="AH17" i="63" s="1"/>
  <c r="AI61" i="62"/>
  <c r="R20" i="62" s="1"/>
  <c r="AI20" i="62" s="1"/>
  <c r="AI19" i="62" s="1"/>
  <c r="R13" i="62" s="1"/>
  <c r="AI13" i="62" s="1"/>
  <c r="AI12" i="62" s="1"/>
  <c r="AD42" i="62"/>
  <c r="M18" i="62" s="1"/>
  <c r="AD18" i="62" s="1"/>
  <c r="AD16" i="62" s="1"/>
  <c r="M11" i="62" s="1"/>
  <c r="AD11" i="62" s="1"/>
  <c r="AD10" i="62" s="1"/>
  <c r="AJ42" i="63"/>
  <c r="S18" i="63" s="1"/>
  <c r="AJ18" i="63" s="1"/>
  <c r="AE42" i="63"/>
  <c r="N18" i="63" s="1"/>
  <c r="AE18" i="63" s="1"/>
  <c r="AE16" i="63" s="1"/>
  <c r="N11" i="63" s="1"/>
  <c r="AE11" i="63" s="1"/>
  <c r="AE10" i="63" s="1"/>
  <c r="AI42" i="63"/>
  <c r="R18" i="63" s="1"/>
  <c r="AI18" i="63" s="1"/>
  <c r="AI16" i="63" s="1"/>
  <c r="R11" i="63" s="1"/>
  <c r="AI11" i="63" s="1"/>
  <c r="AI10" i="63" s="1"/>
  <c r="AN61" i="61"/>
  <c r="W20" i="61" s="1"/>
  <c r="AN20" i="61" s="1"/>
  <c r="AN19" i="61" s="1"/>
  <c r="W13" i="61" s="1"/>
  <c r="AN13" i="61" s="1"/>
  <c r="AN12" i="61" s="1"/>
  <c r="P3" i="113"/>
  <c r="P2" i="77"/>
  <c r="P2" i="113" s="1"/>
  <c r="K3" i="101"/>
  <c r="K2" i="73"/>
  <c r="K2" i="101" s="1"/>
  <c r="M3" i="101"/>
  <c r="M2" i="73"/>
  <c r="M2" i="101" s="1"/>
  <c r="O3" i="101"/>
  <c r="O2" i="73"/>
  <c r="O2" i="101" s="1"/>
  <c r="B30" i="81"/>
  <c r="B22" i="81"/>
  <c r="B29" i="81"/>
  <c r="B21" i="81"/>
  <c r="B27" i="81"/>
  <c r="B19" i="81"/>
  <c r="B32" i="81"/>
  <c r="B24" i="81"/>
  <c r="B28" i="81"/>
  <c r="B26" i="81"/>
  <c r="B25" i="81"/>
  <c r="B23" i="81"/>
  <c r="B20" i="81"/>
  <c r="B18" i="81"/>
  <c r="B17" i="81"/>
  <c r="B33" i="81"/>
  <c r="B31" i="81"/>
  <c r="AG42" i="61"/>
  <c r="P18" i="61" s="1"/>
  <c r="AG18" i="61" s="1"/>
  <c r="AH16" i="61"/>
  <c r="Q11" i="61" s="1"/>
  <c r="AH11" i="61" s="1"/>
  <c r="AH10" i="61" s="1"/>
  <c r="H2" i="75"/>
  <c r="H2" i="107" s="1"/>
  <c r="H3" i="107"/>
  <c r="B3" i="107"/>
  <c r="B2" i="75"/>
  <c r="B2" i="107" s="1"/>
  <c r="D3" i="107"/>
  <c r="D2" i="75"/>
  <c r="D2" i="107" s="1"/>
  <c r="F3" i="107"/>
  <c r="F2" i="75"/>
  <c r="F2" i="107" s="1"/>
  <c r="B8" i="92"/>
  <c r="B11" i="92" s="1"/>
  <c r="B15" i="92" s="1"/>
  <c r="B7" i="92"/>
  <c r="B10" i="92" s="1"/>
  <c r="B9" i="92"/>
  <c r="B12" i="92" s="1"/>
  <c r="B16" i="92" s="1"/>
  <c r="Q3" i="110"/>
  <c r="Q2" i="76"/>
  <c r="Q2" i="110" s="1"/>
  <c r="J3" i="110"/>
  <c r="J2" i="76"/>
  <c r="J2" i="110" s="1"/>
  <c r="M3" i="98"/>
  <c r="O3" i="98"/>
  <c r="AJ2" i="63"/>
  <c r="AM42" i="61"/>
  <c r="V18" i="61" s="1"/>
  <c r="AM18" i="61" s="1"/>
  <c r="AQ42" i="61"/>
  <c r="Z18" i="61" s="1"/>
  <c r="AQ18" i="61" s="1"/>
  <c r="AQ16" i="61" s="1"/>
  <c r="Z11" i="61" s="1"/>
  <c r="AQ11" i="61" s="1"/>
  <c r="AQ10" i="61" s="1"/>
  <c r="AA4" i="128"/>
  <c r="S4" i="128"/>
  <c r="K4" i="128"/>
  <c r="Z4" i="128"/>
  <c r="R4" i="128"/>
  <c r="J4" i="128"/>
  <c r="Y4" i="128"/>
  <c r="Q4" i="128"/>
  <c r="I4" i="128"/>
  <c r="X4" i="128"/>
  <c r="P4" i="128"/>
  <c r="H4" i="128"/>
  <c r="W4" i="128"/>
  <c r="O4" i="128"/>
  <c r="G4" i="128"/>
  <c r="V4" i="128"/>
  <c r="N4" i="128"/>
  <c r="M4" i="128"/>
  <c r="L4" i="128"/>
  <c r="U4" i="128"/>
  <c r="T4" i="128"/>
  <c r="AR2" i="63"/>
  <c r="AN2" i="63"/>
  <c r="H3" i="116"/>
  <c r="H2" i="78"/>
  <c r="H2" i="116" s="1"/>
  <c r="J3" i="104"/>
  <c r="J2" i="74"/>
  <c r="J2" i="104" s="1"/>
  <c r="L3" i="104"/>
  <c r="L2" i="74"/>
  <c r="L2" i="104" s="1"/>
  <c r="N3" i="104"/>
  <c r="N2" i="74"/>
  <c r="N2" i="104" s="1"/>
  <c r="V8" i="67"/>
  <c r="AM8" i="67" s="1"/>
  <c r="L4" i="35"/>
  <c r="AL42" i="67"/>
  <c r="U18" i="67" s="1"/>
  <c r="AL18" i="67" s="1"/>
  <c r="AL16" i="67" s="1"/>
  <c r="U11" i="67" s="1"/>
  <c r="AL11" i="67" s="1"/>
  <c r="AL10" i="67" s="1"/>
  <c r="AG61" i="66"/>
  <c r="P20" i="66" s="1"/>
  <c r="AG20" i="66" s="1"/>
  <c r="AG19" i="66" s="1"/>
  <c r="P13" i="66" s="1"/>
  <c r="AG13" i="66" s="1"/>
  <c r="AG12" i="66" s="1"/>
  <c r="AO68" i="66"/>
  <c r="X22" i="66" s="1"/>
  <c r="AO22" i="66" s="1"/>
  <c r="AO21" i="66" s="1"/>
  <c r="X15" i="66" s="1"/>
  <c r="AO15" i="66" s="1"/>
  <c r="AO14" i="66" s="1"/>
  <c r="AN61" i="66"/>
  <c r="W20" i="66" s="1"/>
  <c r="AN20" i="66" s="1"/>
  <c r="AN19" i="66" s="1"/>
  <c r="W13" i="66" s="1"/>
  <c r="AN13" i="66" s="1"/>
  <c r="AN12" i="66" s="1"/>
  <c r="AO23" i="67"/>
  <c r="X17" i="67" s="1"/>
  <c r="AO17" i="67" s="1"/>
  <c r="AQ42" i="66"/>
  <c r="Z18" i="66" s="1"/>
  <c r="AQ18" i="66" s="1"/>
  <c r="AN42" i="66"/>
  <c r="W18" i="66" s="1"/>
  <c r="AN18" i="66" s="1"/>
  <c r="AN16" i="66" s="1"/>
  <c r="W11" i="66" s="1"/>
  <c r="AN11" i="66" s="1"/>
  <c r="AN10" i="66" s="1"/>
  <c r="AJ61" i="64"/>
  <c r="S20" i="64" s="1"/>
  <c r="AJ20" i="64" s="1"/>
  <c r="AJ19" i="64" s="1"/>
  <c r="S13" i="64" s="1"/>
  <c r="AJ13" i="64" s="1"/>
  <c r="AJ12" i="64" s="1"/>
  <c r="AM42" i="65"/>
  <c r="V18" i="65" s="1"/>
  <c r="AM18" i="65" s="1"/>
  <c r="AE2" i="65"/>
  <c r="AJ68" i="64"/>
  <c r="S22" i="64" s="1"/>
  <c r="AJ22" i="64" s="1"/>
  <c r="AJ21" i="64" s="1"/>
  <c r="S15" i="64" s="1"/>
  <c r="AJ15" i="64" s="1"/>
  <c r="AJ14" i="64" s="1"/>
  <c r="AI61" i="64"/>
  <c r="R20" i="64" s="1"/>
  <c r="AI20" i="64" s="1"/>
  <c r="AI19" i="64" s="1"/>
  <c r="R13" i="64" s="1"/>
  <c r="AI13" i="64" s="1"/>
  <c r="AI12" i="64" s="1"/>
  <c r="AQ61" i="65"/>
  <c r="Z20" i="65" s="1"/>
  <c r="AQ20" i="65" s="1"/>
  <c r="AQ19" i="65" s="1"/>
  <c r="Z13" i="65" s="1"/>
  <c r="AQ13" i="65" s="1"/>
  <c r="AQ12" i="65" s="1"/>
  <c r="AJ42" i="65"/>
  <c r="S18" i="65" s="1"/>
  <c r="AJ18" i="65" s="1"/>
  <c r="AJ2" i="65"/>
  <c r="AG68" i="64"/>
  <c r="P22" i="64" s="1"/>
  <c r="AG22" i="64" s="1"/>
  <c r="AG21" i="64" s="1"/>
  <c r="P15" i="64" s="1"/>
  <c r="AG15" i="64" s="1"/>
  <c r="AG14" i="64" s="1"/>
  <c r="AF61" i="64"/>
  <c r="O20" i="64" s="1"/>
  <c r="AF20" i="64" s="1"/>
  <c r="AF19" i="64" s="1"/>
  <c r="O13" i="64" s="1"/>
  <c r="AF13" i="64" s="1"/>
  <c r="AF12" i="64" s="1"/>
  <c r="AC68" i="65"/>
  <c r="L22" i="65" s="1"/>
  <c r="AC22" i="65" s="1"/>
  <c r="AC21" i="65" s="1"/>
  <c r="L15" i="65" s="1"/>
  <c r="AC15" i="65" s="1"/>
  <c r="AC14" i="65" s="1"/>
  <c r="AI42" i="64"/>
  <c r="R18" i="64" s="1"/>
  <c r="AI18" i="64" s="1"/>
  <c r="AF68" i="63"/>
  <c r="O22" i="63" s="1"/>
  <c r="AF22" i="63" s="1"/>
  <c r="AF21" i="63" s="1"/>
  <c r="O15" i="63" s="1"/>
  <c r="AF15" i="63" s="1"/>
  <c r="AF14" i="63" s="1"/>
  <c r="AE61" i="63"/>
  <c r="N20" i="63" s="1"/>
  <c r="AE20" i="63" s="1"/>
  <c r="AE19" i="63" s="1"/>
  <c r="N13" i="63" s="1"/>
  <c r="AE13" i="63" s="1"/>
  <c r="AE12" i="63" s="1"/>
  <c r="AD68" i="62"/>
  <c r="M22" i="62" s="1"/>
  <c r="AD22" i="62" s="1"/>
  <c r="AD21" i="62" s="1"/>
  <c r="M15" i="62" s="1"/>
  <c r="AD15" i="62" s="1"/>
  <c r="AD14" i="62" s="1"/>
  <c r="AF42" i="62"/>
  <c r="O18" i="62" s="1"/>
  <c r="AF18" i="62" s="1"/>
  <c r="AF16" i="62" s="1"/>
  <c r="O11" i="62" s="1"/>
  <c r="AF11" i="62" s="1"/>
  <c r="AF10" i="62" s="1"/>
  <c r="AI23" i="62"/>
  <c r="R17" i="62" s="1"/>
  <c r="AI17" i="62" s="1"/>
  <c r="AI16" i="62" s="1"/>
  <c r="R11" i="62" s="1"/>
  <c r="AI11" i="62" s="1"/>
  <c r="AI10" i="62" s="1"/>
  <c r="AF2" i="62"/>
  <c r="AC68" i="61"/>
  <c r="L22" i="61" s="1"/>
  <c r="AC22" i="61" s="1"/>
  <c r="AC21" i="61" s="1"/>
  <c r="L15" i="61" s="1"/>
  <c r="AC15" i="61" s="1"/>
  <c r="AC14" i="61" s="1"/>
  <c r="AE23" i="64"/>
  <c r="N17" i="64" s="1"/>
  <c r="AE17" i="64" s="1"/>
  <c r="AE16" i="64" s="1"/>
  <c r="N11" i="64" s="1"/>
  <c r="AE11" i="64" s="1"/>
  <c r="AE10" i="64" s="1"/>
  <c r="AI23" i="64"/>
  <c r="R17" i="64" s="1"/>
  <c r="AI17" i="64" s="1"/>
  <c r="AI16" i="64" s="1"/>
  <c r="R11" i="64" s="1"/>
  <c r="AI11" i="64" s="1"/>
  <c r="AI10" i="64" s="1"/>
  <c r="AP68" i="62"/>
  <c r="Y22" i="62" s="1"/>
  <c r="AP22" i="62" s="1"/>
  <c r="AP21" i="62" s="1"/>
  <c r="Y15" i="62" s="1"/>
  <c r="AP15" i="62" s="1"/>
  <c r="AP14" i="62" s="1"/>
  <c r="AM23" i="62"/>
  <c r="V17" i="62" s="1"/>
  <c r="AM17" i="62" s="1"/>
  <c r="AM16" i="62" s="1"/>
  <c r="V11" i="62" s="1"/>
  <c r="AM11" i="62" s="1"/>
  <c r="AM10" i="62" s="1"/>
  <c r="AR2" i="62"/>
  <c r="AO68" i="61"/>
  <c r="X22" i="61" s="1"/>
  <c r="AO22" i="61" s="1"/>
  <c r="AO21" i="61" s="1"/>
  <c r="X15" i="61" s="1"/>
  <c r="AO15" i="61" s="1"/>
  <c r="AO14" i="61" s="1"/>
  <c r="T5" i="137"/>
  <c r="L5" i="137"/>
  <c r="Z5" i="137"/>
  <c r="Q5" i="137"/>
  <c r="H5" i="137"/>
  <c r="Y5" i="137"/>
  <c r="P5" i="137"/>
  <c r="G5" i="137"/>
  <c r="X5" i="137"/>
  <c r="O5" i="137"/>
  <c r="W5" i="137"/>
  <c r="N5" i="137"/>
  <c r="V5" i="137"/>
  <c r="M5" i="137"/>
  <c r="S5" i="137"/>
  <c r="J5" i="137"/>
  <c r="U5" i="137"/>
  <c r="R5" i="137"/>
  <c r="K5" i="137"/>
  <c r="I5" i="137"/>
  <c r="AA5" i="137"/>
  <c r="B20" i="82"/>
  <c r="B17" i="82"/>
  <c r="B35" i="82"/>
  <c r="B37" i="82"/>
  <c r="B36" i="82"/>
  <c r="B34" i="82"/>
  <c r="AM42" i="63"/>
  <c r="V18" i="63" s="1"/>
  <c r="AM18" i="63" s="1"/>
  <c r="AM16" i="63" s="1"/>
  <c r="V11" i="63" s="1"/>
  <c r="AM11" i="63" s="1"/>
  <c r="AM10" i="63" s="1"/>
  <c r="AQ42" i="63"/>
  <c r="Z18" i="63" s="1"/>
  <c r="AQ18" i="63" s="1"/>
  <c r="AQ16" i="63" s="1"/>
  <c r="Z11" i="63" s="1"/>
  <c r="AQ11" i="63" s="1"/>
  <c r="AQ10" i="63" s="1"/>
  <c r="AF61" i="61"/>
  <c r="O20" i="61" s="1"/>
  <c r="AF20" i="61" s="1"/>
  <c r="AF19" i="61" s="1"/>
  <c r="O13" i="61" s="1"/>
  <c r="AF13" i="61" s="1"/>
  <c r="AF12" i="61" s="1"/>
  <c r="V5" i="143"/>
  <c r="N5" i="143"/>
  <c r="U5" i="143"/>
  <c r="M5" i="143"/>
  <c r="T5" i="143"/>
  <c r="L5" i="143"/>
  <c r="AA5" i="143"/>
  <c r="P5" i="143"/>
  <c r="Z5" i="143"/>
  <c r="O5" i="143"/>
  <c r="Y5" i="143"/>
  <c r="K5" i="143"/>
  <c r="X5" i="143"/>
  <c r="J5" i="143"/>
  <c r="W5" i="143"/>
  <c r="I5" i="143"/>
  <c r="R5" i="143"/>
  <c r="G5" i="143"/>
  <c r="S5" i="143"/>
  <c r="Q5" i="143"/>
  <c r="H5" i="143"/>
  <c r="Q3" i="101"/>
  <c r="Q2" i="73"/>
  <c r="Q2" i="101" s="1"/>
  <c r="C3" i="113"/>
  <c r="C2" i="77"/>
  <c r="C2" i="113" s="1"/>
  <c r="E3" i="113"/>
  <c r="E2" i="77"/>
  <c r="E2" i="113" s="1"/>
  <c r="G3" i="113"/>
  <c r="G2" i="77"/>
  <c r="G2" i="113" s="1"/>
  <c r="U5" i="134"/>
  <c r="M5" i="134"/>
  <c r="T5" i="134"/>
  <c r="L5" i="134"/>
  <c r="AA5" i="134"/>
  <c r="S5" i="134"/>
  <c r="K5" i="134"/>
  <c r="Z5" i="134"/>
  <c r="R5" i="134"/>
  <c r="J5" i="134"/>
  <c r="Y5" i="134"/>
  <c r="Q5" i="134"/>
  <c r="I5" i="134"/>
  <c r="X5" i="134"/>
  <c r="P5" i="134"/>
  <c r="H5" i="134"/>
  <c r="W5" i="134"/>
  <c r="V5" i="134"/>
  <c r="O5" i="134"/>
  <c r="N5" i="134"/>
  <c r="G5" i="134"/>
  <c r="H3" i="119"/>
  <c r="H2" i="79"/>
  <c r="H2" i="119" s="1"/>
  <c r="J3" i="107"/>
  <c r="J2" i="75"/>
  <c r="J2" i="107" s="1"/>
  <c r="L3" i="107"/>
  <c r="L2" i="75"/>
  <c r="L2" i="107" s="1"/>
  <c r="N3" i="107"/>
  <c r="N2" i="75"/>
  <c r="N2" i="107" s="1"/>
  <c r="B9" i="88"/>
  <c r="B12" i="88" s="1"/>
  <c r="B16" i="88" s="1"/>
  <c r="B8" i="88"/>
  <c r="B11" i="88" s="1"/>
  <c r="B15" i="88" s="1"/>
  <c r="B7" i="88"/>
  <c r="B10" i="88" s="1"/>
  <c r="AQ61" i="61"/>
  <c r="Z20" i="61" s="1"/>
  <c r="AQ20" i="61" s="1"/>
  <c r="AQ19" i="61" s="1"/>
  <c r="Z13" i="61" s="1"/>
  <c r="AQ13" i="61" s="1"/>
  <c r="AQ12" i="61" s="1"/>
  <c r="D3" i="98"/>
  <c r="C3" i="98"/>
  <c r="E3" i="110"/>
  <c r="G3" i="110"/>
  <c r="AC2" i="63"/>
  <c r="AG2" i="63"/>
  <c r="I3" i="104"/>
  <c r="I2" i="74"/>
  <c r="I2" i="104" s="1"/>
  <c r="B3" i="116"/>
  <c r="B2" i="78"/>
  <c r="B2" i="116" s="1"/>
  <c r="D3" i="116"/>
  <c r="D2" i="78"/>
  <c r="D2" i="116" s="1"/>
  <c r="F3" i="116"/>
  <c r="F2" i="78"/>
  <c r="F2" i="116" s="1"/>
  <c r="AH23" i="67"/>
  <c r="Q17" i="67" s="1"/>
  <c r="AH17" i="67" s="1"/>
  <c r="AH16" i="67" s="1"/>
  <c r="Q11" i="67" s="1"/>
  <c r="AH11" i="67" s="1"/>
  <c r="AH10" i="67" s="1"/>
  <c r="AI42" i="66"/>
  <c r="R18" i="66" s="1"/>
  <c r="AI18" i="66" s="1"/>
  <c r="AF42" i="66"/>
  <c r="O18" i="66" s="1"/>
  <c r="AF18" i="66" s="1"/>
  <c r="AF16" i="66" s="1"/>
  <c r="O11" i="66" s="1"/>
  <c r="AF11" i="66" s="1"/>
  <c r="AF10" i="66" s="1"/>
  <c r="AI23" i="66"/>
  <c r="R17" i="66" s="1"/>
  <c r="AI17" i="66" s="1"/>
  <c r="AE42" i="65"/>
  <c r="N18" i="65" s="1"/>
  <c r="AE18" i="65" s="1"/>
  <c r="AK68" i="65"/>
  <c r="T22" i="65" s="1"/>
  <c r="AK22" i="65" s="1"/>
  <c r="AK21" i="65" s="1"/>
  <c r="T15" i="65" s="1"/>
  <c r="AK15" i="65" s="1"/>
  <c r="AK14" i="65" s="1"/>
  <c r="AI68" i="65"/>
  <c r="R22" i="65" s="1"/>
  <c r="AI22" i="65" s="1"/>
  <c r="AI21" i="65" s="1"/>
  <c r="R15" i="65" s="1"/>
  <c r="AI15" i="65" s="1"/>
  <c r="AI14" i="65" s="1"/>
  <c r="AQ23" i="64"/>
  <c r="Z17" i="64" s="1"/>
  <c r="AQ17" i="64" s="1"/>
  <c r="AP68" i="61"/>
  <c r="Y22" i="61" s="1"/>
  <c r="AP22" i="61" s="1"/>
  <c r="AP21" i="61" s="1"/>
  <c r="Y15" i="61" s="1"/>
  <c r="AP15" i="61" s="1"/>
  <c r="AP14" i="61" s="1"/>
  <c r="AH68" i="62"/>
  <c r="Q22" i="62" s="1"/>
  <c r="AH22" i="62" s="1"/>
  <c r="AH21" i="62" s="1"/>
  <c r="Q15" i="62" s="1"/>
  <c r="AH15" i="62" s="1"/>
  <c r="AH14" i="62" s="1"/>
  <c r="AR42" i="62"/>
  <c r="AA18" i="62" s="1"/>
  <c r="AR18" i="62" s="1"/>
  <c r="AE23" i="62"/>
  <c r="N17" i="62" s="1"/>
  <c r="AE17" i="62" s="1"/>
  <c r="AF42" i="63"/>
  <c r="O18" i="63" s="1"/>
  <c r="AF18" i="63" s="1"/>
  <c r="Q3" i="113"/>
  <c r="Q2" i="77"/>
  <c r="Q2" i="113" s="1"/>
  <c r="K3" i="113"/>
  <c r="K2" i="77"/>
  <c r="K2" i="113" s="1"/>
  <c r="M3" i="113"/>
  <c r="M2" i="77"/>
  <c r="M2" i="113" s="1"/>
  <c r="O2" i="77"/>
  <c r="O2" i="113" s="1"/>
  <c r="O3" i="113"/>
  <c r="I3" i="107"/>
  <c r="I2" i="75"/>
  <c r="I2" i="107" s="1"/>
  <c r="B3" i="119"/>
  <c r="B2" i="79"/>
  <c r="B2" i="119" s="1"/>
  <c r="D3" i="119"/>
  <c r="D2" i="79"/>
  <c r="D2" i="119" s="1"/>
  <c r="F3" i="119"/>
  <c r="F2" i="79"/>
  <c r="F2" i="119" s="1"/>
  <c r="B9" i="84"/>
  <c r="B12" i="84" s="1"/>
  <c r="B16" i="84" s="1"/>
  <c r="B7" i="84"/>
  <c r="B10" i="84" s="1"/>
  <c r="B8" i="84"/>
  <c r="B11" i="84" s="1"/>
  <c r="B15" i="84" s="1"/>
  <c r="H3" i="98"/>
  <c r="H2" i="72"/>
  <c r="H2" i="98" s="1"/>
  <c r="K3" i="98"/>
  <c r="M3" i="110"/>
  <c r="O3" i="110"/>
  <c r="W4" i="140"/>
  <c r="O4" i="140"/>
  <c r="G4" i="140"/>
  <c r="V4" i="140"/>
  <c r="N4" i="140"/>
  <c r="AA4" i="140"/>
  <c r="Q4" i="140"/>
  <c r="Z4" i="140"/>
  <c r="P4" i="140"/>
  <c r="Y4" i="140"/>
  <c r="M4" i="140"/>
  <c r="X4" i="140"/>
  <c r="L4" i="140"/>
  <c r="U4" i="140"/>
  <c r="K4" i="140"/>
  <c r="S4" i="140"/>
  <c r="I4" i="140"/>
  <c r="T4" i="140"/>
  <c r="R4" i="140"/>
  <c r="J4" i="140"/>
  <c r="H4" i="140"/>
  <c r="AK2" i="63"/>
  <c r="AO2" i="63"/>
  <c r="I3" i="116"/>
  <c r="I2" i="78"/>
  <c r="I2" i="116" s="1"/>
  <c r="J3" i="116"/>
  <c r="J2" i="78"/>
  <c r="J2" i="116" s="1"/>
  <c r="L3" i="116"/>
  <c r="L2" i="78"/>
  <c r="L2" i="116" s="1"/>
  <c r="N3" i="116"/>
  <c r="N2" i="78"/>
  <c r="N2" i="116" s="1"/>
  <c r="AN42" i="68"/>
  <c r="W18" i="68" s="1"/>
  <c r="AN18" i="68" s="1"/>
  <c r="AL42" i="68"/>
  <c r="U18" i="68" s="1"/>
  <c r="AL18" i="68" s="1"/>
  <c r="AF2" i="68"/>
  <c r="AJ68" i="66"/>
  <c r="S22" i="66" s="1"/>
  <c r="AJ22" i="66" s="1"/>
  <c r="AJ21" i="66" s="1"/>
  <c r="S15" i="66" s="1"/>
  <c r="AJ15" i="66" s="1"/>
  <c r="AJ14" i="66" s="1"/>
  <c r="AJ61" i="67"/>
  <c r="S20" i="67" s="1"/>
  <c r="AJ20" i="67" s="1"/>
  <c r="AJ19" i="67" s="1"/>
  <c r="S13" i="67" s="1"/>
  <c r="AJ13" i="67" s="1"/>
  <c r="AJ12" i="67" s="1"/>
  <c r="AC42" i="67"/>
  <c r="L18" i="67" s="1"/>
  <c r="AC18" i="67" s="1"/>
  <c r="AH68" i="66"/>
  <c r="Q22" i="66" s="1"/>
  <c r="AH22" i="66" s="1"/>
  <c r="AH21" i="66" s="1"/>
  <c r="Q15" i="66" s="1"/>
  <c r="AH15" i="66" s="1"/>
  <c r="AH14" i="66" s="1"/>
  <c r="AR42" i="67"/>
  <c r="AA18" i="67" s="1"/>
  <c r="AR18" i="67" s="1"/>
  <c r="AR2" i="67"/>
  <c r="AP23" i="67"/>
  <c r="Y17" i="67" s="1"/>
  <c r="AP17" i="67" s="1"/>
  <c r="AP16" i="67" s="1"/>
  <c r="Y11" i="67" s="1"/>
  <c r="AP11" i="67" s="1"/>
  <c r="AP10" i="67" s="1"/>
  <c r="AR42" i="66"/>
  <c r="AA18" i="66" s="1"/>
  <c r="AR18" i="66" s="1"/>
  <c r="AH2" i="66"/>
  <c r="AO42" i="66"/>
  <c r="X18" i="66" s="1"/>
  <c r="AO18" i="66" s="1"/>
  <c r="AO16" i="66" s="1"/>
  <c r="X11" i="66" s="1"/>
  <c r="AO11" i="66" s="1"/>
  <c r="AO10" i="66" s="1"/>
  <c r="AR23" i="66"/>
  <c r="AA17" i="66" s="1"/>
  <c r="AR17" i="66" s="1"/>
  <c r="AQ23" i="66"/>
  <c r="Z17" i="66" s="1"/>
  <c r="AQ17" i="66" s="1"/>
  <c r="AQ16" i="66" s="1"/>
  <c r="Z11" i="66" s="1"/>
  <c r="AQ11" i="66" s="1"/>
  <c r="AQ10" i="66" s="1"/>
  <c r="AC23" i="65"/>
  <c r="L17" i="65" s="1"/>
  <c r="AC17" i="65" s="1"/>
  <c r="AC16" i="65" s="1"/>
  <c r="L11" i="65" s="1"/>
  <c r="AC11" i="65" s="1"/>
  <c r="AC10" i="65" s="1"/>
  <c r="AD61" i="65"/>
  <c r="M20" i="65" s="1"/>
  <c r="AD20" i="65" s="1"/>
  <c r="AD19" i="65" s="1"/>
  <c r="M13" i="65" s="1"/>
  <c r="AD13" i="65" s="1"/>
  <c r="AD12" i="65" s="1"/>
  <c r="AR23" i="65"/>
  <c r="AA17" i="65" s="1"/>
  <c r="AR17" i="65" s="1"/>
  <c r="AR16" i="65" s="1"/>
  <c r="AA11" i="65" s="1"/>
  <c r="AR11" i="65" s="1"/>
  <c r="AR10" i="65" s="1"/>
  <c r="AF2" i="65"/>
  <c r="AL42" i="65"/>
  <c r="U18" i="65" s="1"/>
  <c r="AL18" i="65" s="1"/>
  <c r="AL16" i="65" s="1"/>
  <c r="U11" i="65" s="1"/>
  <c r="AL11" i="65" s="1"/>
  <c r="AL10" i="65" s="1"/>
  <c r="AL2" i="65"/>
  <c r="AQ68" i="64"/>
  <c r="Z22" i="64" s="1"/>
  <c r="AQ22" i="64" s="1"/>
  <c r="AQ21" i="64" s="1"/>
  <c r="Z15" i="64" s="1"/>
  <c r="AQ15" i="64" s="1"/>
  <c r="AQ14" i="64" s="1"/>
  <c r="AH61" i="64"/>
  <c r="Q20" i="64" s="1"/>
  <c r="AH20" i="64" s="1"/>
  <c r="AH19" i="64" s="1"/>
  <c r="Q13" i="64" s="1"/>
  <c r="AH13" i="64" s="1"/>
  <c r="AH12" i="64" s="1"/>
  <c r="AD68" i="65"/>
  <c r="M22" i="65" s="1"/>
  <c r="AD22" i="65" s="1"/>
  <c r="AD21" i="65" s="1"/>
  <c r="M15" i="65" s="1"/>
  <c r="AD15" i="65" s="1"/>
  <c r="AD14" i="65" s="1"/>
  <c r="AQ68" i="65"/>
  <c r="Z22" i="65" s="1"/>
  <c r="AQ22" i="65" s="1"/>
  <c r="AQ21" i="65" s="1"/>
  <c r="Z15" i="65" s="1"/>
  <c r="AQ15" i="65" s="1"/>
  <c r="AQ14" i="65" s="1"/>
  <c r="AK2" i="64"/>
  <c r="AR2" i="64"/>
  <c r="AH2" i="64"/>
  <c r="AC61" i="62"/>
  <c r="L20" i="62" s="1"/>
  <c r="AC20" i="62" s="1"/>
  <c r="AC19" i="62" s="1"/>
  <c r="L13" i="62" s="1"/>
  <c r="AC13" i="62" s="1"/>
  <c r="AC12" i="62" s="1"/>
  <c r="AF23" i="64"/>
  <c r="O17" i="64" s="1"/>
  <c r="AF17" i="64" s="1"/>
  <c r="AF16" i="64" s="1"/>
  <c r="O11" i="64" s="1"/>
  <c r="AF11" i="64" s="1"/>
  <c r="AF10" i="64" s="1"/>
  <c r="AC2" i="62"/>
  <c r="AH68" i="61"/>
  <c r="Q22" i="61" s="1"/>
  <c r="AH22" i="61" s="1"/>
  <c r="AH21" i="61" s="1"/>
  <c r="Q15" i="61" s="1"/>
  <c r="AH15" i="61" s="1"/>
  <c r="AH14" i="61" s="1"/>
  <c r="AO61" i="62"/>
  <c r="X20" i="62" s="1"/>
  <c r="AO20" i="62" s="1"/>
  <c r="AO19" i="62" s="1"/>
  <c r="X13" i="62" s="1"/>
  <c r="AO13" i="62" s="1"/>
  <c r="AO12" i="62" s="1"/>
  <c r="AJ42" i="62"/>
  <c r="S18" i="62" s="1"/>
  <c r="AJ18" i="62" s="1"/>
  <c r="AG61" i="61"/>
  <c r="P20" i="61" s="1"/>
  <c r="AG20" i="61" s="1"/>
  <c r="AG19" i="61" s="1"/>
  <c r="P13" i="61" s="1"/>
  <c r="AG13" i="61" s="1"/>
  <c r="AG12" i="61" s="1"/>
  <c r="AN42" i="63"/>
  <c r="W18" i="63" s="1"/>
  <c r="AN18" i="63" s="1"/>
  <c r="AK23" i="64"/>
  <c r="T17" i="64" s="1"/>
  <c r="AK17" i="64" s="1"/>
  <c r="AM61" i="61"/>
  <c r="V20" i="61" s="1"/>
  <c r="AM20" i="61" s="1"/>
  <c r="AM19" i="61" s="1"/>
  <c r="V13" i="61" s="1"/>
  <c r="AM13" i="61" s="1"/>
  <c r="AM12" i="61" s="1"/>
  <c r="U5" i="131"/>
  <c r="M5" i="131"/>
  <c r="T5" i="131"/>
  <c r="L5" i="131"/>
  <c r="AA5" i="131"/>
  <c r="S5" i="131"/>
  <c r="K5" i="131"/>
  <c r="Z5" i="131"/>
  <c r="R5" i="131"/>
  <c r="J5" i="131"/>
  <c r="Y5" i="131"/>
  <c r="X5" i="131"/>
  <c r="P5" i="131"/>
  <c r="H5" i="131"/>
  <c r="W5" i="131"/>
  <c r="V5" i="131"/>
  <c r="Q5" i="131"/>
  <c r="O5" i="131"/>
  <c r="N5" i="131"/>
  <c r="I5" i="131"/>
  <c r="G5" i="131"/>
  <c r="H2" i="73"/>
  <c r="H2" i="101" s="1"/>
  <c r="H3" i="101"/>
  <c r="B3" i="101"/>
  <c r="B2" i="73"/>
  <c r="B2" i="101" s="1"/>
  <c r="D3" i="101"/>
  <c r="D2" i="73"/>
  <c r="D2" i="101" s="1"/>
  <c r="F3" i="101"/>
  <c r="F2" i="73"/>
  <c r="F2" i="101" s="1"/>
  <c r="AR23" i="61"/>
  <c r="AA17" i="61" s="1"/>
  <c r="AR17" i="61" s="1"/>
  <c r="AR16" i="61" s="1"/>
  <c r="AA11" i="61" s="1"/>
  <c r="AR11" i="61" s="1"/>
  <c r="AR10" i="61" s="1"/>
  <c r="I3" i="119"/>
  <c r="I2" i="79"/>
  <c r="I2" i="119" s="1"/>
  <c r="J3" i="119"/>
  <c r="J2" i="79"/>
  <c r="J2" i="119" s="1"/>
  <c r="L3" i="119"/>
  <c r="L2" i="79"/>
  <c r="L2" i="119" s="1"/>
  <c r="N3" i="119"/>
  <c r="N2" i="79"/>
  <c r="N2" i="119" s="1"/>
  <c r="B7" i="80"/>
  <c r="B10" i="80" s="1"/>
  <c r="B9" i="80"/>
  <c r="B12" i="80" s="1"/>
  <c r="B16" i="80" s="1"/>
  <c r="B8" i="80"/>
  <c r="B11" i="80" s="1"/>
  <c r="B15" i="80" s="1"/>
  <c r="AR61" i="61"/>
  <c r="AA20" i="61" s="1"/>
  <c r="AR20" i="61" s="1"/>
  <c r="AR19" i="61" s="1"/>
  <c r="AA13" i="61" s="1"/>
  <c r="AR13" i="61" s="1"/>
  <c r="AR12" i="61" s="1"/>
  <c r="Y5" i="128"/>
  <c r="Q5" i="128"/>
  <c r="I5" i="128"/>
  <c r="X5" i="128"/>
  <c r="P5" i="128"/>
  <c r="H5" i="128"/>
  <c r="W5" i="128"/>
  <c r="O5" i="128"/>
  <c r="G5" i="128"/>
  <c r="V5" i="128"/>
  <c r="N5" i="128"/>
  <c r="U5" i="128"/>
  <c r="M5" i="128"/>
  <c r="T5" i="128"/>
  <c r="L5" i="128"/>
  <c r="S5" i="128"/>
  <c r="R5" i="128"/>
  <c r="K5" i="128"/>
  <c r="J5" i="128"/>
  <c r="AA5" i="128"/>
  <c r="Z5" i="128"/>
  <c r="P3" i="98"/>
  <c r="I3" i="98"/>
  <c r="I2" i="72"/>
  <c r="I2" i="98" s="1"/>
  <c r="C3" i="110"/>
  <c r="C2" i="76"/>
  <c r="C2" i="110" s="1"/>
  <c r="F3" i="98"/>
  <c r="AD2" i="63"/>
  <c r="AH2" i="63"/>
  <c r="P3" i="104"/>
  <c r="P2" i="74"/>
  <c r="P2" i="104" s="1"/>
  <c r="C3" i="104"/>
  <c r="C2" i="74"/>
  <c r="C2" i="104" s="1"/>
  <c r="E3" i="104"/>
  <c r="E2" i="74"/>
  <c r="E2" i="104" s="1"/>
  <c r="G3" i="104"/>
  <c r="G2" i="74"/>
  <c r="G2" i="104" s="1"/>
  <c r="AJ61" i="66"/>
  <c r="S20" i="66" s="1"/>
  <c r="AJ20" i="66" s="1"/>
  <c r="AJ19" i="66" s="1"/>
  <c r="S13" i="66" s="1"/>
  <c r="AJ13" i="66" s="1"/>
  <c r="AJ12" i="66" s="1"/>
  <c r="AO42" i="68"/>
  <c r="X18" i="68" s="1"/>
  <c r="AO18" i="68" s="1"/>
  <c r="AE42" i="68"/>
  <c r="N18" i="68" s="1"/>
  <c r="AE18" i="68" s="1"/>
  <c r="AN2" i="68"/>
  <c r="AM42" i="67"/>
  <c r="V18" i="67" s="1"/>
  <c r="AM18" i="67" s="1"/>
  <c r="AM2" i="67"/>
  <c r="AI61" i="67"/>
  <c r="R20" i="67" s="1"/>
  <c r="AI20" i="67" s="1"/>
  <c r="AI19" i="67" s="1"/>
  <c r="R13" i="67" s="1"/>
  <c r="AI13" i="67" s="1"/>
  <c r="AI12" i="67" s="1"/>
  <c r="AK2" i="67"/>
  <c r="AJ42" i="67"/>
  <c r="S18" i="67" s="1"/>
  <c r="AJ18" i="67" s="1"/>
  <c r="AJ2" i="67"/>
  <c r="AG23" i="66"/>
  <c r="P17" i="66" s="1"/>
  <c r="AG17" i="66" s="1"/>
  <c r="AE23" i="67"/>
  <c r="N17" i="67" s="1"/>
  <c r="AE17" i="67" s="1"/>
  <c r="AE16" i="67" s="1"/>
  <c r="N11" i="67" s="1"/>
  <c r="AE11" i="67" s="1"/>
  <c r="AE10" i="67" s="1"/>
  <c r="AI23" i="67"/>
  <c r="R17" i="67" s="1"/>
  <c r="AI17" i="67" s="1"/>
  <c r="AJ42" i="66"/>
  <c r="S18" i="66" s="1"/>
  <c r="AJ18" i="66" s="1"/>
  <c r="AG42" i="66"/>
  <c r="P18" i="66" s="1"/>
  <c r="AG18" i="66" s="1"/>
  <c r="AJ23" i="66"/>
  <c r="S17" i="66" s="1"/>
  <c r="AJ17" i="66" s="1"/>
  <c r="AJ16" i="66" s="1"/>
  <c r="S11" i="66" s="1"/>
  <c r="AJ11" i="66" s="1"/>
  <c r="AJ10" i="66" s="1"/>
  <c r="AJ23" i="65"/>
  <c r="S17" i="65" s="1"/>
  <c r="AJ17" i="65" s="1"/>
  <c r="AJ16" i="65" s="1"/>
  <c r="S11" i="65" s="1"/>
  <c r="AJ11" i="65" s="1"/>
  <c r="AJ10" i="65" s="1"/>
  <c r="AD42" i="65"/>
  <c r="M18" i="65" s="1"/>
  <c r="AD18" i="65" s="1"/>
  <c r="AD16" i="65" s="1"/>
  <c r="M11" i="65" s="1"/>
  <c r="AD11" i="65" s="1"/>
  <c r="AD10" i="65" s="1"/>
  <c r="AD2" i="65"/>
  <c r="AM23" i="65"/>
  <c r="V17" i="65" s="1"/>
  <c r="AM17" i="65" s="1"/>
  <c r="AM16" i="65" s="1"/>
  <c r="V11" i="65" s="1"/>
  <c r="AM11" i="65" s="1"/>
  <c r="AM10" i="65" s="1"/>
  <c r="AE68" i="65"/>
  <c r="N22" i="65" s="1"/>
  <c r="AE22" i="65" s="1"/>
  <c r="AE21" i="65" s="1"/>
  <c r="N15" i="65" s="1"/>
  <c r="AE15" i="65" s="1"/>
  <c r="AE14" i="65" s="1"/>
  <c r="AL68" i="65"/>
  <c r="U22" i="65" s="1"/>
  <c r="AL22" i="65" s="1"/>
  <c r="AL21" i="65" s="1"/>
  <c r="U15" i="65" s="1"/>
  <c r="AL15" i="65" s="1"/>
  <c r="AL14" i="65" s="1"/>
  <c r="AJ2" i="64"/>
  <c r="AQ2" i="64"/>
  <c r="AD23" i="63"/>
  <c r="M17" i="63" s="1"/>
  <c r="AD17" i="63" s="1"/>
  <c r="AC23" i="62"/>
  <c r="L17" i="62" s="1"/>
  <c r="AC17" i="62" s="1"/>
  <c r="AR23" i="63"/>
  <c r="AA17" i="63" s="1"/>
  <c r="AR17" i="63" s="1"/>
  <c r="AR16" i="63" s="1"/>
  <c r="AA11" i="63" s="1"/>
  <c r="AR11" i="63" s="1"/>
  <c r="AR10" i="63" s="1"/>
  <c r="AK68" i="62"/>
  <c r="T22" i="62" s="1"/>
  <c r="AK22" i="62" s="1"/>
  <c r="AK21" i="62" s="1"/>
  <c r="T15" i="62" s="1"/>
  <c r="AK15" i="62" s="1"/>
  <c r="AK14" i="62" s="1"/>
  <c r="AN23" i="64"/>
  <c r="W17" i="64" s="1"/>
  <c r="AN17" i="64" s="1"/>
  <c r="AN16" i="64" s="1"/>
  <c r="W11" i="64" s="1"/>
  <c r="AN11" i="64" s="1"/>
  <c r="AN10" i="64" s="1"/>
  <c r="AG61" i="62"/>
  <c r="P20" i="62" s="1"/>
  <c r="AG20" i="62" s="1"/>
  <c r="AG19" i="62" s="1"/>
  <c r="P13" i="62" s="1"/>
  <c r="AG13" i="62" s="1"/>
  <c r="AG12" i="62" s="1"/>
  <c r="AC42" i="63"/>
  <c r="L18" i="63" s="1"/>
  <c r="AC18" i="63" s="1"/>
  <c r="AC16" i="63" s="1"/>
  <c r="L11" i="63" s="1"/>
  <c r="AC11" i="63" s="1"/>
  <c r="AC10" i="63" s="1"/>
  <c r="AG42" i="63"/>
  <c r="P18" i="63" s="1"/>
  <c r="AG18" i="63" s="1"/>
  <c r="AG16" i="63" s="1"/>
  <c r="P11" i="63" s="1"/>
  <c r="AG11" i="63" s="1"/>
  <c r="AG10" i="63" s="1"/>
  <c r="AE61" i="61"/>
  <c r="N20" i="61" s="1"/>
  <c r="AE20" i="61" s="1"/>
  <c r="AE19" i="61" s="1"/>
  <c r="N13" i="61" s="1"/>
  <c r="AE13" i="61" s="1"/>
  <c r="AE12" i="61" s="1"/>
  <c r="H3" i="113"/>
  <c r="H2" i="77"/>
  <c r="H2" i="113" s="1"/>
  <c r="J3" i="101"/>
  <c r="J2" i="73"/>
  <c r="J2" i="101" s="1"/>
  <c r="L3" i="101"/>
  <c r="L2" i="73"/>
  <c r="L2" i="101" s="1"/>
  <c r="N3" i="101"/>
  <c r="N2" i="73"/>
  <c r="N2" i="101" s="1"/>
  <c r="B31" i="93"/>
  <c r="B23" i="93"/>
  <c r="B30" i="93"/>
  <c r="B22" i="93"/>
  <c r="B29" i="93"/>
  <c r="B21" i="93"/>
  <c r="B28" i="93"/>
  <c r="B20" i="93"/>
  <c r="B27" i="93"/>
  <c r="B19" i="93"/>
  <c r="B26" i="93"/>
  <c r="B18" i="93"/>
  <c r="B33" i="93"/>
  <c r="B25" i="93"/>
  <c r="B17" i="93"/>
  <c r="B32" i="93"/>
  <c r="B24" i="93"/>
  <c r="AJ23" i="61"/>
  <c r="S17" i="61" s="1"/>
  <c r="AJ17" i="61" s="1"/>
  <c r="AJ16" i="61" s="1"/>
  <c r="S11" i="61" s="1"/>
  <c r="AJ11" i="61" s="1"/>
  <c r="AJ10" i="61" s="1"/>
  <c r="P2" i="75"/>
  <c r="P2" i="107" s="1"/>
  <c r="P3" i="107"/>
  <c r="C3" i="107"/>
  <c r="C2" i="75"/>
  <c r="C2" i="107" s="1"/>
  <c r="E3" i="107"/>
  <c r="E2" i="75"/>
  <c r="E2" i="107" s="1"/>
  <c r="G3" i="107"/>
  <c r="G2" i="75"/>
  <c r="G2" i="107" s="1"/>
  <c r="AJ61" i="61"/>
  <c r="S20" i="61" s="1"/>
  <c r="AJ20" i="61" s="1"/>
  <c r="AJ19" i="61" s="1"/>
  <c r="S13" i="61" s="1"/>
  <c r="AJ13" i="61" s="1"/>
  <c r="AJ12" i="61" s="1"/>
  <c r="H3" i="110"/>
  <c r="L3" i="98"/>
  <c r="K3" i="110"/>
  <c r="K2" i="76"/>
  <c r="K2" i="110" s="1"/>
  <c r="N3" i="98"/>
  <c r="N2" i="72"/>
  <c r="N2" i="98" s="1"/>
  <c r="AL2" i="63"/>
  <c r="P3" i="116"/>
  <c r="P2" i="78"/>
  <c r="P2" i="116" s="1"/>
  <c r="K3" i="104"/>
  <c r="K2" i="74"/>
  <c r="K2" i="104" s="1"/>
  <c r="M3" i="104"/>
  <c r="M2" i="74"/>
  <c r="M2" i="104" s="1"/>
  <c r="O3" i="104"/>
  <c r="O2" i="74"/>
  <c r="O2" i="104" s="1"/>
  <c r="P2" i="76" l="1"/>
  <c r="P2" i="110" s="1"/>
  <c r="M2" i="76"/>
  <c r="M2" i="110" s="1"/>
  <c r="O2" i="76"/>
  <c r="O2" i="110" s="1"/>
  <c r="K2" i="72"/>
  <c r="K2" i="98" s="1"/>
  <c r="F2" i="72"/>
  <c r="F2" i="98" s="1"/>
  <c r="D2" i="72"/>
  <c r="D2" i="98" s="1"/>
  <c r="L2" i="76"/>
  <c r="L2" i="110" s="1"/>
  <c r="B2" i="76"/>
  <c r="B2" i="110" s="1"/>
  <c r="AM16" i="61"/>
  <c r="V11" i="61" s="1"/>
  <c r="AM11" i="61" s="1"/>
  <c r="AM10" i="61" s="1"/>
  <c r="AF16" i="67"/>
  <c r="O11" i="67" s="1"/>
  <c r="AF11" i="67" s="1"/>
  <c r="AF10" i="67" s="1"/>
  <c r="H4" i="34"/>
  <c r="V8" i="64"/>
  <c r="AM8" i="64" s="1"/>
  <c r="AE16" i="62"/>
  <c r="N11" i="62" s="1"/>
  <c r="AE11" i="62" s="1"/>
  <c r="AE10" i="62" s="1"/>
  <c r="AO16" i="67"/>
  <c r="X11" i="67" s="1"/>
  <c r="AO11" i="67" s="1"/>
  <c r="AO10" i="67" s="1"/>
  <c r="N3" i="35" s="1"/>
  <c r="I2" i="76"/>
  <c r="I2" i="110" s="1"/>
  <c r="AK16" i="63"/>
  <c r="T11" i="63" s="1"/>
  <c r="AK11" i="63" s="1"/>
  <c r="AK10" i="63" s="1"/>
  <c r="AP16" i="65"/>
  <c r="Y11" i="65" s="1"/>
  <c r="AP11" i="65" s="1"/>
  <c r="AP10" i="65" s="1"/>
  <c r="AH16" i="68"/>
  <c r="Q11" i="68" s="1"/>
  <c r="AH11" i="68" s="1"/>
  <c r="AH10" i="68" s="1"/>
  <c r="E4" i="30"/>
  <c r="AN16" i="65"/>
  <c r="W11" i="65" s="1"/>
  <c r="AN11" i="65" s="1"/>
  <c r="AN10" i="65" s="1"/>
  <c r="O2" i="72"/>
  <c r="O2" i="98" s="1"/>
  <c r="H5" i="35"/>
  <c r="H5" i="43" s="1"/>
  <c r="H5" i="114" s="1"/>
  <c r="H4" i="31"/>
  <c r="H4" i="14" s="1"/>
  <c r="L4" i="33"/>
  <c r="AK16" i="61"/>
  <c r="T11" i="61" s="1"/>
  <c r="AK11" i="61" s="1"/>
  <c r="AK10" i="61" s="1"/>
  <c r="AG16" i="66"/>
  <c r="P11" i="66" s="1"/>
  <c r="AG11" i="66" s="1"/>
  <c r="AG10" i="66" s="1"/>
  <c r="AG16" i="67"/>
  <c r="P11" i="67" s="1"/>
  <c r="AG11" i="67" s="1"/>
  <c r="AG10" i="67" s="1"/>
  <c r="G2" i="72"/>
  <c r="G2" i="98" s="1"/>
  <c r="C4" i="32"/>
  <c r="AD16" i="68"/>
  <c r="M11" i="68" s="1"/>
  <c r="AD11" i="68" s="1"/>
  <c r="AD10" i="68" s="1"/>
  <c r="M7" i="68" s="1"/>
  <c r="AD7" i="68" s="1"/>
  <c r="AD6" i="68" s="1"/>
  <c r="C2" i="36" s="1"/>
  <c r="D4" i="33"/>
  <c r="D4" i="41" s="1"/>
  <c r="D4" i="108" s="1"/>
  <c r="AE16" i="66"/>
  <c r="N11" i="66" s="1"/>
  <c r="AE11" i="66" s="1"/>
  <c r="AE10" i="66" s="1"/>
  <c r="M2" i="72"/>
  <c r="M2" i="98" s="1"/>
  <c r="F5" i="29"/>
  <c r="N4" i="32"/>
  <c r="AF16" i="65"/>
  <c r="O11" i="65" s="1"/>
  <c r="AF11" i="65" s="1"/>
  <c r="AF10" i="65" s="1"/>
  <c r="L2" i="72"/>
  <c r="L2" i="98" s="1"/>
  <c r="AC16" i="62"/>
  <c r="L11" i="62" s="1"/>
  <c r="AC11" i="62" s="1"/>
  <c r="AC10" i="62" s="1"/>
  <c r="L7" i="62" s="1"/>
  <c r="AC7" i="62" s="1"/>
  <c r="AC6" i="62" s="1"/>
  <c r="B2" i="30" s="1"/>
  <c r="AD16" i="63"/>
  <c r="M11" i="63" s="1"/>
  <c r="AD11" i="63" s="1"/>
  <c r="AD10" i="63" s="1"/>
  <c r="C3" i="31" s="1"/>
  <c r="E2" i="72"/>
  <c r="E2" i="98" s="1"/>
  <c r="AL16" i="66"/>
  <c r="U11" i="66" s="1"/>
  <c r="AL11" i="66" s="1"/>
  <c r="AL10" i="66" s="1"/>
  <c r="P2" i="72"/>
  <c r="P2" i="98" s="1"/>
  <c r="G2" i="76"/>
  <c r="G2" i="110" s="1"/>
  <c r="E2" i="76"/>
  <c r="E2" i="110" s="1"/>
  <c r="D2" i="76"/>
  <c r="D2" i="110" s="1"/>
  <c r="C2" i="72"/>
  <c r="C2" i="98" s="1"/>
  <c r="M7" i="65"/>
  <c r="AD7" i="65" s="1"/>
  <c r="C3" i="33"/>
  <c r="V7" i="61"/>
  <c r="AM7" i="61" s="1"/>
  <c r="L3" i="29"/>
  <c r="S7" i="64"/>
  <c r="AJ7" i="64" s="1"/>
  <c r="I3" i="32"/>
  <c r="Z7" i="63"/>
  <c r="AQ7" i="63" s="1"/>
  <c r="AQ6" i="63" s="1"/>
  <c r="P2" i="31" s="1"/>
  <c r="P3" i="31"/>
  <c r="L7" i="64"/>
  <c r="AC7" i="64" s="1"/>
  <c r="B3" i="32"/>
  <c r="H3" i="29"/>
  <c r="R7" i="61"/>
  <c r="AI7" i="61" s="1"/>
  <c r="U7" i="62"/>
  <c r="AL7" i="62" s="1"/>
  <c r="K3" i="30"/>
  <c r="X7" i="63"/>
  <c r="AO7" i="63" s="1"/>
  <c r="N3" i="31"/>
  <c r="P7" i="63"/>
  <c r="AG7" i="63" s="1"/>
  <c r="F3" i="31"/>
  <c r="N7" i="63"/>
  <c r="AE7" i="63" s="1"/>
  <c r="D3" i="31"/>
  <c r="O7" i="68"/>
  <c r="AF7" i="68" s="1"/>
  <c r="E3" i="36"/>
  <c r="M7" i="61"/>
  <c r="AD7" i="61" s="1"/>
  <c r="C3" i="29"/>
  <c r="T7" i="63"/>
  <c r="AK7" i="63" s="1"/>
  <c r="AK6" i="63" s="1"/>
  <c r="J2" i="31" s="1"/>
  <c r="J3" i="31"/>
  <c r="L7" i="63"/>
  <c r="AC7" i="63" s="1"/>
  <c r="AC6" i="63" s="1"/>
  <c r="B2" i="31" s="1"/>
  <c r="B3" i="31"/>
  <c r="X7" i="66"/>
  <c r="AO7" i="66" s="1"/>
  <c r="N3" i="34"/>
  <c r="M7" i="62"/>
  <c r="AD7" i="62" s="1"/>
  <c r="C3" i="30"/>
  <c r="Q7" i="66"/>
  <c r="AH7" i="66" s="1"/>
  <c r="G3" i="34"/>
  <c r="U7" i="65"/>
  <c r="AL7" i="65" s="1"/>
  <c r="K3" i="33"/>
  <c r="O7" i="66"/>
  <c r="AF7" i="66" s="1"/>
  <c r="E3" i="34"/>
  <c r="U7" i="67"/>
  <c r="AL7" i="67" s="1"/>
  <c r="K3" i="35"/>
  <c r="Y7" i="66"/>
  <c r="AP7" i="66" s="1"/>
  <c r="O3" i="34"/>
  <c r="X7" i="61"/>
  <c r="AO7" i="61" s="1"/>
  <c r="N3" i="29"/>
  <c r="E3" i="30"/>
  <c r="O7" i="62"/>
  <c r="AF7" i="62" s="1"/>
  <c r="AF6" i="62" s="1"/>
  <c r="E2" i="30" s="1"/>
  <c r="W7" i="66"/>
  <c r="AN7" i="66" s="1"/>
  <c r="M3" i="34"/>
  <c r="P3" i="29"/>
  <c r="Z7" i="61"/>
  <c r="AQ7" i="61" s="1"/>
  <c r="U7" i="63"/>
  <c r="AL7" i="63" s="1"/>
  <c r="K3" i="31"/>
  <c r="N8" i="61"/>
  <c r="AE8" i="61" s="1"/>
  <c r="D4" i="29"/>
  <c r="T3" i="125"/>
  <c r="L3" i="125"/>
  <c r="AA3" i="125"/>
  <c r="S3" i="125"/>
  <c r="K3" i="125"/>
  <c r="Z3" i="125"/>
  <c r="R3" i="125"/>
  <c r="J3" i="125"/>
  <c r="Y3" i="125"/>
  <c r="Q3" i="125"/>
  <c r="I3" i="125"/>
  <c r="X3" i="125"/>
  <c r="P3" i="125"/>
  <c r="H3" i="125"/>
  <c r="W3" i="125"/>
  <c r="O3" i="125"/>
  <c r="G3" i="125"/>
  <c r="V3" i="125"/>
  <c r="N3" i="125"/>
  <c r="M3" i="125"/>
  <c r="U3" i="125"/>
  <c r="O9" i="63"/>
  <c r="AF9" i="63" s="1"/>
  <c r="E5" i="31"/>
  <c r="J4" i="37"/>
  <c r="J4" i="12"/>
  <c r="R7" i="63"/>
  <c r="AI7" i="63" s="1"/>
  <c r="AI6" i="63" s="1"/>
  <c r="H2" i="31" s="1"/>
  <c r="H3" i="31"/>
  <c r="M9" i="67"/>
  <c r="AD9" i="67" s="1"/>
  <c r="C5" i="35"/>
  <c r="D5" i="40"/>
  <c r="D5" i="105" s="1"/>
  <c r="D5" i="15"/>
  <c r="T8" i="67"/>
  <c r="AK8" i="67" s="1"/>
  <c r="J4" i="35"/>
  <c r="M4" i="44"/>
  <c r="M4" i="117" s="1"/>
  <c r="M4" i="19"/>
  <c r="S7" i="66"/>
  <c r="AJ7" i="66" s="1"/>
  <c r="I3" i="34"/>
  <c r="B14" i="80"/>
  <c r="B13" i="80"/>
  <c r="AA7" i="65"/>
  <c r="AR7" i="65" s="1"/>
  <c r="Q3" i="33"/>
  <c r="Y7" i="67"/>
  <c r="AP7" i="67" s="1"/>
  <c r="O3" i="35"/>
  <c r="O4" i="50"/>
  <c r="G4" i="50"/>
  <c r="O4" i="46"/>
  <c r="G4" i="46"/>
  <c r="N4" i="50"/>
  <c r="F4" i="50"/>
  <c r="N4" i="46"/>
  <c r="F4" i="46"/>
  <c r="M4" i="50"/>
  <c r="E4" i="50"/>
  <c r="M4" i="46"/>
  <c r="E4" i="46"/>
  <c r="L4" i="50"/>
  <c r="D4" i="50"/>
  <c r="L4" i="46"/>
  <c r="D4" i="46"/>
  <c r="K4" i="50"/>
  <c r="C4" i="50"/>
  <c r="K4" i="46"/>
  <c r="C4" i="46"/>
  <c r="J4" i="50"/>
  <c r="B4" i="50"/>
  <c r="J4" i="46"/>
  <c r="B4" i="46"/>
  <c r="Q4" i="50"/>
  <c r="Q4" i="46"/>
  <c r="P4" i="50"/>
  <c r="P4" i="46"/>
  <c r="I4" i="50"/>
  <c r="I4" i="46"/>
  <c r="H4" i="50"/>
  <c r="H4" i="46"/>
  <c r="T9" i="65"/>
  <c r="AK9" i="65" s="1"/>
  <c r="J5" i="33"/>
  <c r="Z8" i="61"/>
  <c r="AQ8" i="61" s="1"/>
  <c r="P4" i="29"/>
  <c r="O8" i="61"/>
  <c r="AF8" i="61" s="1"/>
  <c r="E4" i="29"/>
  <c r="N7" i="64"/>
  <c r="AE7" i="64" s="1"/>
  <c r="AE6" i="64" s="1"/>
  <c r="D2" i="32" s="1"/>
  <c r="D3" i="32"/>
  <c r="S9" i="64"/>
  <c r="AJ9" i="64" s="1"/>
  <c r="I5" i="32"/>
  <c r="X9" i="66"/>
  <c r="AO9" i="66" s="1"/>
  <c r="N5" i="34"/>
  <c r="O3" i="109"/>
  <c r="G3" i="109"/>
  <c r="O3" i="97"/>
  <c r="G3" i="97"/>
  <c r="N3" i="109"/>
  <c r="F3" i="109"/>
  <c r="N3" i="97"/>
  <c r="F3" i="97"/>
  <c r="M3" i="109"/>
  <c r="E3" i="109"/>
  <c r="M3" i="97"/>
  <c r="E3" i="97"/>
  <c r="L3" i="109"/>
  <c r="D3" i="109"/>
  <c r="L3" i="97"/>
  <c r="D3" i="97"/>
  <c r="K3" i="109"/>
  <c r="C3" i="109"/>
  <c r="K3" i="97"/>
  <c r="C3" i="97"/>
  <c r="J3" i="109"/>
  <c r="B3" i="109"/>
  <c r="J3" i="97"/>
  <c r="B3" i="97"/>
  <c r="Q3" i="109"/>
  <c r="I3" i="109"/>
  <c r="Q3" i="97"/>
  <c r="I3" i="97"/>
  <c r="P3" i="109"/>
  <c r="H3" i="109"/>
  <c r="P3" i="97"/>
  <c r="H3" i="97"/>
  <c r="AH16" i="63"/>
  <c r="Q11" i="63" s="1"/>
  <c r="AH11" i="63" s="1"/>
  <c r="AH10" i="63" s="1"/>
  <c r="O8" i="63"/>
  <c r="AF8" i="63" s="1"/>
  <c r="E4" i="31"/>
  <c r="W8" i="64"/>
  <c r="AN8" i="64" s="1"/>
  <c r="M4" i="32"/>
  <c r="S8" i="65"/>
  <c r="AJ8" i="65" s="1"/>
  <c r="I4" i="33"/>
  <c r="W2" i="128"/>
  <c r="O2" i="128"/>
  <c r="G2" i="128"/>
  <c r="V2" i="128"/>
  <c r="N2" i="128"/>
  <c r="U2" i="128"/>
  <c r="M2" i="128"/>
  <c r="T2" i="128"/>
  <c r="L2" i="128"/>
  <c r="AA2" i="128"/>
  <c r="S2" i="128"/>
  <c r="K2" i="128"/>
  <c r="Z2" i="128"/>
  <c r="R2" i="128"/>
  <c r="J2" i="128"/>
  <c r="Y2" i="128"/>
  <c r="X2" i="128"/>
  <c r="Q2" i="128"/>
  <c r="P2" i="128"/>
  <c r="I2" i="128"/>
  <c r="H2" i="128"/>
  <c r="AG16" i="62"/>
  <c r="P11" i="62" s="1"/>
  <c r="AG11" i="62" s="1"/>
  <c r="AG10" i="62" s="1"/>
  <c r="AR16" i="62"/>
  <c r="AA11" i="62" s="1"/>
  <c r="AR11" i="62" s="1"/>
  <c r="AR10" i="62" s="1"/>
  <c r="W9" i="65"/>
  <c r="AN9" i="65" s="1"/>
  <c r="M5" i="33"/>
  <c r="Y9" i="63"/>
  <c r="AP9" i="63" s="1"/>
  <c r="O5" i="31"/>
  <c r="Z7" i="65"/>
  <c r="AQ7" i="65" s="1"/>
  <c r="P3" i="33"/>
  <c r="W4" i="134"/>
  <c r="O4" i="134"/>
  <c r="G4" i="134"/>
  <c r="V4" i="134"/>
  <c r="N4" i="134"/>
  <c r="U4" i="134"/>
  <c r="M4" i="134"/>
  <c r="T4" i="134"/>
  <c r="L4" i="134"/>
  <c r="AA4" i="134"/>
  <c r="S4" i="134"/>
  <c r="K4" i="134"/>
  <c r="Z4" i="134"/>
  <c r="R4" i="134"/>
  <c r="J4" i="134"/>
  <c r="Y4" i="134"/>
  <c r="X4" i="134"/>
  <c r="Q4" i="134"/>
  <c r="P4" i="134"/>
  <c r="I4" i="134"/>
  <c r="H4" i="134"/>
  <c r="Y2" i="137"/>
  <c r="Q2" i="137"/>
  <c r="I2" i="137"/>
  <c r="X2" i="137"/>
  <c r="P2" i="137"/>
  <c r="H2" i="137"/>
  <c r="W2" i="137"/>
  <c r="O2" i="137"/>
  <c r="G2" i="137"/>
  <c r="V2" i="137"/>
  <c r="N2" i="137"/>
  <c r="U2" i="137"/>
  <c r="AA2" i="137"/>
  <c r="S2" i="137"/>
  <c r="K2" i="137"/>
  <c r="Z2" i="137"/>
  <c r="T2" i="137"/>
  <c r="R2" i="137"/>
  <c r="M2" i="137"/>
  <c r="L2" i="137"/>
  <c r="J2" i="137"/>
  <c r="AE16" i="61"/>
  <c r="N11" i="61" s="1"/>
  <c r="AE11" i="61" s="1"/>
  <c r="AE10" i="61" s="1"/>
  <c r="AJ16" i="63"/>
  <c r="S11" i="63" s="1"/>
  <c r="AJ11" i="63" s="1"/>
  <c r="AJ10" i="63" s="1"/>
  <c r="B4" i="40"/>
  <c r="B4" i="105" s="1"/>
  <c r="B4" i="15"/>
  <c r="Z9" i="66"/>
  <c r="AQ9" i="66" s="1"/>
  <c r="P5" i="34"/>
  <c r="B3" i="37"/>
  <c r="B3" i="12"/>
  <c r="H5" i="13"/>
  <c r="H5" i="38"/>
  <c r="H5" i="99" s="1"/>
  <c r="I5" i="39"/>
  <c r="I5" i="102" s="1"/>
  <c r="I5" i="14"/>
  <c r="T9" i="67"/>
  <c r="AK9" i="67" s="1"/>
  <c r="J5" i="35"/>
  <c r="B5" i="39"/>
  <c r="B5" i="102" s="1"/>
  <c r="B5" i="14"/>
  <c r="N9" i="67"/>
  <c r="AE9" i="67" s="1"/>
  <c r="D5" i="35"/>
  <c r="D4" i="38"/>
  <c r="D4" i="99" s="1"/>
  <c r="D4" i="13"/>
  <c r="M4" i="41"/>
  <c r="M4" i="108" s="1"/>
  <c r="M4" i="16"/>
  <c r="B4" i="41"/>
  <c r="B4" i="108" s="1"/>
  <c r="B4" i="16"/>
  <c r="C4" i="44"/>
  <c r="C4" i="117" s="1"/>
  <c r="C4" i="19"/>
  <c r="Q7" i="68"/>
  <c r="AH7" i="68" s="1"/>
  <c r="AH6" i="68" s="1"/>
  <c r="G2" i="36" s="1"/>
  <c r="G3" i="36"/>
  <c r="L5" i="39"/>
  <c r="L5" i="102" s="1"/>
  <c r="L5" i="14"/>
  <c r="M8" i="67"/>
  <c r="AD8" i="67" s="1"/>
  <c r="C4" i="35"/>
  <c r="Z8" i="68"/>
  <c r="AQ8" i="68" s="1"/>
  <c r="P4" i="36"/>
  <c r="E5" i="40"/>
  <c r="E5" i="105" s="1"/>
  <c r="E5" i="15"/>
  <c r="L5" i="42"/>
  <c r="L5" i="111" s="1"/>
  <c r="L5" i="17"/>
  <c r="N4" i="43"/>
  <c r="N4" i="114" s="1"/>
  <c r="N4" i="18"/>
  <c r="E5" i="38"/>
  <c r="E5" i="99" s="1"/>
  <c r="E5" i="13"/>
  <c r="J5" i="40"/>
  <c r="J5" i="105" s="1"/>
  <c r="J5" i="15"/>
  <c r="L9" i="67"/>
  <c r="AC9" i="67" s="1"/>
  <c r="B5" i="35"/>
  <c r="W8" i="66"/>
  <c r="AN8" i="66" s="1"/>
  <c r="M4" i="34"/>
  <c r="N5" i="38"/>
  <c r="N5" i="99" s="1"/>
  <c r="N5" i="13"/>
  <c r="P4" i="14"/>
  <c r="P4" i="39"/>
  <c r="P4" i="102" s="1"/>
  <c r="L5" i="44"/>
  <c r="L5" i="117" s="1"/>
  <c r="L5" i="19"/>
  <c r="L4" i="42"/>
  <c r="L4" i="111" s="1"/>
  <c r="L4" i="17"/>
  <c r="K4" i="38"/>
  <c r="K4" i="99" s="1"/>
  <c r="K4" i="13"/>
  <c r="O7" i="61"/>
  <c r="AF7" i="61" s="1"/>
  <c r="E3" i="29"/>
  <c r="J5" i="44"/>
  <c r="J5" i="117" s="1"/>
  <c r="J5" i="19"/>
  <c r="AA7" i="61"/>
  <c r="AR7" i="61" s="1"/>
  <c r="Q3" i="29"/>
  <c r="X8" i="62"/>
  <c r="AO8" i="62" s="1"/>
  <c r="N4" i="30"/>
  <c r="Z9" i="65"/>
  <c r="AQ9" i="65" s="1"/>
  <c r="P5" i="33"/>
  <c r="M8" i="65"/>
  <c r="AD8" i="65" s="1"/>
  <c r="C4" i="33"/>
  <c r="B13" i="88"/>
  <c r="B14" i="88"/>
  <c r="L9" i="61"/>
  <c r="AC9" i="61" s="1"/>
  <c r="AC6" i="61" s="1"/>
  <c r="B2" i="29" s="1"/>
  <c r="B5" i="29"/>
  <c r="L9" i="65"/>
  <c r="AC9" i="65" s="1"/>
  <c r="B5" i="33"/>
  <c r="P8" i="66"/>
  <c r="AG8" i="66" s="1"/>
  <c r="F4" i="34"/>
  <c r="Y7" i="64"/>
  <c r="AP7" i="64" s="1"/>
  <c r="AP6" i="64" s="1"/>
  <c r="O2" i="32" s="1"/>
  <c r="O3" i="32"/>
  <c r="AJ16" i="62"/>
  <c r="S11" i="62" s="1"/>
  <c r="AJ11" i="62" s="1"/>
  <c r="AJ10" i="62" s="1"/>
  <c r="P9" i="63"/>
  <c r="AG9" i="63" s="1"/>
  <c r="F5" i="31"/>
  <c r="X9" i="64"/>
  <c r="AO9" i="64" s="1"/>
  <c r="N5" i="32"/>
  <c r="AA8" i="64"/>
  <c r="AR8" i="64" s="1"/>
  <c r="Q4" i="32"/>
  <c r="U3" i="128"/>
  <c r="M3" i="128"/>
  <c r="T3" i="128"/>
  <c r="L3" i="128"/>
  <c r="AA3" i="128"/>
  <c r="S3" i="128"/>
  <c r="K3" i="128"/>
  <c r="Z3" i="128"/>
  <c r="R3" i="128"/>
  <c r="J3" i="128"/>
  <c r="Y3" i="128"/>
  <c r="Q3" i="128"/>
  <c r="I3" i="128"/>
  <c r="X3" i="128"/>
  <c r="P3" i="128"/>
  <c r="H3" i="128"/>
  <c r="G3" i="128"/>
  <c r="W3" i="128"/>
  <c r="V3" i="128"/>
  <c r="O3" i="128"/>
  <c r="N3" i="128"/>
  <c r="Y9" i="65"/>
  <c r="AP9" i="65" s="1"/>
  <c r="O5" i="33"/>
  <c r="J2" i="72"/>
  <c r="J2" i="98" s="1"/>
  <c r="AF16" i="63"/>
  <c r="O11" i="63" s="1"/>
  <c r="AF11" i="63" s="1"/>
  <c r="AF10" i="63" s="1"/>
  <c r="AH16" i="62"/>
  <c r="Q11" i="62" s="1"/>
  <c r="AH11" i="62" s="1"/>
  <c r="AH10" i="62" s="1"/>
  <c r="O9" i="65"/>
  <c r="AF9" i="65" s="1"/>
  <c r="E5" i="33"/>
  <c r="U9" i="64"/>
  <c r="AL9" i="64" s="1"/>
  <c r="K5" i="32"/>
  <c r="AC16" i="67"/>
  <c r="L11" i="67" s="1"/>
  <c r="AC11" i="67" s="1"/>
  <c r="AC10" i="67" s="1"/>
  <c r="B2" i="72"/>
  <c r="B2" i="98" s="1"/>
  <c r="X3" i="137"/>
  <c r="W3" i="137"/>
  <c r="O3" i="137"/>
  <c r="G3" i="137"/>
  <c r="V3" i="137"/>
  <c r="N3" i="137"/>
  <c r="U3" i="137"/>
  <c r="M3" i="137"/>
  <c r="T3" i="137"/>
  <c r="L3" i="137"/>
  <c r="S3" i="137"/>
  <c r="K3" i="137"/>
  <c r="Z3" i="137"/>
  <c r="Q3" i="137"/>
  <c r="I3" i="137"/>
  <c r="AA3" i="137"/>
  <c r="Y3" i="137"/>
  <c r="R3" i="137"/>
  <c r="P3" i="137"/>
  <c r="J3" i="137"/>
  <c r="H3" i="137"/>
  <c r="AN16" i="63"/>
  <c r="W11" i="63" s="1"/>
  <c r="AN11" i="63" s="1"/>
  <c r="AN10" i="63" s="1"/>
  <c r="M8" i="63"/>
  <c r="AD8" i="63" s="1"/>
  <c r="C4" i="31"/>
  <c r="H4" i="17"/>
  <c r="H4" i="42"/>
  <c r="H4" i="111" s="1"/>
  <c r="AQ16" i="68"/>
  <c r="Z11" i="68" s="1"/>
  <c r="AQ11" i="68" s="1"/>
  <c r="AQ10" i="68" s="1"/>
  <c r="O4" i="37"/>
  <c r="O4" i="12"/>
  <c r="P5" i="13"/>
  <c r="P5" i="38"/>
  <c r="P5" i="99" s="1"/>
  <c r="K5" i="42"/>
  <c r="K5" i="111" s="1"/>
  <c r="K5" i="17"/>
  <c r="E4" i="43"/>
  <c r="E4" i="114" s="1"/>
  <c r="E4" i="18"/>
  <c r="Q4" i="42"/>
  <c r="Q4" i="111" s="1"/>
  <c r="Q4" i="17"/>
  <c r="M5" i="43"/>
  <c r="M5" i="114" s="1"/>
  <c r="M5" i="18"/>
  <c r="M5" i="38"/>
  <c r="M5" i="99" s="1"/>
  <c r="M5" i="13"/>
  <c r="J4" i="40"/>
  <c r="J4" i="105" s="1"/>
  <c r="J4" i="15"/>
  <c r="B4" i="42"/>
  <c r="B4" i="111" s="1"/>
  <c r="B4" i="17"/>
  <c r="C5" i="42"/>
  <c r="C5" i="111" s="1"/>
  <c r="C5" i="17"/>
  <c r="F4" i="44"/>
  <c r="F4" i="117" s="1"/>
  <c r="F4" i="19"/>
  <c r="L4" i="41"/>
  <c r="L4" i="108" s="1"/>
  <c r="L4" i="16"/>
  <c r="O9" i="66"/>
  <c r="AF9" i="66" s="1"/>
  <c r="E5" i="34"/>
  <c r="AC16" i="68"/>
  <c r="L11" i="68" s="1"/>
  <c r="AC11" i="68" s="1"/>
  <c r="AC10" i="68" s="1"/>
  <c r="J4" i="39"/>
  <c r="J4" i="102" s="1"/>
  <c r="J4" i="14"/>
  <c r="G4" i="39"/>
  <c r="G4" i="102" s="1"/>
  <c r="G4" i="14"/>
  <c r="V7" i="66"/>
  <c r="AM7" i="66" s="1"/>
  <c r="AM6" i="66" s="1"/>
  <c r="L2" i="34" s="1"/>
  <c r="L3" i="34"/>
  <c r="AG16" i="68"/>
  <c r="P11" i="68" s="1"/>
  <c r="AG11" i="68" s="1"/>
  <c r="AG10" i="68" s="1"/>
  <c r="W7" i="61"/>
  <c r="AN7" i="61" s="1"/>
  <c r="M3" i="29"/>
  <c r="M4" i="38"/>
  <c r="M4" i="99" s="1"/>
  <c r="M4" i="13"/>
  <c r="AI16" i="68"/>
  <c r="R11" i="68" s="1"/>
  <c r="AI11" i="68" s="1"/>
  <c r="AI10" i="68" s="1"/>
  <c r="N5" i="44"/>
  <c r="N5" i="117" s="1"/>
  <c r="N5" i="19"/>
  <c r="E4" i="44"/>
  <c r="E4" i="117" s="1"/>
  <c r="E4" i="19"/>
  <c r="Q4" i="44"/>
  <c r="Q4" i="117" s="1"/>
  <c r="Q4" i="19"/>
  <c r="P5" i="19"/>
  <c r="P5" i="44"/>
  <c r="P5" i="117" s="1"/>
  <c r="G4" i="44"/>
  <c r="G4" i="117" s="1"/>
  <c r="G4" i="19"/>
  <c r="B14" i="84"/>
  <c r="B13" i="84"/>
  <c r="G3" i="29"/>
  <c r="Q7" i="61"/>
  <c r="AH7" i="61" s="1"/>
  <c r="R8" i="62"/>
  <c r="AI8" i="62" s="1"/>
  <c r="H4" i="30"/>
  <c r="S8" i="62"/>
  <c r="AJ8" i="62" s="1"/>
  <c r="I4" i="30"/>
  <c r="W7" i="67"/>
  <c r="AN7" i="67" s="1"/>
  <c r="AN6" i="67" s="1"/>
  <c r="M2" i="35" s="1"/>
  <c r="M3" i="35"/>
  <c r="W7" i="68"/>
  <c r="AN7" i="68" s="1"/>
  <c r="M3" i="36"/>
  <c r="B5" i="42"/>
  <c r="B5" i="111" s="1"/>
  <c r="B5" i="17"/>
  <c r="M4" i="43"/>
  <c r="M4" i="114" s="1"/>
  <c r="M4" i="18"/>
  <c r="M5" i="37"/>
  <c r="M5" i="12"/>
  <c r="P4" i="18"/>
  <c r="P4" i="43"/>
  <c r="P4" i="114" s="1"/>
  <c r="H4" i="39"/>
  <c r="H4" i="102" s="1"/>
  <c r="V7" i="63"/>
  <c r="AM7" i="63" s="1"/>
  <c r="L3" i="31"/>
  <c r="N7" i="68"/>
  <c r="AE7" i="68" s="1"/>
  <c r="D3" i="36"/>
  <c r="C5" i="44"/>
  <c r="C5" i="117" s="1"/>
  <c r="C5" i="19"/>
  <c r="R8" i="67"/>
  <c r="AI8" i="67" s="1"/>
  <c r="H4" i="35"/>
  <c r="H2" i="76"/>
  <c r="H2" i="110" s="1"/>
  <c r="P8" i="62"/>
  <c r="AG8" i="62" s="1"/>
  <c r="F4" i="30"/>
  <c r="U9" i="65"/>
  <c r="AL9" i="65" s="1"/>
  <c r="K5" i="33"/>
  <c r="Q9" i="61"/>
  <c r="AH9" i="61" s="1"/>
  <c r="G5" i="29"/>
  <c r="M9" i="65"/>
  <c r="AD9" i="65" s="1"/>
  <c r="C5" i="33"/>
  <c r="L7" i="65"/>
  <c r="AC7" i="65" s="1"/>
  <c r="AC6" i="65" s="1"/>
  <c r="B2" i="33" s="1"/>
  <c r="B3" i="33"/>
  <c r="N7" i="62"/>
  <c r="AE7" i="62" s="1"/>
  <c r="D3" i="30"/>
  <c r="AI16" i="66"/>
  <c r="R11" i="66" s="1"/>
  <c r="AI11" i="66" s="1"/>
  <c r="AI10" i="66" s="1"/>
  <c r="AA2" i="140"/>
  <c r="S2" i="140"/>
  <c r="K2" i="140"/>
  <c r="Z2" i="140"/>
  <c r="R2" i="140"/>
  <c r="J2" i="140"/>
  <c r="Y2" i="140"/>
  <c r="O2" i="140"/>
  <c r="X2" i="140"/>
  <c r="N2" i="140"/>
  <c r="W2" i="140"/>
  <c r="M2" i="140"/>
  <c r="V2" i="140"/>
  <c r="L2" i="140"/>
  <c r="U2" i="140"/>
  <c r="I2" i="140"/>
  <c r="Q2" i="140"/>
  <c r="G2" i="140"/>
  <c r="H2" i="140"/>
  <c r="T2" i="140"/>
  <c r="P2" i="140"/>
  <c r="B37" i="88"/>
  <c r="B36" i="88"/>
  <c r="B35" i="88"/>
  <c r="B34" i="88"/>
  <c r="O3" i="51"/>
  <c r="G3" i="51"/>
  <c r="O3" i="47"/>
  <c r="G3" i="47"/>
  <c r="N3" i="51"/>
  <c r="F3" i="51"/>
  <c r="N3" i="47"/>
  <c r="F3" i="47"/>
  <c r="M3" i="51"/>
  <c r="E3" i="51"/>
  <c r="M3" i="47"/>
  <c r="E3" i="47"/>
  <c r="L3" i="51"/>
  <c r="D3" i="51"/>
  <c r="L3" i="47"/>
  <c r="D3" i="47"/>
  <c r="K3" i="51"/>
  <c r="C3" i="51"/>
  <c r="K3" i="47"/>
  <c r="C3" i="47"/>
  <c r="J3" i="51"/>
  <c r="B3" i="51"/>
  <c r="J3" i="47"/>
  <c r="B3" i="47"/>
  <c r="Q3" i="51"/>
  <c r="Q3" i="47"/>
  <c r="P3" i="51"/>
  <c r="P3" i="47"/>
  <c r="I3" i="51"/>
  <c r="I3" i="47"/>
  <c r="H3" i="51"/>
  <c r="H3" i="47"/>
  <c r="O8" i="64"/>
  <c r="AF8" i="64" s="1"/>
  <c r="E4" i="32"/>
  <c r="W8" i="61"/>
  <c r="AN8" i="61" s="1"/>
  <c r="M4" i="29"/>
  <c r="U7" i="64"/>
  <c r="AL7" i="64" s="1"/>
  <c r="AL6" i="64" s="1"/>
  <c r="K2" i="32" s="1"/>
  <c r="K3" i="32"/>
  <c r="Z8" i="62"/>
  <c r="AQ8" i="62" s="1"/>
  <c r="P4" i="30"/>
  <c r="W8" i="63"/>
  <c r="AN8" i="63" s="1"/>
  <c r="M4" i="31"/>
  <c r="U8" i="66"/>
  <c r="AL8" i="66" s="1"/>
  <c r="K4" i="34"/>
  <c r="Z9" i="61"/>
  <c r="AQ9" i="61" s="1"/>
  <c r="P5" i="29"/>
  <c r="S9" i="65"/>
  <c r="AJ9" i="65" s="1"/>
  <c r="I5" i="33"/>
  <c r="C5" i="40"/>
  <c r="C5" i="105" s="1"/>
  <c r="C5" i="15"/>
  <c r="O7" i="67"/>
  <c r="AF7" i="67" s="1"/>
  <c r="AF6" i="67" s="1"/>
  <c r="E2" i="35" s="1"/>
  <c r="E3" i="35"/>
  <c r="T3" i="122"/>
  <c r="L3" i="122"/>
  <c r="AA3" i="122"/>
  <c r="S3" i="122"/>
  <c r="K3" i="122"/>
  <c r="Z3" i="122"/>
  <c r="R3" i="122"/>
  <c r="J3" i="122"/>
  <c r="Y3" i="122"/>
  <c r="Q3" i="122"/>
  <c r="I3" i="122"/>
  <c r="X3" i="122"/>
  <c r="P3" i="122"/>
  <c r="H3" i="122"/>
  <c r="V3" i="122"/>
  <c r="N3" i="122"/>
  <c r="W3" i="122"/>
  <c r="U3" i="122"/>
  <c r="O3" i="122"/>
  <c r="M3" i="122"/>
  <c r="G3" i="122"/>
  <c r="U8" i="61"/>
  <c r="AL8" i="61" s="1"/>
  <c r="K4" i="29"/>
  <c r="AA9" i="62"/>
  <c r="AR9" i="62" s="1"/>
  <c r="Q5" i="30"/>
  <c r="L9" i="64"/>
  <c r="AC9" i="64" s="1"/>
  <c r="B5" i="32"/>
  <c r="F5" i="37"/>
  <c r="F5" i="12"/>
  <c r="K5" i="39"/>
  <c r="K5" i="102" s="1"/>
  <c r="K5" i="14"/>
  <c r="C4" i="40"/>
  <c r="C4" i="105" s="1"/>
  <c r="C4" i="15"/>
  <c r="N8" i="68"/>
  <c r="AE8" i="68" s="1"/>
  <c r="D4" i="36"/>
  <c r="K4" i="40"/>
  <c r="K4" i="105" s="1"/>
  <c r="K4" i="15"/>
  <c r="N4" i="37"/>
  <c r="N4" i="12"/>
  <c r="B4" i="39"/>
  <c r="B4" i="102" s="1"/>
  <c r="B4" i="14"/>
  <c r="O4" i="40"/>
  <c r="O4" i="105" s="1"/>
  <c r="O4" i="15"/>
  <c r="J4" i="42"/>
  <c r="J4" i="111" s="1"/>
  <c r="J4" i="17"/>
  <c r="S9" i="68"/>
  <c r="AJ9" i="68" s="1"/>
  <c r="I5" i="36"/>
  <c r="D5" i="39"/>
  <c r="D5" i="102" s="1"/>
  <c r="D5" i="14"/>
  <c r="U9" i="67"/>
  <c r="AL9" i="67" s="1"/>
  <c r="K5" i="35"/>
  <c r="J5" i="39"/>
  <c r="J5" i="102" s="1"/>
  <c r="J5" i="14"/>
  <c r="K4" i="41"/>
  <c r="K4" i="108" s="1"/>
  <c r="K4" i="16"/>
  <c r="O5" i="42"/>
  <c r="O5" i="111" s="1"/>
  <c r="O5" i="17"/>
  <c r="O5" i="43"/>
  <c r="O5" i="114" s="1"/>
  <c r="O5" i="18"/>
  <c r="I4" i="39"/>
  <c r="I4" i="102" s="1"/>
  <c r="I4" i="14"/>
  <c r="AR16" i="67"/>
  <c r="AA11" i="67" s="1"/>
  <c r="AR11" i="67" s="1"/>
  <c r="AR10" i="67" s="1"/>
  <c r="V8" i="68"/>
  <c r="AM8" i="68" s="1"/>
  <c r="L4" i="36"/>
  <c r="S8" i="66"/>
  <c r="AJ8" i="66" s="1"/>
  <c r="I4" i="34"/>
  <c r="R7" i="65"/>
  <c r="AI7" i="65" s="1"/>
  <c r="H3" i="33"/>
  <c r="S9" i="61"/>
  <c r="AJ9" i="61" s="1"/>
  <c r="I5" i="29"/>
  <c r="Y7" i="65"/>
  <c r="AP7" i="65" s="1"/>
  <c r="AP6" i="65" s="1"/>
  <c r="O2" i="33" s="1"/>
  <c r="O3" i="33"/>
  <c r="E5" i="43"/>
  <c r="E5" i="114" s="1"/>
  <c r="E5" i="18"/>
  <c r="N3" i="118"/>
  <c r="F3" i="118"/>
  <c r="M3" i="118"/>
  <c r="E3" i="118"/>
  <c r="L3" i="118"/>
  <c r="D3" i="118"/>
  <c r="K3" i="118"/>
  <c r="C3" i="118"/>
  <c r="J3" i="118"/>
  <c r="B3" i="118"/>
  <c r="Q3" i="118"/>
  <c r="I3" i="118"/>
  <c r="H3" i="118"/>
  <c r="O3" i="106"/>
  <c r="G3" i="106"/>
  <c r="G3" i="118"/>
  <c r="N3" i="106"/>
  <c r="F3" i="106"/>
  <c r="M3" i="106"/>
  <c r="E3" i="106"/>
  <c r="L3" i="106"/>
  <c r="D3" i="106"/>
  <c r="K3" i="106"/>
  <c r="C3" i="106"/>
  <c r="J3" i="106"/>
  <c r="B3" i="106"/>
  <c r="P3" i="118"/>
  <c r="Q3" i="106"/>
  <c r="I3" i="106"/>
  <c r="O3" i="118"/>
  <c r="P3" i="106"/>
  <c r="H3" i="106"/>
  <c r="W7" i="64"/>
  <c r="AN7" i="64" s="1"/>
  <c r="AN6" i="64" s="1"/>
  <c r="M2" i="32" s="1"/>
  <c r="M3" i="32"/>
  <c r="N9" i="65"/>
  <c r="AE9" i="65" s="1"/>
  <c r="D5" i="33"/>
  <c r="AI16" i="67"/>
  <c r="R11" i="67" s="1"/>
  <c r="AI11" i="67" s="1"/>
  <c r="AI10" i="67" s="1"/>
  <c r="Q8" i="64"/>
  <c r="AH8" i="64" s="1"/>
  <c r="G4" i="32"/>
  <c r="Z7" i="66"/>
  <c r="AQ7" i="66" s="1"/>
  <c r="AQ6" i="66" s="1"/>
  <c r="P2" i="34" s="1"/>
  <c r="P3" i="34"/>
  <c r="Q9" i="66"/>
  <c r="AH9" i="66" s="1"/>
  <c r="G5" i="34"/>
  <c r="Y3" i="140"/>
  <c r="Q3" i="140"/>
  <c r="I3" i="140"/>
  <c r="X3" i="140"/>
  <c r="P3" i="140"/>
  <c r="H3" i="140"/>
  <c r="U3" i="140"/>
  <c r="K3" i="140"/>
  <c r="T3" i="140"/>
  <c r="J3" i="140"/>
  <c r="S3" i="140"/>
  <c r="G3" i="140"/>
  <c r="R3" i="140"/>
  <c r="AA3" i="140"/>
  <c r="O3" i="140"/>
  <c r="W3" i="140"/>
  <c r="M3" i="140"/>
  <c r="Z3" i="140"/>
  <c r="V3" i="140"/>
  <c r="N3" i="140"/>
  <c r="L3" i="140"/>
  <c r="O4" i="51"/>
  <c r="G4" i="51"/>
  <c r="O4" i="47"/>
  <c r="G4" i="47"/>
  <c r="N4" i="51"/>
  <c r="F4" i="51"/>
  <c r="N4" i="47"/>
  <c r="F4" i="47"/>
  <c r="M4" i="51"/>
  <c r="E4" i="51"/>
  <c r="M4" i="47"/>
  <c r="E4" i="47"/>
  <c r="L4" i="51"/>
  <c r="D4" i="51"/>
  <c r="L4" i="47"/>
  <c r="D4" i="47"/>
  <c r="K4" i="51"/>
  <c r="C4" i="51"/>
  <c r="K4" i="47"/>
  <c r="C4" i="47"/>
  <c r="J4" i="51"/>
  <c r="B4" i="51"/>
  <c r="J4" i="47"/>
  <c r="B4" i="47"/>
  <c r="I4" i="51"/>
  <c r="I4" i="47"/>
  <c r="H4" i="51"/>
  <c r="H4" i="47"/>
  <c r="Q4" i="51"/>
  <c r="Q4" i="47"/>
  <c r="P4" i="47"/>
  <c r="P4" i="51"/>
  <c r="X9" i="61"/>
  <c r="AO9" i="61" s="1"/>
  <c r="N5" i="29"/>
  <c r="R7" i="62"/>
  <c r="AI7" i="62" s="1"/>
  <c r="H3" i="30"/>
  <c r="P9" i="64"/>
  <c r="AG9" i="64" s="1"/>
  <c r="F5" i="32"/>
  <c r="S8" i="64"/>
  <c r="AJ8" i="64" s="1"/>
  <c r="I4" i="32"/>
  <c r="L4" i="43"/>
  <c r="L4" i="114" s="1"/>
  <c r="L4" i="18"/>
  <c r="W2" i="131"/>
  <c r="O2" i="131"/>
  <c r="G2" i="131"/>
  <c r="V2" i="131"/>
  <c r="N2" i="131"/>
  <c r="U2" i="131"/>
  <c r="M2" i="131"/>
  <c r="T2" i="131"/>
  <c r="L2" i="131"/>
  <c r="AA2" i="131"/>
  <c r="S2" i="131"/>
  <c r="K2" i="131"/>
  <c r="Z2" i="131"/>
  <c r="R2" i="131"/>
  <c r="J2" i="131"/>
  <c r="I2" i="131"/>
  <c r="H2" i="131"/>
  <c r="Y2" i="131"/>
  <c r="X2" i="131"/>
  <c r="Q2" i="131"/>
  <c r="P2" i="131"/>
  <c r="T9" i="61"/>
  <c r="AK9" i="61" s="1"/>
  <c r="J5" i="29"/>
  <c r="M8" i="62"/>
  <c r="AD8" i="62" s="1"/>
  <c r="C4" i="30"/>
  <c r="O3" i="29"/>
  <c r="Y7" i="61"/>
  <c r="AP7" i="61" s="1"/>
  <c r="AP16" i="63"/>
  <c r="Y11" i="63" s="1"/>
  <c r="AP11" i="63" s="1"/>
  <c r="AP10" i="63" s="1"/>
  <c r="X9" i="63"/>
  <c r="AO9" i="63" s="1"/>
  <c r="N5" i="31"/>
  <c r="P8" i="65"/>
  <c r="AG8" i="65" s="1"/>
  <c r="F4" i="33"/>
  <c r="L7" i="66"/>
  <c r="AC7" i="66" s="1"/>
  <c r="AC6" i="66" s="1"/>
  <c r="B2" i="34" s="1"/>
  <c r="B3" i="34"/>
  <c r="AA8" i="62"/>
  <c r="AR8" i="62" s="1"/>
  <c r="Q4" i="30"/>
  <c r="N5" i="41"/>
  <c r="N5" i="108" s="1"/>
  <c r="N5" i="16"/>
  <c r="P8" i="67"/>
  <c r="AG8" i="67" s="1"/>
  <c r="F4" i="35"/>
  <c r="Q2" i="72"/>
  <c r="Q2" i="98" s="1"/>
  <c r="P7" i="64"/>
  <c r="AG7" i="64" s="1"/>
  <c r="AG6" i="64" s="1"/>
  <c r="F2" i="32" s="1"/>
  <c r="F3" i="32"/>
  <c r="Z7" i="67"/>
  <c r="AQ7" i="67" s="1"/>
  <c r="P3" i="35"/>
  <c r="Y8" i="67"/>
  <c r="AP8" i="67" s="1"/>
  <c r="O4" i="35"/>
  <c r="F5" i="43"/>
  <c r="F5" i="114" s="1"/>
  <c r="F5" i="18"/>
  <c r="P4" i="17"/>
  <c r="P4" i="42"/>
  <c r="P4" i="111" s="1"/>
  <c r="G4" i="43"/>
  <c r="G4" i="114" s="1"/>
  <c r="G4" i="18"/>
  <c r="J5" i="42"/>
  <c r="J5" i="111" s="1"/>
  <c r="J5" i="17"/>
  <c r="S7" i="68"/>
  <c r="AJ7" i="68" s="1"/>
  <c r="I3" i="36"/>
  <c r="H4" i="12"/>
  <c r="H4" i="37"/>
  <c r="AD16" i="67"/>
  <c r="M11" i="67" s="1"/>
  <c r="AD11" i="67" s="1"/>
  <c r="AD10" i="67" s="1"/>
  <c r="Y8" i="68"/>
  <c r="AP8" i="68" s="1"/>
  <c r="O4" i="36"/>
  <c r="N4" i="40"/>
  <c r="N4" i="105" s="1"/>
  <c r="N4" i="15"/>
  <c r="R8" i="68"/>
  <c r="AI8" i="68" s="1"/>
  <c r="H4" i="36"/>
  <c r="H5" i="14"/>
  <c r="H5" i="39"/>
  <c r="H5" i="102" s="1"/>
  <c r="D4" i="42"/>
  <c r="D4" i="111" s="1"/>
  <c r="D4" i="17"/>
  <c r="AP16" i="68"/>
  <c r="Y11" i="68" s="1"/>
  <c r="AP11" i="68" s="1"/>
  <c r="AP10" i="68" s="1"/>
  <c r="E4" i="38"/>
  <c r="E4" i="99" s="1"/>
  <c r="E4" i="13"/>
  <c r="B4" i="44"/>
  <c r="B4" i="117" s="1"/>
  <c r="B4" i="19"/>
  <c r="Q5" i="44"/>
  <c r="Q5" i="117" s="1"/>
  <c r="Q5" i="19"/>
  <c r="B5" i="44"/>
  <c r="B5" i="117" s="1"/>
  <c r="B5" i="19"/>
  <c r="O5" i="44"/>
  <c r="O5" i="117" s="1"/>
  <c r="O5" i="19"/>
  <c r="G5" i="44"/>
  <c r="G5" i="117" s="1"/>
  <c r="G5" i="19"/>
  <c r="F4" i="29"/>
  <c r="P8" i="61"/>
  <c r="AG8" i="61" s="1"/>
  <c r="R7" i="64"/>
  <c r="AI7" i="64" s="1"/>
  <c r="H3" i="32"/>
  <c r="AA9" i="63"/>
  <c r="AR9" i="63" s="1"/>
  <c r="Q5" i="31"/>
  <c r="L9" i="62"/>
  <c r="AC9" i="62" s="1"/>
  <c r="B5" i="30"/>
  <c r="AK6" i="65"/>
  <c r="J2" i="33" s="1"/>
  <c r="F5" i="44"/>
  <c r="F5" i="117" s="1"/>
  <c r="F5" i="19"/>
  <c r="S8" i="61"/>
  <c r="AJ8" i="61" s="1"/>
  <c r="I4" i="29"/>
  <c r="T9" i="62"/>
  <c r="AK9" i="62" s="1"/>
  <c r="J5" i="30"/>
  <c r="V7" i="65"/>
  <c r="AM7" i="65" s="1"/>
  <c r="L3" i="33"/>
  <c r="N7" i="67"/>
  <c r="AE7" i="67" s="1"/>
  <c r="AE6" i="67" s="1"/>
  <c r="D2" i="35" s="1"/>
  <c r="D3" i="35"/>
  <c r="V8" i="61"/>
  <c r="AM8" i="61" s="1"/>
  <c r="L4" i="29"/>
  <c r="O7" i="64"/>
  <c r="AF7" i="64" s="1"/>
  <c r="AF6" i="64" s="1"/>
  <c r="E2" i="32" s="1"/>
  <c r="E3" i="32"/>
  <c r="Z9" i="64"/>
  <c r="AQ9" i="64" s="1"/>
  <c r="P5" i="32"/>
  <c r="AR16" i="66"/>
  <c r="AA11" i="66" s="1"/>
  <c r="AR11" i="66" s="1"/>
  <c r="AR10" i="66" s="1"/>
  <c r="Q9" i="62"/>
  <c r="AH9" i="62" s="1"/>
  <c r="G5" i="30"/>
  <c r="O4" i="52"/>
  <c r="G4" i="52"/>
  <c r="O4" i="48"/>
  <c r="G4" i="48"/>
  <c r="N4" i="52"/>
  <c r="F4" i="52"/>
  <c r="N4" i="48"/>
  <c r="F4" i="48"/>
  <c r="M4" i="52"/>
  <c r="E4" i="52"/>
  <c r="M4" i="48"/>
  <c r="E4" i="48"/>
  <c r="L4" i="52"/>
  <c r="D4" i="52"/>
  <c r="L4" i="48"/>
  <c r="D4" i="48"/>
  <c r="K4" i="52"/>
  <c r="C4" i="52"/>
  <c r="K4" i="48"/>
  <c r="C4" i="48"/>
  <c r="J4" i="52"/>
  <c r="B4" i="52"/>
  <c r="J4" i="48"/>
  <c r="B4" i="48"/>
  <c r="Q4" i="52"/>
  <c r="Q4" i="48"/>
  <c r="P4" i="52"/>
  <c r="P4" i="48"/>
  <c r="I4" i="52"/>
  <c r="I4" i="48"/>
  <c r="H4" i="52"/>
  <c r="H4" i="48"/>
  <c r="X3" i="131"/>
  <c r="U3" i="131"/>
  <c r="M3" i="131"/>
  <c r="T3" i="131"/>
  <c r="L3" i="131"/>
  <c r="S3" i="131"/>
  <c r="K3" i="131"/>
  <c r="AA3" i="131"/>
  <c r="R3" i="131"/>
  <c r="J3" i="131"/>
  <c r="Z3" i="131"/>
  <c r="Q3" i="131"/>
  <c r="I3" i="131"/>
  <c r="Y3" i="131"/>
  <c r="P3" i="131"/>
  <c r="H3" i="131"/>
  <c r="O3" i="131"/>
  <c r="N3" i="131"/>
  <c r="G3" i="131"/>
  <c r="W3" i="131"/>
  <c r="V3" i="131"/>
  <c r="Y8" i="63"/>
  <c r="AP8" i="63" s="1"/>
  <c r="O4" i="31"/>
  <c r="P7" i="65"/>
  <c r="AG7" i="65" s="1"/>
  <c r="F3" i="33"/>
  <c r="M7" i="66"/>
  <c r="AD7" i="66" s="1"/>
  <c r="AD6" i="66" s="1"/>
  <c r="C2" i="34" s="1"/>
  <c r="C3" i="34"/>
  <c r="Y3" i="134"/>
  <c r="Q3" i="134"/>
  <c r="I3" i="134"/>
  <c r="X3" i="134"/>
  <c r="P3" i="134"/>
  <c r="H3" i="134"/>
  <c r="W3" i="134"/>
  <c r="O3" i="134"/>
  <c r="G3" i="134"/>
  <c r="V3" i="134"/>
  <c r="N3" i="134"/>
  <c r="U3" i="134"/>
  <c r="M3" i="134"/>
  <c r="T3" i="134"/>
  <c r="L3" i="134"/>
  <c r="S3" i="134"/>
  <c r="R3" i="134"/>
  <c r="K3" i="134"/>
  <c r="J3" i="134"/>
  <c r="AA3" i="134"/>
  <c r="Z3" i="134"/>
  <c r="AH16" i="64"/>
  <c r="Q11" i="64" s="1"/>
  <c r="AH11" i="64" s="1"/>
  <c r="AH10" i="64" s="1"/>
  <c r="X7" i="65"/>
  <c r="AO7" i="65" s="1"/>
  <c r="N3" i="33"/>
  <c r="AO16" i="62"/>
  <c r="X11" i="62" s="1"/>
  <c r="AO11" i="62" s="1"/>
  <c r="AO10" i="62" s="1"/>
  <c r="N9" i="62"/>
  <c r="AE9" i="62" s="1"/>
  <c r="D5" i="30"/>
  <c r="Q8" i="66"/>
  <c r="AH8" i="66" s="1"/>
  <c r="G4" i="34"/>
  <c r="AA9" i="61"/>
  <c r="AR9" i="61" s="1"/>
  <c r="Q5" i="29"/>
  <c r="V9" i="65"/>
  <c r="AM9" i="65" s="1"/>
  <c r="L5" i="33"/>
  <c r="AM16" i="67"/>
  <c r="V11" i="67" s="1"/>
  <c r="AM11" i="67" s="1"/>
  <c r="AM10" i="67" s="1"/>
  <c r="L5" i="38"/>
  <c r="L5" i="99" s="1"/>
  <c r="L5" i="13"/>
  <c r="N5" i="43"/>
  <c r="N5" i="114" s="1"/>
  <c r="N5" i="18"/>
  <c r="C5" i="39"/>
  <c r="C5" i="102" s="1"/>
  <c r="C5" i="14"/>
  <c r="L5" i="40"/>
  <c r="L5" i="105" s="1"/>
  <c r="L5" i="15"/>
  <c r="E5" i="37"/>
  <c r="E5" i="12"/>
  <c r="F4" i="40"/>
  <c r="F4" i="105" s="1"/>
  <c r="F4" i="15"/>
  <c r="G5" i="40"/>
  <c r="G5" i="105" s="1"/>
  <c r="G5" i="15"/>
  <c r="E4" i="42"/>
  <c r="E4" i="111" s="1"/>
  <c r="E4" i="17"/>
  <c r="L5" i="43"/>
  <c r="L5" i="114" s="1"/>
  <c r="L5" i="18"/>
  <c r="J4" i="38"/>
  <c r="J4" i="99" s="1"/>
  <c r="J4" i="13"/>
  <c r="O5" i="40"/>
  <c r="O5" i="105" s="1"/>
  <c r="O5" i="15"/>
  <c r="H5" i="18"/>
  <c r="N4" i="39"/>
  <c r="N4" i="102" s="1"/>
  <c r="N4" i="14"/>
  <c r="AJ16" i="67"/>
  <c r="S11" i="67" s="1"/>
  <c r="AJ11" i="67" s="1"/>
  <c r="AJ10" i="67" s="1"/>
  <c r="T7" i="62"/>
  <c r="AK7" i="62" s="1"/>
  <c r="AK6" i="62" s="1"/>
  <c r="J2" i="30" s="1"/>
  <c r="J3" i="30"/>
  <c r="G4" i="37"/>
  <c r="G4" i="12"/>
  <c r="AK16" i="68"/>
  <c r="T11" i="68" s="1"/>
  <c r="AK11" i="68" s="1"/>
  <c r="AK10" i="68" s="1"/>
  <c r="P5" i="14"/>
  <c r="P5" i="39"/>
  <c r="P5" i="102" s="1"/>
  <c r="AO16" i="68"/>
  <c r="X11" i="68" s="1"/>
  <c r="AO11" i="68" s="1"/>
  <c r="AO10" i="68" s="1"/>
  <c r="O4" i="38"/>
  <c r="O4" i="99" s="1"/>
  <c r="O4" i="13"/>
  <c r="L4" i="40"/>
  <c r="L4" i="105" s="1"/>
  <c r="L4" i="15"/>
  <c r="Q4" i="43"/>
  <c r="Q4" i="114" s="1"/>
  <c r="Q4" i="18"/>
  <c r="S7" i="65"/>
  <c r="AJ7" i="65" s="1"/>
  <c r="I3" i="33"/>
  <c r="O4" i="49"/>
  <c r="G4" i="49"/>
  <c r="O4" i="45"/>
  <c r="G4" i="45"/>
  <c r="N4" i="49"/>
  <c r="F4" i="49"/>
  <c r="N4" i="45"/>
  <c r="F4" i="45"/>
  <c r="M4" i="49"/>
  <c r="E4" i="49"/>
  <c r="M4" i="45"/>
  <c r="E4" i="45"/>
  <c r="L4" i="49"/>
  <c r="D4" i="49"/>
  <c r="L4" i="45"/>
  <c r="D4" i="45"/>
  <c r="K4" i="49"/>
  <c r="C4" i="49"/>
  <c r="K4" i="45"/>
  <c r="C4" i="45"/>
  <c r="J4" i="49"/>
  <c r="B4" i="49"/>
  <c r="J4" i="45"/>
  <c r="B4" i="45"/>
  <c r="I4" i="49"/>
  <c r="I4" i="45"/>
  <c r="H4" i="49"/>
  <c r="H4" i="45"/>
  <c r="Q4" i="49"/>
  <c r="Q4" i="45"/>
  <c r="P4" i="49"/>
  <c r="P4" i="45"/>
  <c r="U9" i="62"/>
  <c r="AL9" i="62" s="1"/>
  <c r="K5" i="30"/>
  <c r="Y8" i="66"/>
  <c r="AP8" i="66" s="1"/>
  <c r="O4" i="34"/>
  <c r="AA9" i="67"/>
  <c r="AR9" i="67" s="1"/>
  <c r="Q5" i="35"/>
  <c r="AA7" i="63"/>
  <c r="AR7" i="63" s="1"/>
  <c r="AR6" i="63" s="1"/>
  <c r="Q2" i="31" s="1"/>
  <c r="Q3" i="31"/>
  <c r="P7" i="66"/>
  <c r="AG7" i="66" s="1"/>
  <c r="AG6" i="66" s="1"/>
  <c r="F2" i="34" s="1"/>
  <c r="F3" i="34"/>
  <c r="AA8" i="61"/>
  <c r="AR8" i="61" s="1"/>
  <c r="Q4" i="29"/>
  <c r="AK16" i="64"/>
  <c r="T11" i="64" s="1"/>
  <c r="AK11" i="64" s="1"/>
  <c r="AK10" i="64" s="1"/>
  <c r="L8" i="62"/>
  <c r="AC8" i="62" s="1"/>
  <c r="B4" i="30"/>
  <c r="S8" i="67"/>
  <c r="AJ8" i="67" s="1"/>
  <c r="I4" i="35"/>
  <c r="T2" i="143"/>
  <c r="L2" i="143"/>
  <c r="AA2" i="143"/>
  <c r="S2" i="143"/>
  <c r="K2" i="143"/>
  <c r="Z2" i="143"/>
  <c r="R2" i="143"/>
  <c r="J2" i="143"/>
  <c r="P2" i="143"/>
  <c r="O2" i="143"/>
  <c r="Y2" i="143"/>
  <c r="N2" i="143"/>
  <c r="X2" i="143"/>
  <c r="M2" i="143"/>
  <c r="W2" i="143"/>
  <c r="I2" i="143"/>
  <c r="U2" i="143"/>
  <c r="G2" i="143"/>
  <c r="V2" i="143"/>
  <c r="Q2" i="143"/>
  <c r="H2" i="143"/>
  <c r="Y9" i="61"/>
  <c r="AP9" i="61" s="1"/>
  <c r="O5" i="29"/>
  <c r="Q7" i="67"/>
  <c r="AH7" i="67" s="1"/>
  <c r="AH6" i="67" s="1"/>
  <c r="G2" i="35" s="1"/>
  <c r="G3" i="35"/>
  <c r="V7" i="62"/>
  <c r="AM7" i="62" s="1"/>
  <c r="AM6" i="62" s="1"/>
  <c r="L2" i="30" s="1"/>
  <c r="L3" i="30"/>
  <c r="M9" i="62"/>
  <c r="AD9" i="62" s="1"/>
  <c r="C5" i="30"/>
  <c r="B14" i="92"/>
  <c r="B13" i="92"/>
  <c r="Z7" i="62"/>
  <c r="AQ7" i="62" s="1"/>
  <c r="AQ6" i="62" s="1"/>
  <c r="P2" i="30" s="1"/>
  <c r="P3" i="30"/>
  <c r="V8" i="63"/>
  <c r="AM8" i="63" s="1"/>
  <c r="L4" i="31"/>
  <c r="P9" i="65"/>
  <c r="AG9" i="65" s="1"/>
  <c r="F5" i="33"/>
  <c r="Z8" i="64"/>
  <c r="AQ8" i="64" s="1"/>
  <c r="P4" i="32"/>
  <c r="P7" i="67"/>
  <c r="AG7" i="67" s="1"/>
  <c r="AG6" i="67" s="1"/>
  <c r="F2" i="35" s="1"/>
  <c r="F3" i="35"/>
  <c r="B33" i="85"/>
  <c r="B25" i="85"/>
  <c r="B17" i="85"/>
  <c r="B32" i="85"/>
  <c r="B24" i="85"/>
  <c r="B30" i="85"/>
  <c r="B22" i="85"/>
  <c r="B27" i="85"/>
  <c r="B19" i="85"/>
  <c r="B23" i="85"/>
  <c r="B21" i="85"/>
  <c r="B20" i="85"/>
  <c r="B18" i="85"/>
  <c r="B31" i="85"/>
  <c r="B29" i="85"/>
  <c r="B28" i="85"/>
  <c r="B26" i="85"/>
  <c r="M7" i="64"/>
  <c r="AD7" i="64" s="1"/>
  <c r="AD6" i="64" s="1"/>
  <c r="C2" i="32" s="1"/>
  <c r="C3" i="32"/>
  <c r="P8" i="63"/>
  <c r="AG8" i="63" s="1"/>
  <c r="F4" i="31"/>
  <c r="R9" i="64"/>
  <c r="AI9" i="64" s="1"/>
  <c r="H5" i="32"/>
  <c r="U7" i="66"/>
  <c r="AL7" i="66" s="1"/>
  <c r="AL6" i="66" s="1"/>
  <c r="K2" i="34" s="1"/>
  <c r="K3" i="34"/>
  <c r="N2" i="76"/>
  <c r="N2" i="110" s="1"/>
  <c r="AG16" i="61"/>
  <c r="P11" i="61" s="1"/>
  <c r="AG11" i="61" s="1"/>
  <c r="AG10" i="61" s="1"/>
  <c r="S9" i="62"/>
  <c r="AJ9" i="62" s="1"/>
  <c r="I5" i="30"/>
  <c r="U8" i="63"/>
  <c r="AL8" i="63" s="1"/>
  <c r="K4" i="31"/>
  <c r="X8" i="65"/>
  <c r="AO8" i="65" s="1"/>
  <c r="N4" i="33"/>
  <c r="R9" i="66"/>
  <c r="AI9" i="66" s="1"/>
  <c r="H5" i="34"/>
  <c r="F2" i="76"/>
  <c r="F2" i="110" s="1"/>
  <c r="N3" i="115"/>
  <c r="F3" i="115"/>
  <c r="M3" i="115"/>
  <c r="E3" i="115"/>
  <c r="L3" i="115"/>
  <c r="D3" i="115"/>
  <c r="K3" i="115"/>
  <c r="C3" i="115"/>
  <c r="J3" i="115"/>
  <c r="B3" i="115"/>
  <c r="Q3" i="115"/>
  <c r="I3" i="115"/>
  <c r="H3" i="115"/>
  <c r="O3" i="103"/>
  <c r="G3" i="103"/>
  <c r="G3" i="115"/>
  <c r="N3" i="103"/>
  <c r="F3" i="103"/>
  <c r="M3" i="103"/>
  <c r="E3" i="103"/>
  <c r="L3" i="103"/>
  <c r="D3" i="103"/>
  <c r="K3" i="103"/>
  <c r="C3" i="103"/>
  <c r="J3" i="103"/>
  <c r="B3" i="103"/>
  <c r="P3" i="115"/>
  <c r="Q3" i="103"/>
  <c r="I3" i="103"/>
  <c r="P3" i="103"/>
  <c r="O3" i="115"/>
  <c r="H3" i="103"/>
  <c r="Q9" i="65"/>
  <c r="AH9" i="65" s="1"/>
  <c r="G5" i="33"/>
  <c r="F5" i="38"/>
  <c r="F5" i="99" s="1"/>
  <c r="F5" i="13"/>
  <c r="K3" i="37"/>
  <c r="K3" i="12"/>
  <c r="L4" i="38"/>
  <c r="L4" i="99" s="1"/>
  <c r="L4" i="13"/>
  <c r="Q5" i="42"/>
  <c r="Q5" i="111" s="1"/>
  <c r="Q5" i="17"/>
  <c r="AL16" i="68"/>
  <c r="U11" i="68" s="1"/>
  <c r="AL11" i="68" s="1"/>
  <c r="AL10" i="68" s="1"/>
  <c r="D5" i="42"/>
  <c r="D5" i="111" s="1"/>
  <c r="D5" i="17"/>
  <c r="G4" i="41"/>
  <c r="G4" i="108" s="1"/>
  <c r="G4" i="16"/>
  <c r="U8" i="67"/>
  <c r="AL8" i="67" s="1"/>
  <c r="K4" i="35"/>
  <c r="L5" i="37"/>
  <c r="L5" i="12"/>
  <c r="Q4" i="39"/>
  <c r="Q4" i="102" s="1"/>
  <c r="Q4" i="14"/>
  <c r="O4" i="41"/>
  <c r="O4" i="108" s="1"/>
  <c r="O4" i="16"/>
  <c r="M5" i="42"/>
  <c r="M5" i="111" s="1"/>
  <c r="M5" i="17"/>
  <c r="D4" i="43"/>
  <c r="D4" i="114" s="1"/>
  <c r="D4" i="18"/>
  <c r="G4" i="38"/>
  <c r="G4" i="99" s="1"/>
  <c r="G4" i="13"/>
  <c r="C4" i="42"/>
  <c r="C4" i="111" s="1"/>
  <c r="C4" i="17"/>
  <c r="S9" i="67"/>
  <c r="AJ9" i="67" s="1"/>
  <c r="I5" i="35"/>
  <c r="O9" i="68"/>
  <c r="AF9" i="68" s="1"/>
  <c r="E5" i="36"/>
  <c r="K4" i="44"/>
  <c r="K4" i="117" s="1"/>
  <c r="K4" i="19"/>
  <c r="G5" i="43"/>
  <c r="G5" i="114" s="1"/>
  <c r="G5" i="18"/>
  <c r="H5" i="19"/>
  <c r="H5" i="44"/>
  <c r="H5" i="117" s="1"/>
  <c r="K5" i="44"/>
  <c r="K5" i="117" s="1"/>
  <c r="K5" i="19"/>
  <c r="J4" i="44"/>
  <c r="J4" i="117" s="1"/>
  <c r="J4" i="19"/>
  <c r="R9" i="65"/>
  <c r="AI9" i="65" s="1"/>
  <c r="H5" i="33"/>
  <c r="R8" i="64"/>
  <c r="AI8" i="64" s="1"/>
  <c r="H4" i="32"/>
  <c r="W7" i="62"/>
  <c r="AN7" i="62" s="1"/>
  <c r="AN6" i="62" s="1"/>
  <c r="M2" i="30" s="1"/>
  <c r="M3" i="30"/>
  <c r="S7" i="61"/>
  <c r="AJ7" i="61" s="1"/>
  <c r="AJ6" i="61" s="1"/>
  <c r="I2" i="29" s="1"/>
  <c r="I3" i="29"/>
  <c r="B36" i="80"/>
  <c r="B37" i="80"/>
  <c r="B35" i="80"/>
  <c r="B34" i="80"/>
  <c r="O3" i="49"/>
  <c r="G3" i="49"/>
  <c r="O3" i="45"/>
  <c r="G3" i="45"/>
  <c r="N3" i="49"/>
  <c r="F3" i="49"/>
  <c r="N3" i="45"/>
  <c r="F3" i="45"/>
  <c r="M3" i="49"/>
  <c r="E3" i="49"/>
  <c r="M3" i="45"/>
  <c r="E3" i="45"/>
  <c r="L3" i="49"/>
  <c r="D3" i="49"/>
  <c r="L3" i="45"/>
  <c r="D3" i="45"/>
  <c r="K3" i="49"/>
  <c r="C3" i="49"/>
  <c r="K3" i="45"/>
  <c r="C3" i="45"/>
  <c r="J3" i="49"/>
  <c r="B3" i="49"/>
  <c r="J3" i="45"/>
  <c r="B3" i="45"/>
  <c r="Q3" i="49"/>
  <c r="Q3" i="45"/>
  <c r="P3" i="49"/>
  <c r="P3" i="45"/>
  <c r="I3" i="49"/>
  <c r="I3" i="45"/>
  <c r="H3" i="49"/>
  <c r="H3" i="45"/>
  <c r="V2" i="125"/>
  <c r="N2" i="125"/>
  <c r="U2" i="125"/>
  <c r="M2" i="125"/>
  <c r="T2" i="125"/>
  <c r="L2" i="125"/>
  <c r="AA2" i="125"/>
  <c r="S2" i="125"/>
  <c r="K2" i="125"/>
  <c r="Z2" i="125"/>
  <c r="R2" i="125"/>
  <c r="J2" i="125"/>
  <c r="Y2" i="125"/>
  <c r="Q2" i="125"/>
  <c r="I2" i="125"/>
  <c r="X2" i="125"/>
  <c r="P2" i="125"/>
  <c r="H2" i="125"/>
  <c r="W2" i="125"/>
  <c r="O2" i="125"/>
  <c r="G2" i="125"/>
  <c r="S9" i="66"/>
  <c r="AJ9" i="66" s="1"/>
  <c r="I5" i="34"/>
  <c r="B34" i="84"/>
  <c r="B36" i="84"/>
  <c r="B37" i="84"/>
  <c r="B35" i="84"/>
  <c r="O3" i="50"/>
  <c r="G3" i="50"/>
  <c r="O3" i="46"/>
  <c r="G3" i="46"/>
  <c r="N3" i="50"/>
  <c r="F3" i="50"/>
  <c r="N3" i="46"/>
  <c r="F3" i="46"/>
  <c r="M3" i="50"/>
  <c r="E3" i="50"/>
  <c r="M3" i="46"/>
  <c r="E3" i="46"/>
  <c r="L3" i="50"/>
  <c r="D3" i="50"/>
  <c r="L3" i="46"/>
  <c r="D3" i="46"/>
  <c r="K3" i="50"/>
  <c r="C3" i="50"/>
  <c r="K3" i="46"/>
  <c r="C3" i="46"/>
  <c r="J3" i="50"/>
  <c r="B3" i="50"/>
  <c r="J3" i="46"/>
  <c r="B3" i="46"/>
  <c r="I3" i="50"/>
  <c r="I3" i="46"/>
  <c r="H3" i="50"/>
  <c r="H3" i="46"/>
  <c r="Q3" i="50"/>
  <c r="Q3" i="46"/>
  <c r="P3" i="50"/>
  <c r="P3" i="46"/>
  <c r="Z3" i="143"/>
  <c r="R3" i="143"/>
  <c r="J3" i="143"/>
  <c r="Y3" i="143"/>
  <c r="Q3" i="143"/>
  <c r="I3" i="143"/>
  <c r="X3" i="143"/>
  <c r="P3" i="143"/>
  <c r="H3" i="143"/>
  <c r="O3" i="143"/>
  <c r="N3" i="143"/>
  <c r="AA3" i="143"/>
  <c r="M3" i="143"/>
  <c r="W3" i="143"/>
  <c r="L3" i="143"/>
  <c r="V3" i="143"/>
  <c r="K3" i="143"/>
  <c r="T3" i="143"/>
  <c r="U3" i="143"/>
  <c r="S3" i="143"/>
  <c r="G3" i="143"/>
  <c r="AQ16" i="64"/>
  <c r="Z11" i="64" s="1"/>
  <c r="AQ11" i="64" s="1"/>
  <c r="AQ10" i="64" s="1"/>
  <c r="Y9" i="62"/>
  <c r="AP9" i="62" s="1"/>
  <c r="O5" i="30"/>
  <c r="N8" i="63"/>
  <c r="AE8" i="63" s="1"/>
  <c r="D4" i="31"/>
  <c r="Z8" i="65"/>
  <c r="AQ8" i="65" s="1"/>
  <c r="P4" i="33"/>
  <c r="X7" i="67"/>
  <c r="AO7" i="67" s="1"/>
  <c r="AO6" i="67" s="1"/>
  <c r="N2" i="35" s="1"/>
  <c r="B37" i="92"/>
  <c r="B36" i="92"/>
  <c r="B35" i="92"/>
  <c r="B34" i="92"/>
  <c r="O3" i="52"/>
  <c r="G3" i="52"/>
  <c r="O3" i="48"/>
  <c r="G3" i="48"/>
  <c r="N3" i="52"/>
  <c r="F3" i="52"/>
  <c r="N3" i="48"/>
  <c r="F3" i="48"/>
  <c r="M3" i="52"/>
  <c r="E3" i="52"/>
  <c r="M3" i="48"/>
  <c r="E3" i="48"/>
  <c r="L3" i="52"/>
  <c r="D3" i="52"/>
  <c r="L3" i="48"/>
  <c r="D3" i="48"/>
  <c r="K3" i="52"/>
  <c r="C3" i="52"/>
  <c r="K3" i="48"/>
  <c r="C3" i="48"/>
  <c r="J3" i="52"/>
  <c r="B3" i="52"/>
  <c r="J3" i="48"/>
  <c r="B3" i="48"/>
  <c r="I3" i="52"/>
  <c r="I3" i="48"/>
  <c r="H3" i="52"/>
  <c r="H3" i="48"/>
  <c r="Q3" i="52"/>
  <c r="Q3" i="48"/>
  <c r="P3" i="52"/>
  <c r="P3" i="48"/>
  <c r="W9" i="63"/>
  <c r="AN9" i="63" s="1"/>
  <c r="M5" i="31"/>
  <c r="AA9" i="65"/>
  <c r="AR9" i="65" s="1"/>
  <c r="Q5" i="33"/>
  <c r="AA9" i="64"/>
  <c r="AR9" i="64" s="1"/>
  <c r="Q5" i="32"/>
  <c r="X8" i="66"/>
  <c r="AO8" i="66" s="1"/>
  <c r="N4" i="34"/>
  <c r="R9" i="61"/>
  <c r="AI9" i="61" s="1"/>
  <c r="H5" i="29"/>
  <c r="Q9" i="63"/>
  <c r="AH9" i="63" s="1"/>
  <c r="G5" i="31"/>
  <c r="AA8" i="65"/>
  <c r="AR8" i="65" s="1"/>
  <c r="Q4" i="33"/>
  <c r="T7" i="67"/>
  <c r="AK7" i="67" s="1"/>
  <c r="J3" i="35"/>
  <c r="M8" i="61"/>
  <c r="AD8" i="61" s="1"/>
  <c r="C4" i="29"/>
  <c r="X7" i="64"/>
  <c r="AO7" i="64" s="1"/>
  <c r="AO6" i="64" s="1"/>
  <c r="N2" i="32" s="1"/>
  <c r="N3" i="32"/>
  <c r="AR16" i="64"/>
  <c r="AA11" i="64" s="1"/>
  <c r="AR11" i="64" s="1"/>
  <c r="AR10" i="64" s="1"/>
  <c r="Q7" i="65"/>
  <c r="AH7" i="65" s="1"/>
  <c r="AH6" i="65" s="1"/>
  <c r="G2" i="33" s="1"/>
  <c r="G3" i="33"/>
  <c r="T7" i="66"/>
  <c r="AK7" i="66" s="1"/>
  <c r="AK6" i="66" s="1"/>
  <c r="J2" i="34" s="1"/>
  <c r="J3" i="34"/>
  <c r="Z4" i="122"/>
  <c r="R4" i="122"/>
  <c r="J4" i="122"/>
  <c r="Y4" i="122"/>
  <c r="Q4" i="122"/>
  <c r="I4" i="122"/>
  <c r="X4" i="122"/>
  <c r="P4" i="122"/>
  <c r="H4" i="122"/>
  <c r="W4" i="122"/>
  <c r="O4" i="122"/>
  <c r="G4" i="122"/>
  <c r="V4" i="122"/>
  <c r="N4" i="122"/>
  <c r="T4" i="122"/>
  <c r="L4" i="122"/>
  <c r="AA4" i="122"/>
  <c r="U4" i="122"/>
  <c r="S4" i="122"/>
  <c r="M4" i="122"/>
  <c r="K4" i="122"/>
  <c r="Y7" i="62"/>
  <c r="AP7" i="62" s="1"/>
  <c r="AP6" i="62" s="1"/>
  <c r="O2" i="30" s="1"/>
  <c r="O3" i="30"/>
  <c r="AE16" i="65"/>
  <c r="N11" i="65" s="1"/>
  <c r="AE11" i="65" s="1"/>
  <c r="AE10" i="65" s="1"/>
  <c r="W9" i="68"/>
  <c r="AN9" i="68" s="1"/>
  <c r="M5" i="36"/>
  <c r="B4" i="37"/>
  <c r="B4" i="12"/>
  <c r="C5" i="37"/>
  <c r="C5" i="12"/>
  <c r="AM16" i="68"/>
  <c r="V11" i="68" s="1"/>
  <c r="AM11" i="68" s="1"/>
  <c r="AM10" i="68" s="1"/>
  <c r="AL6" i="61"/>
  <c r="K2" i="29" s="1"/>
  <c r="K5" i="37"/>
  <c r="K5" i="12"/>
  <c r="E4" i="41"/>
  <c r="E4" i="108" s="1"/>
  <c r="E4" i="16"/>
  <c r="N4" i="44"/>
  <c r="N4" i="117" s="1"/>
  <c r="N4" i="19"/>
  <c r="V7" i="64"/>
  <c r="AM7" i="64" s="1"/>
  <c r="AM6" i="64" s="1"/>
  <c r="L2" i="32" s="1"/>
  <c r="L3" i="32"/>
  <c r="J3" i="41"/>
  <c r="J3" i="108" s="1"/>
  <c r="J3" i="16"/>
  <c r="H4" i="16"/>
  <c r="H4" i="41"/>
  <c r="H4" i="108" s="1"/>
  <c r="F5" i="42"/>
  <c r="F5" i="111" s="1"/>
  <c r="F5" i="17"/>
  <c r="D5" i="44"/>
  <c r="D5" i="117" s="1"/>
  <c r="D5" i="19"/>
  <c r="J4" i="41"/>
  <c r="J4" i="108" s="1"/>
  <c r="J4" i="16"/>
  <c r="AA7" i="68"/>
  <c r="AR7" i="68" s="1"/>
  <c r="AR6" i="68" s="1"/>
  <c r="Q2" i="36" s="1"/>
  <c r="Q3" i="36"/>
  <c r="M5" i="40"/>
  <c r="M5" i="105" s="1"/>
  <c r="M5" i="15"/>
  <c r="Z9" i="67"/>
  <c r="AQ9" i="67" s="1"/>
  <c r="P5" i="35"/>
  <c r="D4" i="40"/>
  <c r="D4" i="105" s="1"/>
  <c r="D4" i="15"/>
  <c r="S8" i="68"/>
  <c r="AJ8" i="68" s="1"/>
  <c r="I4" i="36"/>
  <c r="D5" i="37"/>
  <c r="D5" i="12"/>
  <c r="L8" i="67"/>
  <c r="AC8" i="67" s="1"/>
  <c r="B4" i="35"/>
  <c r="H8" i="5" a="1"/>
  <c r="O8" i="6" a="1"/>
  <c r="E9" i="5" a="1"/>
  <c r="N8" i="6" a="1"/>
  <c r="F8" i="6" a="1"/>
  <c r="O7" i="6" a="1"/>
  <c r="F9" i="5" a="1"/>
  <c r="K9" i="5" a="1"/>
  <c r="H8" i="6" a="1"/>
  <c r="C7" i="6" a="1"/>
  <c r="B8" i="6" a="1"/>
  <c r="L8" i="6" a="1"/>
  <c r="B7" i="6" a="1"/>
  <c r="I7" i="6" a="1"/>
  <c r="F7" i="6" a="1"/>
  <c r="P7" i="6" a="1"/>
  <c r="K7" i="6" a="1"/>
  <c r="L9" i="5" a="1"/>
  <c r="J8" i="5" a="1"/>
  <c r="B7" i="5" a="1"/>
  <c r="E7" i="6" a="1"/>
  <c r="N7" i="6" a="1"/>
  <c r="M9" i="5" a="1"/>
  <c r="O8" i="5" a="1"/>
  <c r="C9" i="5" a="1"/>
  <c r="B8" i="5" a="1"/>
  <c r="C8" i="6" a="1"/>
  <c r="L7" i="6" a="1"/>
  <c r="J7" i="6" a="1"/>
  <c r="H7" i="6" a="1"/>
  <c r="Q7" i="6" a="1"/>
  <c r="G7" i="6" a="1"/>
  <c r="Q8" i="6" a="1"/>
  <c r="P8" i="6" a="1"/>
  <c r="G8" i="6" a="1"/>
  <c r="D8" i="6" a="1"/>
  <c r="M7" i="6" a="1"/>
  <c r="M8" i="6" a="1"/>
  <c r="I8" i="6" a="1"/>
  <c r="D7" i="6" a="1"/>
  <c r="K7" i="5" a="1"/>
  <c r="G8" i="5" a="1"/>
  <c r="K8" i="6" a="1"/>
  <c r="E8" i="6" a="1"/>
  <c r="J8" i="6" a="1"/>
  <c r="N8" i="5" a="1"/>
  <c r="D9" i="5" a="1"/>
  <c r="M7" i="63" l="1"/>
  <c r="AD7" i="63" s="1"/>
  <c r="AD6" i="63" s="1"/>
  <c r="C2" i="31" s="1"/>
  <c r="AJ6" i="65"/>
  <c r="I2" i="33" s="1"/>
  <c r="O7" i="65"/>
  <c r="AF7" i="65" s="1"/>
  <c r="AF6" i="65" s="1"/>
  <c r="E2" i="33" s="1"/>
  <c r="E3" i="33"/>
  <c r="W7" i="65"/>
  <c r="AN7" i="65" s="1"/>
  <c r="AN6" i="65" s="1"/>
  <c r="M2" i="33" s="1"/>
  <c r="M3" i="33"/>
  <c r="D4" i="16"/>
  <c r="N4" i="24" s="1"/>
  <c r="AK6" i="67"/>
  <c r="J2" i="35" s="1"/>
  <c r="J2" i="43" s="1"/>
  <c r="B3" i="30"/>
  <c r="C3" i="36"/>
  <c r="T7" i="61"/>
  <c r="AK7" i="61" s="1"/>
  <c r="AK6" i="61" s="1"/>
  <c r="J2" i="29" s="1"/>
  <c r="J3" i="29"/>
  <c r="AI6" i="62"/>
  <c r="H2" i="30" s="1"/>
  <c r="AF6" i="61"/>
  <c r="E2" i="29" s="1"/>
  <c r="D3" i="34"/>
  <c r="N7" i="66"/>
  <c r="AE7" i="66" s="1"/>
  <c r="AE6" i="66" s="1"/>
  <c r="D2" i="34" s="1"/>
  <c r="X2" i="134"/>
  <c r="K7" i="6"/>
  <c r="M7" i="6"/>
  <c r="O7" i="6"/>
  <c r="I8" i="6"/>
  <c r="B7" i="5"/>
  <c r="Q7" i="6"/>
  <c r="G8" i="5"/>
  <c r="K7" i="5"/>
  <c r="P8" i="6"/>
  <c r="B8" i="6"/>
  <c r="D8" i="6"/>
  <c r="F8" i="6"/>
  <c r="K9" i="5"/>
  <c r="B8" i="5"/>
  <c r="H7" i="6"/>
  <c r="B7" i="6"/>
  <c r="D7" i="6"/>
  <c r="F7" i="6"/>
  <c r="J8" i="6"/>
  <c r="L8" i="6"/>
  <c r="N8" i="6"/>
  <c r="J8" i="5"/>
  <c r="C9" i="5"/>
  <c r="J7" i="6"/>
  <c r="L7" i="6"/>
  <c r="N7" i="6"/>
  <c r="Q8" i="6"/>
  <c r="N8" i="5"/>
  <c r="D9" i="5"/>
  <c r="I7" i="6"/>
  <c r="L9" i="5"/>
  <c r="H8" i="5"/>
  <c r="M9" i="5"/>
  <c r="H8" i="6"/>
  <c r="C8" i="6"/>
  <c r="E8" i="6"/>
  <c r="G8" i="6"/>
  <c r="E9" i="5"/>
  <c r="F9" i="5"/>
  <c r="O8" i="5"/>
  <c r="P7" i="6"/>
  <c r="C7" i="6"/>
  <c r="E7" i="6"/>
  <c r="G7" i="6"/>
  <c r="K8" i="6"/>
  <c r="M8" i="6"/>
  <c r="O8" i="6"/>
  <c r="N3" i="40"/>
  <c r="N3" i="105" s="1"/>
  <c r="N3" i="15"/>
  <c r="G5" i="39"/>
  <c r="G5" i="102" s="1"/>
  <c r="G5" i="14"/>
  <c r="Q5" i="41"/>
  <c r="Q5" i="108" s="1"/>
  <c r="Q5" i="16"/>
  <c r="N3" i="43"/>
  <c r="N3" i="114" s="1"/>
  <c r="N3" i="18"/>
  <c r="Z7" i="64"/>
  <c r="AQ7" i="64" s="1"/>
  <c r="AQ6" i="64" s="1"/>
  <c r="P2" i="32" s="1"/>
  <c r="P3" i="32"/>
  <c r="B2" i="38"/>
  <c r="B2" i="13"/>
  <c r="H5" i="17"/>
  <c r="H5" i="42"/>
  <c r="H5" i="111" s="1"/>
  <c r="P7" i="61"/>
  <c r="AG7" i="61" s="1"/>
  <c r="AG6" i="61" s="1"/>
  <c r="F2" i="29" s="1"/>
  <c r="F3" i="29"/>
  <c r="C3" i="40"/>
  <c r="C3" i="105" s="1"/>
  <c r="C3" i="15"/>
  <c r="F3" i="42"/>
  <c r="F3" i="17"/>
  <c r="K5" i="38"/>
  <c r="K5" i="99" s="1"/>
  <c r="K5" i="13"/>
  <c r="V7" i="67"/>
  <c r="AM7" i="67" s="1"/>
  <c r="AM6" i="67" s="1"/>
  <c r="L2" i="35" s="1"/>
  <c r="L3" i="35"/>
  <c r="C2" i="42"/>
  <c r="C2" i="17"/>
  <c r="D3" i="43"/>
  <c r="D3" i="114" s="1"/>
  <c r="D3" i="18"/>
  <c r="AI6" i="64"/>
  <c r="H2" i="32" s="1"/>
  <c r="AJ6" i="68"/>
  <c r="I2" i="36" s="1"/>
  <c r="F2" i="40"/>
  <c r="F2" i="15"/>
  <c r="B3" i="42"/>
  <c r="B3" i="17"/>
  <c r="O3" i="37"/>
  <c r="O3" i="12"/>
  <c r="N2" i="134"/>
  <c r="I2" i="134"/>
  <c r="K2" i="134"/>
  <c r="H2" i="13"/>
  <c r="H2" i="38"/>
  <c r="P2" i="17"/>
  <c r="P2" i="42"/>
  <c r="I4" i="42"/>
  <c r="I4" i="111" s="1"/>
  <c r="I4" i="17"/>
  <c r="E2" i="43"/>
  <c r="E2" i="18"/>
  <c r="G5" i="37"/>
  <c r="G5" i="12"/>
  <c r="H4" i="13"/>
  <c r="H4" i="38"/>
  <c r="H4" i="99" s="1"/>
  <c r="R7" i="68"/>
  <c r="AI7" i="68" s="1"/>
  <c r="AI6" i="68" s="1"/>
  <c r="H2" i="36" s="1"/>
  <c r="H3" i="36"/>
  <c r="V2" i="122"/>
  <c r="N2" i="122"/>
  <c r="U2" i="122"/>
  <c r="M2" i="122"/>
  <c r="T2" i="122"/>
  <c r="L2" i="122"/>
  <c r="AA2" i="122"/>
  <c r="S2" i="122"/>
  <c r="K2" i="122"/>
  <c r="Z2" i="122"/>
  <c r="R2" i="122"/>
  <c r="J2" i="122"/>
  <c r="X2" i="122"/>
  <c r="P2" i="122"/>
  <c r="H2" i="122"/>
  <c r="W2" i="122"/>
  <c r="Q2" i="122"/>
  <c r="O2" i="122"/>
  <c r="I2" i="122"/>
  <c r="G2" i="122"/>
  <c r="Y2" i="122"/>
  <c r="B5" i="41"/>
  <c r="B5" i="108" s="1"/>
  <c r="B5" i="16"/>
  <c r="P5" i="16"/>
  <c r="P5" i="41"/>
  <c r="P5" i="108" s="1"/>
  <c r="E3" i="37"/>
  <c r="E3" i="12"/>
  <c r="B3" i="96"/>
  <c r="D3" i="40"/>
  <c r="D3" i="105" s="1"/>
  <c r="D3" i="15"/>
  <c r="O3" i="43"/>
  <c r="O3" i="114" s="1"/>
  <c r="O3" i="18"/>
  <c r="H3" i="14"/>
  <c r="H3" i="39"/>
  <c r="H3" i="102" s="1"/>
  <c r="D4" i="37"/>
  <c r="D4" i="12"/>
  <c r="E2" i="38"/>
  <c r="E2" i="13"/>
  <c r="E3" i="42"/>
  <c r="E3" i="17"/>
  <c r="C3" i="38"/>
  <c r="C3" i="13"/>
  <c r="C3" i="37"/>
  <c r="C3" i="12"/>
  <c r="N3" i="39"/>
  <c r="N3" i="102" s="1"/>
  <c r="N3" i="14"/>
  <c r="P3" i="14"/>
  <c r="P3" i="39"/>
  <c r="P3" i="102" s="1"/>
  <c r="N2" i="40"/>
  <c r="N2" i="15"/>
  <c r="N2" i="43"/>
  <c r="N2" i="18"/>
  <c r="I3" i="37"/>
  <c r="I3" i="12"/>
  <c r="E2" i="41"/>
  <c r="E2" i="16"/>
  <c r="C2" i="40"/>
  <c r="C2" i="15"/>
  <c r="L4" i="39"/>
  <c r="L4" i="102" s="1"/>
  <c r="L4" i="14"/>
  <c r="L3" i="38"/>
  <c r="L3" i="13"/>
  <c r="I4" i="43"/>
  <c r="I4" i="114" s="1"/>
  <c r="I4" i="18"/>
  <c r="F2" i="42"/>
  <c r="F2" i="17"/>
  <c r="G4" i="96"/>
  <c r="L5" i="41"/>
  <c r="L5" i="108" s="1"/>
  <c r="L5" i="16"/>
  <c r="X7" i="62"/>
  <c r="AO7" i="62" s="1"/>
  <c r="AO6" i="62" s="1"/>
  <c r="N2" i="30" s="1"/>
  <c r="N3" i="30"/>
  <c r="F3" i="41"/>
  <c r="F3" i="108" s="1"/>
  <c r="F3" i="16"/>
  <c r="AA7" i="66"/>
  <c r="AR7" i="66" s="1"/>
  <c r="AR6" i="66" s="1"/>
  <c r="Q2" i="34" s="1"/>
  <c r="Q3" i="34"/>
  <c r="D2" i="43"/>
  <c r="D2" i="18"/>
  <c r="Y7" i="68"/>
  <c r="AP7" i="68" s="1"/>
  <c r="AP6" i="68" s="1"/>
  <c r="O2" i="36" s="1"/>
  <c r="O3" i="36"/>
  <c r="B2" i="42"/>
  <c r="B2" i="17"/>
  <c r="T2" i="134"/>
  <c r="V2" i="134"/>
  <c r="Q2" i="134"/>
  <c r="S2" i="134"/>
  <c r="N5" i="37"/>
  <c r="N5" i="12"/>
  <c r="G4" i="40"/>
  <c r="G4" i="105" s="1"/>
  <c r="G4" i="15"/>
  <c r="Q5" i="38"/>
  <c r="Q5" i="99" s="1"/>
  <c r="Q5" i="13"/>
  <c r="M4" i="39"/>
  <c r="M4" i="102" s="1"/>
  <c r="M4" i="14"/>
  <c r="E4" i="40"/>
  <c r="E4" i="105" s="1"/>
  <c r="E4" i="15"/>
  <c r="R7" i="66"/>
  <c r="AI7" i="66" s="1"/>
  <c r="AI6" i="66" s="1"/>
  <c r="H2" i="34" s="1"/>
  <c r="H3" i="34"/>
  <c r="L7" i="67"/>
  <c r="AC7" i="67" s="1"/>
  <c r="AC6" i="67" s="1"/>
  <c r="B2" i="35" s="1"/>
  <c r="B3" i="35"/>
  <c r="O5" i="41"/>
  <c r="O5" i="108" s="1"/>
  <c r="O5" i="16"/>
  <c r="F5" i="39"/>
  <c r="F5" i="102" s="1"/>
  <c r="F5" i="14"/>
  <c r="E2" i="37"/>
  <c r="E2" i="12"/>
  <c r="B5" i="43"/>
  <c r="B5" i="114" s="1"/>
  <c r="B5" i="18"/>
  <c r="J5" i="43"/>
  <c r="J5" i="114" s="1"/>
  <c r="J5" i="18"/>
  <c r="P5" i="17"/>
  <c r="P5" i="42"/>
  <c r="P5" i="111" s="1"/>
  <c r="AA7" i="62"/>
  <c r="AR7" i="62" s="1"/>
  <c r="AR6" i="62" s="1"/>
  <c r="Q2" i="30" s="1"/>
  <c r="Q3" i="30"/>
  <c r="E4" i="39"/>
  <c r="E4" i="102" s="1"/>
  <c r="E4" i="14"/>
  <c r="D2" i="40"/>
  <c r="D2" i="15"/>
  <c r="AP6" i="67"/>
  <c r="O2" i="35" s="1"/>
  <c r="H2" i="14"/>
  <c r="H2" i="39"/>
  <c r="E3" i="38"/>
  <c r="E3" i="13"/>
  <c r="AF6" i="66"/>
  <c r="E2" i="34" s="1"/>
  <c r="AD6" i="62"/>
  <c r="C2" i="30" s="1"/>
  <c r="AD6" i="61"/>
  <c r="C2" i="29" s="1"/>
  <c r="AO6" i="63"/>
  <c r="N2" i="31" s="1"/>
  <c r="P2" i="14"/>
  <c r="P2" i="39"/>
  <c r="I4" i="44"/>
  <c r="I4" i="117" s="1"/>
  <c r="I4" i="19"/>
  <c r="O2" i="38"/>
  <c r="O2" i="13"/>
  <c r="C4" i="37"/>
  <c r="C4" i="12"/>
  <c r="H5" i="12"/>
  <c r="H5" i="37"/>
  <c r="M5" i="39"/>
  <c r="M5" i="102" s="1"/>
  <c r="M5" i="14"/>
  <c r="P4" i="16"/>
  <c r="P4" i="41"/>
  <c r="P4" i="108" s="1"/>
  <c r="I2" i="37"/>
  <c r="I2" i="12"/>
  <c r="K3" i="96"/>
  <c r="N4" i="41"/>
  <c r="N4" i="108" s="1"/>
  <c r="N4" i="16"/>
  <c r="K3" i="42"/>
  <c r="K3" i="17"/>
  <c r="L2" i="38"/>
  <c r="L2" i="13"/>
  <c r="Q3" i="39"/>
  <c r="Q3" i="102" s="1"/>
  <c r="Q3" i="14"/>
  <c r="I3" i="41"/>
  <c r="I3" i="108" s="1"/>
  <c r="I3" i="16"/>
  <c r="X7" i="68"/>
  <c r="AO7" i="68" s="1"/>
  <c r="AO6" i="68" s="1"/>
  <c r="N2" i="36" s="1"/>
  <c r="N3" i="36"/>
  <c r="J3" i="38"/>
  <c r="J3" i="13"/>
  <c r="N3" i="41"/>
  <c r="N3" i="108" s="1"/>
  <c r="N3" i="16"/>
  <c r="AG6" i="65"/>
  <c r="F2" i="33" s="1"/>
  <c r="P5" i="15"/>
  <c r="P5" i="40"/>
  <c r="P5" i="105" s="1"/>
  <c r="L3" i="41"/>
  <c r="L3" i="108" s="1"/>
  <c r="L3" i="16"/>
  <c r="J2" i="41"/>
  <c r="J2" i="16"/>
  <c r="F4" i="37"/>
  <c r="F4" i="12"/>
  <c r="O4" i="44"/>
  <c r="O4" i="117" s="1"/>
  <c r="O4" i="19"/>
  <c r="F4" i="43"/>
  <c r="F4" i="114" s="1"/>
  <c r="F4" i="18"/>
  <c r="F4" i="41"/>
  <c r="F4" i="108" s="1"/>
  <c r="F4" i="16"/>
  <c r="U2" i="134"/>
  <c r="G2" i="134"/>
  <c r="Y2" i="134"/>
  <c r="AA2" i="134"/>
  <c r="O3" i="41"/>
  <c r="O3" i="108" s="1"/>
  <c r="O3" i="16"/>
  <c r="L4" i="44"/>
  <c r="L4" i="117" s="1"/>
  <c r="L4" i="19"/>
  <c r="D3" i="38"/>
  <c r="D3" i="13"/>
  <c r="K5" i="41"/>
  <c r="K5" i="108" s="1"/>
  <c r="K5" i="16"/>
  <c r="M3" i="44"/>
  <c r="M3" i="117" s="1"/>
  <c r="M3" i="19"/>
  <c r="AH6" i="61"/>
  <c r="G2" i="29" s="1"/>
  <c r="B2" i="37"/>
  <c r="B2" i="12"/>
  <c r="K5" i="40"/>
  <c r="K5" i="105" s="1"/>
  <c r="K5" i="15"/>
  <c r="B5" i="37"/>
  <c r="B5" i="12"/>
  <c r="N4" i="38"/>
  <c r="N4" i="99" s="1"/>
  <c r="N4" i="13"/>
  <c r="P7" i="62"/>
  <c r="AG7" i="62" s="1"/>
  <c r="AG6" i="62" s="1"/>
  <c r="F2" i="30" s="1"/>
  <c r="F3" i="30"/>
  <c r="E4" i="37"/>
  <c r="E4" i="12"/>
  <c r="Q3" i="41"/>
  <c r="Q3" i="108" s="1"/>
  <c r="Q3" i="16"/>
  <c r="J4" i="43"/>
  <c r="J4" i="114" s="1"/>
  <c r="J4" i="18"/>
  <c r="K3" i="39"/>
  <c r="K3" i="102" s="1"/>
  <c r="K3" i="14"/>
  <c r="N3" i="37"/>
  <c r="N3" i="12"/>
  <c r="K3" i="41"/>
  <c r="K3" i="108" s="1"/>
  <c r="K3" i="16"/>
  <c r="N3" i="42"/>
  <c r="N3" i="17"/>
  <c r="E3" i="44"/>
  <c r="E3" i="117" s="1"/>
  <c r="E3" i="19"/>
  <c r="K3" i="38"/>
  <c r="K3" i="13"/>
  <c r="I3" i="40"/>
  <c r="I3" i="105" s="1"/>
  <c r="I3" i="15"/>
  <c r="B4" i="43"/>
  <c r="B4" i="114" s="1"/>
  <c r="B4" i="18"/>
  <c r="Q3" i="44"/>
  <c r="Q3" i="117" s="1"/>
  <c r="Q3" i="19"/>
  <c r="Q2" i="44"/>
  <c r="Q2" i="19"/>
  <c r="K5" i="96"/>
  <c r="B4" i="96"/>
  <c r="J3" i="42"/>
  <c r="J3" i="17"/>
  <c r="M3" i="38"/>
  <c r="M3" i="13"/>
  <c r="E5" i="44"/>
  <c r="E5" i="117" s="1"/>
  <c r="E5" i="19"/>
  <c r="K2" i="42"/>
  <c r="K2" i="17"/>
  <c r="F3" i="43"/>
  <c r="F3" i="114" s="1"/>
  <c r="F3" i="18"/>
  <c r="P3" i="13"/>
  <c r="P3" i="38"/>
  <c r="G3" i="43"/>
  <c r="G3" i="114" s="1"/>
  <c r="G3" i="18"/>
  <c r="B4" i="38"/>
  <c r="B4" i="99" s="1"/>
  <c r="B4" i="13"/>
  <c r="Q2" i="39"/>
  <c r="Q2" i="14"/>
  <c r="I2" i="41"/>
  <c r="I2" i="16"/>
  <c r="J2" i="38"/>
  <c r="J2" i="13"/>
  <c r="J2" i="37"/>
  <c r="J2" i="12"/>
  <c r="Q5" i="37"/>
  <c r="Q5" i="12"/>
  <c r="AO6" i="65"/>
  <c r="N2" i="33" s="1"/>
  <c r="O4" i="39"/>
  <c r="O4" i="102" s="1"/>
  <c r="O4" i="14"/>
  <c r="AM6" i="65"/>
  <c r="L2" i="33" s="1"/>
  <c r="B5" i="38"/>
  <c r="B5" i="99" s="1"/>
  <c r="B5" i="13"/>
  <c r="C3" i="39"/>
  <c r="C3" i="102" s="1"/>
  <c r="C3" i="14"/>
  <c r="O4" i="43"/>
  <c r="O4" i="114" s="1"/>
  <c r="O4" i="18"/>
  <c r="O2" i="134"/>
  <c r="C4" i="38"/>
  <c r="C4" i="99" s="1"/>
  <c r="C4" i="13"/>
  <c r="I4" i="40"/>
  <c r="I4" i="105" s="1"/>
  <c r="I4" i="15"/>
  <c r="R7" i="67"/>
  <c r="AI7" i="67" s="1"/>
  <c r="AI6" i="67" s="1"/>
  <c r="H2" i="35" s="1"/>
  <c r="H3" i="35"/>
  <c r="O2" i="41"/>
  <c r="O2" i="16"/>
  <c r="I5" i="44"/>
  <c r="I5" i="117" s="1"/>
  <c r="I5" i="19"/>
  <c r="K4" i="37"/>
  <c r="K4" i="12"/>
  <c r="I5" i="41"/>
  <c r="I5" i="108" s="1"/>
  <c r="I5" i="16"/>
  <c r="P4" i="13"/>
  <c r="P4" i="38"/>
  <c r="P4" i="99" s="1"/>
  <c r="AE6" i="62"/>
  <c r="D2" i="30" s="1"/>
  <c r="M2" i="41"/>
  <c r="M2" i="16"/>
  <c r="AN6" i="68"/>
  <c r="M2" i="36" s="1"/>
  <c r="G3" i="37"/>
  <c r="G3" i="12"/>
  <c r="M3" i="37"/>
  <c r="M3" i="12"/>
  <c r="C4" i="39"/>
  <c r="C4" i="102" s="1"/>
  <c r="C4" i="14"/>
  <c r="S7" i="62"/>
  <c r="AJ7" i="62" s="1"/>
  <c r="AJ6" i="62" s="1"/>
  <c r="I2" i="30" s="1"/>
  <c r="I3" i="30"/>
  <c r="G3" i="44"/>
  <c r="G3" i="117" s="1"/>
  <c r="G3" i="19"/>
  <c r="P3" i="16"/>
  <c r="P3" i="41"/>
  <c r="P3" i="108" s="1"/>
  <c r="Q7" i="63"/>
  <c r="AH7" i="63" s="1"/>
  <c r="AH6" i="63" s="1"/>
  <c r="G2" i="31" s="1"/>
  <c r="G3" i="31"/>
  <c r="AR6" i="65"/>
  <c r="Q2" i="33" s="1"/>
  <c r="J4" i="96"/>
  <c r="AL6" i="63"/>
  <c r="K2" i="31" s="1"/>
  <c r="AO6" i="61"/>
  <c r="N2" i="29" s="1"/>
  <c r="AL6" i="65"/>
  <c r="K2" i="33" s="1"/>
  <c r="AO6" i="66"/>
  <c r="N2" i="34" s="1"/>
  <c r="AF6" i="68"/>
  <c r="E2" i="36" s="1"/>
  <c r="AL6" i="62"/>
  <c r="K2" i="30" s="1"/>
  <c r="AJ6" i="64"/>
  <c r="I2" i="32" s="1"/>
  <c r="C5" i="96"/>
  <c r="J2" i="42"/>
  <c r="J2" i="17"/>
  <c r="J3" i="43"/>
  <c r="J3" i="114" s="1"/>
  <c r="J3" i="18"/>
  <c r="N4" i="42"/>
  <c r="N4" i="111" s="1"/>
  <c r="N4" i="17"/>
  <c r="D4" i="39"/>
  <c r="D4" i="102" s="1"/>
  <c r="D4" i="14"/>
  <c r="M2" i="38"/>
  <c r="M2" i="13"/>
  <c r="U7" i="68"/>
  <c r="AL7" i="68" s="1"/>
  <c r="AL6" i="68" s="1"/>
  <c r="K2" i="36" s="1"/>
  <c r="K3" i="36"/>
  <c r="K4" i="39"/>
  <c r="K4" i="102" s="1"/>
  <c r="K4" i="14"/>
  <c r="H5" i="15"/>
  <c r="H5" i="40"/>
  <c r="H5" i="105" s="1"/>
  <c r="N3" i="112"/>
  <c r="F3" i="112"/>
  <c r="M3" i="112"/>
  <c r="E3" i="112"/>
  <c r="L3" i="112"/>
  <c r="D3" i="112"/>
  <c r="K3" i="112"/>
  <c r="C3" i="112"/>
  <c r="J3" i="112"/>
  <c r="B3" i="112"/>
  <c r="Q3" i="112"/>
  <c r="I3" i="112"/>
  <c r="H3" i="112"/>
  <c r="O3" i="100"/>
  <c r="G3" i="100"/>
  <c r="G3" i="112"/>
  <c r="N3" i="100"/>
  <c r="F3" i="100"/>
  <c r="M3" i="100"/>
  <c r="E3" i="100"/>
  <c r="L3" i="100"/>
  <c r="D3" i="100"/>
  <c r="K3" i="100"/>
  <c r="C3" i="100"/>
  <c r="J3" i="100"/>
  <c r="B3" i="100"/>
  <c r="P3" i="112"/>
  <c r="Q3" i="100"/>
  <c r="I3" i="100"/>
  <c r="P3" i="100"/>
  <c r="H3" i="100"/>
  <c r="O3" i="112"/>
  <c r="F2" i="43"/>
  <c r="F2" i="18"/>
  <c r="P2" i="13"/>
  <c r="P2" i="38"/>
  <c r="G2" i="43"/>
  <c r="G2" i="18"/>
  <c r="Q5" i="43"/>
  <c r="Q5" i="114" s="1"/>
  <c r="Q5" i="18"/>
  <c r="S7" i="67"/>
  <c r="AJ7" i="67" s="1"/>
  <c r="AJ6" i="67" s="1"/>
  <c r="I2" i="35" s="1"/>
  <c r="I3" i="35"/>
  <c r="Q7" i="64"/>
  <c r="AH7" i="64" s="1"/>
  <c r="AH6" i="64" s="1"/>
  <c r="G2" i="32" s="1"/>
  <c r="G3" i="32"/>
  <c r="E3" i="40"/>
  <c r="E3" i="105" s="1"/>
  <c r="E3" i="15"/>
  <c r="J5" i="38"/>
  <c r="J5" i="99" s="1"/>
  <c r="J5" i="13"/>
  <c r="C2" i="39"/>
  <c r="C2" i="14"/>
  <c r="M7" i="67"/>
  <c r="AD7" i="67" s="1"/>
  <c r="AD6" i="67" s="1"/>
  <c r="C2" i="35" s="1"/>
  <c r="C3" i="35"/>
  <c r="N5" i="39"/>
  <c r="N5" i="102" s="1"/>
  <c r="N5" i="14"/>
  <c r="W2" i="134"/>
  <c r="J2" i="134"/>
  <c r="D5" i="41"/>
  <c r="D5" i="108" s="1"/>
  <c r="D5" i="16"/>
  <c r="I5" i="37"/>
  <c r="I5" i="12"/>
  <c r="AA7" i="67"/>
  <c r="AR7" i="67" s="1"/>
  <c r="AR6" i="67" s="1"/>
  <c r="Q2" i="35" s="1"/>
  <c r="Q3" i="35"/>
  <c r="N4" i="96"/>
  <c r="B3" i="41"/>
  <c r="B3" i="108" s="1"/>
  <c r="B3" i="16"/>
  <c r="F4" i="38"/>
  <c r="F4" i="99" s="1"/>
  <c r="F4" i="13"/>
  <c r="D3" i="44"/>
  <c r="D3" i="117" s="1"/>
  <c r="D3" i="19"/>
  <c r="M3" i="43"/>
  <c r="M3" i="114" s="1"/>
  <c r="M3" i="18"/>
  <c r="B26" i="84"/>
  <c r="B18" i="84"/>
  <c r="B33" i="84"/>
  <c r="B25" i="84"/>
  <c r="B17" i="84"/>
  <c r="B31" i="84"/>
  <c r="B23" i="84"/>
  <c r="B28" i="84"/>
  <c r="B20" i="84"/>
  <c r="B32" i="84"/>
  <c r="B30" i="84"/>
  <c r="B29" i="84"/>
  <c r="B27" i="84"/>
  <c r="B24" i="84"/>
  <c r="B22" i="84"/>
  <c r="B21" i="84"/>
  <c r="B19" i="84"/>
  <c r="O2" i="50"/>
  <c r="G2" i="50"/>
  <c r="O2" i="46"/>
  <c r="G2" i="46"/>
  <c r="N2" i="50"/>
  <c r="F2" i="50"/>
  <c r="N2" i="46"/>
  <c r="F2" i="46"/>
  <c r="M2" i="50"/>
  <c r="E2" i="50"/>
  <c r="M2" i="46"/>
  <c r="E2" i="46"/>
  <c r="L2" i="50"/>
  <c r="D2" i="50"/>
  <c r="L2" i="46"/>
  <c r="D2" i="46"/>
  <c r="K2" i="50"/>
  <c r="C2" i="50"/>
  <c r="K2" i="46"/>
  <c r="C2" i="46"/>
  <c r="J2" i="50"/>
  <c r="B2" i="50"/>
  <c r="J2" i="46"/>
  <c r="B2" i="46"/>
  <c r="Q2" i="50"/>
  <c r="Q2" i="46"/>
  <c r="P2" i="50"/>
  <c r="P2" i="46"/>
  <c r="I2" i="50"/>
  <c r="I2" i="46"/>
  <c r="H2" i="50"/>
  <c r="H2" i="46"/>
  <c r="AN6" i="61"/>
  <c r="M2" i="29" s="1"/>
  <c r="L7" i="68"/>
  <c r="AC7" i="68" s="1"/>
  <c r="AC6" i="68" s="1"/>
  <c r="B2" i="36" s="1"/>
  <c r="B3" i="36"/>
  <c r="E5" i="41"/>
  <c r="E5" i="108" s="1"/>
  <c r="E5" i="16"/>
  <c r="O3" i="40"/>
  <c r="O3" i="105" s="1"/>
  <c r="O3" i="15"/>
  <c r="Q3" i="37"/>
  <c r="Q3" i="12"/>
  <c r="G2" i="44"/>
  <c r="G2" i="19"/>
  <c r="AQ6" i="65"/>
  <c r="P2" i="33" s="1"/>
  <c r="T3" i="121"/>
  <c r="L3" i="121"/>
  <c r="AA3" i="121"/>
  <c r="S3" i="121"/>
  <c r="K3" i="121"/>
  <c r="Z3" i="121"/>
  <c r="R3" i="121"/>
  <c r="J3" i="121"/>
  <c r="Y3" i="121"/>
  <c r="Q3" i="121"/>
  <c r="I3" i="121"/>
  <c r="X3" i="121"/>
  <c r="P3" i="121"/>
  <c r="H3" i="121"/>
  <c r="W3" i="121"/>
  <c r="O3" i="121"/>
  <c r="G3" i="121"/>
  <c r="V3" i="121"/>
  <c r="U3" i="121"/>
  <c r="N3" i="121"/>
  <c r="M3" i="121"/>
  <c r="N5" i="42"/>
  <c r="N5" i="111" s="1"/>
  <c r="N5" i="17"/>
  <c r="P4" i="12"/>
  <c r="P4" i="37"/>
  <c r="B31" i="80"/>
  <c r="B23" i="80"/>
  <c r="B28" i="80"/>
  <c r="B20" i="80"/>
  <c r="B33" i="80"/>
  <c r="B25" i="80"/>
  <c r="B17" i="80"/>
  <c r="B24" i="80"/>
  <c r="B22" i="80"/>
  <c r="B21" i="80"/>
  <c r="B32" i="80"/>
  <c r="B19" i="80"/>
  <c r="B30" i="80"/>
  <c r="B18" i="80"/>
  <c r="B29" i="80"/>
  <c r="B27" i="80"/>
  <c r="B26" i="80"/>
  <c r="O2" i="49"/>
  <c r="G2" i="49"/>
  <c r="O2" i="45"/>
  <c r="G2" i="45"/>
  <c r="N2" i="49"/>
  <c r="F2" i="49"/>
  <c r="N2" i="45"/>
  <c r="F2" i="45"/>
  <c r="M2" i="49"/>
  <c r="E2" i="49"/>
  <c r="M2" i="45"/>
  <c r="E2" i="45"/>
  <c r="L2" i="49"/>
  <c r="D2" i="49"/>
  <c r="L2" i="45"/>
  <c r="D2" i="45"/>
  <c r="K2" i="49"/>
  <c r="C2" i="49"/>
  <c r="K2" i="45"/>
  <c r="C2" i="45"/>
  <c r="J2" i="49"/>
  <c r="B2" i="49"/>
  <c r="J2" i="45"/>
  <c r="B2" i="45"/>
  <c r="I2" i="49"/>
  <c r="I2" i="45"/>
  <c r="H2" i="49"/>
  <c r="H2" i="45"/>
  <c r="Q2" i="49"/>
  <c r="Q2" i="45"/>
  <c r="P2" i="49"/>
  <c r="P2" i="45"/>
  <c r="E5" i="39"/>
  <c r="E5" i="102" s="1"/>
  <c r="E5" i="14"/>
  <c r="AQ6" i="61"/>
  <c r="P2" i="29" s="1"/>
  <c r="O3" i="42"/>
  <c r="O3" i="111" s="1"/>
  <c r="O3" i="17"/>
  <c r="C3" i="44"/>
  <c r="C3" i="117" s="1"/>
  <c r="C3" i="19"/>
  <c r="B3" i="39"/>
  <c r="B3" i="102" s="1"/>
  <c r="B3" i="14"/>
  <c r="D3" i="39"/>
  <c r="D3" i="102" s="1"/>
  <c r="D3" i="14"/>
  <c r="AI6" i="61"/>
  <c r="H2" i="29" s="1"/>
  <c r="L3" i="37"/>
  <c r="L3" i="12"/>
  <c r="P5" i="18"/>
  <c r="P5" i="43"/>
  <c r="P5" i="114" s="1"/>
  <c r="L3" i="40"/>
  <c r="L3" i="105" s="1"/>
  <c r="L3" i="15"/>
  <c r="K2" i="37"/>
  <c r="K2" i="12"/>
  <c r="M5" i="44"/>
  <c r="M5" i="117" s="1"/>
  <c r="M5" i="19"/>
  <c r="D5" i="96"/>
  <c r="L2" i="40"/>
  <c r="L2" i="15"/>
  <c r="V7" i="68"/>
  <c r="AM7" i="68" s="1"/>
  <c r="AM6" i="68" s="1"/>
  <c r="L2" i="36" s="1"/>
  <c r="L3" i="36"/>
  <c r="G3" i="41"/>
  <c r="G3" i="108" s="1"/>
  <c r="G3" i="16"/>
  <c r="J2" i="18"/>
  <c r="H4" i="15"/>
  <c r="H4" i="40"/>
  <c r="H4" i="105" s="1"/>
  <c r="I5" i="43"/>
  <c r="I5" i="114" s="1"/>
  <c r="I5" i="18"/>
  <c r="L5" i="96"/>
  <c r="G5" i="41"/>
  <c r="G5" i="108" s="1"/>
  <c r="G5" i="16"/>
  <c r="U3" i="127"/>
  <c r="M3" i="127"/>
  <c r="T3" i="127"/>
  <c r="L3" i="127"/>
  <c r="AA3" i="127"/>
  <c r="S3" i="127"/>
  <c r="K3" i="127"/>
  <c r="Y3" i="127"/>
  <c r="Q3" i="127"/>
  <c r="I3" i="127"/>
  <c r="X3" i="127"/>
  <c r="P3" i="127"/>
  <c r="V3" i="127"/>
  <c r="R3" i="127"/>
  <c r="O3" i="127"/>
  <c r="N3" i="127"/>
  <c r="J3" i="127"/>
  <c r="H3" i="127"/>
  <c r="Z3" i="127"/>
  <c r="G3" i="127"/>
  <c r="W3" i="127"/>
  <c r="X3" i="139"/>
  <c r="P3" i="139"/>
  <c r="H3" i="139"/>
  <c r="Z3" i="139"/>
  <c r="Q3" i="139"/>
  <c r="G3" i="139"/>
  <c r="Y3" i="139"/>
  <c r="O3" i="139"/>
  <c r="W3" i="139"/>
  <c r="N3" i="139"/>
  <c r="V3" i="139"/>
  <c r="M3" i="139"/>
  <c r="U3" i="139"/>
  <c r="L3" i="139"/>
  <c r="S3" i="139"/>
  <c r="J3" i="139"/>
  <c r="K3" i="139"/>
  <c r="I3" i="139"/>
  <c r="AA3" i="139"/>
  <c r="T3" i="139"/>
  <c r="R3" i="139"/>
  <c r="P4" i="15"/>
  <c r="P4" i="40"/>
  <c r="P4" i="105" s="1"/>
  <c r="B32" i="92"/>
  <c r="B24" i="92"/>
  <c r="B31" i="92"/>
  <c r="B23" i="92"/>
  <c r="B30" i="92"/>
  <c r="B22" i="92"/>
  <c r="B29" i="92"/>
  <c r="B21" i="92"/>
  <c r="B28" i="92"/>
  <c r="B20" i="92"/>
  <c r="B27" i="92"/>
  <c r="B19" i="92"/>
  <c r="B26" i="92"/>
  <c r="B18" i="92"/>
  <c r="B25" i="92"/>
  <c r="B17" i="92"/>
  <c r="B33" i="92"/>
  <c r="O2" i="52"/>
  <c r="G2" i="52"/>
  <c r="O2" i="48"/>
  <c r="G2" i="48"/>
  <c r="N2" i="52"/>
  <c r="F2" i="52"/>
  <c r="N2" i="48"/>
  <c r="F2" i="48"/>
  <c r="M2" i="52"/>
  <c r="E2" i="52"/>
  <c r="M2" i="48"/>
  <c r="E2" i="48"/>
  <c r="L2" i="52"/>
  <c r="D2" i="52"/>
  <c r="L2" i="48"/>
  <c r="D2" i="48"/>
  <c r="K2" i="52"/>
  <c r="C2" i="52"/>
  <c r="K2" i="48"/>
  <c r="C2" i="48"/>
  <c r="J2" i="52"/>
  <c r="B2" i="52"/>
  <c r="J2" i="48"/>
  <c r="B2" i="48"/>
  <c r="Q2" i="52"/>
  <c r="Q2" i="48"/>
  <c r="P2" i="52"/>
  <c r="P2" i="48"/>
  <c r="I2" i="52"/>
  <c r="I2" i="48"/>
  <c r="H2" i="52"/>
  <c r="H2" i="48"/>
  <c r="O5" i="37"/>
  <c r="O5" i="12"/>
  <c r="T7" i="64"/>
  <c r="AK7" i="64" s="1"/>
  <c r="AK6" i="64" s="1"/>
  <c r="J2" i="32" s="1"/>
  <c r="J3" i="32"/>
  <c r="G4" i="42"/>
  <c r="G4" i="111" s="1"/>
  <c r="G4" i="17"/>
  <c r="E2" i="40"/>
  <c r="E2" i="15"/>
  <c r="Q5" i="39"/>
  <c r="Q5" i="102" s="1"/>
  <c r="Q5" i="14"/>
  <c r="H4" i="96"/>
  <c r="P3" i="18"/>
  <c r="P3" i="43"/>
  <c r="P3" i="114" s="1"/>
  <c r="L2" i="134"/>
  <c r="H2" i="134"/>
  <c r="R2" i="134"/>
  <c r="J5" i="37"/>
  <c r="J5" i="12"/>
  <c r="F5" i="40"/>
  <c r="F5" i="105" s="1"/>
  <c r="F5" i="15"/>
  <c r="G5" i="42"/>
  <c r="G5" i="111" s="1"/>
  <c r="G5" i="17"/>
  <c r="P5" i="12"/>
  <c r="P5" i="37"/>
  <c r="K3" i="40"/>
  <c r="K3" i="105" s="1"/>
  <c r="K3" i="15"/>
  <c r="B2" i="41"/>
  <c r="B2" i="16"/>
  <c r="AE6" i="68"/>
  <c r="D2" i="36" s="1"/>
  <c r="M5" i="96"/>
  <c r="M2" i="43"/>
  <c r="M2" i="18"/>
  <c r="P7" i="68"/>
  <c r="AG7" i="68" s="1"/>
  <c r="AG6" i="68" s="1"/>
  <c r="F2" i="36" s="1"/>
  <c r="F3" i="36"/>
  <c r="E5" i="42"/>
  <c r="E5" i="111" s="1"/>
  <c r="L5" i="135" s="1"/>
  <c r="E5" i="17"/>
  <c r="W7" i="63"/>
  <c r="AN7" i="63" s="1"/>
  <c r="AN6" i="63" s="1"/>
  <c r="M2" i="31" s="1"/>
  <c r="M3" i="31"/>
  <c r="Q4" i="40"/>
  <c r="Q4" i="105" s="1"/>
  <c r="Q4" i="15"/>
  <c r="O2" i="40"/>
  <c r="O2" i="15"/>
  <c r="B29" i="88"/>
  <c r="B21" i="88"/>
  <c r="B28" i="88"/>
  <c r="B20" i="88"/>
  <c r="B26" i="88"/>
  <c r="B18" i="88"/>
  <c r="B33" i="88"/>
  <c r="B25" i="88"/>
  <c r="B17" i="88"/>
  <c r="B32" i="88"/>
  <c r="B24" i="88"/>
  <c r="B31" i="88"/>
  <c r="B23" i="88"/>
  <c r="B30" i="88"/>
  <c r="B27" i="88"/>
  <c r="B22" i="88"/>
  <c r="B19" i="88"/>
  <c r="O2" i="51"/>
  <c r="G2" i="51"/>
  <c r="O2" i="47"/>
  <c r="G2" i="47"/>
  <c r="N2" i="51"/>
  <c r="F2" i="51"/>
  <c r="N2" i="47"/>
  <c r="F2" i="47"/>
  <c r="M2" i="51"/>
  <c r="E2" i="51"/>
  <c r="M2" i="47"/>
  <c r="E2" i="47"/>
  <c r="L2" i="51"/>
  <c r="D2" i="51"/>
  <c r="L2" i="47"/>
  <c r="D2" i="47"/>
  <c r="K2" i="51"/>
  <c r="C2" i="51"/>
  <c r="K2" i="47"/>
  <c r="C2" i="47"/>
  <c r="J2" i="51"/>
  <c r="B2" i="51"/>
  <c r="J2" i="47"/>
  <c r="B2" i="47"/>
  <c r="I2" i="51"/>
  <c r="I2" i="47"/>
  <c r="H2" i="51"/>
  <c r="H2" i="47"/>
  <c r="Q2" i="51"/>
  <c r="Q2" i="47"/>
  <c r="P2" i="47"/>
  <c r="P2" i="51"/>
  <c r="AR6" i="61"/>
  <c r="Q2" i="29" s="1"/>
  <c r="P4" i="19"/>
  <c r="P4" i="44"/>
  <c r="P4" i="117" s="1"/>
  <c r="D5" i="43"/>
  <c r="D5" i="114" s="1"/>
  <c r="D5" i="18"/>
  <c r="S7" i="63"/>
  <c r="AJ7" i="63" s="1"/>
  <c r="AJ6" i="63" s="1"/>
  <c r="I2" i="31" s="1"/>
  <c r="I3" i="31"/>
  <c r="O5" i="39"/>
  <c r="O5" i="102" s="1"/>
  <c r="O5" i="14"/>
  <c r="I4" i="41"/>
  <c r="I4" i="108" s="1"/>
  <c r="I4" i="16"/>
  <c r="P3" i="12"/>
  <c r="P3" i="37"/>
  <c r="AP6" i="66"/>
  <c r="O2" i="34" s="1"/>
  <c r="C2" i="44"/>
  <c r="C2" i="19"/>
  <c r="B2" i="39"/>
  <c r="B2" i="14"/>
  <c r="AE6" i="63"/>
  <c r="D2" i="31" s="1"/>
  <c r="H3" i="12"/>
  <c r="H3" i="37"/>
  <c r="AM6" i="61"/>
  <c r="L2" i="29" s="1"/>
  <c r="N7" i="65"/>
  <c r="AE7" i="65" s="1"/>
  <c r="AE6" i="65" s="1"/>
  <c r="D2" i="33" s="1"/>
  <c r="D3" i="33"/>
  <c r="G2" i="41"/>
  <c r="G2" i="16"/>
  <c r="O5" i="38"/>
  <c r="O5" i="99" s="1"/>
  <c r="O5" i="13"/>
  <c r="K4" i="43"/>
  <c r="K4" i="114" s="1"/>
  <c r="K4" i="18"/>
  <c r="I5" i="38"/>
  <c r="I5" i="99" s="1"/>
  <c r="I5" i="13"/>
  <c r="F4" i="39"/>
  <c r="F4" i="102" s="1"/>
  <c r="F4" i="14"/>
  <c r="Q4" i="37"/>
  <c r="Q4" i="12"/>
  <c r="O4" i="42"/>
  <c r="O4" i="111" s="1"/>
  <c r="O4" i="17"/>
  <c r="E5" i="96"/>
  <c r="L4" i="37"/>
  <c r="L4" i="12"/>
  <c r="I4" i="37"/>
  <c r="I4" i="12"/>
  <c r="H4" i="19"/>
  <c r="H4" i="44"/>
  <c r="H4" i="117" s="1"/>
  <c r="AQ6" i="67"/>
  <c r="P2" i="35" s="1"/>
  <c r="Q4" i="38"/>
  <c r="Q4" i="99" s="1"/>
  <c r="Q4" i="13"/>
  <c r="Y7" i="63"/>
  <c r="AP7" i="63" s="1"/>
  <c r="AP6" i="63" s="1"/>
  <c r="O2" i="31" s="1"/>
  <c r="O3" i="31"/>
  <c r="M2" i="134"/>
  <c r="P2" i="134"/>
  <c r="Z2" i="134"/>
  <c r="M3" i="40"/>
  <c r="M3" i="105" s="1"/>
  <c r="M3" i="15"/>
  <c r="U3" i="130"/>
  <c r="M3" i="130"/>
  <c r="T3" i="130"/>
  <c r="L3" i="130"/>
  <c r="AA3" i="130"/>
  <c r="S3" i="130"/>
  <c r="K3" i="130"/>
  <c r="Z3" i="130"/>
  <c r="R3" i="130"/>
  <c r="J3" i="130"/>
  <c r="Y3" i="130"/>
  <c r="Q3" i="130"/>
  <c r="I3" i="130"/>
  <c r="X3" i="130"/>
  <c r="P3" i="130"/>
  <c r="H3" i="130"/>
  <c r="W3" i="130"/>
  <c r="V3" i="130"/>
  <c r="O3" i="130"/>
  <c r="N3" i="130"/>
  <c r="G3" i="130"/>
  <c r="Y3" i="142"/>
  <c r="Q3" i="142"/>
  <c r="I3" i="142"/>
  <c r="X3" i="142"/>
  <c r="P3" i="142"/>
  <c r="H3" i="142"/>
  <c r="AA3" i="142"/>
  <c r="O3" i="142"/>
  <c r="Z3" i="142"/>
  <c r="N3" i="142"/>
  <c r="W3" i="142"/>
  <c r="M3" i="142"/>
  <c r="V3" i="142"/>
  <c r="L3" i="142"/>
  <c r="U3" i="142"/>
  <c r="K3" i="142"/>
  <c r="S3" i="142"/>
  <c r="G3" i="142"/>
  <c r="T3" i="142"/>
  <c r="R3" i="142"/>
  <c r="J3" i="142"/>
  <c r="H3" i="16"/>
  <c r="H3" i="41"/>
  <c r="H3" i="108" s="1"/>
  <c r="F5" i="96"/>
  <c r="K2" i="40"/>
  <c r="K2" i="15"/>
  <c r="C5" i="41"/>
  <c r="C5" i="108" s="1"/>
  <c r="C5" i="16"/>
  <c r="L3" i="39"/>
  <c r="L3" i="102" s="1"/>
  <c r="L3" i="14"/>
  <c r="I4" i="38"/>
  <c r="I4" i="99" s="1"/>
  <c r="I4" i="13"/>
  <c r="L3" i="42"/>
  <c r="L3" i="17"/>
  <c r="O4" i="96"/>
  <c r="Q7" i="62"/>
  <c r="AH7" i="62" s="1"/>
  <c r="AH6" i="62" s="1"/>
  <c r="G2" i="30" s="1"/>
  <c r="G3" i="30"/>
  <c r="F4" i="42"/>
  <c r="F4" i="111" s="1"/>
  <c r="F4" i="17"/>
  <c r="C4" i="41"/>
  <c r="C4" i="108" s="1"/>
  <c r="C4" i="16"/>
  <c r="N7" i="61"/>
  <c r="AE7" i="61" s="1"/>
  <c r="AE6" i="61" s="1"/>
  <c r="D2" i="29" s="1"/>
  <c r="D3" i="29"/>
  <c r="Y3" i="133"/>
  <c r="Q3" i="133"/>
  <c r="I3" i="133"/>
  <c r="X3" i="133"/>
  <c r="P3" i="133"/>
  <c r="H3" i="133"/>
  <c r="W3" i="133"/>
  <c r="O3" i="133"/>
  <c r="G3" i="133"/>
  <c r="V3" i="133"/>
  <c r="N3" i="133"/>
  <c r="U3" i="133"/>
  <c r="M3" i="133"/>
  <c r="T3" i="133"/>
  <c r="L3" i="133"/>
  <c r="AA3" i="133"/>
  <c r="Z3" i="133"/>
  <c r="S3" i="133"/>
  <c r="R3" i="133"/>
  <c r="K3" i="133"/>
  <c r="J3" i="133"/>
  <c r="I5" i="40"/>
  <c r="I5" i="105" s="1"/>
  <c r="I5" i="15"/>
  <c r="J5" i="41"/>
  <c r="J5" i="108" s="1"/>
  <c r="J5" i="16"/>
  <c r="I3" i="42"/>
  <c r="I3" i="111" s="1"/>
  <c r="I3" i="17"/>
  <c r="C5" i="43"/>
  <c r="C5" i="114" s="1"/>
  <c r="C5" i="18"/>
  <c r="M3" i="42"/>
  <c r="M3" i="111" s="1"/>
  <c r="M3" i="17"/>
  <c r="K3" i="43"/>
  <c r="K3" i="114" s="1"/>
  <c r="K3" i="18"/>
  <c r="G3" i="42"/>
  <c r="G3" i="111" s="1"/>
  <c r="G3" i="17"/>
  <c r="J3" i="39"/>
  <c r="J3" i="102" s="1"/>
  <c r="J3" i="14"/>
  <c r="F3" i="39"/>
  <c r="F3" i="102" s="1"/>
  <c r="F3" i="14"/>
  <c r="B3" i="40"/>
  <c r="B3" i="105" s="1"/>
  <c r="B3" i="15"/>
  <c r="C3" i="41"/>
  <c r="C3" i="108" s="1"/>
  <c r="C3" i="16"/>
  <c r="Q4" i="41"/>
  <c r="Q4" i="108" s="1"/>
  <c r="Q4" i="16"/>
  <c r="Q5" i="40"/>
  <c r="Q5" i="105" s="1"/>
  <c r="Q5" i="15"/>
  <c r="O3" i="38"/>
  <c r="O3" i="99" s="1"/>
  <c r="O3" i="13"/>
  <c r="AA7" i="64"/>
  <c r="AR7" i="64" s="1"/>
  <c r="AR6" i="64" s="1"/>
  <c r="Q2" i="32" s="1"/>
  <c r="Q3" i="32"/>
  <c r="I5" i="42"/>
  <c r="I5" i="111" s="1"/>
  <c r="I5" i="17"/>
  <c r="B3" i="38"/>
  <c r="B3" i="99" s="1"/>
  <c r="B3" i="13"/>
  <c r="H5" i="16"/>
  <c r="H5" i="41"/>
  <c r="H5" i="108" s="1"/>
  <c r="F5" i="41"/>
  <c r="F5" i="108" s="1"/>
  <c r="F5" i="16"/>
  <c r="C5" i="38"/>
  <c r="C5" i="99" s="1"/>
  <c r="C5" i="13"/>
  <c r="T7" i="68"/>
  <c r="AK7" i="68" s="1"/>
  <c r="AK6" i="68" s="1"/>
  <c r="J2" i="36" s="1"/>
  <c r="J3" i="36"/>
  <c r="D5" i="38"/>
  <c r="D5" i="99" s="1"/>
  <c r="D5" i="13"/>
  <c r="C3" i="42"/>
  <c r="C3" i="111" s="1"/>
  <c r="C3" i="17"/>
  <c r="G5" i="38"/>
  <c r="G5" i="99" s="1"/>
  <c r="G5" i="13"/>
  <c r="H3" i="15"/>
  <c r="H3" i="40"/>
  <c r="H3" i="105" s="1"/>
  <c r="I3" i="44"/>
  <c r="I3" i="117" s="1"/>
  <c r="I3" i="19"/>
  <c r="F3" i="40"/>
  <c r="F3" i="105" s="1"/>
  <c r="F3" i="15"/>
  <c r="AP6" i="61"/>
  <c r="O2" i="29" s="1"/>
  <c r="H3" i="13"/>
  <c r="H3" i="38"/>
  <c r="H3" i="99" s="1"/>
  <c r="P3" i="17"/>
  <c r="P3" i="42"/>
  <c r="P3" i="111" s="1"/>
  <c r="M2" i="40"/>
  <c r="M2" i="15"/>
  <c r="AI6" i="65"/>
  <c r="H2" i="33" s="1"/>
  <c r="K5" i="43"/>
  <c r="K5" i="114" s="1"/>
  <c r="K5" i="18"/>
  <c r="D4" i="44"/>
  <c r="D4" i="117" s="1"/>
  <c r="D4" i="19"/>
  <c r="B5" i="40"/>
  <c r="B5" i="105" s="1"/>
  <c r="B5" i="15"/>
  <c r="E3" i="43"/>
  <c r="E3" i="114" s="1"/>
  <c r="E3" i="18"/>
  <c r="K4" i="42"/>
  <c r="K4" i="111" s="1"/>
  <c r="K4" i="17"/>
  <c r="M4" i="37"/>
  <c r="M4" i="12"/>
  <c r="H4" i="18"/>
  <c r="H4" i="43"/>
  <c r="H4" i="114" s="1"/>
  <c r="AM6" i="63"/>
  <c r="L2" i="31" s="1"/>
  <c r="L2" i="42"/>
  <c r="L2" i="17"/>
  <c r="Z7" i="68"/>
  <c r="AQ7" i="68" s="1"/>
  <c r="AQ6" i="68" s="1"/>
  <c r="P2" i="36" s="1"/>
  <c r="P3" i="36"/>
  <c r="O7" i="63"/>
  <c r="AF7" i="63" s="1"/>
  <c r="AF6" i="63" s="1"/>
  <c r="E2" i="31" s="1"/>
  <c r="E3" i="31"/>
  <c r="N5" i="40"/>
  <c r="N5" i="105" s="1"/>
  <c r="N5" i="15"/>
  <c r="M4" i="42"/>
  <c r="M4" i="111" s="1"/>
  <c r="M4" i="17"/>
  <c r="C4" i="43"/>
  <c r="C4" i="114" s="1"/>
  <c r="C4" i="18"/>
  <c r="M5" i="41"/>
  <c r="M5" i="108" s="1"/>
  <c r="M5" i="16"/>
  <c r="M4" i="40"/>
  <c r="M4" i="105" s="1"/>
  <c r="M4" i="15"/>
  <c r="AJ6" i="66"/>
  <c r="I2" i="34" s="1"/>
  <c r="AN6" i="66"/>
  <c r="M2" i="34" s="1"/>
  <c r="AL6" i="67"/>
  <c r="K2" i="35" s="1"/>
  <c r="AH6" i="66"/>
  <c r="G2" i="34" s="1"/>
  <c r="J2" i="39"/>
  <c r="J2" i="14"/>
  <c r="AG6" i="63"/>
  <c r="F2" i="31" s="1"/>
  <c r="AC6" i="64"/>
  <c r="B2" i="32" s="1"/>
  <c r="AD6" i="65"/>
  <c r="C2" i="33" s="1"/>
  <c r="C6" i="6" a="1"/>
  <c r="I6" i="6" a="1"/>
  <c r="M7" i="5" a="1"/>
  <c r="K6" i="5" a="1"/>
  <c r="N9" i="5" a="1"/>
  <c r="P6" i="6" a="1"/>
  <c r="G7" i="5" a="1"/>
  <c r="M8" i="5" a="1"/>
  <c r="C8" i="5" a="1"/>
  <c r="B6" i="5" a="1"/>
  <c r="O7" i="5" a="1"/>
  <c r="H6" i="6" a="1"/>
  <c r="D6" i="6" a="1"/>
  <c r="O6" i="6" a="1"/>
  <c r="H9" i="5" a="1"/>
  <c r="G6" i="6" a="1"/>
  <c r="P7" i="5" a="1"/>
  <c r="K6" i="6" a="1"/>
  <c r="B6" i="6" a="1"/>
  <c r="I9" i="5" a="1"/>
  <c r="P8" i="5" a="1"/>
  <c r="Q6" i="6" a="1"/>
  <c r="K2" i="3" a="1"/>
  <c r="Q7" i="5" a="1"/>
  <c r="L6" i="6" a="1"/>
  <c r="F6" i="6" a="1"/>
  <c r="G9" i="5" a="1"/>
  <c r="H7" i="5" a="1"/>
  <c r="E2" i="3" a="1"/>
  <c r="E7" i="5" a="1"/>
  <c r="Q9" i="5" a="1"/>
  <c r="E6" i="5" a="1"/>
  <c r="I8" i="5" a="1"/>
  <c r="N7" i="5" a="1"/>
  <c r="I6" i="5" a="1"/>
  <c r="I2" i="3" a="1"/>
  <c r="L8" i="5" a="1"/>
  <c r="J2" i="3" a="1"/>
  <c r="F8" i="5" a="1"/>
  <c r="I7" i="5" a="1"/>
  <c r="P9" i="5" a="1"/>
  <c r="D8" i="5" a="1"/>
  <c r="J6" i="6" a="1"/>
  <c r="C7" i="5" a="1"/>
  <c r="E6" i="6" a="1"/>
  <c r="Q8" i="5" a="1"/>
  <c r="J9" i="5" a="1"/>
  <c r="E8" i="5" a="1"/>
  <c r="L7" i="5" a="1"/>
  <c r="B9" i="5" a="1"/>
  <c r="N6" i="6" a="1"/>
  <c r="B2" i="3" a="1"/>
  <c r="K8" i="5" a="1"/>
  <c r="O9" i="5" a="1"/>
  <c r="J6" i="5" a="1"/>
  <c r="M6" i="6" a="1"/>
  <c r="Z5" i="25" l="1"/>
  <c r="Q5" i="27"/>
  <c r="Z4" i="27"/>
  <c r="S4" i="24"/>
  <c r="X5" i="22"/>
  <c r="AA4" i="24"/>
  <c r="D2" i="42"/>
  <c r="D2" i="17"/>
  <c r="D3" i="42"/>
  <c r="D3" i="111" s="1"/>
  <c r="D3" i="17"/>
  <c r="M3" i="41"/>
  <c r="M3" i="108" s="1"/>
  <c r="M3" i="16"/>
  <c r="M5" i="141"/>
  <c r="W4" i="141"/>
  <c r="L3" i="111"/>
  <c r="J3" i="37"/>
  <c r="J3" i="12"/>
  <c r="E3" i="41"/>
  <c r="E3" i="108" s="1"/>
  <c r="E3" i="16"/>
  <c r="I4" i="24"/>
  <c r="G4" i="132"/>
  <c r="S4" i="126"/>
  <c r="N5" i="22"/>
  <c r="Z4" i="129"/>
  <c r="Y5" i="126"/>
  <c r="I5" i="22"/>
  <c r="W4" i="135"/>
  <c r="K5" i="22"/>
  <c r="V5" i="22"/>
  <c r="Q5" i="22"/>
  <c r="V4" i="24"/>
  <c r="Q4" i="24"/>
  <c r="L4" i="24"/>
  <c r="S5" i="22"/>
  <c r="G5" i="22"/>
  <c r="Y5" i="22"/>
  <c r="G4" i="24"/>
  <c r="Y4" i="24"/>
  <c r="T4" i="24"/>
  <c r="AA5" i="22"/>
  <c r="O5" i="22"/>
  <c r="J5" i="22"/>
  <c r="O4" i="24"/>
  <c r="J4" i="24"/>
  <c r="AA4" i="20"/>
  <c r="L5" i="22"/>
  <c r="W5" i="22"/>
  <c r="R5" i="22"/>
  <c r="W4" i="24"/>
  <c r="R4" i="24"/>
  <c r="O4" i="20"/>
  <c r="T5" i="22"/>
  <c r="H5" i="22"/>
  <c r="Z5" i="22"/>
  <c r="H4" i="24"/>
  <c r="Z4" i="24"/>
  <c r="M5" i="22"/>
  <c r="P5" i="22"/>
  <c r="U4" i="24"/>
  <c r="P4" i="24"/>
  <c r="K4" i="24"/>
  <c r="L4" i="25"/>
  <c r="U5" i="22"/>
  <c r="M4" i="24"/>
  <c r="X4" i="24"/>
  <c r="X4" i="23"/>
  <c r="X4" i="22"/>
  <c r="M8" i="5"/>
  <c r="Q8" i="5"/>
  <c r="I6" i="6"/>
  <c r="Q7" i="5"/>
  <c r="I8" i="5"/>
  <c r="P7" i="5"/>
  <c r="O9" i="5"/>
  <c r="E2" i="3"/>
  <c r="N9" i="5"/>
  <c r="I7" i="5"/>
  <c r="G9" i="5"/>
  <c r="O7" i="5"/>
  <c r="P6" i="6"/>
  <c r="B6" i="6"/>
  <c r="D6" i="6"/>
  <c r="F6" i="6"/>
  <c r="K8" i="5"/>
  <c r="Q9" i="5"/>
  <c r="B9" i="5"/>
  <c r="F8" i="5"/>
  <c r="E6" i="5"/>
  <c r="L8" i="5"/>
  <c r="J6" i="6"/>
  <c r="L6" i="6"/>
  <c r="N6" i="6"/>
  <c r="P8" i="5"/>
  <c r="J2" i="3"/>
  <c r="E7" i="5"/>
  <c r="Q6" i="6"/>
  <c r="J6" i="5"/>
  <c r="N7" i="5"/>
  <c r="E8" i="5"/>
  <c r="H9" i="5"/>
  <c r="K2" i="3"/>
  <c r="L7" i="5"/>
  <c r="I9" i="5"/>
  <c r="M7" i="5"/>
  <c r="B2" i="3"/>
  <c r="I2" i="3"/>
  <c r="C7" i="5"/>
  <c r="J9" i="5"/>
  <c r="K6" i="5"/>
  <c r="H6" i="6"/>
  <c r="C6" i="6"/>
  <c r="E6" i="6"/>
  <c r="G6" i="6"/>
  <c r="B6" i="5"/>
  <c r="I6" i="5"/>
  <c r="D8" i="5"/>
  <c r="H7" i="5"/>
  <c r="P9" i="5"/>
  <c r="K6" i="6"/>
  <c r="M6" i="6"/>
  <c r="O6" i="6"/>
  <c r="G7" i="5"/>
  <c r="C8" i="5"/>
  <c r="D6" i="48"/>
  <c r="H6" i="46"/>
  <c r="P2" i="19"/>
  <c r="P2" i="44"/>
  <c r="M4" i="96"/>
  <c r="J3" i="44"/>
  <c r="J3" i="117" s="1"/>
  <c r="J3" i="19"/>
  <c r="M3" i="129"/>
  <c r="H4" i="135"/>
  <c r="M4" i="135"/>
  <c r="O2" i="39"/>
  <c r="O2" i="14"/>
  <c r="L4" i="141"/>
  <c r="I4" i="141"/>
  <c r="Q4" i="96"/>
  <c r="O2" i="42"/>
  <c r="O2" i="17"/>
  <c r="I2" i="39"/>
  <c r="I2" i="14"/>
  <c r="N2" i="115"/>
  <c r="F2" i="115"/>
  <c r="F2" i="114" s="1"/>
  <c r="M2" i="115"/>
  <c r="M2" i="114" s="1"/>
  <c r="E2" i="115"/>
  <c r="E2" i="114" s="1"/>
  <c r="L2" i="115"/>
  <c r="D2" i="115"/>
  <c r="K2" i="115"/>
  <c r="C2" i="115"/>
  <c r="J2" i="115"/>
  <c r="B2" i="115"/>
  <c r="Q2" i="115"/>
  <c r="I2" i="115"/>
  <c r="O2" i="103"/>
  <c r="G2" i="103"/>
  <c r="N2" i="103"/>
  <c r="F2" i="103"/>
  <c r="P2" i="115"/>
  <c r="M2" i="103"/>
  <c r="E2" i="103"/>
  <c r="O2" i="115"/>
  <c r="L2" i="103"/>
  <c r="D2" i="103"/>
  <c r="H2" i="115"/>
  <c r="K2" i="103"/>
  <c r="C2" i="103"/>
  <c r="G2" i="115"/>
  <c r="G2" i="114" s="1"/>
  <c r="J2" i="103"/>
  <c r="J2" i="102" s="1"/>
  <c r="B2" i="103"/>
  <c r="B2" i="102" s="1"/>
  <c r="Q2" i="103"/>
  <c r="I2" i="103"/>
  <c r="P2" i="103"/>
  <c r="H2" i="103"/>
  <c r="M4" i="25"/>
  <c r="H4" i="25"/>
  <c r="R4" i="25"/>
  <c r="T4" i="25"/>
  <c r="X4" i="27"/>
  <c r="X4" i="129"/>
  <c r="Q3" i="96"/>
  <c r="I2" i="43"/>
  <c r="I2" i="18"/>
  <c r="K3" i="44"/>
  <c r="K3" i="117" s="1"/>
  <c r="K3" i="19"/>
  <c r="K2" i="38"/>
  <c r="K2" i="13"/>
  <c r="G3" i="39"/>
  <c r="G3" i="102" s="1"/>
  <c r="G3" i="14"/>
  <c r="N4" i="23"/>
  <c r="I4" i="23"/>
  <c r="K4" i="23"/>
  <c r="I3" i="38"/>
  <c r="I3" i="99" s="1"/>
  <c r="I3" i="13"/>
  <c r="M2" i="44"/>
  <c r="M2" i="19"/>
  <c r="H3" i="18"/>
  <c r="H3" i="43"/>
  <c r="H3" i="114" s="1"/>
  <c r="N2" i="41"/>
  <c r="N2" i="16"/>
  <c r="Z4" i="123"/>
  <c r="R4" i="123"/>
  <c r="J4" i="123"/>
  <c r="Y4" i="123"/>
  <c r="Q4" i="123"/>
  <c r="I4" i="123"/>
  <c r="X4" i="123"/>
  <c r="P4" i="123"/>
  <c r="H4" i="123"/>
  <c r="W4" i="123"/>
  <c r="O4" i="123"/>
  <c r="G4" i="123"/>
  <c r="V4" i="123"/>
  <c r="N4" i="123"/>
  <c r="U4" i="123"/>
  <c r="M4" i="123"/>
  <c r="T4" i="123"/>
  <c r="L4" i="123"/>
  <c r="AA4" i="123"/>
  <c r="S4" i="123"/>
  <c r="K4" i="123"/>
  <c r="V4" i="138"/>
  <c r="N4" i="138"/>
  <c r="U4" i="138"/>
  <c r="L4" i="138"/>
  <c r="T4" i="138"/>
  <c r="K4" i="138"/>
  <c r="S4" i="138"/>
  <c r="J4" i="138"/>
  <c r="AA4" i="138"/>
  <c r="R4" i="138"/>
  <c r="I4" i="138"/>
  <c r="Z4" i="138"/>
  <c r="Q4" i="138"/>
  <c r="H4" i="138"/>
  <c r="X4" i="138"/>
  <c r="O4" i="138"/>
  <c r="P4" i="138"/>
  <c r="M4" i="138"/>
  <c r="G4" i="138"/>
  <c r="Y4" i="138"/>
  <c r="W4" i="138"/>
  <c r="N3" i="111"/>
  <c r="G2" i="37"/>
  <c r="G2" i="12"/>
  <c r="R4" i="126"/>
  <c r="AA4" i="126"/>
  <c r="H5" i="141"/>
  <c r="S5" i="141"/>
  <c r="U5" i="141"/>
  <c r="N2" i="44"/>
  <c r="N2" i="19"/>
  <c r="W4" i="20"/>
  <c r="J4" i="20"/>
  <c r="L4" i="20"/>
  <c r="P2" i="102"/>
  <c r="H2" i="102"/>
  <c r="T5" i="138"/>
  <c r="L5" i="138"/>
  <c r="W5" i="138"/>
  <c r="N5" i="138"/>
  <c r="V5" i="138"/>
  <c r="M5" i="138"/>
  <c r="U5" i="138"/>
  <c r="K5" i="138"/>
  <c r="S5" i="138"/>
  <c r="J5" i="138"/>
  <c r="AA5" i="138"/>
  <c r="R5" i="138"/>
  <c r="I5" i="138"/>
  <c r="Y5" i="138"/>
  <c r="P5" i="138"/>
  <c r="G5" i="138"/>
  <c r="Z5" i="138"/>
  <c r="X5" i="138"/>
  <c r="Q5" i="138"/>
  <c r="O5" i="138"/>
  <c r="H5" i="138"/>
  <c r="B3" i="43"/>
  <c r="B3" i="114" s="1"/>
  <c r="B3" i="18"/>
  <c r="H5" i="135"/>
  <c r="R5" i="135"/>
  <c r="T5" i="135"/>
  <c r="N4" i="22"/>
  <c r="I4" i="22"/>
  <c r="K4" i="22"/>
  <c r="L5" i="27"/>
  <c r="G5" i="27"/>
  <c r="Y5" i="27"/>
  <c r="Q3" i="42"/>
  <c r="Q3" i="111" s="1"/>
  <c r="Q3" i="17"/>
  <c r="K5" i="126"/>
  <c r="O5" i="126"/>
  <c r="P4" i="132"/>
  <c r="R4" i="132"/>
  <c r="T4" i="132"/>
  <c r="O4" i="132"/>
  <c r="K5" i="25"/>
  <c r="X5" i="25"/>
  <c r="I2" i="44"/>
  <c r="I2" i="19"/>
  <c r="L2" i="43"/>
  <c r="L2" i="114" s="1"/>
  <c r="L2" i="18"/>
  <c r="F2" i="37"/>
  <c r="F2" i="12"/>
  <c r="G2" i="42"/>
  <c r="G2" i="17"/>
  <c r="J2" i="44"/>
  <c r="J2" i="19"/>
  <c r="I4" i="135"/>
  <c r="K4" i="135"/>
  <c r="U4" i="135"/>
  <c r="T4" i="141"/>
  <c r="P4" i="141"/>
  <c r="S4" i="141"/>
  <c r="I4" i="96"/>
  <c r="D2" i="39"/>
  <c r="D2" i="102" s="1"/>
  <c r="D2" i="14"/>
  <c r="P3" i="96"/>
  <c r="U4" i="25"/>
  <c r="P4" i="25"/>
  <c r="Z4" i="25"/>
  <c r="D2" i="44"/>
  <c r="D2" i="19"/>
  <c r="N4" i="27"/>
  <c r="I4" i="27"/>
  <c r="K4" i="27"/>
  <c r="O5" i="96"/>
  <c r="J2" i="114"/>
  <c r="P2" i="16"/>
  <c r="P2" i="41"/>
  <c r="N4" i="129"/>
  <c r="I4" i="129"/>
  <c r="K4" i="129"/>
  <c r="K2" i="44"/>
  <c r="K2" i="19"/>
  <c r="E2" i="44"/>
  <c r="E2" i="19"/>
  <c r="G2" i="39"/>
  <c r="G2" i="102" s="1"/>
  <c r="G2" i="14"/>
  <c r="V4" i="23"/>
  <c r="Q4" i="23"/>
  <c r="S4" i="23"/>
  <c r="I2" i="38"/>
  <c r="I2" i="13"/>
  <c r="H2" i="18"/>
  <c r="H2" i="43"/>
  <c r="H2" i="114" s="1"/>
  <c r="Z5" i="20"/>
  <c r="R5" i="20"/>
  <c r="J5" i="20"/>
  <c r="Y5" i="20"/>
  <c r="Q5" i="20"/>
  <c r="I5" i="20"/>
  <c r="X5" i="20"/>
  <c r="P5" i="20"/>
  <c r="H5" i="20"/>
  <c r="W5" i="20"/>
  <c r="O5" i="20"/>
  <c r="G5" i="20"/>
  <c r="V5" i="20"/>
  <c r="N5" i="20"/>
  <c r="U5" i="20"/>
  <c r="M5" i="20"/>
  <c r="T5" i="20"/>
  <c r="L5" i="20"/>
  <c r="K5" i="20"/>
  <c r="S5" i="20"/>
  <c r="AA5" i="20"/>
  <c r="K4" i="126"/>
  <c r="N4" i="126"/>
  <c r="P5" i="141"/>
  <c r="J5" i="141"/>
  <c r="O5" i="141"/>
  <c r="K3" i="111"/>
  <c r="M4" i="20"/>
  <c r="H4" i="20"/>
  <c r="R4" i="20"/>
  <c r="T4" i="20"/>
  <c r="Q3" i="38"/>
  <c r="Q3" i="99" s="1"/>
  <c r="Q3" i="13"/>
  <c r="B2" i="43"/>
  <c r="B2" i="18"/>
  <c r="P5" i="135"/>
  <c r="Z5" i="135"/>
  <c r="V4" i="22"/>
  <c r="Q4" i="22"/>
  <c r="S4" i="22"/>
  <c r="N5" i="96"/>
  <c r="O3" i="44"/>
  <c r="O3" i="117" s="1"/>
  <c r="O3" i="19"/>
  <c r="T5" i="27"/>
  <c r="O5" i="27"/>
  <c r="Q2" i="42"/>
  <c r="Q2" i="17"/>
  <c r="I3" i="96"/>
  <c r="E3" i="111"/>
  <c r="AA5" i="126"/>
  <c r="T5" i="126"/>
  <c r="W5" i="126"/>
  <c r="Q4" i="132"/>
  <c r="Z4" i="132"/>
  <c r="W4" i="132"/>
  <c r="N5" i="25"/>
  <c r="I5" i="25"/>
  <c r="G5" i="96"/>
  <c r="O3" i="96"/>
  <c r="H2" i="15"/>
  <c r="H2" i="40"/>
  <c r="K2" i="43"/>
  <c r="K2" i="114" s="1"/>
  <c r="K2" i="18"/>
  <c r="P4" i="135"/>
  <c r="S4" i="135"/>
  <c r="X4" i="141"/>
  <c r="Z4" i="141"/>
  <c r="X4" i="25"/>
  <c r="V4" i="27"/>
  <c r="Q4" i="27"/>
  <c r="S4" i="27"/>
  <c r="E2" i="105"/>
  <c r="O2" i="109"/>
  <c r="G2" i="109"/>
  <c r="G2" i="108" s="1"/>
  <c r="O2" i="97"/>
  <c r="G2" i="97"/>
  <c r="N2" i="109"/>
  <c r="F2" i="109"/>
  <c r="N2" i="97"/>
  <c r="F2" i="97"/>
  <c r="M2" i="109"/>
  <c r="E2" i="109"/>
  <c r="M2" i="97"/>
  <c r="E2" i="97"/>
  <c r="E2" i="96" s="1"/>
  <c r="L2" i="109"/>
  <c r="D2" i="109"/>
  <c r="L2" i="97"/>
  <c r="D2" i="97"/>
  <c r="K2" i="109"/>
  <c r="C2" i="109"/>
  <c r="K2" i="97"/>
  <c r="C2" i="97"/>
  <c r="J2" i="109"/>
  <c r="J2" i="108" s="1"/>
  <c r="B2" i="109"/>
  <c r="J2" i="97"/>
  <c r="B2" i="97"/>
  <c r="Q2" i="109"/>
  <c r="I2" i="109"/>
  <c r="Q2" i="97"/>
  <c r="I2" i="97"/>
  <c r="I2" i="96" s="1"/>
  <c r="P2" i="109"/>
  <c r="P2" i="97"/>
  <c r="H2" i="109"/>
  <c r="H2" i="97"/>
  <c r="L4" i="129"/>
  <c r="V4" i="129"/>
  <c r="Q4" i="129"/>
  <c r="S4" i="129"/>
  <c r="N2" i="112"/>
  <c r="L2" i="112"/>
  <c r="L2" i="111" s="1"/>
  <c r="K2" i="112"/>
  <c r="K2" i="111" s="1"/>
  <c r="J2" i="112"/>
  <c r="G2" i="112"/>
  <c r="O2" i="100"/>
  <c r="G2" i="100"/>
  <c r="F2" i="112"/>
  <c r="N2" i="100"/>
  <c r="F2" i="100"/>
  <c r="Q2" i="112"/>
  <c r="E2" i="112"/>
  <c r="M2" i="100"/>
  <c r="E2" i="100"/>
  <c r="P2" i="112"/>
  <c r="D2" i="112"/>
  <c r="D2" i="111" s="1"/>
  <c r="L2" i="100"/>
  <c r="L2" i="99" s="1"/>
  <c r="D2" i="100"/>
  <c r="O2" i="112"/>
  <c r="C2" i="112"/>
  <c r="K2" i="100"/>
  <c r="C2" i="100"/>
  <c r="M2" i="112"/>
  <c r="B2" i="112"/>
  <c r="B2" i="111" s="1"/>
  <c r="J2" i="100"/>
  <c r="J2" i="99" s="1"/>
  <c r="B2" i="100"/>
  <c r="I2" i="112"/>
  <c r="Q2" i="100"/>
  <c r="I2" i="100"/>
  <c r="P2" i="100"/>
  <c r="H2" i="112"/>
  <c r="H2" i="100"/>
  <c r="H2" i="99" s="1"/>
  <c r="Q3" i="43"/>
  <c r="Q3" i="114" s="1"/>
  <c r="Q3" i="18"/>
  <c r="T3" i="124"/>
  <c r="L3" i="124"/>
  <c r="AA3" i="124"/>
  <c r="S3" i="124"/>
  <c r="K3" i="124"/>
  <c r="Z3" i="124"/>
  <c r="R3" i="124"/>
  <c r="J3" i="124"/>
  <c r="Y3" i="124"/>
  <c r="Q3" i="124"/>
  <c r="I3" i="124"/>
  <c r="X3" i="124"/>
  <c r="P3" i="124"/>
  <c r="H3" i="124"/>
  <c r="W3" i="124"/>
  <c r="O3" i="124"/>
  <c r="G3" i="124"/>
  <c r="V3" i="124"/>
  <c r="N3" i="124"/>
  <c r="U3" i="124"/>
  <c r="M3" i="124"/>
  <c r="V3" i="136"/>
  <c r="N3" i="136"/>
  <c r="W3" i="136"/>
  <c r="M3" i="136"/>
  <c r="U3" i="136"/>
  <c r="L3" i="136"/>
  <c r="T3" i="136"/>
  <c r="K3" i="136"/>
  <c r="S3" i="136"/>
  <c r="J3" i="136"/>
  <c r="AA3" i="136"/>
  <c r="R3" i="136"/>
  <c r="I3" i="136"/>
  <c r="Z3" i="136"/>
  <c r="Q3" i="136"/>
  <c r="H3" i="136"/>
  <c r="G3" i="136"/>
  <c r="Y3" i="136"/>
  <c r="X3" i="136"/>
  <c r="P3" i="136"/>
  <c r="O3" i="136"/>
  <c r="N2" i="42"/>
  <c r="N2" i="17"/>
  <c r="G4" i="23"/>
  <c r="Y4" i="23"/>
  <c r="AA4" i="23"/>
  <c r="M2" i="108"/>
  <c r="K4" i="96"/>
  <c r="Q5" i="96"/>
  <c r="I2" i="108"/>
  <c r="B5" i="96"/>
  <c r="X4" i="126"/>
  <c r="J4" i="126"/>
  <c r="R5" i="141"/>
  <c r="V5" i="141"/>
  <c r="Y5" i="141"/>
  <c r="F4" i="96"/>
  <c r="F2" i="41"/>
  <c r="F2" i="16"/>
  <c r="U4" i="20"/>
  <c r="P4" i="20"/>
  <c r="Z4" i="20"/>
  <c r="N2" i="39"/>
  <c r="N2" i="102" s="1"/>
  <c r="N2" i="14"/>
  <c r="Q2" i="38"/>
  <c r="Q2" i="99" s="1"/>
  <c r="Q2" i="13"/>
  <c r="X5" i="135"/>
  <c r="M5" i="135"/>
  <c r="G4" i="22"/>
  <c r="Y4" i="22"/>
  <c r="AA4" i="22"/>
  <c r="O2" i="44"/>
  <c r="O2" i="19"/>
  <c r="W5" i="27"/>
  <c r="J5" i="27"/>
  <c r="F2" i="111"/>
  <c r="L5" i="126"/>
  <c r="H5" i="126"/>
  <c r="X4" i="132"/>
  <c r="M4" i="132"/>
  <c r="H3" i="19"/>
  <c r="H3" i="44"/>
  <c r="H3" i="117" s="1"/>
  <c r="V5" i="25"/>
  <c r="Q5" i="25"/>
  <c r="C2" i="41"/>
  <c r="C2" i="108" s="1"/>
  <c r="C2" i="16"/>
  <c r="H2" i="16"/>
  <c r="H2" i="41"/>
  <c r="H2" i="108" s="1"/>
  <c r="O2" i="37"/>
  <c r="O2" i="12"/>
  <c r="G3" i="38"/>
  <c r="G3" i="99" s="1"/>
  <c r="G3" i="13"/>
  <c r="Q4" i="135"/>
  <c r="AA4" i="135"/>
  <c r="N4" i="135"/>
  <c r="P2" i="18"/>
  <c r="P2" i="43"/>
  <c r="P2" i="114" s="1"/>
  <c r="K4" i="141"/>
  <c r="N4" i="141"/>
  <c r="L4" i="96"/>
  <c r="N4" i="25"/>
  <c r="I4" i="25"/>
  <c r="K4" i="25"/>
  <c r="F3" i="44"/>
  <c r="F3" i="117" s="1"/>
  <c r="F3" i="19"/>
  <c r="G4" i="27"/>
  <c r="Y4" i="27"/>
  <c r="AA4" i="27"/>
  <c r="O5" i="52"/>
  <c r="O6" i="52" s="1"/>
  <c r="G5" i="52"/>
  <c r="G6" i="52" s="1"/>
  <c r="O5" i="48"/>
  <c r="O6" i="48" s="1"/>
  <c r="G5" i="48"/>
  <c r="G6" i="48" s="1"/>
  <c r="N5" i="52"/>
  <c r="N6" i="52" s="1"/>
  <c r="F5" i="52"/>
  <c r="N5" i="48"/>
  <c r="N6" i="48" s="1"/>
  <c r="F5" i="48"/>
  <c r="F6" i="48" s="1"/>
  <c r="M5" i="52"/>
  <c r="M6" i="52" s="1"/>
  <c r="E5" i="52"/>
  <c r="E6" i="52" s="1"/>
  <c r="M5" i="48"/>
  <c r="M6" i="48" s="1"/>
  <c r="E5" i="48"/>
  <c r="E6" i="48" s="1"/>
  <c r="L5" i="52"/>
  <c r="D5" i="52"/>
  <c r="D6" i="52" s="1"/>
  <c r="L5" i="48"/>
  <c r="L6" i="48" s="1"/>
  <c r="D5" i="48"/>
  <c r="K5" i="52"/>
  <c r="K6" i="52" s="1"/>
  <c r="C5" i="52"/>
  <c r="C6" i="52" s="1"/>
  <c r="K5" i="48"/>
  <c r="K6" i="48" s="1"/>
  <c r="C5" i="48"/>
  <c r="C6" i="48" s="1"/>
  <c r="J5" i="52"/>
  <c r="J6" i="52" s="1"/>
  <c r="B5" i="52"/>
  <c r="J5" i="48"/>
  <c r="B5" i="48"/>
  <c r="I5" i="52"/>
  <c r="I6" i="52" s="1"/>
  <c r="I5" i="48"/>
  <c r="H5" i="52"/>
  <c r="H5" i="48"/>
  <c r="H6" i="48" s="1"/>
  <c r="Q5" i="52"/>
  <c r="Q6" i="52" s="1"/>
  <c r="Q5" i="48"/>
  <c r="P5" i="52"/>
  <c r="P6" i="52" s="1"/>
  <c r="P5" i="48"/>
  <c r="P4" i="96"/>
  <c r="M4" i="129"/>
  <c r="G4" i="129"/>
  <c r="Y4" i="129"/>
  <c r="AA4" i="129"/>
  <c r="Q2" i="43"/>
  <c r="Q2" i="18"/>
  <c r="M2" i="99"/>
  <c r="K2" i="41"/>
  <c r="K2" i="108" s="1"/>
  <c r="K2" i="16"/>
  <c r="O4" i="23"/>
  <c r="Z5" i="21"/>
  <c r="R5" i="21"/>
  <c r="J5" i="21"/>
  <c r="Y5" i="21"/>
  <c r="Q5" i="21"/>
  <c r="I5" i="21"/>
  <c r="X5" i="21"/>
  <c r="P5" i="21"/>
  <c r="H5" i="21"/>
  <c r="W5" i="21"/>
  <c r="O5" i="21"/>
  <c r="G5" i="21"/>
  <c r="V5" i="21"/>
  <c r="N5" i="21"/>
  <c r="U5" i="21"/>
  <c r="M5" i="21"/>
  <c r="T5" i="21"/>
  <c r="L5" i="21"/>
  <c r="AA5" i="21"/>
  <c r="S5" i="21"/>
  <c r="K5" i="21"/>
  <c r="P3" i="99"/>
  <c r="L4" i="126"/>
  <c r="G4" i="126"/>
  <c r="T4" i="126"/>
  <c r="Z5" i="141"/>
  <c r="K5" i="141"/>
  <c r="X4" i="20"/>
  <c r="O2" i="99"/>
  <c r="C2" i="37"/>
  <c r="C2" i="12"/>
  <c r="O2" i="43"/>
  <c r="O2" i="114" s="1"/>
  <c r="O2" i="18"/>
  <c r="G5" i="135"/>
  <c r="I5" i="135"/>
  <c r="K5" i="135"/>
  <c r="U5" i="135"/>
  <c r="O4" i="22"/>
  <c r="M5" i="27"/>
  <c r="H5" i="27"/>
  <c r="R5" i="27"/>
  <c r="N2" i="114"/>
  <c r="E2" i="99"/>
  <c r="N5" i="126"/>
  <c r="V5" i="126"/>
  <c r="P5" i="126"/>
  <c r="Y4" i="132"/>
  <c r="K4" i="132"/>
  <c r="U4" i="132"/>
  <c r="E3" i="96"/>
  <c r="H2" i="19"/>
  <c r="H2" i="44"/>
  <c r="H6" i="52"/>
  <c r="L5" i="25"/>
  <c r="G5" i="25"/>
  <c r="Y5" i="25"/>
  <c r="B3" i="111"/>
  <c r="M2" i="42"/>
  <c r="M2" i="111" s="1"/>
  <c r="M2" i="17"/>
  <c r="B6" i="48"/>
  <c r="B2" i="40"/>
  <c r="B2" i="15"/>
  <c r="I2" i="42"/>
  <c r="I2" i="111" s="1"/>
  <c r="I2" i="17"/>
  <c r="L2" i="39"/>
  <c r="L2" i="102" s="1"/>
  <c r="L2" i="14"/>
  <c r="Q3" i="40"/>
  <c r="Q3" i="105" s="1"/>
  <c r="Q3" i="15"/>
  <c r="G2" i="38"/>
  <c r="G2" i="99" s="1"/>
  <c r="G2" i="13"/>
  <c r="V4" i="135"/>
  <c r="U4" i="141"/>
  <c r="Q4" i="141"/>
  <c r="V4" i="141"/>
  <c r="D3" i="41"/>
  <c r="D3" i="108" s="1"/>
  <c r="I3" i="132" s="1"/>
  <c r="D3" i="16"/>
  <c r="L3" i="24" s="1"/>
  <c r="V4" i="25"/>
  <c r="Q4" i="25"/>
  <c r="S4" i="25"/>
  <c r="F6" i="52"/>
  <c r="F2" i="44"/>
  <c r="F2" i="19"/>
  <c r="O4" i="27"/>
  <c r="O5" i="49"/>
  <c r="O6" i="49" s="1"/>
  <c r="G5" i="49"/>
  <c r="G6" i="49" s="1"/>
  <c r="O5" i="45"/>
  <c r="O6" i="45" s="1"/>
  <c r="G5" i="45"/>
  <c r="G6" i="45" s="1"/>
  <c r="N5" i="49"/>
  <c r="N6" i="49" s="1"/>
  <c r="F5" i="49"/>
  <c r="F6" i="49" s="1"/>
  <c r="N5" i="45"/>
  <c r="F5" i="45"/>
  <c r="M5" i="49"/>
  <c r="M6" i="49" s="1"/>
  <c r="E5" i="49"/>
  <c r="E6" i="49" s="1"/>
  <c r="M5" i="45"/>
  <c r="E5" i="45"/>
  <c r="L5" i="49"/>
  <c r="D5" i="49"/>
  <c r="L5" i="45"/>
  <c r="D5" i="45"/>
  <c r="D6" i="45" s="1"/>
  <c r="K5" i="49"/>
  <c r="K6" i="49" s="1"/>
  <c r="C5" i="49"/>
  <c r="C6" i="49" s="1"/>
  <c r="K5" i="45"/>
  <c r="C5" i="45"/>
  <c r="C6" i="45" s="1"/>
  <c r="J5" i="49"/>
  <c r="J6" i="49" s="1"/>
  <c r="B5" i="49"/>
  <c r="B6" i="49" s="1"/>
  <c r="J5" i="45"/>
  <c r="B5" i="45"/>
  <c r="Q5" i="49"/>
  <c r="Q5" i="45"/>
  <c r="Q6" i="45" s="1"/>
  <c r="P5" i="49"/>
  <c r="P6" i="49" s="1"/>
  <c r="P5" i="45"/>
  <c r="I5" i="49"/>
  <c r="I6" i="49" s="1"/>
  <c r="I5" i="45"/>
  <c r="H5" i="49"/>
  <c r="H6" i="49" s="1"/>
  <c r="H5" i="45"/>
  <c r="T4" i="129"/>
  <c r="O4" i="129"/>
  <c r="O5" i="50"/>
  <c r="O6" i="50" s="1"/>
  <c r="G5" i="50"/>
  <c r="G6" i="50" s="1"/>
  <c r="O5" i="46"/>
  <c r="O6" i="46" s="1"/>
  <c r="G5" i="46"/>
  <c r="G6" i="46" s="1"/>
  <c r="N5" i="50"/>
  <c r="N6" i="50" s="1"/>
  <c r="F5" i="50"/>
  <c r="F6" i="50" s="1"/>
  <c r="N5" i="46"/>
  <c r="F5" i="46"/>
  <c r="F6" i="46" s="1"/>
  <c r="M5" i="50"/>
  <c r="M6" i="50" s="1"/>
  <c r="E5" i="50"/>
  <c r="M5" i="46"/>
  <c r="M6" i="46" s="1"/>
  <c r="E5" i="46"/>
  <c r="E6" i="46" s="1"/>
  <c r="L5" i="50"/>
  <c r="L6" i="50" s="1"/>
  <c r="D5" i="50"/>
  <c r="D6" i="50" s="1"/>
  <c r="L5" i="46"/>
  <c r="L6" i="46" s="1"/>
  <c r="D5" i="46"/>
  <c r="D6" i="46" s="1"/>
  <c r="K5" i="50"/>
  <c r="K6" i="50" s="1"/>
  <c r="C5" i="50"/>
  <c r="C6" i="50" s="1"/>
  <c r="K5" i="46"/>
  <c r="K6" i="46" s="1"/>
  <c r="C5" i="46"/>
  <c r="C6" i="46" s="1"/>
  <c r="J5" i="50"/>
  <c r="J6" i="50" s="1"/>
  <c r="B5" i="50"/>
  <c r="B6" i="50" s="1"/>
  <c r="J5" i="46"/>
  <c r="J6" i="46" s="1"/>
  <c r="B5" i="46"/>
  <c r="B6" i="46" s="1"/>
  <c r="I5" i="50"/>
  <c r="I6" i="50" s="1"/>
  <c r="I5" i="46"/>
  <c r="I6" i="46" s="1"/>
  <c r="H5" i="50"/>
  <c r="H5" i="46"/>
  <c r="Q5" i="50"/>
  <c r="Q6" i="50" s="1"/>
  <c r="Q5" i="46"/>
  <c r="Q6" i="46" s="1"/>
  <c r="P5" i="50"/>
  <c r="P6" i="50" s="1"/>
  <c r="P5" i="46"/>
  <c r="P6" i="46" s="1"/>
  <c r="C3" i="43"/>
  <c r="C3" i="114" s="1"/>
  <c r="C3" i="18"/>
  <c r="J2" i="111"/>
  <c r="N6" i="45"/>
  <c r="N2" i="37"/>
  <c r="N2" i="12"/>
  <c r="W4" i="23"/>
  <c r="J4" i="23"/>
  <c r="L4" i="23"/>
  <c r="D2" i="38"/>
  <c r="D2" i="99" s="1"/>
  <c r="D2" i="13"/>
  <c r="X5" i="123"/>
  <c r="P5" i="123"/>
  <c r="H5" i="123"/>
  <c r="W5" i="123"/>
  <c r="O5" i="123"/>
  <c r="G5" i="123"/>
  <c r="V5" i="123"/>
  <c r="N5" i="123"/>
  <c r="U5" i="123"/>
  <c r="M5" i="123"/>
  <c r="T5" i="123"/>
  <c r="L5" i="123"/>
  <c r="AA5" i="123"/>
  <c r="S5" i="123"/>
  <c r="K5" i="123"/>
  <c r="Z5" i="123"/>
  <c r="R5" i="123"/>
  <c r="J5" i="123"/>
  <c r="Y5" i="123"/>
  <c r="Q5" i="123"/>
  <c r="I5" i="123"/>
  <c r="J2" i="96"/>
  <c r="K3" i="99"/>
  <c r="N3" i="96"/>
  <c r="E4" i="96"/>
  <c r="V4" i="126"/>
  <c r="O4" i="126"/>
  <c r="Q4" i="126"/>
  <c r="G5" i="141"/>
  <c r="W5" i="141"/>
  <c r="L5" i="141"/>
  <c r="H5" i="96"/>
  <c r="N4" i="20"/>
  <c r="I4" i="20"/>
  <c r="K4" i="20"/>
  <c r="C2" i="38"/>
  <c r="C2" i="99" s="1"/>
  <c r="C2" i="13"/>
  <c r="N5" i="135"/>
  <c r="Q5" i="135"/>
  <c r="S5" i="135"/>
  <c r="H3" i="17"/>
  <c r="O3" i="25" s="1"/>
  <c r="H3" i="42"/>
  <c r="H3" i="111" s="1"/>
  <c r="W4" i="22"/>
  <c r="J4" i="22"/>
  <c r="L4" i="22"/>
  <c r="K5" i="27"/>
  <c r="U5" i="27"/>
  <c r="P5" i="27"/>
  <c r="Z5" i="27"/>
  <c r="N3" i="38"/>
  <c r="N3" i="99" s="1"/>
  <c r="N3" i="13"/>
  <c r="X5" i="126"/>
  <c r="H4" i="132"/>
  <c r="S4" i="132"/>
  <c r="T5" i="25"/>
  <c r="O5" i="25"/>
  <c r="F3" i="111"/>
  <c r="B2" i="99"/>
  <c r="E3" i="39"/>
  <c r="E3" i="102" s="1"/>
  <c r="T3" i="126" s="1"/>
  <c r="E3" i="14"/>
  <c r="Z5" i="23"/>
  <c r="R5" i="23"/>
  <c r="J5" i="23"/>
  <c r="Y5" i="23"/>
  <c r="Q5" i="23"/>
  <c r="I5" i="23"/>
  <c r="X5" i="23"/>
  <c r="P5" i="23"/>
  <c r="H5" i="23"/>
  <c r="W5" i="23"/>
  <c r="O5" i="23"/>
  <c r="G5" i="23"/>
  <c r="V5" i="23"/>
  <c r="N5" i="23"/>
  <c r="U5" i="23"/>
  <c r="M5" i="23"/>
  <c r="T5" i="23"/>
  <c r="L5" i="23"/>
  <c r="S5" i="23"/>
  <c r="K5" i="23"/>
  <c r="AA5" i="23"/>
  <c r="Q6" i="48"/>
  <c r="Q2" i="40"/>
  <c r="Q2" i="15"/>
  <c r="D3" i="37"/>
  <c r="D3" i="12"/>
  <c r="J4" i="135"/>
  <c r="L4" i="135"/>
  <c r="G4" i="135"/>
  <c r="AA4" i="141"/>
  <c r="G4" i="141"/>
  <c r="D6" i="49"/>
  <c r="D2" i="41"/>
  <c r="D2" i="16"/>
  <c r="M3" i="39"/>
  <c r="M3" i="102" s="1"/>
  <c r="M3" i="14"/>
  <c r="G4" i="25"/>
  <c r="Y4" i="25"/>
  <c r="AA4" i="25"/>
  <c r="U4" i="27"/>
  <c r="W4" i="27"/>
  <c r="J4" i="27"/>
  <c r="L4" i="27"/>
  <c r="N2" i="118"/>
  <c r="F2" i="118"/>
  <c r="M2" i="118"/>
  <c r="E2" i="118"/>
  <c r="L2" i="118"/>
  <c r="D2" i="118"/>
  <c r="K2" i="118"/>
  <c r="C2" i="118"/>
  <c r="J2" i="118"/>
  <c r="B2" i="118"/>
  <c r="Q2" i="118"/>
  <c r="Q2" i="117" s="1"/>
  <c r="I2" i="118"/>
  <c r="O2" i="106"/>
  <c r="O2" i="105" s="1"/>
  <c r="G2" i="106"/>
  <c r="N2" i="106"/>
  <c r="F2" i="106"/>
  <c r="P2" i="118"/>
  <c r="M2" i="106"/>
  <c r="M2" i="105" s="1"/>
  <c r="E2" i="106"/>
  <c r="O2" i="118"/>
  <c r="L2" i="106"/>
  <c r="L2" i="105" s="1"/>
  <c r="D2" i="106"/>
  <c r="H2" i="118"/>
  <c r="K2" i="106"/>
  <c r="K2" i="105" s="1"/>
  <c r="C2" i="106"/>
  <c r="C2" i="105" s="1"/>
  <c r="G2" i="118"/>
  <c r="G2" i="117" s="1"/>
  <c r="J2" i="106"/>
  <c r="B2" i="106"/>
  <c r="Q2" i="106"/>
  <c r="I2" i="106"/>
  <c r="P2" i="106"/>
  <c r="H2" i="106"/>
  <c r="L3" i="44"/>
  <c r="L3" i="117" s="1"/>
  <c r="L3" i="19"/>
  <c r="L3" i="96"/>
  <c r="U4" i="129"/>
  <c r="W4" i="129"/>
  <c r="J4" i="129"/>
  <c r="B3" i="44"/>
  <c r="B3" i="117" s="1"/>
  <c r="B3" i="19"/>
  <c r="I5" i="96"/>
  <c r="C2" i="43"/>
  <c r="C2" i="114" s="1"/>
  <c r="C2" i="18"/>
  <c r="G3" i="40"/>
  <c r="G3" i="105" s="1"/>
  <c r="Z3" i="129" s="1"/>
  <c r="G3" i="15"/>
  <c r="W3" i="23" s="1"/>
  <c r="K2" i="39"/>
  <c r="K2" i="102" s="1"/>
  <c r="K2" i="14"/>
  <c r="M4" i="23"/>
  <c r="H4" i="23"/>
  <c r="R4" i="23"/>
  <c r="T4" i="23"/>
  <c r="M3" i="96"/>
  <c r="L6" i="49"/>
  <c r="L2" i="41"/>
  <c r="L2" i="16"/>
  <c r="J6" i="45"/>
  <c r="Q2" i="102"/>
  <c r="M3" i="99"/>
  <c r="F3" i="38"/>
  <c r="F3" i="99" s="1"/>
  <c r="F3" i="13"/>
  <c r="H4" i="126"/>
  <c r="Y4" i="126"/>
  <c r="Q5" i="141"/>
  <c r="T5" i="141"/>
  <c r="V4" i="20"/>
  <c r="Q4" i="20"/>
  <c r="S4" i="20"/>
  <c r="E6" i="50"/>
  <c r="E2" i="42"/>
  <c r="E2" i="111" s="1"/>
  <c r="E2" i="17"/>
  <c r="J2" i="25" s="1"/>
  <c r="D2" i="105"/>
  <c r="O5" i="135"/>
  <c r="Y5" i="135"/>
  <c r="AA5" i="135"/>
  <c r="H2" i="17"/>
  <c r="H2" i="42"/>
  <c r="H2" i="111" s="1"/>
  <c r="H6" i="50"/>
  <c r="M4" i="22"/>
  <c r="H4" i="22"/>
  <c r="R4" i="22"/>
  <c r="T4" i="22"/>
  <c r="S5" i="27"/>
  <c r="X5" i="27"/>
  <c r="N6" i="46"/>
  <c r="N2" i="38"/>
  <c r="N2" i="13"/>
  <c r="C3" i="96"/>
  <c r="R5" i="126"/>
  <c r="M5" i="126"/>
  <c r="I5" i="126"/>
  <c r="I4" i="132"/>
  <c r="AA4" i="132"/>
  <c r="N4" i="132"/>
  <c r="W5" i="25"/>
  <c r="J5" i="25"/>
  <c r="F2" i="105"/>
  <c r="C2" i="111"/>
  <c r="F2" i="39"/>
  <c r="F2" i="102" s="1"/>
  <c r="F2" i="14"/>
  <c r="E2" i="39"/>
  <c r="E2" i="102" s="1"/>
  <c r="E2" i="14"/>
  <c r="Y5" i="129"/>
  <c r="Q5" i="129"/>
  <c r="I5" i="129"/>
  <c r="X5" i="129"/>
  <c r="P5" i="129"/>
  <c r="H5" i="129"/>
  <c r="W5" i="129"/>
  <c r="O5" i="129"/>
  <c r="G5" i="129"/>
  <c r="V5" i="129"/>
  <c r="N5" i="129"/>
  <c r="U5" i="129"/>
  <c r="M5" i="129"/>
  <c r="T5" i="129"/>
  <c r="L5" i="129"/>
  <c r="K5" i="129"/>
  <c r="J5" i="129"/>
  <c r="AA5" i="129"/>
  <c r="Z5" i="129"/>
  <c r="S5" i="129"/>
  <c r="R5" i="129"/>
  <c r="D2" i="37"/>
  <c r="D2" i="12"/>
  <c r="X4" i="135"/>
  <c r="R4" i="135"/>
  <c r="T4" i="135"/>
  <c r="O4" i="135"/>
  <c r="M4" i="141"/>
  <c r="H4" i="141"/>
  <c r="O4" i="141"/>
  <c r="L6" i="45"/>
  <c r="L2" i="37"/>
  <c r="L2" i="12"/>
  <c r="C2" i="117"/>
  <c r="Q2" i="37"/>
  <c r="Q2" i="12"/>
  <c r="M2" i="39"/>
  <c r="M2" i="14"/>
  <c r="O4" i="25"/>
  <c r="J5" i="96"/>
  <c r="H4" i="27"/>
  <c r="R4" i="27"/>
  <c r="T4" i="27"/>
  <c r="J3" i="40"/>
  <c r="J3" i="105" s="1"/>
  <c r="J3" i="15"/>
  <c r="L6" i="52"/>
  <c r="L2" i="44"/>
  <c r="L2" i="19"/>
  <c r="K2" i="96"/>
  <c r="H2" i="12"/>
  <c r="H2" i="37"/>
  <c r="H4" i="129"/>
  <c r="R4" i="129"/>
  <c r="B6" i="52"/>
  <c r="B2" i="44"/>
  <c r="B2" i="117" s="1"/>
  <c r="B2" i="19"/>
  <c r="G2" i="40"/>
  <c r="G2" i="105" s="1"/>
  <c r="G2" i="15"/>
  <c r="P2" i="99"/>
  <c r="U4" i="23"/>
  <c r="P4" i="23"/>
  <c r="Z4" i="23"/>
  <c r="O2" i="108"/>
  <c r="F2" i="38"/>
  <c r="F2" i="99" s="1"/>
  <c r="F2" i="13"/>
  <c r="B2" i="96"/>
  <c r="D3" i="99"/>
  <c r="O3" i="123" s="1"/>
  <c r="M4" i="126"/>
  <c r="P4" i="126"/>
  <c r="Z4" i="126"/>
  <c r="AA5" i="141"/>
  <c r="N5" i="141"/>
  <c r="J3" i="99"/>
  <c r="G4" i="20"/>
  <c r="Y4" i="20"/>
  <c r="V5" i="135"/>
  <c r="U4" i="22"/>
  <c r="P4" i="22"/>
  <c r="Z4" i="22"/>
  <c r="M2" i="25"/>
  <c r="AA5" i="27"/>
  <c r="N5" i="27"/>
  <c r="I5" i="27"/>
  <c r="D2" i="114"/>
  <c r="E2" i="108"/>
  <c r="N2" i="105"/>
  <c r="D4" i="96"/>
  <c r="J5" i="126"/>
  <c r="U5" i="126"/>
  <c r="Q5" i="126"/>
  <c r="V4" i="132"/>
  <c r="Z5" i="24"/>
  <c r="R5" i="24"/>
  <c r="J5" i="24"/>
  <c r="Y5" i="24"/>
  <c r="Q5" i="24"/>
  <c r="I5" i="24"/>
  <c r="X5" i="24"/>
  <c r="P5" i="24"/>
  <c r="H5" i="24"/>
  <c r="W5" i="24"/>
  <c r="O5" i="24"/>
  <c r="G5" i="24"/>
  <c r="V5" i="24"/>
  <c r="N5" i="24"/>
  <c r="U5" i="24"/>
  <c r="M5" i="24"/>
  <c r="T5" i="24"/>
  <c r="L5" i="24"/>
  <c r="AA5" i="24"/>
  <c r="S5" i="24"/>
  <c r="K5" i="24"/>
  <c r="S5" i="25"/>
  <c r="M5" i="25"/>
  <c r="H5" i="25"/>
  <c r="R5" i="25"/>
  <c r="P3" i="15"/>
  <c r="P3" i="40"/>
  <c r="P3" i="105" s="1"/>
  <c r="P3" i="19"/>
  <c r="P3" i="44"/>
  <c r="P3" i="117" s="1"/>
  <c r="Y4" i="135"/>
  <c r="Z4" i="135"/>
  <c r="O3" i="39"/>
  <c r="O3" i="102" s="1"/>
  <c r="O3" i="14"/>
  <c r="J4" i="141"/>
  <c r="Y4" i="141"/>
  <c r="R4" i="141"/>
  <c r="H3" i="96"/>
  <c r="I3" i="39"/>
  <c r="I3" i="102" s="1"/>
  <c r="I3" i="14"/>
  <c r="O5" i="51"/>
  <c r="O6" i="51" s="1"/>
  <c r="G5" i="51"/>
  <c r="G6" i="51" s="1"/>
  <c r="O5" i="47"/>
  <c r="O6" i="47" s="1"/>
  <c r="G5" i="47"/>
  <c r="G6" i="47" s="1"/>
  <c r="N5" i="51"/>
  <c r="N6" i="51" s="1"/>
  <c r="F5" i="51"/>
  <c r="F6" i="51" s="1"/>
  <c r="N5" i="47"/>
  <c r="N6" i="47" s="1"/>
  <c r="F5" i="47"/>
  <c r="F6" i="47" s="1"/>
  <c r="M5" i="51"/>
  <c r="M6" i="51" s="1"/>
  <c r="E5" i="51"/>
  <c r="E6" i="51" s="1"/>
  <c r="M5" i="47"/>
  <c r="M6" i="47" s="1"/>
  <c r="E5" i="47"/>
  <c r="E6" i="47" s="1"/>
  <c r="L5" i="51"/>
  <c r="L6" i="51" s="1"/>
  <c r="D5" i="51"/>
  <c r="D6" i="51" s="1"/>
  <c r="L5" i="47"/>
  <c r="L6" i="47" s="1"/>
  <c r="D5" i="47"/>
  <c r="D6" i="47" s="1"/>
  <c r="K5" i="51"/>
  <c r="K6" i="51" s="1"/>
  <c r="C5" i="51"/>
  <c r="C6" i="51" s="1"/>
  <c r="K5" i="47"/>
  <c r="K6" i="47" s="1"/>
  <c r="C5" i="47"/>
  <c r="C6" i="47" s="1"/>
  <c r="J5" i="51"/>
  <c r="J6" i="51" s="1"/>
  <c r="B5" i="51"/>
  <c r="B6" i="51" s="1"/>
  <c r="J5" i="47"/>
  <c r="J6" i="47" s="1"/>
  <c r="B5" i="47"/>
  <c r="B6" i="47" s="1"/>
  <c r="Q5" i="51"/>
  <c r="Q6" i="51" s="1"/>
  <c r="Q5" i="47"/>
  <c r="Q6" i="47" s="1"/>
  <c r="P5" i="51"/>
  <c r="P6" i="51" s="1"/>
  <c r="P5" i="47"/>
  <c r="P6" i="47" s="1"/>
  <c r="I5" i="51"/>
  <c r="I6" i="51" s="1"/>
  <c r="I5" i="47"/>
  <c r="I6" i="47" s="1"/>
  <c r="H5" i="51"/>
  <c r="H6" i="51" s="1"/>
  <c r="H5" i="47"/>
  <c r="H6" i="47" s="1"/>
  <c r="W4" i="25"/>
  <c r="J4" i="25"/>
  <c r="P5" i="96"/>
  <c r="M4" i="27"/>
  <c r="P4" i="27"/>
  <c r="J6" i="48"/>
  <c r="J2" i="40"/>
  <c r="J2" i="105" s="1"/>
  <c r="J2" i="15"/>
  <c r="P2" i="12"/>
  <c r="P6" i="45"/>
  <c r="P2" i="37"/>
  <c r="P4" i="129"/>
  <c r="M6" i="45"/>
  <c r="M2" i="37"/>
  <c r="M2" i="12"/>
  <c r="Y3" i="24"/>
  <c r="I3" i="24"/>
  <c r="C2" i="102"/>
  <c r="I3" i="43"/>
  <c r="I3" i="114" s="1"/>
  <c r="I3" i="18"/>
  <c r="I2" i="40"/>
  <c r="I2" i="105" s="1"/>
  <c r="I6" i="48"/>
  <c r="I2" i="15"/>
  <c r="Q6" i="49"/>
  <c r="Q2" i="41"/>
  <c r="Q2" i="108" s="1"/>
  <c r="Q2" i="16"/>
  <c r="G3" i="96"/>
  <c r="T4" i="21"/>
  <c r="L4" i="21"/>
  <c r="AA4" i="21"/>
  <c r="S4" i="21"/>
  <c r="K4" i="21"/>
  <c r="Z4" i="21"/>
  <c r="R4" i="21"/>
  <c r="J4" i="21"/>
  <c r="Y4" i="21"/>
  <c r="Q4" i="21"/>
  <c r="I4" i="21"/>
  <c r="X4" i="21"/>
  <c r="P4" i="21"/>
  <c r="H4" i="21"/>
  <c r="W4" i="21"/>
  <c r="O4" i="21"/>
  <c r="G4" i="21"/>
  <c r="V4" i="21"/>
  <c r="N4" i="21"/>
  <c r="U4" i="21"/>
  <c r="M4" i="21"/>
  <c r="J3" i="111"/>
  <c r="T4" i="26"/>
  <c r="L4" i="26"/>
  <c r="AA4" i="26"/>
  <c r="S4" i="26"/>
  <c r="K4" i="26"/>
  <c r="Z4" i="26"/>
  <c r="R4" i="26"/>
  <c r="J4" i="26"/>
  <c r="Y4" i="26"/>
  <c r="Q4" i="26"/>
  <c r="I4" i="26"/>
  <c r="X4" i="26"/>
  <c r="P4" i="26"/>
  <c r="H4" i="26"/>
  <c r="W4" i="26"/>
  <c r="O4" i="26"/>
  <c r="G4" i="26"/>
  <c r="V4" i="26"/>
  <c r="N4" i="26"/>
  <c r="U4" i="26"/>
  <c r="M4" i="26"/>
  <c r="U4" i="126"/>
  <c r="W4" i="126"/>
  <c r="I4" i="126"/>
  <c r="I5" i="141"/>
  <c r="X5" i="141"/>
  <c r="N3" i="44"/>
  <c r="N3" i="117" s="1"/>
  <c r="N3" i="19"/>
  <c r="I6" i="45"/>
  <c r="C4" i="96"/>
  <c r="I4" i="120" s="1"/>
  <c r="E3" i="99"/>
  <c r="Z5" i="26"/>
  <c r="R5" i="26"/>
  <c r="J5" i="26"/>
  <c r="Y5" i="26"/>
  <c r="Q5" i="26"/>
  <c r="I5" i="26"/>
  <c r="X5" i="26"/>
  <c r="P5" i="26"/>
  <c r="H5" i="26"/>
  <c r="W5" i="26"/>
  <c r="O5" i="26"/>
  <c r="G5" i="26"/>
  <c r="V5" i="26"/>
  <c r="N5" i="26"/>
  <c r="U5" i="26"/>
  <c r="M5" i="26"/>
  <c r="T5" i="26"/>
  <c r="L5" i="26"/>
  <c r="AA5" i="26"/>
  <c r="S5" i="26"/>
  <c r="K5" i="26"/>
  <c r="W5" i="135"/>
  <c r="J5" i="135"/>
  <c r="V5" i="27"/>
  <c r="L3" i="99"/>
  <c r="C3" i="99"/>
  <c r="Z5" i="126"/>
  <c r="S5" i="126"/>
  <c r="G5" i="126"/>
  <c r="J4" i="132"/>
  <c r="L4" i="132"/>
  <c r="U5" i="132"/>
  <c r="M5" i="132"/>
  <c r="T5" i="132"/>
  <c r="L5" i="132"/>
  <c r="AA5" i="132"/>
  <c r="S5" i="132"/>
  <c r="K5" i="132"/>
  <c r="Z5" i="132"/>
  <c r="R5" i="132"/>
  <c r="J5" i="132"/>
  <c r="Y5" i="132"/>
  <c r="Q5" i="132"/>
  <c r="I5" i="132"/>
  <c r="X5" i="132"/>
  <c r="P5" i="132"/>
  <c r="H5" i="132"/>
  <c r="O5" i="132"/>
  <c r="N5" i="132"/>
  <c r="G5" i="132"/>
  <c r="W5" i="132"/>
  <c r="V5" i="132"/>
  <c r="AA5" i="25"/>
  <c r="U5" i="25"/>
  <c r="P5" i="25"/>
  <c r="P2" i="111"/>
  <c r="L3" i="43"/>
  <c r="L3" i="114" s="1"/>
  <c r="L3" i="18"/>
  <c r="F3" i="37"/>
  <c r="F3" i="12"/>
  <c r="P2" i="15"/>
  <c r="P6" i="48"/>
  <c r="P2" i="40"/>
  <c r="P2" i="105" s="1"/>
  <c r="Q9" i="6" a="1"/>
  <c r="O9" i="6" a="1"/>
  <c r="D6" i="5" a="1"/>
  <c r="G9" i="6" a="1"/>
  <c r="L10" i="6" a="1"/>
  <c r="P10" i="6" a="1"/>
  <c r="D9" i="6" a="1"/>
  <c r="C10" i="6" a="1"/>
  <c r="L6" i="5" a="1"/>
  <c r="F7" i="5" a="1"/>
  <c r="P9" i="6" a="1"/>
  <c r="M2" i="3" a="1"/>
  <c r="I9" i="6" a="1"/>
  <c r="J9" i="6" a="1"/>
  <c r="P2" i="3" a="1"/>
  <c r="F2" i="3" a="1"/>
  <c r="N6" i="5" a="1"/>
  <c r="B9" i="6" a="1"/>
  <c r="M6" i="5" a="1"/>
  <c r="N9" i="6" a="1"/>
  <c r="J10" i="6" a="1"/>
  <c r="P6" i="5" a="1"/>
  <c r="G2" i="3" a="1"/>
  <c r="F9" i="6" a="1"/>
  <c r="E9" i="6" a="1"/>
  <c r="H2" i="3" a="1"/>
  <c r="I10" i="6" a="1"/>
  <c r="O2" i="3" a="1"/>
  <c r="H9" i="6" a="1"/>
  <c r="H6" i="5" a="1"/>
  <c r="K9" i="6" a="1"/>
  <c r="O10" i="6" a="1"/>
  <c r="L2" i="3" a="1"/>
  <c r="C2" i="3" a="1"/>
  <c r="G6" i="5" a="1"/>
  <c r="J7" i="5" a="1"/>
  <c r="F6" i="5" a="1"/>
  <c r="D2" i="3" a="1"/>
  <c r="D7" i="5" a="1"/>
  <c r="N10" i="6" a="1"/>
  <c r="G10" i="6" a="1"/>
  <c r="C6" i="5" a="1"/>
  <c r="M10" i="6" a="1"/>
  <c r="D10" i="6" a="1"/>
  <c r="O6" i="5" a="1"/>
  <c r="N2" i="3" a="1"/>
  <c r="Q6" i="5" a="1"/>
  <c r="M9" i="6" a="1"/>
  <c r="C9" i="6" a="1"/>
  <c r="Q2" i="3" a="1"/>
  <c r="Q10" i="6" a="1"/>
  <c r="L9" i="6" a="1"/>
  <c r="G3" i="24" l="1"/>
  <c r="G2" i="24"/>
  <c r="P2" i="25"/>
  <c r="O3" i="24"/>
  <c r="J3" i="24"/>
  <c r="K3" i="21"/>
  <c r="AA3" i="24"/>
  <c r="T3" i="24"/>
  <c r="M3" i="24"/>
  <c r="J7" i="5"/>
  <c r="N2" i="25"/>
  <c r="AA3" i="123"/>
  <c r="S3" i="23"/>
  <c r="Q4" i="120"/>
  <c r="N2" i="111"/>
  <c r="I2" i="114"/>
  <c r="Y2" i="21"/>
  <c r="U3" i="126"/>
  <c r="O3" i="22"/>
  <c r="P3" i="126"/>
  <c r="J3" i="96"/>
  <c r="L2" i="108"/>
  <c r="Q2" i="114"/>
  <c r="Z3" i="126"/>
  <c r="X3" i="129"/>
  <c r="V2" i="25"/>
  <c r="AA2" i="21"/>
  <c r="H3" i="24"/>
  <c r="Z3" i="24"/>
  <c r="N3" i="24"/>
  <c r="Y2" i="25"/>
  <c r="AA2" i="25"/>
  <c r="O2" i="25"/>
  <c r="G2" i="20"/>
  <c r="X2" i="21"/>
  <c r="N2" i="21"/>
  <c r="W3" i="24"/>
  <c r="G2" i="25"/>
  <c r="P3" i="24"/>
  <c r="K3" i="24"/>
  <c r="V3" i="24"/>
  <c r="I2" i="25"/>
  <c r="L2" i="25"/>
  <c r="W2" i="25"/>
  <c r="P2" i="22"/>
  <c r="N3" i="22"/>
  <c r="V2" i="24"/>
  <c r="J2" i="24"/>
  <c r="N3" i="23"/>
  <c r="K2" i="25"/>
  <c r="R3" i="24"/>
  <c r="U3" i="24"/>
  <c r="S2" i="25"/>
  <c r="X3" i="24"/>
  <c r="S3" i="24"/>
  <c r="Q2" i="25"/>
  <c r="T2" i="25"/>
  <c r="H2" i="25"/>
  <c r="O2" i="20"/>
  <c r="M3" i="21"/>
  <c r="Q2" i="22"/>
  <c r="L2" i="24"/>
  <c r="I3" i="21"/>
  <c r="U3" i="23"/>
  <c r="Q3" i="24"/>
  <c r="Y3" i="23"/>
  <c r="R2" i="25"/>
  <c r="U2" i="25"/>
  <c r="X2" i="25"/>
  <c r="N3" i="25"/>
  <c r="V3" i="25"/>
  <c r="V3" i="22"/>
  <c r="U3" i="21"/>
  <c r="AA3" i="23"/>
  <c r="Z2" i="25"/>
  <c r="D10" i="6"/>
  <c r="N6" i="5"/>
  <c r="B9" i="6"/>
  <c r="M10" i="6"/>
  <c r="L6" i="5"/>
  <c r="N10" i="6"/>
  <c r="J9" i="6"/>
  <c r="L9" i="6"/>
  <c r="N9" i="6"/>
  <c r="F2" i="3"/>
  <c r="F9" i="6"/>
  <c r="H6" i="5"/>
  <c r="L10" i="6"/>
  <c r="D2" i="3"/>
  <c r="J10" i="6"/>
  <c r="I9" i="6"/>
  <c r="F6" i="5"/>
  <c r="L2" i="3"/>
  <c r="H9" i="6"/>
  <c r="P6" i="5"/>
  <c r="D6" i="5"/>
  <c r="O10" i="6"/>
  <c r="F7" i="5"/>
  <c r="I10" i="6"/>
  <c r="P10" i="6"/>
  <c r="H2" i="3"/>
  <c r="Q2" i="3"/>
  <c r="P9" i="6"/>
  <c r="C9" i="6"/>
  <c r="E9" i="6"/>
  <c r="G9" i="6"/>
  <c r="M6" i="5"/>
  <c r="D9" i="6"/>
  <c r="C10" i="6"/>
  <c r="G10" i="6"/>
  <c r="P2" i="3"/>
  <c r="Q6" i="5"/>
  <c r="K9" i="6"/>
  <c r="M9" i="6"/>
  <c r="O9" i="6"/>
  <c r="Q10" i="6"/>
  <c r="Q9" i="6"/>
  <c r="C2" i="3"/>
  <c r="O2" i="3"/>
  <c r="G2" i="3"/>
  <c r="M2" i="3"/>
  <c r="D7" i="5"/>
  <c r="N2" i="3"/>
  <c r="C6" i="5"/>
  <c r="O6" i="5"/>
  <c r="G6" i="5"/>
  <c r="J2" i="20"/>
  <c r="N2" i="96"/>
  <c r="S2" i="22"/>
  <c r="J3" i="132"/>
  <c r="Q3" i="132"/>
  <c r="O3" i="23"/>
  <c r="V3" i="23"/>
  <c r="L2" i="96"/>
  <c r="R2" i="20"/>
  <c r="T2" i="20"/>
  <c r="W2" i="130"/>
  <c r="O2" i="130"/>
  <c r="G2" i="130"/>
  <c r="V2" i="130"/>
  <c r="N2" i="130"/>
  <c r="U2" i="130"/>
  <c r="M2" i="130"/>
  <c r="T2" i="130"/>
  <c r="L2" i="130"/>
  <c r="AA2" i="130"/>
  <c r="S2" i="130"/>
  <c r="K2" i="130"/>
  <c r="Z2" i="130"/>
  <c r="R2" i="130"/>
  <c r="J2" i="130"/>
  <c r="Q2" i="130"/>
  <c r="P2" i="130"/>
  <c r="I2" i="130"/>
  <c r="H2" i="130"/>
  <c r="Y2" i="130"/>
  <c r="X2" i="130"/>
  <c r="Q2" i="105"/>
  <c r="B2" i="105"/>
  <c r="V2" i="21"/>
  <c r="W3" i="25"/>
  <c r="J3" i="25"/>
  <c r="L3" i="25"/>
  <c r="X2" i="136"/>
  <c r="P2" i="136"/>
  <c r="H2" i="136"/>
  <c r="U2" i="136"/>
  <c r="L2" i="136"/>
  <c r="T2" i="136"/>
  <c r="K2" i="136"/>
  <c r="S2" i="136"/>
  <c r="J2" i="136"/>
  <c r="AA2" i="136"/>
  <c r="R2" i="136"/>
  <c r="I2" i="136"/>
  <c r="Z2" i="136"/>
  <c r="Q2" i="136"/>
  <c r="G2" i="136"/>
  <c r="Y2" i="136"/>
  <c r="O2" i="136"/>
  <c r="W2" i="136"/>
  <c r="V2" i="136"/>
  <c r="N2" i="136"/>
  <c r="M2" i="136"/>
  <c r="X3" i="126"/>
  <c r="R2" i="24"/>
  <c r="T2" i="24"/>
  <c r="O2" i="24"/>
  <c r="I2" i="22"/>
  <c r="AA2" i="22"/>
  <c r="N2" i="22"/>
  <c r="W3" i="22"/>
  <c r="J3" i="22"/>
  <c r="L3" i="22"/>
  <c r="W3" i="123"/>
  <c r="J3" i="123"/>
  <c r="L3" i="123"/>
  <c r="I2" i="117"/>
  <c r="G4" i="120"/>
  <c r="Y4" i="120"/>
  <c r="K2" i="99"/>
  <c r="K3" i="132"/>
  <c r="L3" i="132"/>
  <c r="G3" i="132"/>
  <c r="Y3" i="132"/>
  <c r="G3" i="129"/>
  <c r="I3" i="129"/>
  <c r="K3" i="129"/>
  <c r="U3" i="129"/>
  <c r="Q3" i="21"/>
  <c r="S3" i="21"/>
  <c r="G3" i="23"/>
  <c r="J3" i="23"/>
  <c r="L3" i="23"/>
  <c r="H2" i="96"/>
  <c r="M2" i="102"/>
  <c r="Z2" i="20"/>
  <c r="W2" i="20"/>
  <c r="F2" i="117"/>
  <c r="J2" i="21"/>
  <c r="L2" i="21"/>
  <c r="G2" i="21"/>
  <c r="H3" i="25"/>
  <c r="R3" i="25"/>
  <c r="T3" i="25"/>
  <c r="N3" i="126"/>
  <c r="I3" i="126"/>
  <c r="K3" i="126"/>
  <c r="Z2" i="24"/>
  <c r="W2" i="24"/>
  <c r="V2" i="22"/>
  <c r="Q2" i="111"/>
  <c r="H3" i="22"/>
  <c r="R3" i="22"/>
  <c r="T3" i="22"/>
  <c r="M3" i="123"/>
  <c r="H3" i="123"/>
  <c r="R3" i="123"/>
  <c r="T3" i="123"/>
  <c r="F2" i="96"/>
  <c r="O4" i="120"/>
  <c r="N2" i="108"/>
  <c r="R3" i="132"/>
  <c r="T3" i="132"/>
  <c r="O3" i="132"/>
  <c r="N3" i="129"/>
  <c r="Q3" i="129"/>
  <c r="S3" i="129"/>
  <c r="G3" i="21"/>
  <c r="Y3" i="21"/>
  <c r="AA3" i="21"/>
  <c r="N3" i="21"/>
  <c r="L2" i="20"/>
  <c r="AA2" i="133"/>
  <c r="S2" i="133"/>
  <c r="K2" i="133"/>
  <c r="Z2" i="133"/>
  <c r="R2" i="133"/>
  <c r="J2" i="133"/>
  <c r="Y2" i="133"/>
  <c r="Q2" i="133"/>
  <c r="I2" i="133"/>
  <c r="X2" i="133"/>
  <c r="P2" i="133"/>
  <c r="H2" i="133"/>
  <c r="W2" i="133"/>
  <c r="O2" i="133"/>
  <c r="G2" i="133"/>
  <c r="V2" i="133"/>
  <c r="N2" i="133"/>
  <c r="U2" i="133"/>
  <c r="T2" i="133"/>
  <c r="M2" i="133"/>
  <c r="L2" i="133"/>
  <c r="X2" i="22"/>
  <c r="Z2" i="139"/>
  <c r="R2" i="139"/>
  <c r="J2" i="139"/>
  <c r="X2" i="139"/>
  <c r="O2" i="139"/>
  <c r="W2" i="139"/>
  <c r="N2" i="139"/>
  <c r="V2" i="139"/>
  <c r="M2" i="139"/>
  <c r="U2" i="139"/>
  <c r="L2" i="139"/>
  <c r="T2" i="139"/>
  <c r="K2" i="139"/>
  <c r="AA2" i="139"/>
  <c r="Q2" i="139"/>
  <c r="H2" i="139"/>
  <c r="Y2" i="139"/>
  <c r="S2" i="139"/>
  <c r="P2" i="139"/>
  <c r="I2" i="139"/>
  <c r="G2" i="139"/>
  <c r="P2" i="96"/>
  <c r="H3" i="23"/>
  <c r="R3" i="23"/>
  <c r="T3" i="23"/>
  <c r="H6" i="45"/>
  <c r="D2" i="96"/>
  <c r="N2" i="99"/>
  <c r="M2" i="20"/>
  <c r="H2" i="20"/>
  <c r="AA2" i="142"/>
  <c r="S2" i="142"/>
  <c r="K2" i="142"/>
  <c r="Z2" i="142"/>
  <c r="R2" i="142"/>
  <c r="J2" i="142"/>
  <c r="U2" i="142"/>
  <c r="I2" i="142"/>
  <c r="T2" i="142"/>
  <c r="H2" i="142"/>
  <c r="Q2" i="142"/>
  <c r="G2" i="142"/>
  <c r="P2" i="142"/>
  <c r="Y2" i="142"/>
  <c r="O2" i="142"/>
  <c r="W2" i="142"/>
  <c r="M2" i="142"/>
  <c r="N2" i="142"/>
  <c r="L2" i="142"/>
  <c r="X2" i="142"/>
  <c r="V2" i="142"/>
  <c r="R2" i="21"/>
  <c r="T2" i="21"/>
  <c r="O2" i="21"/>
  <c r="P3" i="25"/>
  <c r="Z3" i="25"/>
  <c r="V3" i="126"/>
  <c r="Q3" i="126"/>
  <c r="S3" i="126"/>
  <c r="M2" i="24"/>
  <c r="H2" i="24"/>
  <c r="J2" i="22"/>
  <c r="L2" i="22"/>
  <c r="G2" i="22"/>
  <c r="H2" i="105"/>
  <c r="P3" i="22"/>
  <c r="Z3" i="22"/>
  <c r="U3" i="123"/>
  <c r="P3" i="123"/>
  <c r="Z3" i="123"/>
  <c r="F6" i="45"/>
  <c r="W4" i="120"/>
  <c r="J4" i="120"/>
  <c r="S3" i="132"/>
  <c r="W3" i="132"/>
  <c r="I2" i="102"/>
  <c r="O3" i="129"/>
  <c r="Y3" i="129"/>
  <c r="AA3" i="129"/>
  <c r="O3" i="21"/>
  <c r="V3" i="21"/>
  <c r="Y3" i="135"/>
  <c r="Q3" i="135"/>
  <c r="I3" i="135"/>
  <c r="X3" i="135"/>
  <c r="P3" i="135"/>
  <c r="H3" i="135"/>
  <c r="W3" i="135"/>
  <c r="O3" i="135"/>
  <c r="G3" i="135"/>
  <c r="V3" i="135"/>
  <c r="N3" i="135"/>
  <c r="U3" i="135"/>
  <c r="M3" i="135"/>
  <c r="T3" i="135"/>
  <c r="L3" i="135"/>
  <c r="K3" i="135"/>
  <c r="J3" i="135"/>
  <c r="AA3" i="135"/>
  <c r="Z3" i="135"/>
  <c r="S3" i="135"/>
  <c r="R3" i="135"/>
  <c r="V4" i="120"/>
  <c r="F3" i="96"/>
  <c r="B6" i="45"/>
  <c r="P3" i="23"/>
  <c r="Z3" i="23"/>
  <c r="I2" i="20"/>
  <c r="K2" i="20"/>
  <c r="U2" i="20"/>
  <c r="P2" i="20"/>
  <c r="V3" i="27"/>
  <c r="N3" i="27"/>
  <c r="U3" i="27"/>
  <c r="M3" i="27"/>
  <c r="T3" i="27"/>
  <c r="L3" i="27"/>
  <c r="AA3" i="27"/>
  <c r="S3" i="27"/>
  <c r="K3" i="27"/>
  <c r="Z3" i="27"/>
  <c r="R3" i="27"/>
  <c r="J3" i="27"/>
  <c r="Y3" i="27"/>
  <c r="Q3" i="27"/>
  <c r="I3" i="27"/>
  <c r="X3" i="27"/>
  <c r="P3" i="27"/>
  <c r="H3" i="27"/>
  <c r="W3" i="27"/>
  <c r="O3" i="27"/>
  <c r="G3" i="27"/>
  <c r="Z2" i="21"/>
  <c r="W2" i="21"/>
  <c r="B2" i="108"/>
  <c r="X3" i="25"/>
  <c r="M3" i="25"/>
  <c r="G3" i="126"/>
  <c r="Y3" i="126"/>
  <c r="AA3" i="126"/>
  <c r="I2" i="24"/>
  <c r="K2" i="24"/>
  <c r="U2" i="24"/>
  <c r="P2" i="24"/>
  <c r="R2" i="22"/>
  <c r="T2" i="22"/>
  <c r="O2" i="22"/>
  <c r="I2" i="99"/>
  <c r="E2" i="117"/>
  <c r="P2" i="108"/>
  <c r="X3" i="22"/>
  <c r="M3" i="22"/>
  <c r="X3" i="123"/>
  <c r="J2" i="117"/>
  <c r="K4" i="120"/>
  <c r="M4" i="120"/>
  <c r="H4" i="120"/>
  <c r="R4" i="120"/>
  <c r="Z3" i="132"/>
  <c r="M3" i="132"/>
  <c r="H3" i="132"/>
  <c r="O2" i="102"/>
  <c r="V3" i="129"/>
  <c r="W3" i="21"/>
  <c r="J3" i="21"/>
  <c r="L3" i="21"/>
  <c r="E6" i="45"/>
  <c r="M2" i="96"/>
  <c r="X2" i="23"/>
  <c r="P2" i="23"/>
  <c r="H2" i="23"/>
  <c r="W2" i="23"/>
  <c r="O2" i="23"/>
  <c r="G2" i="23"/>
  <c r="V2" i="23"/>
  <c r="N2" i="23"/>
  <c r="U2" i="23"/>
  <c r="M2" i="23"/>
  <c r="T2" i="23"/>
  <c r="L2" i="23"/>
  <c r="AA2" i="23"/>
  <c r="S2" i="23"/>
  <c r="K2" i="23"/>
  <c r="Z2" i="23"/>
  <c r="R2" i="23"/>
  <c r="J2" i="23"/>
  <c r="Y2" i="23"/>
  <c r="Q2" i="23"/>
  <c r="I2" i="23"/>
  <c r="X3" i="23"/>
  <c r="M3" i="23"/>
  <c r="X2" i="27"/>
  <c r="P2" i="27"/>
  <c r="H2" i="27"/>
  <c r="W2" i="27"/>
  <c r="O2" i="27"/>
  <c r="G2" i="27"/>
  <c r="V2" i="27"/>
  <c r="N2" i="27"/>
  <c r="U2" i="27"/>
  <c r="M2" i="27"/>
  <c r="T2" i="27"/>
  <c r="L2" i="27"/>
  <c r="AA2" i="27"/>
  <c r="S2" i="27"/>
  <c r="K2" i="27"/>
  <c r="Z2" i="27"/>
  <c r="R2" i="27"/>
  <c r="J2" i="27"/>
  <c r="Y2" i="27"/>
  <c r="Q2" i="27"/>
  <c r="I2" i="27"/>
  <c r="Q2" i="96"/>
  <c r="Q2" i="20"/>
  <c r="S2" i="20"/>
  <c r="X2" i="20"/>
  <c r="Y3" i="141"/>
  <c r="Q3" i="141"/>
  <c r="I3" i="141"/>
  <c r="X3" i="141"/>
  <c r="P3" i="141"/>
  <c r="H3" i="141"/>
  <c r="W3" i="141"/>
  <c r="M3" i="141"/>
  <c r="V3" i="141"/>
  <c r="L3" i="141"/>
  <c r="U3" i="141"/>
  <c r="K3" i="141"/>
  <c r="T3" i="141"/>
  <c r="J3" i="141"/>
  <c r="S3" i="141"/>
  <c r="G3" i="141"/>
  <c r="AA3" i="141"/>
  <c r="O3" i="141"/>
  <c r="Z3" i="141"/>
  <c r="R3" i="141"/>
  <c r="N3" i="141"/>
  <c r="K6" i="45"/>
  <c r="M2" i="21"/>
  <c r="H2" i="21"/>
  <c r="I3" i="25"/>
  <c r="K3" i="25"/>
  <c r="U3" i="25"/>
  <c r="O2" i="117"/>
  <c r="O3" i="126"/>
  <c r="Q2" i="24"/>
  <c r="S2" i="24"/>
  <c r="X2" i="24"/>
  <c r="Z2" i="22"/>
  <c r="W2" i="22"/>
  <c r="I3" i="22"/>
  <c r="K3" i="22"/>
  <c r="U3" i="22"/>
  <c r="N3" i="123"/>
  <c r="I3" i="123"/>
  <c r="K3" i="123"/>
  <c r="V3" i="26"/>
  <c r="N3" i="26"/>
  <c r="U3" i="26"/>
  <c r="M3" i="26"/>
  <c r="T3" i="26"/>
  <c r="L3" i="26"/>
  <c r="AA3" i="26"/>
  <c r="S3" i="26"/>
  <c r="K3" i="26"/>
  <c r="Z3" i="26"/>
  <c r="R3" i="26"/>
  <c r="J3" i="26"/>
  <c r="Y3" i="26"/>
  <c r="Q3" i="26"/>
  <c r="I3" i="26"/>
  <c r="X3" i="26"/>
  <c r="P3" i="26"/>
  <c r="H3" i="26"/>
  <c r="O3" i="26"/>
  <c r="G3" i="26"/>
  <c r="W3" i="26"/>
  <c r="L4" i="120"/>
  <c r="U4" i="120"/>
  <c r="P4" i="120"/>
  <c r="Z4" i="120"/>
  <c r="AA3" i="132"/>
  <c r="U3" i="132"/>
  <c r="P3" i="132"/>
  <c r="W3" i="129"/>
  <c r="J3" i="129"/>
  <c r="L3" i="129"/>
  <c r="H3" i="21"/>
  <c r="R3" i="21"/>
  <c r="T3" i="21"/>
  <c r="I3" i="23"/>
  <c r="K3" i="23"/>
  <c r="Y2" i="20"/>
  <c r="AA2" i="20"/>
  <c r="N2" i="20"/>
  <c r="U3" i="20"/>
  <c r="K3" i="20"/>
  <c r="I3" i="20"/>
  <c r="Z3" i="20"/>
  <c r="T3" i="20"/>
  <c r="R3" i="20"/>
  <c r="H3" i="20"/>
  <c r="J3" i="20"/>
  <c r="L3" i="20"/>
  <c r="W3" i="20"/>
  <c r="V3" i="20"/>
  <c r="O3" i="20"/>
  <c r="X3" i="20"/>
  <c r="N3" i="20"/>
  <c r="AA3" i="20"/>
  <c r="Y3" i="20"/>
  <c r="G3" i="20"/>
  <c r="S3" i="20"/>
  <c r="Q3" i="20"/>
  <c r="M3" i="20"/>
  <c r="P3" i="20"/>
  <c r="I2" i="21"/>
  <c r="K2" i="21"/>
  <c r="U2" i="21"/>
  <c r="P2" i="21"/>
  <c r="Q3" i="25"/>
  <c r="S3" i="25"/>
  <c r="V2" i="121"/>
  <c r="N2" i="121"/>
  <c r="U2" i="121"/>
  <c r="M2" i="121"/>
  <c r="T2" i="121"/>
  <c r="L2" i="121"/>
  <c r="AA2" i="121"/>
  <c r="S2" i="121"/>
  <c r="K2" i="121"/>
  <c r="Z2" i="121"/>
  <c r="R2" i="121"/>
  <c r="J2" i="121"/>
  <c r="Y2" i="121"/>
  <c r="Q2" i="121"/>
  <c r="I2" i="121"/>
  <c r="P2" i="121"/>
  <c r="O2" i="121"/>
  <c r="H2" i="121"/>
  <c r="G2" i="121"/>
  <c r="X2" i="121"/>
  <c r="W2" i="121"/>
  <c r="W3" i="126"/>
  <c r="J3" i="126"/>
  <c r="L3" i="126"/>
  <c r="Y2" i="24"/>
  <c r="AA2" i="24"/>
  <c r="N2" i="24"/>
  <c r="M2" i="22"/>
  <c r="H2" i="22"/>
  <c r="X2" i="26"/>
  <c r="P2" i="26"/>
  <c r="H2" i="26"/>
  <c r="W2" i="26"/>
  <c r="O2" i="26"/>
  <c r="G2" i="26"/>
  <c r="V2" i="26"/>
  <c r="N2" i="26"/>
  <c r="U2" i="26"/>
  <c r="M2" i="26"/>
  <c r="T2" i="26"/>
  <c r="L2" i="26"/>
  <c r="AA2" i="26"/>
  <c r="S2" i="26"/>
  <c r="K2" i="26"/>
  <c r="Z2" i="26"/>
  <c r="R2" i="26"/>
  <c r="J2" i="26"/>
  <c r="Y2" i="26"/>
  <c r="Q2" i="26"/>
  <c r="I2" i="26"/>
  <c r="Q3" i="22"/>
  <c r="S3" i="22"/>
  <c r="V3" i="123"/>
  <c r="Q3" i="123"/>
  <c r="S3" i="123"/>
  <c r="X3" i="138"/>
  <c r="P3" i="138"/>
  <c r="H3" i="138"/>
  <c r="T3" i="138"/>
  <c r="K3" i="138"/>
  <c r="S3" i="138"/>
  <c r="J3" i="138"/>
  <c r="AA3" i="138"/>
  <c r="R3" i="138"/>
  <c r="I3" i="138"/>
  <c r="Z3" i="138"/>
  <c r="Q3" i="138"/>
  <c r="G3" i="138"/>
  <c r="Y3" i="138"/>
  <c r="O3" i="138"/>
  <c r="V3" i="138"/>
  <c r="M3" i="138"/>
  <c r="W3" i="138"/>
  <c r="U3" i="138"/>
  <c r="N3" i="138"/>
  <c r="L3" i="138"/>
  <c r="S4" i="120"/>
  <c r="X4" i="120"/>
  <c r="X3" i="132"/>
  <c r="W2" i="127"/>
  <c r="O2" i="127"/>
  <c r="G2" i="127"/>
  <c r="V2" i="127"/>
  <c r="N2" i="127"/>
  <c r="U2" i="127"/>
  <c r="M2" i="127"/>
  <c r="AA2" i="127"/>
  <c r="S2" i="127"/>
  <c r="K2" i="127"/>
  <c r="L2" i="127"/>
  <c r="Z2" i="127"/>
  <c r="J2" i="127"/>
  <c r="Y2" i="127"/>
  <c r="I2" i="127"/>
  <c r="X2" i="127"/>
  <c r="H2" i="127"/>
  <c r="T2" i="127"/>
  <c r="R2" i="127"/>
  <c r="Q2" i="127"/>
  <c r="P2" i="127"/>
  <c r="O2" i="111"/>
  <c r="H3" i="129"/>
  <c r="R3" i="129"/>
  <c r="T3" i="129"/>
  <c r="P3" i="21"/>
  <c r="Z3" i="21"/>
  <c r="AA4" i="120"/>
  <c r="V3" i="132"/>
  <c r="Q3" i="23"/>
  <c r="L2" i="117"/>
  <c r="V2" i="20"/>
  <c r="D2" i="108"/>
  <c r="D3" i="96"/>
  <c r="Q3" i="120" s="1"/>
  <c r="Q2" i="21"/>
  <c r="S2" i="21"/>
  <c r="H2" i="117"/>
  <c r="C2" i="96"/>
  <c r="O2" i="96"/>
  <c r="G3" i="25"/>
  <c r="Y3" i="25"/>
  <c r="AA3" i="25"/>
  <c r="F2" i="108"/>
  <c r="X5" i="120"/>
  <c r="P5" i="120"/>
  <c r="H5" i="120"/>
  <c r="W5" i="120"/>
  <c r="O5" i="120"/>
  <c r="G5" i="120"/>
  <c r="V5" i="120"/>
  <c r="N5" i="120"/>
  <c r="U5" i="120"/>
  <c r="M5" i="120"/>
  <c r="T5" i="120"/>
  <c r="L5" i="120"/>
  <c r="AA5" i="120"/>
  <c r="S5" i="120"/>
  <c r="K5" i="120"/>
  <c r="J5" i="120"/>
  <c r="I5" i="120"/>
  <c r="Z5" i="120"/>
  <c r="Y5" i="120"/>
  <c r="R5" i="120"/>
  <c r="Q5" i="120"/>
  <c r="V2" i="124"/>
  <c r="N2" i="124"/>
  <c r="U2" i="124"/>
  <c r="M2" i="124"/>
  <c r="T2" i="124"/>
  <c r="L2" i="124"/>
  <c r="AA2" i="124"/>
  <c r="S2" i="124"/>
  <c r="K2" i="124"/>
  <c r="Z2" i="124"/>
  <c r="R2" i="124"/>
  <c r="J2" i="124"/>
  <c r="Y2" i="124"/>
  <c r="Q2" i="124"/>
  <c r="I2" i="124"/>
  <c r="X2" i="124"/>
  <c r="P2" i="124"/>
  <c r="H2" i="124"/>
  <c r="O2" i="124"/>
  <c r="G2" i="124"/>
  <c r="W2" i="124"/>
  <c r="M3" i="126"/>
  <c r="H3" i="126"/>
  <c r="R3" i="126"/>
  <c r="Y2" i="22"/>
  <c r="K2" i="22"/>
  <c r="U2" i="22"/>
  <c r="B2" i="114"/>
  <c r="K2" i="117"/>
  <c r="G3" i="22"/>
  <c r="Y3" i="22"/>
  <c r="AA3" i="22"/>
  <c r="D2" i="117"/>
  <c r="G3" i="123"/>
  <c r="Y3" i="123"/>
  <c r="G2" i="111"/>
  <c r="N2" i="117"/>
  <c r="G2" i="96"/>
  <c r="T4" i="120"/>
  <c r="N4" i="120"/>
  <c r="M2" i="117"/>
  <c r="N3" i="132"/>
  <c r="P3" i="129"/>
  <c r="X3" i="21"/>
  <c r="P2" i="117"/>
  <c r="H10" i="6" a="1"/>
  <c r="F10" i="6" a="1"/>
  <c r="B10" i="6" a="1"/>
  <c r="K10" i="6" a="1"/>
  <c r="E10" i="6" a="1"/>
  <c r="K2" i="141" l="1"/>
  <c r="U2" i="123"/>
  <c r="Z2" i="126"/>
  <c r="J3" i="120"/>
  <c r="Z2" i="120"/>
  <c r="W3" i="120"/>
  <c r="AA2" i="135"/>
  <c r="B2" i="28"/>
  <c r="B9" i="28"/>
  <c r="B17" i="28"/>
  <c r="B5" i="28"/>
  <c r="B10" i="28"/>
  <c r="B11" i="28"/>
  <c r="B10" i="6"/>
  <c r="F10" i="6"/>
  <c r="E10" i="6"/>
  <c r="K10" i="6"/>
  <c r="H10" i="6"/>
  <c r="T2" i="135"/>
  <c r="O2" i="135"/>
  <c r="H2" i="141"/>
  <c r="G2" i="141"/>
  <c r="S2" i="141"/>
  <c r="Q2" i="123"/>
  <c r="S2" i="123"/>
  <c r="X2" i="126"/>
  <c r="M2" i="126"/>
  <c r="X2" i="120"/>
  <c r="M2" i="120"/>
  <c r="B13" i="28"/>
  <c r="U2" i="135"/>
  <c r="W2" i="135"/>
  <c r="J2" i="135"/>
  <c r="L2" i="141"/>
  <c r="N2" i="141"/>
  <c r="Q2" i="141"/>
  <c r="AA2" i="141"/>
  <c r="G2" i="123"/>
  <c r="Y2" i="123"/>
  <c r="AA2" i="123"/>
  <c r="N2" i="123"/>
  <c r="I2" i="126"/>
  <c r="K2" i="126"/>
  <c r="U2" i="126"/>
  <c r="I2" i="120"/>
  <c r="K2" i="120"/>
  <c r="U2" i="120"/>
  <c r="H2" i="135"/>
  <c r="R2" i="135"/>
  <c r="T2" i="141"/>
  <c r="X2" i="141"/>
  <c r="O2" i="123"/>
  <c r="V2" i="123"/>
  <c r="Q2" i="126"/>
  <c r="S2" i="126"/>
  <c r="Q2" i="120"/>
  <c r="S2" i="120"/>
  <c r="Z2" i="138"/>
  <c r="R2" i="138"/>
  <c r="J2" i="138"/>
  <c r="S2" i="138"/>
  <c r="I2" i="138"/>
  <c r="AA2" i="138"/>
  <c r="Q2" i="138"/>
  <c r="H2" i="138"/>
  <c r="Y2" i="138"/>
  <c r="P2" i="138"/>
  <c r="G2" i="138"/>
  <c r="X2" i="138"/>
  <c r="O2" i="138"/>
  <c r="W2" i="138"/>
  <c r="N2" i="138"/>
  <c r="U2" i="138"/>
  <c r="L2" i="138"/>
  <c r="V2" i="138"/>
  <c r="T2" i="138"/>
  <c r="M2" i="138"/>
  <c r="K2" i="138"/>
  <c r="P2" i="135"/>
  <c r="Z2" i="135"/>
  <c r="V2" i="141"/>
  <c r="J2" i="141"/>
  <c r="K3" i="120"/>
  <c r="W2" i="123"/>
  <c r="J2" i="123"/>
  <c r="L2" i="123"/>
  <c r="G2" i="126"/>
  <c r="Y2" i="126"/>
  <c r="AA2" i="126"/>
  <c r="N2" i="126"/>
  <c r="X3" i="120"/>
  <c r="G2" i="120"/>
  <c r="Y2" i="120"/>
  <c r="AA2" i="120"/>
  <c r="N2" i="120"/>
  <c r="B4" i="28"/>
  <c r="B12" i="28"/>
  <c r="X2" i="135"/>
  <c r="I2" i="141"/>
  <c r="O2" i="141"/>
  <c r="R2" i="141"/>
  <c r="AA2" i="132"/>
  <c r="S2" i="132"/>
  <c r="K2" i="132"/>
  <c r="Z2" i="132"/>
  <c r="R2" i="132"/>
  <c r="J2" i="132"/>
  <c r="Y2" i="132"/>
  <c r="Q2" i="132"/>
  <c r="I2" i="132"/>
  <c r="X2" i="132"/>
  <c r="P2" i="132"/>
  <c r="H2" i="132"/>
  <c r="W2" i="132"/>
  <c r="O2" i="132"/>
  <c r="G2" i="132"/>
  <c r="V2" i="132"/>
  <c r="N2" i="132"/>
  <c r="U2" i="132"/>
  <c r="T2" i="132"/>
  <c r="M2" i="132"/>
  <c r="L2" i="132"/>
  <c r="I3" i="120"/>
  <c r="H2" i="123"/>
  <c r="R2" i="123"/>
  <c r="T2" i="123"/>
  <c r="O2" i="126"/>
  <c r="V2" i="126"/>
  <c r="N3" i="120"/>
  <c r="W2" i="129"/>
  <c r="O2" i="129"/>
  <c r="G2" i="129"/>
  <c r="V2" i="129"/>
  <c r="N2" i="129"/>
  <c r="U2" i="129"/>
  <c r="M2" i="129"/>
  <c r="T2" i="129"/>
  <c r="L2" i="129"/>
  <c r="AA2" i="129"/>
  <c r="S2" i="129"/>
  <c r="K2" i="129"/>
  <c r="Z2" i="129"/>
  <c r="R2" i="129"/>
  <c r="J2" i="129"/>
  <c r="Y2" i="129"/>
  <c r="X2" i="129"/>
  <c r="Q2" i="129"/>
  <c r="P2" i="129"/>
  <c r="I2" i="129"/>
  <c r="H2" i="129"/>
  <c r="H2" i="120"/>
  <c r="V2" i="120"/>
  <c r="L3" i="120"/>
  <c r="B16" i="28"/>
  <c r="B8" i="28"/>
  <c r="N2" i="135"/>
  <c r="I2" i="135"/>
  <c r="K2" i="135"/>
  <c r="U2" i="141"/>
  <c r="Y2" i="141"/>
  <c r="Z2" i="141"/>
  <c r="S3" i="120"/>
  <c r="U3" i="120"/>
  <c r="P2" i="123"/>
  <c r="Z2" i="123"/>
  <c r="W2" i="126"/>
  <c r="J2" i="126"/>
  <c r="L2" i="126"/>
  <c r="O2" i="120"/>
  <c r="J2" i="120"/>
  <c r="L2" i="120"/>
  <c r="B7" i="28"/>
  <c r="L2" i="135"/>
  <c r="V2" i="135"/>
  <c r="Q2" i="135"/>
  <c r="S2" i="135"/>
  <c r="M2" i="141"/>
  <c r="X2" i="123"/>
  <c r="M2" i="123"/>
  <c r="H2" i="126"/>
  <c r="R2" i="126"/>
  <c r="T2" i="126"/>
  <c r="P2" i="120"/>
  <c r="R2" i="120"/>
  <c r="T2" i="120"/>
  <c r="B15" i="28"/>
  <c r="B14" i="28"/>
  <c r="AA3" i="120"/>
  <c r="Y3" i="120"/>
  <c r="G3" i="120"/>
  <c r="T3" i="120"/>
  <c r="H3" i="120"/>
  <c r="Z3" i="120"/>
  <c r="P3" i="120"/>
  <c r="M3" i="120"/>
  <c r="R3" i="120"/>
  <c r="M2" i="135"/>
  <c r="G2" i="135"/>
  <c r="Y2" i="135"/>
  <c r="O3" i="120"/>
  <c r="W2" i="141"/>
  <c r="P2" i="141"/>
  <c r="V3" i="120"/>
  <c r="I2" i="123"/>
  <c r="K2" i="123"/>
  <c r="P2" i="126"/>
  <c r="W2" i="120"/>
  <c r="B3" i="28"/>
  <c r="B6" i="28"/>
  <c r="F11" i="28" l="1"/>
  <c r="F5" i="28"/>
  <c r="B2" i="136"/>
  <c r="C5" i="28"/>
  <c r="D5" i="28"/>
  <c r="B2" i="126"/>
  <c r="D17" i="28"/>
  <c r="B5" i="24"/>
  <c r="B4" i="120"/>
  <c r="B3" i="25"/>
  <c r="B3" i="132"/>
  <c r="B5" i="22"/>
  <c r="B4" i="24"/>
  <c r="B3" i="142"/>
  <c r="B2" i="140"/>
  <c r="B2" i="137"/>
  <c r="B5" i="134"/>
  <c r="B4" i="140"/>
  <c r="B5" i="130"/>
  <c r="B4" i="139"/>
  <c r="E2" i="28"/>
  <c r="D11" i="28"/>
  <c r="B2" i="120"/>
  <c r="E17" i="28"/>
  <c r="B2" i="138"/>
  <c r="B5" i="129"/>
  <c r="B2" i="25"/>
  <c r="B3" i="126"/>
  <c r="B3" i="123"/>
  <c r="B4" i="126"/>
  <c r="B4" i="135"/>
  <c r="B4" i="141"/>
  <c r="B2" i="128"/>
  <c r="B3" i="125"/>
  <c r="B4" i="128"/>
  <c r="B5" i="143"/>
  <c r="B4" i="124"/>
  <c r="B4" i="130"/>
  <c r="F2" i="28"/>
  <c r="E11" i="28"/>
  <c r="B2" i="129"/>
  <c r="C10" i="28"/>
  <c r="B2" i="21"/>
  <c r="B3" i="124"/>
  <c r="B5" i="138"/>
  <c r="B5" i="132"/>
  <c r="B5" i="27"/>
  <c r="B3" i="130"/>
  <c r="B4" i="25"/>
  <c r="B2" i="125"/>
  <c r="B2" i="143"/>
  <c r="B4" i="131"/>
  <c r="B5" i="128"/>
  <c r="B5" i="121"/>
  <c r="B5" i="127"/>
  <c r="D6" i="28"/>
  <c r="C6" i="28"/>
  <c r="F6" i="28"/>
  <c r="E6" i="28"/>
  <c r="C3" i="28"/>
  <c r="F3" i="28"/>
  <c r="E3" i="28"/>
  <c r="D3" i="28"/>
  <c r="B3" i="141"/>
  <c r="B2" i="23"/>
  <c r="B3" i="26"/>
  <c r="B2" i="127"/>
  <c r="B2" i="124"/>
  <c r="B2" i="123"/>
  <c r="B2" i="139"/>
  <c r="B2" i="141"/>
  <c r="B3" i="138"/>
  <c r="B2" i="133"/>
  <c r="B3" i="135"/>
  <c r="B2" i="142"/>
  <c r="B3" i="27"/>
  <c r="B2" i="27"/>
  <c r="B2" i="121"/>
  <c r="B2" i="26"/>
  <c r="B2" i="135"/>
  <c r="B5" i="120"/>
  <c r="E5" i="28"/>
  <c r="B2" i="130"/>
  <c r="D10" i="28"/>
  <c r="B5" i="21"/>
  <c r="B5" i="20"/>
  <c r="B4" i="123"/>
  <c r="B4" i="21"/>
  <c r="B2" i="122"/>
  <c r="B4" i="27"/>
  <c r="B3" i="121"/>
  <c r="B2" i="134"/>
  <c r="B4" i="122"/>
  <c r="B5" i="137"/>
  <c r="B4" i="143"/>
  <c r="B5" i="142"/>
  <c r="B4" i="136"/>
  <c r="C11" i="28"/>
  <c r="F7" i="28"/>
  <c r="E7" i="28"/>
  <c r="D7" i="28"/>
  <c r="C7" i="28"/>
  <c r="E10" i="28"/>
  <c r="B2" i="132"/>
  <c r="F9" i="28"/>
  <c r="F12" i="28"/>
  <c r="E12" i="28"/>
  <c r="D12" i="28"/>
  <c r="C12" i="28"/>
  <c r="B3" i="22"/>
  <c r="B4" i="138"/>
  <c r="B3" i="136"/>
  <c r="B2" i="20"/>
  <c r="B3" i="20"/>
  <c r="B4" i="129"/>
  <c r="B5" i="135"/>
  <c r="B3" i="140"/>
  <c r="B3" i="143"/>
  <c r="B5" i="122"/>
  <c r="B5" i="131"/>
  <c r="B4" i="127"/>
  <c r="B4" i="133"/>
  <c r="D14" i="28"/>
  <c r="C14" i="28"/>
  <c r="F14" i="28"/>
  <c r="E14" i="28"/>
  <c r="F8" i="28"/>
  <c r="E8" i="28"/>
  <c r="D8" i="28"/>
  <c r="C8" i="28"/>
  <c r="F10" i="28"/>
  <c r="C9" i="28"/>
  <c r="F4" i="28"/>
  <c r="E4" i="28"/>
  <c r="D4" i="28"/>
  <c r="C4" i="28"/>
  <c r="B5" i="23"/>
  <c r="B3" i="21"/>
  <c r="B5" i="26"/>
  <c r="B2" i="24"/>
  <c r="B3" i="133"/>
  <c r="B5" i="126"/>
  <c r="B4" i="132"/>
  <c r="B3" i="122"/>
  <c r="B3" i="134"/>
  <c r="B4" i="125"/>
  <c r="B5" i="125"/>
  <c r="B5" i="133"/>
  <c r="B4" i="121"/>
  <c r="F15" i="28"/>
  <c r="E15" i="28"/>
  <c r="D15" i="28"/>
  <c r="C15" i="28"/>
  <c r="F16" i="28"/>
  <c r="E16" i="28"/>
  <c r="D16" i="28"/>
  <c r="C16" i="28"/>
  <c r="D9" i="28"/>
  <c r="F17" i="28"/>
  <c r="B5" i="123"/>
  <c r="B4" i="26"/>
  <c r="B3" i="24"/>
  <c r="B3" i="139"/>
  <c r="B4" i="23"/>
  <c r="B5" i="25"/>
  <c r="B4" i="20"/>
  <c r="B3" i="137"/>
  <c r="B3" i="128"/>
  <c r="B4" i="137"/>
  <c r="B5" i="139"/>
  <c r="B5" i="124"/>
  <c r="C2" i="28"/>
  <c r="E9" i="28"/>
  <c r="C17" i="28"/>
  <c r="B3" i="23"/>
  <c r="B2" i="22"/>
  <c r="B3" i="129"/>
  <c r="B3" i="120"/>
  <c r="B3" i="127"/>
  <c r="B4" i="22"/>
  <c r="B5" i="141"/>
  <c r="B3" i="131"/>
  <c r="B2" i="131"/>
  <c r="B4" i="134"/>
  <c r="B5" i="140"/>
  <c r="B4" i="142"/>
  <c r="B5" i="136"/>
  <c r="D2" i="28"/>
  <c r="F13" i="28"/>
  <c r="E13" i="28"/>
  <c r="D13" i="28"/>
  <c r="C13" i="28"/>
  <c r="C5" i="9" a="1"/>
  <c r="C3" i="9" a="1"/>
  <c r="D5" i="9" a="1"/>
  <c r="E2" i="4" a="1"/>
  <c r="B4" i="9" a="1"/>
  <c r="C4" i="9" a="1"/>
  <c r="B2" i="9" a="1"/>
  <c r="B3" i="9" a="1"/>
  <c r="D3" i="9" a="1"/>
  <c r="B2" i="4" a="1"/>
  <c r="B2" i="7" a="1"/>
  <c r="C2" i="8" a="1"/>
  <c r="C2" i="7" a="1"/>
  <c r="D4" i="9" a="1"/>
  <c r="C2" i="9" a="1"/>
  <c r="C2" i="4" a="1"/>
  <c r="B2" i="8" a="1"/>
  <c r="E2" i="7" a="1"/>
  <c r="D2" i="4" a="1"/>
  <c r="D2" i="7" a="1"/>
  <c r="D2" i="9" a="1"/>
  <c r="B5" i="9" a="1"/>
  <c r="C4" i="9" l="1"/>
  <c r="D4" i="9"/>
  <c r="C2" i="8"/>
  <c r="C3" i="9"/>
  <c r="C2" i="7"/>
  <c r="B3" i="9"/>
  <c r="C2" i="4"/>
  <c r="B2" i="7"/>
  <c r="B2" i="8"/>
  <c r="B2" i="4"/>
  <c r="D2" i="9"/>
  <c r="B5" i="9"/>
  <c r="E2" i="7"/>
  <c r="B4" i="9"/>
  <c r="D2" i="7"/>
  <c r="D3" i="9"/>
  <c r="D5" i="9"/>
  <c r="B2" i="9"/>
  <c r="D2" i="4"/>
  <c r="E2" i="4"/>
  <c r="C2" i="9"/>
  <c r="C5" i="9"/>
  <c r="E5" i="136"/>
  <c r="E5" i="139"/>
  <c r="E5" i="124"/>
  <c r="E5" i="133"/>
  <c r="E4" i="130"/>
  <c r="E5" i="130"/>
  <c r="E4" i="136"/>
  <c r="E4" i="142"/>
  <c r="E4" i="139"/>
  <c r="E4" i="121"/>
  <c r="E4" i="133"/>
  <c r="E4" i="124"/>
  <c r="E4" i="127"/>
  <c r="E5" i="127"/>
  <c r="E5" i="121"/>
  <c r="E5" i="142"/>
  <c r="E5" i="128"/>
  <c r="E4" i="143"/>
  <c r="E5" i="122"/>
  <c r="E4" i="140"/>
  <c r="E5" i="140"/>
  <c r="E5" i="137"/>
  <c r="E4" i="125"/>
  <c r="E5" i="134"/>
  <c r="E4" i="131"/>
  <c r="E4" i="128"/>
  <c r="E5" i="143"/>
  <c r="E5" i="125"/>
  <c r="E5" i="131"/>
  <c r="E4" i="137"/>
  <c r="E3" i="125"/>
  <c r="E2" i="137"/>
  <c r="E3" i="137"/>
  <c r="E2" i="140"/>
  <c r="E3" i="122"/>
  <c r="E2" i="125"/>
  <c r="E2" i="128"/>
  <c r="E3" i="140"/>
  <c r="E2" i="134"/>
  <c r="E2" i="143"/>
  <c r="E3" i="131"/>
  <c r="E4" i="122"/>
  <c r="E4" i="134"/>
  <c r="E3" i="128"/>
  <c r="E3" i="143"/>
  <c r="E2" i="131"/>
  <c r="E3" i="134"/>
  <c r="E4" i="129"/>
  <c r="E3" i="121"/>
  <c r="E4" i="25"/>
  <c r="E3" i="130"/>
  <c r="E3" i="142"/>
  <c r="E4" i="135"/>
  <c r="E4" i="24"/>
  <c r="E5" i="141"/>
  <c r="E3" i="127"/>
  <c r="E4" i="27"/>
  <c r="E3" i="133"/>
  <c r="E5" i="25"/>
  <c r="E4" i="126"/>
  <c r="E2" i="122"/>
  <c r="E5" i="126"/>
  <c r="E4" i="22"/>
  <c r="E4" i="23"/>
  <c r="E3" i="139"/>
  <c r="E4" i="141"/>
  <c r="E5" i="22"/>
  <c r="E5" i="27"/>
  <c r="E4" i="132"/>
  <c r="E5" i="135"/>
  <c r="E3" i="20"/>
  <c r="E4" i="20"/>
  <c r="E3" i="129"/>
  <c r="E3" i="120"/>
  <c r="E5" i="26"/>
  <c r="E4" i="138"/>
  <c r="E3" i="21"/>
  <c r="E4" i="123"/>
  <c r="E3" i="126"/>
  <c r="E3" i="136"/>
  <c r="E2" i="25"/>
  <c r="E2" i="22"/>
  <c r="E5" i="123"/>
  <c r="E4" i="26"/>
  <c r="E5" i="129"/>
  <c r="E5" i="20"/>
  <c r="E3" i="124"/>
  <c r="E2" i="21"/>
  <c r="E3" i="23"/>
  <c r="E3" i="132"/>
  <c r="E4" i="120"/>
  <c r="E5" i="138"/>
  <c r="E3" i="22"/>
  <c r="E3" i="25"/>
  <c r="E5" i="23"/>
  <c r="E2" i="24"/>
  <c r="E2" i="20"/>
  <c r="E5" i="24"/>
  <c r="E5" i="132"/>
  <c r="E3" i="123"/>
  <c r="E5" i="21"/>
  <c r="E3" i="24"/>
  <c r="E4" i="21"/>
  <c r="E2" i="120"/>
  <c r="E2" i="130"/>
  <c r="E2" i="136"/>
  <c r="E2" i="126"/>
  <c r="E2" i="23"/>
  <c r="E3" i="26"/>
  <c r="E2" i="123"/>
  <c r="E2" i="142"/>
  <c r="E2" i="139"/>
  <c r="E3" i="141"/>
  <c r="E3" i="27"/>
  <c r="E2" i="27"/>
  <c r="E2" i="141"/>
  <c r="E2" i="121"/>
  <c r="E2" i="26"/>
  <c r="E3" i="138"/>
  <c r="E2" i="135"/>
  <c r="E2" i="127"/>
  <c r="E5" i="120"/>
  <c r="E2" i="133"/>
  <c r="E3" i="135"/>
  <c r="E2" i="124"/>
  <c r="E2" i="129"/>
  <c r="E2" i="138"/>
  <c r="E2" i="132"/>
  <c r="C4" i="121"/>
  <c r="C5" i="124"/>
  <c r="C5" i="127"/>
  <c r="C5" i="133"/>
  <c r="C4" i="127"/>
  <c r="C5" i="139"/>
  <c r="C4" i="133"/>
  <c r="C5" i="142"/>
  <c r="C5" i="121"/>
  <c r="C4" i="124"/>
  <c r="C4" i="130"/>
  <c r="C4" i="136"/>
  <c r="C4" i="142"/>
  <c r="C5" i="130"/>
  <c r="C5" i="136"/>
  <c r="C4" i="139"/>
  <c r="C5" i="122"/>
  <c r="C5" i="143"/>
  <c r="C5" i="128"/>
  <c r="C4" i="128"/>
  <c r="C4" i="125"/>
  <c r="C4" i="131"/>
  <c r="C5" i="134"/>
  <c r="C5" i="140"/>
  <c r="C5" i="125"/>
  <c r="C4" i="137"/>
  <c r="C5" i="131"/>
  <c r="C5" i="137"/>
  <c r="C4" i="143"/>
  <c r="C4" i="140"/>
  <c r="C2" i="134"/>
  <c r="C4" i="122"/>
  <c r="C2" i="125"/>
  <c r="C2" i="128"/>
  <c r="C2" i="140"/>
  <c r="C3" i="131"/>
  <c r="C3" i="143"/>
  <c r="C4" i="134"/>
  <c r="C3" i="128"/>
  <c r="C2" i="143"/>
  <c r="C3" i="125"/>
  <c r="C3" i="140"/>
  <c r="C2" i="131"/>
  <c r="C2" i="137"/>
  <c r="C3" i="137"/>
  <c r="C3" i="122"/>
  <c r="C3" i="134"/>
  <c r="C4" i="22"/>
  <c r="C4" i="23"/>
  <c r="C3" i="127"/>
  <c r="C5" i="126"/>
  <c r="C2" i="122"/>
  <c r="C3" i="139"/>
  <c r="C4" i="141"/>
  <c r="C3" i="133"/>
  <c r="C5" i="27"/>
  <c r="C4" i="20"/>
  <c r="C5" i="22"/>
  <c r="C4" i="132"/>
  <c r="C5" i="135"/>
  <c r="C3" i="121"/>
  <c r="C4" i="25"/>
  <c r="C5" i="25"/>
  <c r="C3" i="142"/>
  <c r="C3" i="20"/>
  <c r="C5" i="141"/>
  <c r="C4" i="126"/>
  <c r="C4" i="129"/>
  <c r="C4" i="27"/>
  <c r="C3" i="130"/>
  <c r="C4" i="135"/>
  <c r="C4" i="24"/>
  <c r="C3" i="21"/>
  <c r="C3" i="132"/>
  <c r="C5" i="20"/>
  <c r="C3" i="124"/>
  <c r="C2" i="25"/>
  <c r="C5" i="138"/>
  <c r="C4" i="138"/>
  <c r="C2" i="22"/>
  <c r="C5" i="123"/>
  <c r="C2" i="21"/>
  <c r="C5" i="23"/>
  <c r="C3" i="23"/>
  <c r="C3" i="123"/>
  <c r="C3" i="22"/>
  <c r="C3" i="25"/>
  <c r="C4" i="26"/>
  <c r="C2" i="24"/>
  <c r="C3" i="136"/>
  <c r="C2" i="20"/>
  <c r="C5" i="24"/>
  <c r="C4" i="21"/>
  <c r="C5" i="132"/>
  <c r="C4" i="123"/>
  <c r="C5" i="21"/>
  <c r="C3" i="120"/>
  <c r="C5" i="129"/>
  <c r="C3" i="24"/>
  <c r="C4" i="120"/>
  <c r="C3" i="126"/>
  <c r="C3" i="129"/>
  <c r="C5" i="26"/>
  <c r="C3" i="26"/>
  <c r="C2" i="124"/>
  <c r="C2" i="123"/>
  <c r="C2" i="139"/>
  <c r="C2" i="141"/>
  <c r="C2" i="127"/>
  <c r="C2" i="133"/>
  <c r="C2" i="142"/>
  <c r="C3" i="27"/>
  <c r="C2" i="27"/>
  <c r="C2" i="121"/>
  <c r="C2" i="26"/>
  <c r="C2" i="135"/>
  <c r="C5" i="120"/>
  <c r="C2" i="136"/>
  <c r="C3" i="135"/>
  <c r="C3" i="138"/>
  <c r="C2" i="120"/>
  <c r="C2" i="130"/>
  <c r="C2" i="126"/>
  <c r="C2" i="23"/>
  <c r="C3" i="141"/>
  <c r="C2" i="129"/>
  <c r="C2" i="138"/>
  <c r="C2" i="132"/>
  <c r="D4" i="133"/>
  <c r="D4" i="124"/>
  <c r="D5" i="127"/>
  <c r="D5" i="136"/>
  <c r="D5" i="121"/>
  <c r="D4" i="130"/>
  <c r="D5" i="139"/>
  <c r="D5" i="124"/>
  <c r="D5" i="133"/>
  <c r="D4" i="136"/>
  <c r="D5" i="142"/>
  <c r="D5" i="130"/>
  <c r="D4" i="142"/>
  <c r="D4" i="121"/>
  <c r="D4" i="127"/>
  <c r="D4" i="139"/>
  <c r="D5" i="125"/>
  <c r="D5" i="131"/>
  <c r="D4" i="137"/>
  <c r="D5" i="143"/>
  <c r="D5" i="128"/>
  <c r="D4" i="131"/>
  <c r="D5" i="122"/>
  <c r="D4" i="140"/>
  <c r="D5" i="140"/>
  <c r="D4" i="143"/>
  <c r="D4" i="128"/>
  <c r="D4" i="125"/>
  <c r="D5" i="137"/>
  <c r="D5" i="134"/>
  <c r="D4" i="134"/>
  <c r="D2" i="137"/>
  <c r="D3" i="128"/>
  <c r="D3" i="143"/>
  <c r="D2" i="143"/>
  <c r="D3" i="125"/>
  <c r="D2" i="131"/>
  <c r="D3" i="134"/>
  <c r="D3" i="122"/>
  <c r="D3" i="140"/>
  <c r="D3" i="137"/>
  <c r="D2" i="140"/>
  <c r="D2" i="134"/>
  <c r="D2" i="125"/>
  <c r="D2" i="128"/>
  <c r="D4" i="122"/>
  <c r="D3" i="131"/>
  <c r="D5" i="27"/>
  <c r="D4" i="20"/>
  <c r="D5" i="22"/>
  <c r="D4" i="132"/>
  <c r="D5" i="135"/>
  <c r="D4" i="129"/>
  <c r="D3" i="121"/>
  <c r="D4" i="25"/>
  <c r="D4" i="27"/>
  <c r="D3" i="130"/>
  <c r="D3" i="142"/>
  <c r="D4" i="135"/>
  <c r="D4" i="24"/>
  <c r="D4" i="22"/>
  <c r="D5" i="141"/>
  <c r="D4" i="23"/>
  <c r="D3" i="127"/>
  <c r="D3" i="133"/>
  <c r="D3" i="20"/>
  <c r="D5" i="25"/>
  <c r="D4" i="126"/>
  <c r="D2" i="122"/>
  <c r="D5" i="126"/>
  <c r="D3" i="139"/>
  <c r="D4" i="141"/>
  <c r="D2" i="24"/>
  <c r="D2" i="20"/>
  <c r="D5" i="24"/>
  <c r="D4" i="21"/>
  <c r="D5" i="132"/>
  <c r="D5" i="138"/>
  <c r="D3" i="136"/>
  <c r="D5" i="21"/>
  <c r="D3" i="120"/>
  <c r="D3" i="24"/>
  <c r="D3" i="126"/>
  <c r="D5" i="129"/>
  <c r="D3" i="129"/>
  <c r="D4" i="138"/>
  <c r="D4" i="26"/>
  <c r="D5" i="26"/>
  <c r="D3" i="25"/>
  <c r="D5" i="23"/>
  <c r="D3" i="21"/>
  <c r="D4" i="123"/>
  <c r="D3" i="124"/>
  <c r="D2" i="25"/>
  <c r="D3" i="132"/>
  <c r="D4" i="120"/>
  <c r="D2" i="22"/>
  <c r="D5" i="123"/>
  <c r="D3" i="123"/>
  <c r="D3" i="22"/>
  <c r="D5" i="20"/>
  <c r="D2" i="21"/>
  <c r="D3" i="23"/>
  <c r="D2" i="133"/>
  <c r="D5" i="120"/>
  <c r="D2" i="136"/>
  <c r="D3" i="135"/>
  <c r="D2" i="127"/>
  <c r="D2" i="120"/>
  <c r="D2" i="130"/>
  <c r="D2" i="126"/>
  <c r="D2" i="23"/>
  <c r="D3" i="138"/>
  <c r="D3" i="26"/>
  <c r="D2" i="124"/>
  <c r="D2" i="123"/>
  <c r="D3" i="141"/>
  <c r="D2" i="135"/>
  <c r="D2" i="139"/>
  <c r="D2" i="142"/>
  <c r="D3" i="27"/>
  <c r="D2" i="27"/>
  <c r="D2" i="141"/>
  <c r="D2" i="121"/>
  <c r="D2" i="26"/>
  <c r="D2" i="138"/>
  <c r="D2" i="132"/>
  <c r="D2" i="129"/>
  <c r="F4" i="139"/>
  <c r="F5" i="139"/>
  <c r="F4" i="127"/>
  <c r="F4" i="121"/>
  <c r="F4" i="133"/>
  <c r="F4" i="124"/>
  <c r="F5" i="127"/>
  <c r="F5" i="133"/>
  <c r="F5" i="121"/>
  <c r="F4" i="130"/>
  <c r="F5" i="124"/>
  <c r="F5" i="136"/>
  <c r="F5" i="130"/>
  <c r="F4" i="136"/>
  <c r="F4" i="142"/>
  <c r="F5" i="142"/>
  <c r="F4" i="125"/>
  <c r="F4" i="137"/>
  <c r="F4" i="131"/>
  <c r="F4" i="128"/>
  <c r="F5" i="143"/>
  <c r="F5" i="125"/>
  <c r="F5" i="134"/>
  <c r="F4" i="143"/>
  <c r="F5" i="131"/>
  <c r="F5" i="128"/>
  <c r="F5" i="137"/>
  <c r="F5" i="140"/>
  <c r="F5" i="122"/>
  <c r="F4" i="140"/>
  <c r="F2" i="128"/>
  <c r="F3" i="128"/>
  <c r="F3" i="140"/>
  <c r="F2" i="134"/>
  <c r="F3" i="131"/>
  <c r="F2" i="143"/>
  <c r="F4" i="134"/>
  <c r="F2" i="137"/>
  <c r="F3" i="143"/>
  <c r="F3" i="122"/>
  <c r="F2" i="131"/>
  <c r="F3" i="134"/>
  <c r="F4" i="122"/>
  <c r="F3" i="125"/>
  <c r="F3" i="137"/>
  <c r="F2" i="140"/>
  <c r="F2" i="125"/>
  <c r="F2" i="122"/>
  <c r="F4" i="22"/>
  <c r="F5" i="141"/>
  <c r="F4" i="23"/>
  <c r="F3" i="127"/>
  <c r="F3" i="139"/>
  <c r="F3" i="142"/>
  <c r="F5" i="27"/>
  <c r="F4" i="132"/>
  <c r="F4" i="20"/>
  <c r="F5" i="126"/>
  <c r="F5" i="135"/>
  <c r="F4" i="25"/>
  <c r="F4" i="141"/>
  <c r="F4" i="135"/>
  <c r="F3" i="133"/>
  <c r="F5" i="22"/>
  <c r="F5" i="25"/>
  <c r="F4" i="126"/>
  <c r="F4" i="129"/>
  <c r="F3" i="121"/>
  <c r="F4" i="27"/>
  <c r="F3" i="130"/>
  <c r="F4" i="24"/>
  <c r="F3" i="20"/>
  <c r="F5" i="138"/>
  <c r="F5" i="20"/>
  <c r="F3" i="124"/>
  <c r="F2" i="21"/>
  <c r="F3" i="23"/>
  <c r="F5" i="132"/>
  <c r="F3" i="132"/>
  <c r="F4" i="120"/>
  <c r="F3" i="22"/>
  <c r="F3" i="25"/>
  <c r="F5" i="23"/>
  <c r="F2" i="24"/>
  <c r="F2" i="20"/>
  <c r="F5" i="24"/>
  <c r="F3" i="120"/>
  <c r="F3" i="123"/>
  <c r="F5" i="21"/>
  <c r="F3" i="24"/>
  <c r="F5" i="129"/>
  <c r="F4" i="21"/>
  <c r="F5" i="123"/>
  <c r="F5" i="26"/>
  <c r="F2" i="22"/>
  <c r="F3" i="21"/>
  <c r="F4" i="123"/>
  <c r="F4" i="138"/>
  <c r="F3" i="126"/>
  <c r="F3" i="136"/>
  <c r="F2" i="25"/>
  <c r="F3" i="129"/>
  <c r="F4" i="26"/>
  <c r="F2" i="139"/>
  <c r="F3" i="138"/>
  <c r="F3" i="27"/>
  <c r="F2" i="27"/>
  <c r="F2" i="141"/>
  <c r="F2" i="121"/>
  <c r="F2" i="26"/>
  <c r="F2" i="133"/>
  <c r="F2" i="127"/>
  <c r="F5" i="120"/>
  <c r="F2" i="136"/>
  <c r="F2" i="135"/>
  <c r="F3" i="135"/>
  <c r="F3" i="141"/>
  <c r="F2" i="120"/>
  <c r="F2" i="130"/>
  <c r="F2" i="126"/>
  <c r="F2" i="23"/>
  <c r="F2" i="124"/>
  <c r="F3" i="26"/>
  <c r="F2" i="123"/>
  <c r="F2" i="142"/>
  <c r="F2" i="138"/>
  <c r="F2" i="132"/>
  <c r="F2" i="1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Sarah Schmidt</author>
  </authors>
  <commentList>
    <comment ref="A1" authorId="0" shapeId="0" xr:uid="{76CC37A5-1C58-4911-AEC5-09E069F440EB}">
      <text>
        <r>
          <rPr>
            <b/>
            <sz val="9"/>
            <color indexed="81"/>
            <rFont val="Segoe UI"/>
            <family val="2"/>
          </rPr>
          <t>Sarah Schmidt:</t>
        </r>
        <r>
          <rPr>
            <sz val="9"/>
            <color indexed="81"/>
            <rFont val="Segoe UI"/>
            <family val="2"/>
          </rPr>
          <t xml:space="preserve">
Additional terms and definitions can be added and are transferred to the EWU Calculator.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<sst xmlns="http://schemas.openxmlformats.org/spreadsheetml/2006/main" count="9011" uniqueCount="516">
  <si>
    <t>GW</t>
  </si>
  <si>
    <t>PAH_RD</t>
  </si>
  <si>
    <t>TP1</t>
  </si>
  <si>
    <t>TP2</t>
  </si>
  <si>
    <t>TP3</t>
  </si>
  <si>
    <t>OD</t>
  </si>
  <si>
    <t>HTc</t>
  </si>
  <si>
    <t>HTnc</t>
  </si>
  <si>
    <t>PM</t>
  </si>
  <si>
    <t>IR</t>
  </si>
  <si>
    <t>POF</t>
  </si>
  <si>
    <t>AC</t>
  </si>
  <si>
    <t>TE</t>
  </si>
  <si>
    <t>FE</t>
  </si>
  <si>
    <t>ME</t>
  </si>
  <si>
    <t>ET</t>
  </si>
  <si>
    <t>LU</t>
  </si>
  <si>
    <t>RDw</t>
  </si>
  <si>
    <t>RDm</t>
  </si>
  <si>
    <t>RDf</t>
  </si>
  <si>
    <t>Equal Weighting</t>
  </si>
  <si>
    <t>Importance and Robustness (Sala et al. 2018)</t>
  </si>
  <si>
    <t>Distance-to-Target (Castellani et al. 2016)</t>
  </si>
  <si>
    <t>Planetary Boundaries (Bjorn &amp; Hauschild 2015)</t>
  </si>
  <si>
    <t>Quality and Maturity (ILCD 2011)</t>
  </si>
  <si>
    <t>Global Warming</t>
  </si>
  <si>
    <t>Ozone depletion</t>
  </si>
  <si>
    <t>Human toxicity, carcinogenic</t>
  </si>
  <si>
    <t>Human toxicity, non-carcinogenic</t>
  </si>
  <si>
    <t>Respiratory effects / Particulate Matter</t>
  </si>
  <si>
    <t>Ionising radiation</t>
  </si>
  <si>
    <t>Photochemical ozone formation</t>
  </si>
  <si>
    <t>Acidification</t>
  </si>
  <si>
    <t>Terrestrial eutrophication</t>
  </si>
  <si>
    <t>Freshwater eutrophication</t>
  </si>
  <si>
    <t>Marine eutrophication</t>
  </si>
  <si>
    <t>Ecotoxicity (freshwater)</t>
  </si>
  <si>
    <t>Land use</t>
  </si>
  <si>
    <t>Resource depletion, water</t>
  </si>
  <si>
    <t>Resource depletion, minerals and metals</t>
  </si>
  <si>
    <t>Resource depletion, fossils</t>
  </si>
  <si>
    <t>Incineration</t>
  </si>
  <si>
    <t>Landfill Construction</t>
  </si>
  <si>
    <t>Disposal on Landfills</t>
  </si>
  <si>
    <t>Transport</t>
  </si>
  <si>
    <t>Others</t>
  </si>
  <si>
    <t>amount</t>
  </si>
  <si>
    <t>road_debris</t>
  </si>
  <si>
    <t>1425b702f710e05afac9fb8133ce44d6</t>
  </si>
  <si>
    <t>3811f41971c3f0709eebb44d8fbede43</t>
  </si>
  <si>
    <t>3bf86ab9b73a2030453791b1757ee40d</t>
  </si>
  <si>
    <t>waste_generation</t>
  </si>
  <si>
    <t>TP1_road_debris</t>
  </si>
  <si>
    <t>TP2_road_debris</t>
  </si>
  <si>
    <t>TP3_road_debris</t>
  </si>
  <si>
    <t>Incineration-REKOI</t>
  </si>
  <si>
    <t>Incineration-REKOII</t>
  </si>
  <si>
    <t>LandfillConstruction</t>
  </si>
  <si>
    <t>LandfillDisposal</t>
  </si>
  <si>
    <t>b971e503ad95e6ae08b2c1d14527f795</t>
  </si>
  <si>
    <t>03256ea43b955b9aec71b5db1191e094</t>
  </si>
  <si>
    <t>2ac43d649ada3f67465904103558df68</t>
  </si>
  <si>
    <t>db7cca98488fe5219ac52d8f787d5332</t>
  </si>
  <si>
    <t>16312d07620646c861601fcabcde6561</t>
  </si>
  <si>
    <t>303c05a7a9ed0d4e8d6d9cf57b6b9994</t>
  </si>
  <si>
    <t>882fad528a41b294bc9d107fff42160a</t>
  </si>
  <si>
    <t>90d4040484edbfbd0b9143651d739ce5</t>
  </si>
  <si>
    <t>eb997d6d68dcebd0994a0c50f2c32c5d</t>
  </si>
  <si>
    <t>fb04703824fdce6a0ed52bdad4d09fa6</t>
  </si>
  <si>
    <t>339d9fd1030fc5ed8b4e0b35ce6d1a01</t>
  </si>
  <si>
    <t>934a4152450dcd3736c6529a6d28054b</t>
  </si>
  <si>
    <t>dfa500d29d9f89e6311efe67bb2c9c4f</t>
  </si>
  <si>
    <t>150900051539ba411dc6a3bf4755f024</t>
  </si>
  <si>
    <t>dc1275e2ba63a7d455244f8b205d9dc2</t>
  </si>
  <si>
    <t>d2b7aa061e79027c644e10da05b2f05f</t>
  </si>
  <si>
    <t>aa7cac3a-3625-41d4-bc54-33e2cf11ec46</t>
  </si>
  <si>
    <t>ce8aeae255d75f50c153685574e21e49</t>
  </si>
  <si>
    <t>8db6952721c41e9661cb72d299096833</t>
  </si>
  <si>
    <t>5debbf40-9fc7-4115-b276-9dcae25f4cdd</t>
  </si>
  <si>
    <t>6ed91be2-eb3f-4676-957c-60de03d8e536</t>
  </si>
  <si>
    <t>Parameter</t>
  </si>
  <si>
    <t>P0</t>
  </si>
  <si>
    <t>Waste Quantity</t>
  </si>
  <si>
    <t>P2</t>
  </si>
  <si>
    <t>FROM: market for pitch (Europe without Switzerland, kilogram), TO: road debris(DE)</t>
  </si>
  <si>
    <t>P3</t>
  </si>
  <si>
    <t>FROM: market for sand (RoW, kilogram), TO: road debris(DE)</t>
  </si>
  <si>
    <t>P4</t>
  </si>
  <si>
    <t>FROM: market for lime, packed (Europe without Switzerland, kilogram), TO: road debris(DE)</t>
  </si>
  <si>
    <t>P5</t>
  </si>
  <si>
    <t>FROM: treatment of road debris, incineration, treatment path (DE, kilogram), TO: waste generation(DE)</t>
  </si>
  <si>
    <t>P6</t>
  </si>
  <si>
    <t>FROM: treatment of road debris, landfill construction, treatment path (DE, kilogram), TO: waste generation(DE)</t>
  </si>
  <si>
    <t>P7</t>
  </si>
  <si>
    <t>FROM: treatment of road debris, disposal on landfills, treatment path (DE, kilogram), TO: waste generation(DE)</t>
  </si>
  <si>
    <t>P8</t>
  </si>
  <si>
    <t>FROM: treatment of road debris, incineration, treatment path road debris (DE, kilogram), TO: treatment of road debris, incineration, treatment path(DE)</t>
  </si>
  <si>
    <t>P9</t>
  </si>
  <si>
    <t>FROM: treatment of road debris, landfill construction, treatment path road debris (DE, kilogram), TO: treatment of road debris, landfill construction, treatment path(DE)</t>
  </si>
  <si>
    <t>P10</t>
  </si>
  <si>
    <t>FROM: treatment of road debris, disposal on landfills, treatment path road debris (DE, kilogram), TO: treatment of road debris, disposal on landfills, treatment path(DE)</t>
  </si>
  <si>
    <t>P11</t>
  </si>
  <si>
    <t>FROM: treatment of road debris, incineration, REKOI (GLO, kilogram), TO: treatment of road debris, incineration, treatment path road debris(DE)</t>
  </si>
  <si>
    <t>P12</t>
  </si>
  <si>
    <t>FROM: treatment of road debris, incineration, REKOII (GLO, kilogram), TO: treatment of road debris, incineration, treatment path road debris(DE)</t>
  </si>
  <si>
    <t>P13</t>
  </si>
  <si>
    <t>FROM: treatment of road debris, landfill construction (GLO, kilogram), TO: treatment of road debris, landfill construction, treatment path road debris(DE)</t>
  </si>
  <si>
    <t>P14</t>
  </si>
  <si>
    <t>FROM: treatment of road debris, disposal on landfills (GLO, kilogram), TO: treatment of road debris, disposal on landfills, treatment path road debris(DE)</t>
  </si>
  <si>
    <t>P15</t>
  </si>
  <si>
    <t>FROM: transport, freight, lorry &gt;32 metric ton, EURO6 (RER, ton kilometer), TO: treatment of road debris, incineration, REKOI(GLO)</t>
  </si>
  <si>
    <t>P16</t>
  </si>
  <si>
    <t>FROM: transport, freight train (DE, ton kilometer), TO: treatment of road debris, incineration, REKOI(GLO)</t>
  </si>
  <si>
    <t>P17</t>
  </si>
  <si>
    <t>FROM: transport, freight, inland waterways, barge (RER, ton kilometer), TO: treatment of road debris, incineration, REKOI(GLO)</t>
  </si>
  <si>
    <t>P18</t>
  </si>
  <si>
    <t>FROM: rock crushing (RER, kilogram), TO: treatment of road debris, incineration, REKOI(GLO)</t>
  </si>
  <si>
    <t>P19</t>
  </si>
  <si>
    <t>FROM: market for natural gas, high pressure (NL, cubic meter), TO: treatment of road debris, incineration, REKOI(GLO)</t>
  </si>
  <si>
    <t>P20</t>
  </si>
  <si>
    <t>FROM: gravel production, crushed (CH, kilogram), TO: treatment of road debris, incineration, REKOI(GLO)</t>
  </si>
  <si>
    <t>P21</t>
  </si>
  <si>
    <t>FROM: gravel and sand quarry operation (CH, kilogram), TO: treatment of road debris, incineration, REKOI(GLO)</t>
  </si>
  <si>
    <t>P22</t>
  </si>
  <si>
    <t>FROM: electricity production, oil (NL, kilowatt hour), TO: treatment of road debris, incineration, REKOI(GLO)</t>
  </si>
  <si>
    <t>P23</t>
  </si>
  <si>
    <t>FROM: electricity production, hard coal (NL, kilowatt hour), TO: treatment of road debris, incineration, REKOI(GLO)</t>
  </si>
  <si>
    <t>P24</t>
  </si>
  <si>
    <t>FROM: electricity production, natural gas, conventional power plant (NL, kilowatt hour), TO: treatment of road debris, incineration, REKOI(GLO)</t>
  </si>
  <si>
    <t>P25</t>
  </si>
  <si>
    <t>FROM: heat and power co-generation, natural gas, conventional power plant, 100MW electrical (NL, megajoule), TO: treatment of road debris, incineration, REKOI(GLO)</t>
  </si>
  <si>
    <t>P26</t>
  </si>
  <si>
    <t>FROM: market for inert filler (GLO, kilogram), TO: treatment of road debris, incineration, REKOI(GLO)</t>
  </si>
  <si>
    <t>P27</t>
  </si>
  <si>
    <t>FROM: market for urea (RER, kilogram), TO: treatment of road debris, incineration, REKOI(GLO)</t>
  </si>
  <si>
    <t>P28</t>
  </si>
  <si>
    <t>FROM: market for lime (RER, kilogram), TO: treatment of road debris, incineration, REKOI(GLO)</t>
  </si>
  <si>
    <t>P29</t>
  </si>
  <si>
    <t>FROM: market for water, decarbonised (RoW, kilogram), TO: treatment of road debris, incineration, REKOI(GLO)</t>
  </si>
  <si>
    <t>P30</t>
  </si>
  <si>
    <t>FROM: market for gypsum, mineral (RER, kilogram), TO: treatment of road debris, incineration, REKOI(GLO)</t>
  </si>
  <si>
    <t>P31</t>
  </si>
  <si>
    <t>FROM: transport, freight, lorry &gt;32 metric ton, EURO6 (RER, ton kilometer), TO: treatment of road debris, incineration, REKOII(GLO)</t>
  </si>
  <si>
    <t>P32</t>
  </si>
  <si>
    <t>FROM: transport, freight train (DE, ton kilometer), TO: treatment of road debris, incineration, REKOII(GLO)</t>
  </si>
  <si>
    <t>P33</t>
  </si>
  <si>
    <t>FROM: transport, freight, inland waterways, barge (RER, ton kilometer), TO: treatment of road debris, incineration, REKOII(GLO)</t>
  </si>
  <si>
    <t>P34</t>
  </si>
  <si>
    <t>FROM: rock crushing (RER, kilogram), TO: treatment of road debris, incineration, REKOII(GLO)</t>
  </si>
  <si>
    <t>P35</t>
  </si>
  <si>
    <t>FROM: market for natural gas, high pressure (NL, cubic meter), TO: treatment of road debris, incineration, REKOII(GLO)</t>
  </si>
  <si>
    <t>P36</t>
  </si>
  <si>
    <t>FROM: gravel production, crushed (CH, kilogram), TO: treatment of road debris, incineration, REKOII(GLO)</t>
  </si>
  <si>
    <t>P37</t>
  </si>
  <si>
    <t>FROM: gravel and sand quarry operation (CH, kilogram), TO: treatment of road debris, incineration, REKOII(GLO)</t>
  </si>
  <si>
    <t>P38</t>
  </si>
  <si>
    <t>FROM: electricity production, oil (NL, kilowatt hour), TO: treatment of road debris, incineration, REKOII(GLO)</t>
  </si>
  <si>
    <t>P39</t>
  </si>
  <si>
    <t>FROM: electricity production, hard coal (NL, kilowatt hour), TO: treatment of road debris, incineration, REKOII(GLO)</t>
  </si>
  <si>
    <t>P40</t>
  </si>
  <si>
    <t>FROM: electricity production, natural gas, conventional power plant (NL, kilowatt hour), TO: treatment of road debris, incineration, REKOII(GLO)</t>
  </si>
  <si>
    <t>P41</t>
  </si>
  <si>
    <t>FROM: heat and power co-generation, natural gas, conventional power plant, 100MW electrical (NL, megajoule), TO: treatment of road debris, incineration, REKOII(GLO)</t>
  </si>
  <si>
    <t>P42</t>
  </si>
  <si>
    <t>FROM: market for inert filler (GLO, kilogram), TO: treatment of road debris, incineration, REKOII(GLO)</t>
  </si>
  <si>
    <t>P43</t>
  </si>
  <si>
    <t>FROM: market for urea (RER, kilogram), TO: treatment of road debris, incineration, REKOII(GLO)</t>
  </si>
  <si>
    <t>P44</t>
  </si>
  <si>
    <t>FROM: market for lime (RER, kilogram), TO: treatment of road debris, incineration, REKOII(GLO)</t>
  </si>
  <si>
    <t>P45</t>
  </si>
  <si>
    <t>FROM: market for water, decarbonised (RoW, kilogram), TO: treatment of road debris, incineration, REKOII(GLO)</t>
  </si>
  <si>
    <t>P46</t>
  </si>
  <si>
    <t>FROM: market for gypsum, mineral (RER, kilogram), TO: treatment of road debris, incineration, REKOII(GLO)</t>
  </si>
  <si>
    <t>P47</t>
  </si>
  <si>
    <t>FROM: transport, freight, lorry &gt;32 metric ton, EURO6 (RER, ton kilometer), TO: treatment of road debris, landfill construction(GLO)</t>
  </si>
  <si>
    <t>P48</t>
  </si>
  <si>
    <t>FROM: rock crushing (RER, kilogram), TO: treatment of road debris, landfill construction(GLO)</t>
  </si>
  <si>
    <t>P49</t>
  </si>
  <si>
    <t>FROM: gravel and sand quarry operation (RoW, kilogram), TO: treatment of road debris, landfill construction(GLO)</t>
  </si>
  <si>
    <t>P50</t>
  </si>
  <si>
    <t>FROM: treatment of waste asphalt, sanitary landfill (RoW, kilogram), TO: treatment of road debris, landfill construction(GLO)</t>
  </si>
  <si>
    <t>P51</t>
  </si>
  <si>
    <t>FROM: transport, freight, lorry &gt;32 metric ton, EURO6 (RER, ton kilometer), TO: treatment of road debris, disposal on landfills(GLO)</t>
  </si>
  <si>
    <t>P52</t>
  </si>
  <si>
    <t>FROM: treatment of waste asphalt, sanitary landfill (RoW, kilogram), TO: treatment of road debris, disposal on landfills(GLO)</t>
  </si>
  <si>
    <t>Parameter Value - S1</t>
  </si>
  <si>
    <t>Parameter Value - S2</t>
  </si>
  <si>
    <t>Parameter Value - S3</t>
  </si>
  <si>
    <t>Parameter Value - default</t>
  </si>
  <si>
    <t>Unit</t>
  </si>
  <si>
    <t>kilogram</t>
  </si>
  <si>
    <t>ton kilometer</t>
  </si>
  <si>
    <t>cubic meter</t>
  </si>
  <si>
    <t>kilowatt hour</t>
  </si>
  <si>
    <t>megajoule</t>
  </si>
  <si>
    <t>Group</t>
  </si>
  <si>
    <t>None</t>
  </si>
  <si>
    <t>relative</t>
  </si>
  <si>
    <t>absolute [kg]</t>
  </si>
  <si>
    <t>Road debris</t>
  </si>
  <si>
    <t>input</t>
  </si>
  <si>
    <t>road debris</t>
  </si>
  <si>
    <t>market for pitch</t>
  </si>
  <si>
    <t>market for sand</t>
  </si>
  <si>
    <t>market for lime, packed</t>
  </si>
  <si>
    <t>waste generation</t>
  </si>
  <si>
    <t>treatment of road debris, incineration, treatment path</t>
  </si>
  <si>
    <t>treatment of road debris, landfill construction, treatment path</t>
  </si>
  <si>
    <t>treatment of road debris, disposal on landfills, treatment path</t>
  </si>
  <si>
    <t>treatment of road debris, incineration, treatment path road debris</t>
  </si>
  <si>
    <t>treatment of road debris, landfill construction, treatment path road debris</t>
  </si>
  <si>
    <t>treatment of road debris, disposal on landfills, treatment path road debris</t>
  </si>
  <si>
    <t>treatment of road debris, incineration, REKOI</t>
  </si>
  <si>
    <t>treatment of road debris, incineration, REKOII</t>
  </si>
  <si>
    <t>treatment of road debris, landfill construction</t>
  </si>
  <si>
    <t>treatment of road debris, disposal on landfills</t>
  </si>
  <si>
    <t>transport, freight, lorry &gt;32 metric ton, EURO6</t>
  </si>
  <si>
    <t>transport, freight train</t>
  </si>
  <si>
    <t>transport, freight, inland waterways, barge</t>
  </si>
  <si>
    <t>rock crushing</t>
  </si>
  <si>
    <t>market for natural gas, high pressure</t>
  </si>
  <si>
    <t>gravel production, crushed</t>
  </si>
  <si>
    <t>gravel and sand quarry operation</t>
  </si>
  <si>
    <t>electricity production, oil</t>
  </si>
  <si>
    <t>electricity production, hard coal</t>
  </si>
  <si>
    <t>electricity production, natural gas, conventional power plant</t>
  </si>
  <si>
    <t>heat and power co-generation, natural gas, conventional power plant, 100MW electrical</t>
  </si>
  <si>
    <t>market for inert filler</t>
  </si>
  <si>
    <t>market for urea</t>
  </si>
  <si>
    <t>market for lime</t>
  </si>
  <si>
    <t>market for water, decarbonised</t>
  </si>
  <si>
    <t>market for gypsum, mineral</t>
  </si>
  <si>
    <t>Carbon dioxide, fossil</t>
  </si>
  <si>
    <t>treatment of waste asphalt, sanitary landfill</t>
  </si>
  <si>
    <t>Benzo(a)pyrene</t>
  </si>
  <si>
    <t>Naphtalene</t>
  </si>
  <si>
    <t>input code</t>
  </si>
  <si>
    <t>input unit</t>
  </si>
  <si>
    <t>input location</t>
  </si>
  <si>
    <t>DE</t>
  </si>
  <si>
    <t>Europe without Switzerland</t>
  </si>
  <si>
    <t>RoW</t>
  </si>
  <si>
    <t>GLO</t>
  </si>
  <si>
    <t>RER</t>
  </si>
  <si>
    <t>NL</t>
  </si>
  <si>
    <t>CH</t>
  </si>
  <si>
    <t>('air', 'non-urban air or from high stacks')</t>
  </si>
  <si>
    <t>('water', 'surface water')</t>
  </si>
  <si>
    <t>activity</t>
  </si>
  <si>
    <t>activity code</t>
  </si>
  <si>
    <t>activity location</t>
  </si>
  <si>
    <t>type</t>
  </si>
  <si>
    <t>production</t>
  </si>
  <si>
    <t>technosphere</t>
  </si>
  <si>
    <t>biosphere</t>
  </si>
  <si>
    <t>material flow</t>
  </si>
  <si>
    <t>formula</t>
  </si>
  <si>
    <t>formula excel</t>
  </si>
  <si>
    <t>GW Impact</t>
  </si>
  <si>
    <t>OD Impact</t>
  </si>
  <si>
    <t>HTc Impact</t>
  </si>
  <si>
    <t>HTnc Impact</t>
  </si>
  <si>
    <t>PM Impact</t>
  </si>
  <si>
    <t>IR Impact</t>
  </si>
  <si>
    <t>POF Impact</t>
  </si>
  <si>
    <t>AC Impact</t>
  </si>
  <si>
    <t>TE Impact</t>
  </si>
  <si>
    <t>FE Impact</t>
  </si>
  <si>
    <t>ME Impact</t>
  </si>
  <si>
    <t>ET Impact</t>
  </si>
  <si>
    <t>LU Impact</t>
  </si>
  <si>
    <t>RDw Impact</t>
  </si>
  <si>
    <t>RDm Impact</t>
  </si>
  <si>
    <t>RDf Impact</t>
  </si>
  <si>
    <t>activity tag</t>
  </si>
  <si>
    <t>Impact category</t>
  </si>
  <si>
    <t>Global warming - climate change</t>
  </si>
  <si>
    <t>Ozone depletion - human health</t>
  </si>
  <si>
    <t>Human toxicity, carcinogenic - human health</t>
  </si>
  <si>
    <t>Human toxicity, non-carcinogenic - human health</t>
  </si>
  <si>
    <t>Respiratory effects / Particulate Matter - human health</t>
  </si>
  <si>
    <t>Ionising radiation - human health</t>
  </si>
  <si>
    <t>Photochemical ozone formation - human health</t>
  </si>
  <si>
    <t>Acidification - ecosystem quality</t>
  </si>
  <si>
    <t>Terrestrial eutrophication - ecosystem quality</t>
  </si>
  <si>
    <t>Freshwater eutrophication - ecosystem quality</t>
  </si>
  <si>
    <t>Marine eutrophication - ecosystem quality</t>
  </si>
  <si>
    <t>Ecotoxicity (freshwater) - ecosystem quality</t>
  </si>
  <si>
    <t>Land use - resources</t>
  </si>
  <si>
    <t>Resource depletion, water - resources</t>
  </si>
  <si>
    <t>Resource depletion, minerals and metals - resources</t>
  </si>
  <si>
    <t>Resource depletion, fossils - resources</t>
  </si>
  <si>
    <t xml:space="preserve">kg CO2 eq </t>
  </si>
  <si>
    <t>kg CFC-11 eq</t>
  </si>
  <si>
    <t>CTUh</t>
  </si>
  <si>
    <t>disease incidences</t>
  </si>
  <si>
    <t xml:space="preserve">kBq U-235 eq. </t>
  </si>
  <si>
    <t>kg NMVOC eq</t>
  </si>
  <si>
    <t>mol H+ eq</t>
  </si>
  <si>
    <t xml:space="preserve">mol N eq </t>
  </si>
  <si>
    <t xml:space="preserve">kg P eq </t>
  </si>
  <si>
    <t>kg N eq</t>
  </si>
  <si>
    <t>CTUe</t>
  </si>
  <si>
    <t>points</t>
  </si>
  <si>
    <t>m3 water eq of
deprived water</t>
  </si>
  <si>
    <t>kg Sb eq</t>
  </si>
  <si>
    <t xml:space="preserve">MJ </t>
  </si>
  <si>
    <t>Normalization Factor</t>
  </si>
  <si>
    <t>Method_Part1</t>
  </si>
  <si>
    <t>EF v2.0 2018 no LT</t>
  </si>
  <si>
    <t>Method_Part2</t>
  </si>
  <si>
    <t>climate change no LT</t>
  </si>
  <si>
    <t>ozone depletion no LT</t>
  </si>
  <si>
    <t>human toxicity: carcinogenic no LT</t>
  </si>
  <si>
    <t>human toxicity: non-carcinogenic no LT</t>
  </si>
  <si>
    <t>particulate matter formation no LT</t>
  </si>
  <si>
    <t>ionising radiation: human health no LT</t>
  </si>
  <si>
    <t>photochemical ozone formation: human health no LT</t>
  </si>
  <si>
    <t>acidification no LT</t>
  </si>
  <si>
    <t>eutrophication: terrestrial no LT</t>
  </si>
  <si>
    <t>eutrophication: freshwater no LT</t>
  </si>
  <si>
    <t>eutrophication: marine no LT</t>
  </si>
  <si>
    <t>ecotoxicity: freshwater no LT</t>
  </si>
  <si>
    <t>land use no LT</t>
  </si>
  <si>
    <t>water use no LT</t>
  </si>
  <si>
    <t>material resources: metals/minerals no LT</t>
  </si>
  <si>
    <t>energy resources: non-renewable no LT</t>
  </si>
  <si>
    <t>Method_Part3</t>
  </si>
  <si>
    <t>global warming potential (GWP100) no LT</t>
  </si>
  <si>
    <t>ozone depletion potential (ODP)  no LT</t>
  </si>
  <si>
    <t>comparative toxic unit for human (CTUh)  no LT</t>
  </si>
  <si>
    <t>impact on human health no LT</t>
  </si>
  <si>
    <t>human exposure efficiency relative to u235 no LT</t>
  </si>
  <si>
    <t>tropospheric ozone concentration increase no LT</t>
  </si>
  <si>
    <t>accumulated exceedance (ae) no LT</t>
  </si>
  <si>
    <t>accumulated exceedance (AE)  no LT</t>
  </si>
  <si>
    <t>fraction of nutrients reaching freshwater end compartment (P) no LT</t>
  </si>
  <si>
    <t>fraction of nutrients reaching marine end compartment (N) no LT</t>
  </si>
  <si>
    <t>comparative toxic unit for ecosystems (CTUe)  no LT</t>
  </si>
  <si>
    <t>soil quality index no LT</t>
  </si>
  <si>
    <t>user deprivation potential (deprivation-weighted water consumption) no LT</t>
  </si>
  <si>
    <t>abiotic depletion potential (ADP): elements (ultimate reserves) no LT</t>
  </si>
  <si>
    <t>abiotic depletion potential (ADP): fossil fuels no LT</t>
  </si>
  <si>
    <t>long</t>
  </si>
  <si>
    <t>ecoinvent 3.7.1_cutoff_ecoSpold02</t>
  </si>
  <si>
    <t>ecoinvent 3.7.1_cutoff_ecoSpold02_reduced_diesel</t>
  </si>
  <si>
    <t>short</t>
  </si>
  <si>
    <t>default</t>
  </si>
  <si>
    <t>db1</t>
  </si>
  <si>
    <t>Activity code</t>
  </si>
  <si>
    <t>Activity name</t>
  </si>
  <si>
    <t>Location</t>
  </si>
  <si>
    <t>Reference</t>
  </si>
  <si>
    <t>Material composition based on ecoinvent 3.7.1 cutoff dataset 'mastic asphalt production' (kilogram, RoW, None)</t>
  </si>
  <si>
    <t>Umwelt – Abfallentsorgung 2017. Fachserie 19 Reihe 1, Statistisches
Bundesamt, 25.06.2019, 2190100177004.</t>
  </si>
  <si>
    <t>Assumption</t>
  </si>
  <si>
    <t>Calculated based on CSD Ingénieurs (2021): Bewirtschaftung von bituminösen Abfällen in der Schweiz – Wirtschaftliche und technische
Bewertung der Entsorgungssituation von bituminösen Abfällen in der Schweiz; Flacher, A.,
Säuberli E.</t>
  </si>
  <si>
    <t>Fraunhofer ISC - Fraunhofer -Institut für Silicatforschung (2019): Konsequenzen verschiedener Verwertungsoptionen
für teerhaltigen Straßenaufbruch; Mrani, O. und Direks, C</t>
  </si>
  <si>
    <t>Transport to Landfill: Assumption, Landfilling: ecoinvent 3.7.1 cutoff</t>
  </si>
  <si>
    <t>ecoinvent 3.7.1 cutoff</t>
  </si>
  <si>
    <t>package</t>
  </si>
  <si>
    <t>brightway2</t>
  </si>
  <si>
    <t>numpy</t>
  </si>
  <si>
    <t>mycolorpy</t>
  </si>
  <si>
    <t>pandas</t>
  </si>
  <si>
    <t>premise</t>
  </si>
  <si>
    <t>version</t>
  </si>
  <si>
    <t>2.4.2</t>
  </si>
  <si>
    <t>1.22.3</t>
  </si>
  <si>
    <t>1.5.1</t>
  </si>
  <si>
    <t>1.4.2</t>
  </si>
  <si>
    <t>1.3.0</t>
  </si>
  <si>
    <t>Database</t>
  </si>
  <si>
    <t>Background system scenarios</t>
  </si>
  <si>
    <t>SSP</t>
  </si>
  <si>
    <t>SSP2</t>
  </si>
  <si>
    <t>RCP</t>
  </si>
  <si>
    <t>Base</t>
  </si>
  <si>
    <t>RCP26</t>
  </si>
  <si>
    <t>RCP19</t>
  </si>
  <si>
    <t>Npi</t>
  </si>
  <si>
    <t>NDC</t>
  </si>
  <si>
    <t>PkBudg1150</t>
  </si>
  <si>
    <t>PkBudg500</t>
  </si>
  <si>
    <t>IAM</t>
  </si>
  <si>
    <t>image</t>
  </si>
  <si>
    <t>remind</t>
  </si>
  <si>
    <t>Update</t>
  </si>
  <si>
    <t>[]</t>
  </si>
  <si>
    <t>sheet_name</t>
  </si>
  <si>
    <t>db_short</t>
  </si>
  <si>
    <t>S1</t>
  </si>
  <si>
    <t>S2</t>
  </si>
  <si>
    <t>S3</t>
  </si>
  <si>
    <t>scenario</t>
  </si>
  <si>
    <t>weighting_method</t>
  </si>
  <si>
    <t>Treatment</t>
  </si>
  <si>
    <t>Utilization</t>
  </si>
  <si>
    <t>Material</t>
  </si>
  <si>
    <t>Treatment of Road debris, Road-Construction-Company, 2020</t>
  </si>
  <si>
    <t>Environmental Waste Utilization</t>
  </si>
  <si>
    <t>Contribution Analysis</t>
  </si>
  <si>
    <t>Scenario Analysis</t>
  </si>
  <si>
    <t>Pathway/WMS</t>
  </si>
  <si>
    <t>Scenario</t>
  </si>
  <si>
    <t>Weighting Method</t>
  </si>
  <si>
    <t>Term</t>
  </si>
  <si>
    <t>Definition</t>
  </si>
  <si>
    <t>Activity</t>
  </si>
  <si>
    <t>Activities represent processes of any type, such as transformation processes or market processes. Specified by name, unit, and location.</t>
  </si>
  <si>
    <t>Biosphere Exchange</t>
  </si>
  <si>
    <t>Emissions, specified by name, unit and category (compartment of the environment).</t>
  </si>
  <si>
    <t>Environmental Value</t>
  </si>
  <si>
    <t>Environmental impact associated with the production of materials which are disposed of.</t>
  </si>
  <si>
    <t>Environmental Waste Utilization quantifies the share of the environmental value of disposed materials which is utilized through waste management.</t>
  </si>
  <si>
    <t>EWU Dashboard</t>
  </si>
  <si>
    <t>Excel Tool for monitoring the environmental waste utilization of waste management systems.</t>
  </si>
  <si>
    <t>Exchange</t>
  </si>
  <si>
    <t xml:space="preserve">Exchanges link activities and are defined by a source (input) and a target (activity). </t>
  </si>
  <si>
    <t>Exchange Type</t>
  </si>
  <si>
    <t>In Brightway2, three types of exchanges exist: production exchanges (reference exchange of an activity), technosphere exchanges, biosphere exchanges.</t>
  </si>
  <si>
    <t>Input</t>
  </si>
  <si>
    <t>Source of an exchange.</t>
  </si>
  <si>
    <t>Integrated Assessment Model (IAM)</t>
  </si>
  <si>
    <t>Integrated assessment modelling links main features of society and economy with the biosphere and atmosphere into one modelling framework. In the context of climate change, the goal of integrated assessment modelling is to enable informed policy-making.</t>
  </si>
  <si>
    <t>LCIA Method</t>
  </si>
  <si>
    <t>A set of characterization factors that is assigned to elementary flows (biosphere exchanges).</t>
  </si>
  <si>
    <t>Normalization</t>
  </si>
  <si>
    <t>According to ISO 14044 (ISO 2006), normalization is an optional step of life cycle impact assessment (LCIA) in which impacts are divided by normalization factors. Normalization factors represent the average impact of a person in a reference region for a certain impact category in a reference year.</t>
  </si>
  <si>
    <t>Person Equivalents</t>
  </si>
  <si>
    <t>Unit of normalized LCA results. A person equivalent quantifies the environmental impact caused annually by the activities of an average person.</t>
  </si>
  <si>
    <t>Perturbation Analysis</t>
  </si>
  <si>
    <t>Perturbation analysis is a sensitivity analysis method. Each parameter is increased by an incremental amount one-at-a-time (OAT) while all other parameters are fixed at their original value (cf. Heijungs and Kleijn 2001, Clavreul et al. 2012, Bisinella et al. 2016).</t>
  </si>
  <si>
    <t>"premise" (PRospective EnvironMental Impact asSEssment, cf. Sacchi et al. 2022) is a Python package that allows to adapt inventory data of the ecoinvent 3 cutoff database to the output results of Integrated Assessment Models (IAM) in order to generate databases under prospective scenarios for any year between 2005 and 2100 (cf. https://premise.readthedocs.io).</t>
  </si>
  <si>
    <t>Production Exchange</t>
  </si>
  <si>
    <t>Reference exchange of an activity. The input activity of the production exchange is the same as its target activity. The production amount is 1 or -1 (-1 for waste treatment actvities, "opposite direction approach").</t>
  </si>
  <si>
    <t>Representative Concentration Pathway (RCP)</t>
  </si>
  <si>
    <t>Representative Concentration Pathways (RCP) describe greenhouse gas concentration trajectories.</t>
  </si>
  <si>
    <t>Sensitivity Ratio</t>
  </si>
  <si>
    <t>The sensitivity ratio is an indicator which can be calculated based on the results of a perturbation analysis. It is defined as the ratio of relative changes of impacts to the relative change of a parameter value. Sensitivity ratios are used to determine parameters which should be known more precisely (as their uncertainty might have a high effect on the uncertainty of the systems environmental performance) or to identify parameter changes that might have significant effects on the environmental performance and are therefore from special interest for improving the environmental performance of the waste management system (cf. Calvreul et al. 2012).</t>
  </si>
  <si>
    <t>Shared Socioeconomic Pathway (SSP)</t>
  </si>
  <si>
    <t>Shared Socioeconomic Pathways are scenarios of projected socioeconomic global changes related to different climate policies. SSP2 ("Middle of the road") describes a scenario in which social, economic, and technological trends follow historical patterns.</t>
  </si>
  <si>
    <t>Technosphere Exchange</t>
  </si>
  <si>
    <t>Link between two technosphere activities. Specified by a source and a target.</t>
  </si>
  <si>
    <t>Weighting</t>
  </si>
  <si>
    <t>Weighting factors that are used for aggregating impact category wise calculated impacts and indicator scores.</t>
  </si>
  <si>
    <t>Monitoring the Environmental Performance of Waste Management Systems</t>
  </si>
  <si>
    <t>yes</t>
  </si>
  <si>
    <t>technosphere &amp; biosphere</t>
  </si>
  <si>
    <t>kg</t>
  </si>
  <si>
    <t>manual</t>
  </si>
  <si>
    <t>no</t>
  </si>
  <si>
    <t>Mg</t>
  </si>
  <si>
    <t>Gg</t>
  </si>
  <si>
    <t>manual + premise</t>
  </si>
  <si>
    <t>t</t>
  </si>
  <si>
    <t>kt</t>
  </si>
  <si>
    <r>
      <t xml:space="preserve">Additional information and exemplary case studies are available under </t>
    </r>
    <r>
      <rPr>
        <i/>
        <sz val="11"/>
        <color theme="1"/>
        <rFont val="Arial"/>
        <family val="2"/>
      </rPr>
      <t>https://github.com/SarahSchmidt94/MoEWe</t>
    </r>
    <r>
      <rPr>
        <sz val="11"/>
        <color theme="1"/>
        <rFont val="Arial"/>
        <family val="2"/>
      </rPr>
      <t xml:space="preserve"> and in the associated publication:</t>
    </r>
  </si>
  <si>
    <t>Schmidt, S.; Laner, D. (in preparation): Environmental Waste Utilization score to monitor the performance of waste management systems</t>
  </si>
  <si>
    <t>Sheet name</t>
  </si>
  <si>
    <t>Description</t>
  </si>
  <si>
    <t>EWUS_Monitor</t>
  </si>
  <si>
    <t>Monitor the environmental performance of the waste management system under study. Select a pathway / waste management system, scenario, database, and weighting method to display the respective results.
Figure 1: Environmental Waste Utilization Scores per Impact Category
Figure 2: Aggregated Environmental Waste Utilization Scores
Figure 3: Contribution Analysis - Pathways
Figure 4: Contribution Analysis - Activities
Figure 5: Scenario Analysis - Foreground system scenarios
Figure 6: Scenario Analysis - Background system scenarios
Figure 7: EWU-Components (Impacts of waste treatment and waste utilization; environmental value of discarded materials)</t>
  </si>
  <si>
    <t>The parameter sheet serves as a documentation of foreground system scenario values. Modify parameter values to generate or adapt foreground system scenarios. To adapt not only scenarios but also the default system, change the default amount. Besides parameter values. The column group indicates which parameters have to correspond (mass balance).</t>
  </si>
  <si>
    <t>Glossar</t>
  </si>
  <si>
    <t>Technical terms are explained.</t>
  </si>
  <si>
    <t>The following sheets are hidden by default, but can be displayed by using the unhide menu (right click on any visible tab --&gt; "Unhide"). Please be aware that manual changes in these sheets might cause significant errors.</t>
  </si>
  <si>
    <t>Dictionary</t>
  </si>
  <si>
    <t>Explanation of abbreviations.</t>
  </si>
  <si>
    <t>FigureX_Data</t>
  </si>
  <si>
    <t>Data behind the figures displayed on the EWU_Dashboard-sheet.</t>
  </si>
  <si>
    <t>Documentation</t>
  </si>
  <si>
    <t>Documentation of data sources and Python package versions used for generating the EWU Dashboard.</t>
  </si>
  <si>
    <r>
      <t>Indicator_</t>
    </r>
    <r>
      <rPr>
        <b/>
        <i/>
        <sz val="11"/>
        <color theme="0"/>
        <rFont val="Arial"/>
        <family val="2"/>
      </rPr>
      <t>Database</t>
    </r>
    <r>
      <rPr>
        <b/>
        <sz val="11"/>
        <color theme="0"/>
        <rFont val="Arial"/>
        <family val="2"/>
      </rPr>
      <t>_</t>
    </r>
    <r>
      <rPr>
        <b/>
        <i/>
        <sz val="11"/>
        <color theme="0"/>
        <rFont val="Arial"/>
        <family val="2"/>
      </rPr>
      <t>Scenario</t>
    </r>
  </si>
  <si>
    <t>Environmental waste utilization scores.</t>
  </si>
  <si>
    <r>
      <t>W_Ind_</t>
    </r>
    <r>
      <rPr>
        <b/>
        <i/>
        <sz val="11"/>
        <color theme="0"/>
        <rFont val="Arial"/>
        <family val="2"/>
      </rPr>
      <t>Database</t>
    </r>
    <r>
      <rPr>
        <b/>
        <sz val="11"/>
        <color theme="0"/>
        <rFont val="Arial"/>
        <family val="2"/>
      </rPr>
      <t>_</t>
    </r>
    <r>
      <rPr>
        <b/>
        <i/>
        <sz val="11"/>
        <color theme="0"/>
        <rFont val="Arial"/>
        <family val="2"/>
      </rPr>
      <t>Scenario</t>
    </r>
  </si>
  <si>
    <t>Weighted environmental waste utilization scores.</t>
  </si>
  <si>
    <t>Weighting factors for aggregating indicator scores.</t>
  </si>
  <si>
    <r>
      <t>LCA_</t>
    </r>
    <r>
      <rPr>
        <b/>
        <i/>
        <sz val="11"/>
        <color theme="0"/>
        <rFont val="Arial"/>
        <family val="2"/>
      </rPr>
      <t>Database</t>
    </r>
    <r>
      <rPr>
        <b/>
        <sz val="11"/>
        <color theme="0"/>
        <rFont val="Arial"/>
        <family val="2"/>
      </rPr>
      <t>_</t>
    </r>
    <r>
      <rPr>
        <b/>
        <i/>
        <sz val="11"/>
        <color theme="0"/>
        <rFont val="Arial"/>
        <family val="2"/>
      </rPr>
      <t>Scenario</t>
    </r>
  </si>
  <si>
    <t>LCA results per 1 kg of waste. Values are given in person equivalents.</t>
  </si>
  <si>
    <t>CA_Pathways_Database_Scenario</t>
  </si>
  <si>
    <t>Results of the contribution analysis on pathway level. Values are given in person equivalents.</t>
  </si>
  <si>
    <r>
      <t>CA_acts_</t>
    </r>
    <r>
      <rPr>
        <b/>
        <i/>
        <sz val="11"/>
        <color theme="0"/>
        <rFont val="Arial"/>
        <family val="2"/>
      </rPr>
      <t>Database</t>
    </r>
    <r>
      <rPr>
        <b/>
        <sz val="11"/>
        <color theme="0"/>
        <rFont val="Arial"/>
        <family val="2"/>
      </rPr>
      <t>_</t>
    </r>
    <r>
      <rPr>
        <b/>
        <i/>
        <sz val="11"/>
        <color theme="0"/>
        <rFont val="Arial"/>
        <family val="2"/>
      </rPr>
      <t>Scenario</t>
    </r>
  </si>
  <si>
    <t>Results of the contribution analysis on activity level. Values are given in person equivalents.</t>
  </si>
  <si>
    <r>
      <t>Waste_Generation_</t>
    </r>
    <r>
      <rPr>
        <b/>
        <i/>
        <sz val="11"/>
        <color theme="0"/>
        <rFont val="Arial"/>
        <family val="2"/>
      </rPr>
      <t>Scenario</t>
    </r>
  </si>
  <si>
    <t>Waste quantities per pathway. Values are given in kilogram.</t>
  </si>
  <si>
    <r>
      <t>Waste_Composition_</t>
    </r>
    <r>
      <rPr>
        <b/>
        <i/>
        <sz val="11"/>
        <color theme="0"/>
        <rFont val="Arial"/>
        <family val="2"/>
      </rPr>
      <t>Scenario</t>
    </r>
  </si>
  <si>
    <t>Waste composition per pathway on a percentage basis.</t>
  </si>
  <si>
    <r>
      <t>LCI_</t>
    </r>
    <r>
      <rPr>
        <b/>
        <i/>
        <sz val="11"/>
        <color theme="0"/>
        <rFont val="Arial"/>
        <family val="2"/>
      </rPr>
      <t>Database</t>
    </r>
    <r>
      <rPr>
        <b/>
        <sz val="11"/>
        <color theme="0"/>
        <rFont val="Arial"/>
        <family val="2"/>
      </rPr>
      <t>_</t>
    </r>
    <r>
      <rPr>
        <b/>
        <i/>
        <sz val="11"/>
        <color theme="0"/>
        <rFont val="Arial"/>
        <family val="2"/>
      </rPr>
      <t>Scenario</t>
    </r>
  </si>
  <si>
    <t>Modular LCA calculation of the foreground system. Characterization factors and impact assessment. Impacts and characterization factors are given in the unit of the respective impact category, exchange amounts are given in the respective exchange input unit.</t>
  </si>
  <si>
    <t>NormalizationFactors</t>
  </si>
  <si>
    <t>Normalization factors used for normalization of environmental impacts.</t>
  </si>
  <si>
    <r>
      <t>OEV_Materials_</t>
    </r>
    <r>
      <rPr>
        <b/>
        <i/>
        <sz val="11"/>
        <color theme="0"/>
        <rFont val="Arial"/>
        <family val="2"/>
      </rPr>
      <t>Database</t>
    </r>
  </si>
  <si>
    <t>Original environmental value per material. Values are given in person equivalents.</t>
  </si>
  <si>
    <t>OEV_PWs_Database_Scenario</t>
  </si>
  <si>
    <t>Original environmental value per pathway. Values are given in person equivalents.</t>
  </si>
  <si>
    <r>
      <t>Supply_Chain_</t>
    </r>
    <r>
      <rPr>
        <b/>
        <i/>
        <sz val="11"/>
        <color theme="0"/>
        <rFont val="Arial"/>
        <family val="2"/>
      </rPr>
      <t>Database</t>
    </r>
    <r>
      <rPr>
        <b/>
        <sz val="11"/>
        <color theme="0"/>
        <rFont val="Arial"/>
        <family val="2"/>
      </rPr>
      <t>_</t>
    </r>
    <r>
      <rPr>
        <b/>
        <i/>
        <sz val="11"/>
        <color theme="0"/>
        <rFont val="Arial"/>
        <family val="2"/>
      </rPr>
      <t>Scenario</t>
    </r>
  </si>
  <si>
    <t>Values are given in the reference unit of the respective activity.</t>
  </si>
  <si>
    <r>
      <t>TUM_</t>
    </r>
    <r>
      <rPr>
        <b/>
        <i/>
        <sz val="11"/>
        <color theme="0"/>
        <rFont val="Arial"/>
        <family val="2"/>
      </rPr>
      <t>Database_Scenario</t>
    </r>
    <r>
      <rPr>
        <b/>
        <sz val="11"/>
        <color theme="0"/>
        <rFont val="Arial"/>
        <family val="2"/>
      </rPr>
      <t>_Treatm</t>
    </r>
  </si>
  <si>
    <t xml:space="preserve">EWU-Component "Environmental impact of waste treatment" calculated per impact category. </t>
  </si>
  <si>
    <r>
      <t>TUM_</t>
    </r>
    <r>
      <rPr>
        <b/>
        <i/>
        <sz val="11"/>
        <color theme="0"/>
        <rFont val="Arial"/>
        <family val="2"/>
      </rPr>
      <t>Database_Scenario</t>
    </r>
    <r>
      <rPr>
        <b/>
        <sz val="11"/>
        <color theme="0"/>
        <rFont val="Arial"/>
        <family val="2"/>
      </rPr>
      <t>_Util</t>
    </r>
  </si>
  <si>
    <t xml:space="preserve">EWU-Component "Environmental impact of waste utilization" calculated per impact category. </t>
  </si>
  <si>
    <r>
      <t>TUM_</t>
    </r>
    <r>
      <rPr>
        <b/>
        <i/>
        <sz val="11"/>
        <color theme="0"/>
        <rFont val="Arial"/>
        <family val="2"/>
      </rPr>
      <t>Database_Scenario</t>
    </r>
    <r>
      <rPr>
        <b/>
        <sz val="11"/>
        <color theme="0"/>
        <rFont val="Arial"/>
        <family val="2"/>
      </rPr>
      <t>_Mat</t>
    </r>
  </si>
  <si>
    <t xml:space="preserve">EWU-Component "Environmental value of discarded materials" calculated per impact category. </t>
  </si>
  <si>
    <r>
      <t>WTUM_</t>
    </r>
    <r>
      <rPr>
        <b/>
        <i/>
        <sz val="11"/>
        <color theme="0"/>
        <rFont val="Arial"/>
        <family val="2"/>
      </rPr>
      <t>Database_Scenario</t>
    </r>
    <r>
      <rPr>
        <b/>
        <sz val="11"/>
        <color theme="0"/>
        <rFont val="Arial"/>
        <family val="2"/>
      </rPr>
      <t>_Treatm</t>
    </r>
  </si>
  <si>
    <t xml:space="preserve">EWU-Component "Environmental impact of waste treatment" calculated per weighting method. </t>
  </si>
  <si>
    <r>
      <t>WTUM_</t>
    </r>
    <r>
      <rPr>
        <b/>
        <i/>
        <sz val="11"/>
        <color theme="0"/>
        <rFont val="Arial"/>
        <family val="2"/>
      </rPr>
      <t>Database_Scenario</t>
    </r>
    <r>
      <rPr>
        <b/>
        <sz val="11"/>
        <color theme="0"/>
        <rFont val="Arial"/>
        <family val="2"/>
      </rPr>
      <t>_Util</t>
    </r>
  </si>
  <si>
    <t>EWU-Component "Environmental impact of waste utilization" calculated per weighting method.</t>
  </si>
  <si>
    <r>
      <t>WTUM_</t>
    </r>
    <r>
      <rPr>
        <b/>
        <i/>
        <sz val="11"/>
        <color theme="0"/>
        <rFont val="Arial"/>
        <family val="2"/>
      </rPr>
      <t>Database_Scenario</t>
    </r>
    <r>
      <rPr>
        <b/>
        <sz val="11"/>
        <color theme="0"/>
        <rFont val="Arial"/>
        <family val="2"/>
      </rPr>
      <t>_Mat</t>
    </r>
  </si>
  <si>
    <t>EWU-Component "Environmental value of discarded materials" calculated per weighting method.</t>
  </si>
  <si>
    <t>A central objective of waste management is to reduce impacts associated with waste generation and treatment to protect human health and the environment. As part of the Environmental Waste Utilization Dashboard (EWU Dashboard) Environmental Waste Utilization scores are calculated to assess the capability of waste management systems to reduce the adverse impacts of waste generation and waste management. Environmental Waste Utilization quantifies the share of the environmental value of disposed materials which is preserved through waste management. The EWU Dashboard enables to explore Environmental Waste Utilization scores for various waste management systems under changing boundary conditions and increases the transparency of indicator calculations. Monitoring the Environmental Waste Utilization of waste management systems allows to identify environmentally preferable waste management concepts and enables sound decision support.</t>
  </si>
  <si>
    <t>Weighting based on impact size</t>
  </si>
  <si>
    <t>Weighting based on impact size + Importance and Robustness (Sala et al. 2018)</t>
  </si>
  <si>
    <t>Weighting based on impact size + Distance-to-Target (Castellani et al. 2016)</t>
  </si>
  <si>
    <t>Weighting based on impact size + Planetary Boundaries (Bjorn &amp; Hauschild 2015)</t>
  </si>
  <si>
    <t>Weighting based on impact size + Quality and Maturity (ILCD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</si>
</sst>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22"/>
      <color theme="1"/>
      <name val="Arial"/>
      <family val="2"/>
    </font>
    <font>
      <b/>
      <sz val="18"/>
      <color rgb="FFFFFFFF"/>
      <name val="Arial"/>
      <family val="2"/>
    </font>
    <font>
      <sz val="18"/>
      <color theme="1"/>
      <name val="Arial"/>
      <family val="2"/>
    </font>
    <font>
      <b/>
      <sz val="10"/>
      <color theme="1"/>
      <name val="Arial"/>
      <family val="2"/>
    </font>
    <font>
      <sz val="10"/>
      <color theme="1"/>
      <name val="Arial"/>
      <family val="2"/>
    </font>
    <font>
      <sz val="11"/>
      <color theme="1"/>
      <name val="Calibri"/>
      <family val="2"/>
      <scheme val="minor"/>
    </font>
    <font>
      <b/>
      <sz val="11"/>
      <color theme="0"/>
      <name val="Arial"/>
      <family val="2"/>
    </font>
    <font>
      <sz val="11"/>
      <color theme="1"/>
      <name val="Arial"/>
      <family val="2"/>
    </font>
    <font>
      <b/>
      <sz val="11"/>
      <color theme="1"/>
      <name val="Arial"/>
      <family val="2"/>
    </font>
    <font>
      <b/>
      <sz val="9"/>
      <color indexed="81"/>
      <name val="Segoe UI"/>
      <family val="2"/>
    </font>
    <font>
      <sz val="9"/>
      <color indexed="81"/>
      <name val="Segoe UI"/>
      <family val="2"/>
    </font>
    <font>
      <b/>
      <sz val="18"/>
      <color theme="1"/>
      <name val="Arial"/>
      <family val="2"/>
    </font>
    <font>
      <sz val="11"/>
      <color theme="0"/>
      <name val="Arial"/>
      <family val="2"/>
    </font>
    <font>
      <sz val="10"/>
      <color theme="0"/>
      <name val="Arial"/>
      <family val="2"/>
    </font>
    <font>
      <sz val="11"/>
      <color theme="5"/>
      <name val="Arial"/>
      <family val="2"/>
    </font>
    <font>
      <i/>
      <sz val="11"/>
      <color theme="1"/>
      <name val="Arial"/>
      <family val="2"/>
    </font>
    <font>
      <sz val="11"/>
      <name val="Arial"/>
      <family val="2"/>
    </font>
    <font>
      <b/>
      <i/>
      <sz val="11"/>
      <color theme="0"/>
      <name val="Arial"/>
      <family val="2"/>
    </font>
  </fonts>
  <fills count="6">
    <fill>
      <patternFill patternType="none"/>
    </fill>
    <fill>
      <patternFill patternType="gray125"/>
    </fill>
    <fill>
      <patternFill patternType="solid">
        <fgColor rgb="FFFFFFFF"/>
        <bgColor indexed="64"/>
      </patternFill>
    </fill>
    <fill>
      <patternFill patternType="solid">
        <fgColor rgb="FF595959"/>
        <bgColor indexed="64"/>
      </patternFill>
    </fill>
    <fill>
      <patternFill patternType="solid">
        <fgColor theme="1" tint="0.34998626667073579"/>
        <bgColor indexed="64"/>
      </patternFill>
    </fill>
    <fill>
      <patternFill patternType="solid">
        <fgColor theme="0"/>
        <bgColor indexed="64"/>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1"/>
  </cellStyleXfs>
  <cellXfs count="26">
    <xf numFmtId="0" fontId="0" fillId="0" borderId="0" xfId="0"/>
    <xf numFmtId="0" fontId="0" fillId="2" borderId="0" xfId="0" applyFill="1"/>
    <xf numFmtId="2" fontId="1" fillId="0" borderId="1" xfId="0" applyNumberFormat="1" applyFont="1" applyBorder="1"/>
    <xf numFmtId="9" fontId="2" fillId="3" borderId="2" xfId="0" applyNumberFormat="1" applyFont="1" applyFill="1" applyBorder="1"/>
    <xf numFmtId="9" fontId="3" fillId="0" borderId="2" xfId="0" applyNumberFormat="1" applyFont="1" applyBorder="1"/>
    <xf numFmtId="2" fontId="4" fillId="0" borderId="2" xfId="0" applyNumberFormat="1" applyFont="1" applyBorder="1" applyAlignment="1">
      <alignment wrapText="1"/>
    </xf>
    <xf numFmtId="11" fontId="5" fillId="0" borderId="2" xfId="0" applyNumberFormat="1" applyFont="1" applyBorder="1" applyAlignment="1">
      <alignment wrapText="1"/>
    </xf>
    <xf numFmtId="1" fontId="5" fillId="0" borderId="2" xfId="0" applyNumberFormat="1" applyFont="1" applyBorder="1" applyAlignment="1">
      <alignment wrapText="1"/>
    </xf>
    <xf numFmtId="9" fontId="5" fillId="0" borderId="2" xfId="0" applyNumberFormat="1" applyFont="1" applyBorder="1" applyAlignment="1">
      <alignment wrapText="1"/>
    </xf>
    <xf numFmtId="2" fontId="5" fillId="0" borderId="2" xfId="0" applyNumberFormat="1" applyFont="1" applyBorder="1" applyAlignment="1">
      <alignment wrapText="1"/>
    </xf>
    <xf numFmtId="0" fontId="7" fillId="4" borderId="3" xfId="1" applyFont="1" applyFill="1" applyBorder="1"/>
    <xf numFmtId="0" fontId="7" fillId="4" borderId="3" xfId="1" applyFont="1" applyFill="1" applyBorder="1" applyAlignment="1">
      <alignment wrapText="1"/>
    </xf>
    <xf numFmtId="0" fontId="8" fillId="0" borderId="1" xfId="1" applyFont="1"/>
    <xf numFmtId="0" fontId="9" fillId="0" borderId="3" xfId="1" applyFont="1" applyBorder="1" applyAlignment="1">
      <alignment horizontal="left" vertical="top" wrapText="1"/>
    </xf>
    <xf numFmtId="0" fontId="8" fillId="0" borderId="3" xfId="1" applyFont="1" applyBorder="1" applyAlignment="1">
      <alignment horizontal="left" vertical="top" wrapText="1"/>
    </xf>
    <xf numFmtId="0" fontId="8" fillId="0" borderId="1" xfId="1" applyFont="1" applyAlignment="1">
      <alignment wrapText="1"/>
    </xf>
    <xf numFmtId="0" fontId="12" fillId="0" borderId="1" xfId="1" applyFont="1"/>
    <xf numFmtId="0" fontId="13" fillId="5" borderId="1" xfId="1" applyFont="1" applyFill="1"/>
    <xf numFmtId="0" fontId="14" fillId="5" borderId="1" xfId="1" applyFont="1" applyFill="1"/>
    <xf numFmtId="0" fontId="15" fillId="0" borderId="1" xfId="1" applyFont="1"/>
    <xf numFmtId="0" fontId="3" fillId="0" borderId="1" xfId="1" applyFont="1"/>
    <xf numFmtId="0" fontId="16" fillId="0" borderId="1" xfId="1" applyFont="1"/>
    <xf numFmtId="0" fontId="7" fillId="4" borderId="3" xfId="1" applyFont="1" applyFill="1" applyBorder="1" applyAlignment="1">
      <alignment vertical="top"/>
    </xf>
    <xf numFmtId="0" fontId="8" fillId="0" borderId="3" xfId="1" applyFont="1" applyBorder="1" applyAlignment="1">
      <alignment wrapText="1"/>
    </xf>
    <xf numFmtId="0" fontId="8" fillId="5" borderId="1" xfId="1" applyFont="1" applyFill="1" applyAlignment="1">
      <alignment horizontal="left" wrapText="1"/>
    </xf>
    <xf numFmtId="0" fontId="17" fillId="0" borderId="1" xfId="1" applyFont="1" applyAlignment="1">
      <alignment horizontal="left" wrapText="1"/>
    </xf>
  </cellXfs>
  <cellStyles count="2">
    <cellStyle name="Standard" xfId="0" builtinId="0"/>
    <cellStyle name="Standard 2" xfId="1" xr:uid="{7FA35BD7-AE5E-4BA0-9C19-45626FE901B7}"/>
  </cellStyles>
  <dxfs count="156">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sheetMetadata" Target="metadata.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calcChain" Target="calcChain.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tx>
            <c:strRef>
              <c:f>EWU_Dashboard!$B$3</c:f>
              <c:strCache>
                <c:ptCount val="1"/>
                <c:pt idx="0">
                  <c:v>PAH_RD</c:v>
                </c:pt>
              </c:strCache>
            </c:strRef>
          </c:tx>
          <c:spPr>
            <a:solidFill>
              <a:srgbClr val="30123B">
                <a:alpha val="50000"/>
              </a:srgbClr>
            </a:solidFill>
            <a:ln>
              <a:solidFill>
                <a:srgbClr val="30123B"/>
              </a:solidFill>
            </a:ln>
          </c:spPr>
          <c:cat>
            <c:strRef>
              <c:f>Figure1_Data!$B$1:$Q$1</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Figure1_Data!$B$2:$Q$2</c:f>
              <c:numCache>
                <c:formatCode>0%</c:formatCode>
                <c:ptCount val="16"/>
                <c:pt idx="0">
                  <c:v>-0.75622493374679922</c:v>
                </c:pt>
                <c:pt idx="1">
                  <c:v>-4.5282363541710856E-2</c:v>
                </c:pt>
                <c:pt idx="2">
                  <c:v>-0.29827975563144832</c:v>
                </c:pt>
                <c:pt idx="3">
                  <c:v>-0.2855444903890913</c:v>
                </c:pt>
                <c:pt idx="4">
                  <c:v>-0.45471349442149928</c:v>
                </c:pt>
                <c:pt idx="5">
                  <c:v>-5.8692543853105128E-2</c:v>
                </c:pt>
                <c:pt idx="6">
                  <c:v>-0.18862749225711453</c:v>
                </c:pt>
                <c:pt idx="7">
                  <c:v>-0.11747593883105453</c:v>
                </c:pt>
                <c:pt idx="8">
                  <c:v>-0.20443720353217326</c:v>
                </c:pt>
                <c:pt idx="9">
                  <c:v>-0.20887549444140147</c:v>
                </c:pt>
                <c:pt idx="10">
                  <c:v>-0.25626339221718863</c:v>
                </c:pt>
                <c:pt idx="11">
                  <c:v>-0.3935154166717309</c:v>
                </c:pt>
                <c:pt idx="12">
                  <c:v>-0.45313345176208591</c:v>
                </c:pt>
                <c:pt idx="13">
                  <c:v>3.5868100008919E-3</c:v>
                </c:pt>
                <c:pt idx="14">
                  <c:v>-0.25603127493091726</c:v>
                </c:pt>
                <c:pt idx="15">
                  <c:v>-3.6172039652604196E-2</c:v>
                </c:pt>
              </c:numCache>
            </c:numRef>
          </c:val>
          <c:extLst>
            <c:ext xmlns:c16="http://schemas.microsoft.com/office/drawing/2014/chart" uri="{C3380CC4-5D6E-409C-BE32-E72D297353CC}">
              <c16:uniqueId val="{00000000-CDCB-4B93-84A3-A981E9057E26}"/>
            </c:ext>
          </c:extLst>
        </c:ser>
        <c:ser>
          <c:idx val="1"/>
          <c:order val="1"/>
          <c:tx>
            <c:strRef>
              <c:f>EWU_Dashboard!$B$3</c:f>
              <c:strCache>
                <c:ptCount val="1"/>
                <c:pt idx="0">
                  <c:v>PAH_RD</c:v>
                </c:pt>
              </c:strCache>
            </c:strRef>
          </c:tx>
          <c:spPr>
            <a:solidFill>
              <a:srgbClr val="C00000">
                <a:alpha val="50000"/>
              </a:srgbClr>
            </a:solidFill>
            <a:ln>
              <a:solidFill>
                <a:srgbClr val="C00000"/>
              </a:solidFill>
            </a:ln>
          </c:spPr>
          <c:cat>
            <c:strRef>
              <c:f>Figure1_Data!$B$1:$Q$1</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Figure1_Data!$B$3:$Q$3</c:f>
              <c:numCache>
                <c:formatCode>0%</c:formatCode>
                <c:ptCount val="1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numCache>
            </c:numRef>
          </c:val>
          <c:extLst>
            <c:ext xmlns:c16="http://schemas.microsoft.com/office/drawing/2014/chart" uri="{C3380CC4-5D6E-409C-BE32-E72D297353CC}">
              <c16:uniqueId val="{00000001-CDCB-4B93-84A3-A981E9057E26}"/>
            </c:ext>
          </c:extLst>
        </c:ser>
        <c:ser>
          <c:idx val="2"/>
          <c:order val="2"/>
          <c:tx>
            <c:strRef>
              <c:f>EWU_Dashboard!$B$3</c:f>
              <c:strCache>
                <c:ptCount val="1"/>
                <c:pt idx="0">
                  <c:v>PAH_RD</c:v>
                </c:pt>
              </c:strCache>
            </c:strRef>
          </c:tx>
          <c:spPr>
            <a:solidFill>
              <a:srgbClr val="7030A0">
                <a:alpha val="50000"/>
              </a:srgbClr>
            </a:solidFill>
            <a:ln>
              <a:solidFill>
                <a:srgbClr val="7030A0"/>
              </a:solidFill>
            </a:ln>
          </c:spPr>
          <c:cat>
            <c:strRef>
              <c:f>Figure1_Data!$B$1:$Q$1</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Figure1_Data!$B$4:$Q$4</c:f>
              <c:numCache>
                <c:formatCode>0%</c:formatCode>
                <c:ptCount val="1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numCache>
            </c:numRef>
          </c:val>
          <c:extLst>
            <c:ext xmlns:c16="http://schemas.microsoft.com/office/drawing/2014/chart" uri="{C3380CC4-5D6E-409C-BE32-E72D297353CC}">
              <c16:uniqueId val="{00000002-CDCB-4B93-84A3-A981E9057E26}"/>
            </c:ext>
          </c:extLst>
        </c:ser>
        <c:ser>
          <c:idx val="3"/>
          <c:order val="3"/>
          <c:tx>
            <c:strRef>
              <c:f>EWU_Dashboard!$B$3</c:f>
              <c:strCache>
                <c:ptCount val="1"/>
                <c:pt idx="0">
                  <c:v>PAH_RD</c:v>
                </c:pt>
              </c:strCache>
            </c:strRef>
          </c:tx>
          <c:spPr>
            <a:solidFill>
              <a:srgbClr val="595959">
                <a:alpha val="50000"/>
              </a:srgbClr>
            </a:solidFill>
            <a:ln>
              <a:solidFill>
                <a:srgbClr val="595959"/>
              </a:solidFill>
            </a:ln>
          </c:spPr>
          <c:cat>
            <c:strRef>
              <c:f>Figure1_Data!$B$1:$Q$1</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Figure1_Data!$B$5:$Q$5</c:f>
              <c:numCache>
                <c:formatCode>0%</c:formatCode>
                <c:ptCount val="1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numCache>
            </c:numRef>
          </c:val>
          <c:extLst>
            <c:ext xmlns:c16="http://schemas.microsoft.com/office/drawing/2014/chart" uri="{C3380CC4-5D6E-409C-BE32-E72D297353CC}">
              <c16:uniqueId val="{00000003-CDCB-4B93-84A3-A981E9057E26}"/>
            </c:ext>
          </c:extLst>
        </c:ser>
        <c:dLbls>
          <c:showLegendKey val="0"/>
          <c:showVal val="0"/>
          <c:showCatName val="0"/>
          <c:showSerName val="0"/>
          <c:showPercent val="0"/>
          <c:showBubbleSize val="0"/>
        </c:dLbls>
        <c:axId val="50010001"/>
        <c:axId val="50010002"/>
      </c:radarChart>
      <c:catAx>
        <c:axId val="50010001"/>
        <c:scaling>
          <c:orientation val="minMax"/>
        </c:scaling>
        <c:delete val="0"/>
        <c:axPos val="b"/>
        <c:majorGridlines/>
        <c:numFmt formatCode="General" sourceLinked="0"/>
        <c:majorTickMark val="out"/>
        <c:minorTickMark val="none"/>
        <c:tickLblPos val="nextTo"/>
        <c:crossAx val="50010002"/>
        <c:crosses val="autoZero"/>
        <c:auto val="1"/>
        <c:lblAlgn val="ctr"/>
        <c:lblOffset val="100"/>
        <c:noMultiLvlLbl val="0"/>
      </c:catAx>
      <c:valAx>
        <c:axId val="50010002"/>
        <c:scaling>
          <c:orientation val="minMax"/>
        </c:scaling>
        <c:delete val="0"/>
        <c:axPos val="l"/>
        <c:majorGridlines/>
        <c:title>
          <c:tx>
            <c:rich>
              <a:bodyPr rot="-5400000" vert="horz"/>
              <a:lstStyle/>
              <a:p>
                <a:pPr>
                  <a:defRPr/>
                </a:pPr>
                <a:r>
                  <a:rPr lang="en-US"/>
                  <a:t>Measured</a:t>
                </a:r>
              </a:p>
            </c:rich>
          </c:tx>
          <c:overlay val="0"/>
        </c:title>
        <c:numFmt formatCode="0%" sourceLinked="1"/>
        <c:majorTickMark val="out"/>
        <c:minorTickMark val="none"/>
        <c:tickLblPos val="nextTo"/>
        <c:crossAx val="50010001"/>
        <c:crosses val="autoZero"/>
        <c:crossBetween val="between"/>
        <c:majorUnit val="1"/>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EWU_Dashboard!$B$6</c:f>
              <c:strCache>
                <c:ptCount val="1"/>
                <c:pt idx="0">
                  <c:v>Weighting based on impact size</c:v>
                </c:pt>
              </c:strCache>
            </c:strRef>
          </c:tx>
          <c:invertIfNegative val="0"/>
          <c:dPt>
            <c:idx val="0"/>
            <c:invertIfNegative val="0"/>
            <c:bubble3D val="0"/>
            <c:spPr>
              <a:solidFill>
                <a:srgbClr val="30123B"/>
              </a:solidFill>
            </c:spPr>
            <c:extLst>
              <c:ext xmlns:c16="http://schemas.microsoft.com/office/drawing/2014/chart" uri="{C3380CC4-5D6E-409C-BE32-E72D297353CC}">
                <c16:uniqueId val="{00000000-41E7-475D-9140-4ACAEFEC0FF8}"/>
              </c:ext>
            </c:extLst>
          </c:dPt>
          <c:dPt>
            <c:idx val="1"/>
            <c:invertIfNegative val="0"/>
            <c:bubble3D val="0"/>
            <c:spPr>
              <a:solidFill>
                <a:srgbClr val="C00000"/>
              </a:solidFill>
            </c:spPr>
            <c:extLst>
              <c:ext xmlns:c16="http://schemas.microsoft.com/office/drawing/2014/chart" uri="{C3380CC4-5D6E-409C-BE32-E72D297353CC}">
                <c16:uniqueId val="{00000001-41E7-475D-9140-4ACAEFEC0FF8}"/>
              </c:ext>
            </c:extLst>
          </c:dPt>
          <c:dPt>
            <c:idx val="2"/>
            <c:invertIfNegative val="0"/>
            <c:bubble3D val="0"/>
            <c:spPr>
              <a:solidFill>
                <a:srgbClr val="7030A0"/>
              </a:solidFill>
            </c:spPr>
            <c:extLst>
              <c:ext xmlns:c16="http://schemas.microsoft.com/office/drawing/2014/chart" uri="{C3380CC4-5D6E-409C-BE32-E72D297353CC}">
                <c16:uniqueId val="{00000002-41E7-475D-9140-4ACAEFEC0FF8}"/>
              </c:ext>
            </c:extLst>
          </c:dPt>
          <c:dPt>
            <c:idx val="3"/>
            <c:invertIfNegative val="0"/>
            <c:bubble3D val="0"/>
            <c:spPr>
              <a:solidFill>
                <a:srgbClr val="595959"/>
              </a:solidFill>
            </c:spPr>
            <c:extLst>
              <c:ext xmlns:c16="http://schemas.microsoft.com/office/drawing/2014/chart" uri="{C3380CC4-5D6E-409C-BE32-E72D297353CC}">
                <c16:uniqueId val="{00000003-41E7-475D-9140-4ACAEFEC0FF8}"/>
              </c:ext>
            </c:extLst>
          </c:dPt>
          <c:cat>
            <c:strRef>
              <c:f>Figure2_Data!$B$1:$Q$1</c:f>
              <c:strCache>
                <c:ptCount val="4"/>
                <c:pt idx="0">
                  <c:v>PAH_RD</c:v>
                </c:pt>
                <c:pt idx="1">
                  <c:v>TP1</c:v>
                </c:pt>
                <c:pt idx="2">
                  <c:v>TP2</c:v>
                </c:pt>
                <c:pt idx="3">
                  <c:v>TP3</c:v>
                </c:pt>
              </c:strCache>
            </c:strRef>
          </c:cat>
          <c:val>
            <c:numRef>
              <c:f>Figure2_Data!$B$2:$E$2</c:f>
              <c:numCache>
                <c:formatCode>0%</c:formatCode>
                <c:ptCount val="4"/>
                <c:pt idx="0">
                  <c:v>-0.35090514779809701</c:v>
                </c:pt>
                <c:pt idx="1">
                  <c:v>-0.24917117524717527</c:v>
                </c:pt>
                <c:pt idx="2">
                  <c:v>-0.36875102139077759</c:v>
                </c:pt>
                <c:pt idx="3">
                  <c:v>-0.37291922291995089</c:v>
                </c:pt>
              </c:numCache>
            </c:numRef>
          </c:val>
          <c:extLst>
            <c:ext xmlns:c16="http://schemas.microsoft.com/office/drawing/2014/chart" uri="{C3380CC4-5D6E-409C-BE32-E72D297353CC}">
              <c16:uniqueId val="{00000004-41E7-475D-9140-4ACAEFEC0FF8}"/>
            </c:ext>
          </c:extLst>
        </c:ser>
        <c:dLbls>
          <c:showLegendKey val="0"/>
          <c:showVal val="0"/>
          <c:showCatName val="0"/>
          <c:showSerName val="0"/>
          <c:showPercent val="0"/>
          <c:showBubbleSize val="0"/>
        </c:dLbls>
        <c:gapWidth val="150"/>
        <c:axId val="50020001"/>
        <c:axId val="50020002"/>
      </c:barChart>
      <c:catAx>
        <c:axId val="50020001"/>
        <c:scaling>
          <c:orientation val="minMax"/>
        </c:scaling>
        <c:delete val="0"/>
        <c:axPos val="b"/>
        <c:numFmt formatCode="General" sourceLinked="0"/>
        <c:majorTickMark val="out"/>
        <c:minorTickMark val="none"/>
        <c:tickLblPos val="nextTo"/>
        <c:crossAx val="50020002"/>
        <c:crosses val="autoZero"/>
        <c:auto val="1"/>
        <c:lblAlgn val="ctr"/>
        <c:lblOffset val="100"/>
        <c:noMultiLvlLbl val="0"/>
      </c:catAx>
      <c:valAx>
        <c:axId val="50020002"/>
        <c:scaling>
          <c:orientation val="minMax"/>
        </c:scaling>
        <c:delete val="0"/>
        <c:axPos val="l"/>
        <c:majorGridlines/>
        <c:title>
          <c:tx>
            <c:rich>
              <a:bodyPr/>
              <a:lstStyle/>
              <a:p>
                <a:pPr>
                  <a:defRPr/>
                </a:pPr>
                <a:r>
                  <a:rPr lang="en-US"/>
                  <a:t>Indicator Score</a:t>
                </a:r>
              </a:p>
            </c:rich>
          </c:tx>
          <c:overlay val="0"/>
        </c:title>
        <c:numFmt formatCode="0%" sourceLinked="1"/>
        <c:majorTickMark val="out"/>
        <c:minorTickMark val="none"/>
        <c:tickLblPos val="nextTo"/>
        <c:crossAx val="50020001"/>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Contribution Analysis - Treatment Paths</a:t>
            </a:r>
          </a:p>
        </c:rich>
      </c:tx>
      <c:overlay val="0"/>
    </c:title>
    <c:autoTitleDeleted val="0"/>
    <c:plotArea>
      <c:layout/>
      <c:barChart>
        <c:barDir val="col"/>
        <c:grouping val="stacked"/>
        <c:varyColors val="0"/>
        <c:ser>
          <c:idx val="0"/>
          <c:order val="0"/>
          <c:tx>
            <c:v>TP1</c:v>
          </c:tx>
          <c:spPr>
            <a:solidFill>
              <a:srgbClr val="C00000"/>
            </a:solidFill>
          </c:spPr>
          <c:invertIfNegative val="0"/>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Figure3_Data!$B$7:$Q$7</c:f>
              <c:numCache>
                <c:formatCode>0.00E+00</c:formatCode>
                <c:ptCount val="16"/>
                <c:pt idx="0">
                  <c:v>0.25499783553700833</c:v>
                </c:pt>
                <c:pt idx="1">
                  <c:v>-4.4451114566846171E-3</c:v>
                </c:pt>
                <c:pt idx="2">
                  <c:v>8.1840189037550391E-3</c:v>
                </c:pt>
                <c:pt idx="3">
                  <c:v>-3.9826561995229826E-2</c:v>
                </c:pt>
                <c:pt idx="4">
                  <c:v>-1.3801946343714271E-2</c:v>
                </c:pt>
                <c:pt idx="5">
                  <c:v>-2.6278729413806963E-3</c:v>
                </c:pt>
                <c:pt idx="6">
                  <c:v>-6.3575092428202806E-2</c:v>
                </c:pt>
                <c:pt idx="7">
                  <c:v>-3.9939096007299862E-2</c:v>
                </c:pt>
                <c:pt idx="8">
                  <c:v>-5.5050377466366804E-2</c:v>
                </c:pt>
                <c:pt idx="9">
                  <c:v>8.4641428905052E-3</c:v>
                </c:pt>
                <c:pt idx="10">
                  <c:v>-3.0698272429487587E-2</c:v>
                </c:pt>
                <c:pt idx="11">
                  <c:v>-1.395329325454253E-2</c:v>
                </c:pt>
                <c:pt idx="12">
                  <c:v>-2.6513297700059579E-3</c:v>
                </c:pt>
                <c:pt idx="13">
                  <c:v>-1.2843627281593424E-2</c:v>
                </c:pt>
                <c:pt idx="14">
                  <c:v>-8.2867650586106335E-3</c:v>
                </c:pt>
                <c:pt idx="15">
                  <c:v>-0.2142941259372656</c:v>
                </c:pt>
              </c:numCache>
            </c:numRef>
          </c:val>
          <c:extLst>
            <c:ext xmlns:c16="http://schemas.microsoft.com/office/drawing/2014/chart" uri="{C3380CC4-5D6E-409C-BE32-E72D297353CC}">
              <c16:uniqueId val="{00000000-1420-4D1A-835D-CA21E847FC71}"/>
            </c:ext>
          </c:extLst>
        </c:ser>
        <c:ser>
          <c:idx val="1"/>
          <c:order val="1"/>
          <c:tx>
            <c:v>TP2</c:v>
          </c:tx>
          <c:spPr>
            <a:solidFill>
              <a:srgbClr val="7030A0"/>
            </a:solidFill>
          </c:spPr>
          <c:invertIfNegative val="0"/>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Figure3_Data!$B$8:$Q$8</c:f>
              <c:numCache>
                <c:formatCode>0.00E+00</c:formatCode>
                <c:ptCount val="16"/>
                <c:pt idx="0">
                  <c:v>9.4864579834030571E-2</c:v>
                </c:pt>
                <c:pt idx="1">
                  <c:v>7.2671648484482973E-3</c:v>
                </c:pt>
                <c:pt idx="2">
                  <c:v>0.33848551908346314</c:v>
                </c:pt>
                <c:pt idx="3">
                  <c:v>0.14378493845425475</c:v>
                </c:pt>
                <c:pt idx="4">
                  <c:v>9.8043515255381089E-2</c:v>
                </c:pt>
                <c:pt idx="5">
                  <c:v>1.1768088627530766E-2</c:v>
                </c:pt>
                <c:pt idx="6">
                  <c:v>8.7020967923571113E-2</c:v>
                </c:pt>
                <c:pt idx="7">
                  <c:v>6.0214552819596659E-2</c:v>
                </c:pt>
                <c:pt idx="8">
                  <c:v>6.2740206685411165E-2</c:v>
                </c:pt>
                <c:pt idx="9">
                  <c:v>7.1686557140788702E-3</c:v>
                </c:pt>
                <c:pt idx="10">
                  <c:v>4.215118230851897E-2</c:v>
                </c:pt>
                <c:pt idx="11">
                  <c:v>0.1126722814004972</c:v>
                </c:pt>
                <c:pt idx="12">
                  <c:v>2.5522593933813748E-2</c:v>
                </c:pt>
                <c:pt idx="13">
                  <c:v>4.745651430964894E-3</c:v>
                </c:pt>
                <c:pt idx="14">
                  <c:v>1.6684680079025578E-2</c:v>
                </c:pt>
                <c:pt idx="15">
                  <c:v>0.1829892063193225</c:v>
                </c:pt>
              </c:numCache>
            </c:numRef>
          </c:val>
          <c:extLst>
            <c:ext xmlns:c16="http://schemas.microsoft.com/office/drawing/2014/chart" uri="{C3380CC4-5D6E-409C-BE32-E72D297353CC}">
              <c16:uniqueId val="{00000001-1420-4D1A-835D-CA21E847FC71}"/>
            </c:ext>
          </c:extLst>
        </c:ser>
        <c:ser>
          <c:idx val="2"/>
          <c:order val="2"/>
          <c:tx>
            <c:v>TP3</c:v>
          </c:tx>
          <c:spPr>
            <a:solidFill>
              <a:srgbClr val="595959"/>
            </a:solidFill>
          </c:spPr>
          <c:invertIfNegative val="0"/>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Figure3_Data!$B$9:$Q$9</c:f>
              <c:numCache>
                <c:formatCode>0.00E+00</c:formatCode>
                <c:ptCount val="16"/>
                <c:pt idx="0">
                  <c:v>0.13266911911295826</c:v>
                </c:pt>
                <c:pt idx="1">
                  <c:v>9.2126090558395726E-3</c:v>
                </c:pt>
                <c:pt idx="2">
                  <c:v>0.66565665637137317</c:v>
                </c:pt>
                <c:pt idx="3">
                  <c:v>0.15245949113044269</c:v>
                </c:pt>
                <c:pt idx="4">
                  <c:v>0.14646536938177399</c:v>
                </c:pt>
                <c:pt idx="5">
                  <c:v>1.5155871042127098E-2</c:v>
                </c:pt>
                <c:pt idx="6">
                  <c:v>0.1378702467741485</c:v>
                </c:pt>
                <c:pt idx="7">
                  <c:v>9.5657022904854089E-2</c:v>
                </c:pt>
                <c:pt idx="8">
                  <c:v>0.1043590594460275</c:v>
                </c:pt>
                <c:pt idx="9">
                  <c:v>1.3601865554152593E-2</c:v>
                </c:pt>
                <c:pt idx="10">
                  <c:v>6.8570086731165728E-2</c:v>
                </c:pt>
                <c:pt idx="11">
                  <c:v>0.11318762293809971</c:v>
                </c:pt>
                <c:pt idx="12">
                  <c:v>3.672249568055027E-2</c:v>
                </c:pt>
                <c:pt idx="13">
                  <c:v>7.5028422900465944E-3</c:v>
                </c:pt>
                <c:pt idx="14">
                  <c:v>3.5367180437687752E-2</c:v>
                </c:pt>
                <c:pt idx="15">
                  <c:v>0.2476743323202418</c:v>
                </c:pt>
              </c:numCache>
            </c:numRef>
          </c:val>
          <c:extLst>
            <c:ext xmlns:c16="http://schemas.microsoft.com/office/drawing/2014/chart" uri="{C3380CC4-5D6E-409C-BE32-E72D297353CC}">
              <c16:uniqueId val="{00000002-1420-4D1A-835D-CA21E847FC71}"/>
            </c:ext>
          </c:extLst>
        </c:ser>
        <c:dLbls>
          <c:showLegendKey val="0"/>
          <c:showVal val="0"/>
          <c:showCatName val="0"/>
          <c:showSerName val="0"/>
          <c:showPercent val="0"/>
          <c:showBubbleSize val="0"/>
        </c:dLbls>
        <c:gapWidth val="150"/>
        <c:overlap val="100"/>
        <c:axId val="50030001"/>
        <c:axId val="50030002"/>
      </c:barChart>
      <c:lineChart>
        <c:grouping val="standard"/>
        <c:varyColors val="0"/>
        <c:ser>
          <c:idx val="3"/>
          <c:order val="3"/>
          <c:tx>
            <c:strRef>
              <c:f>Figure3_Data!$A$6</c:f>
              <c:strCache>
                <c:ptCount val="1"/>
                <c:pt idx="0">
                  <c:v>PAH_RD</c:v>
                </c:pt>
              </c:strCache>
            </c:strRef>
          </c:tx>
          <c:spPr>
            <a:ln>
              <a:solidFill>
                <a:srgbClr val="000000">
                  <a:alpha val="0"/>
                </a:srgbClr>
              </a:solidFill>
            </a:ln>
          </c:spPr>
          <c:marker>
            <c:symbol val="diamond"/>
            <c:size val="5"/>
            <c:spPr>
              <a:solidFill>
                <a:srgbClr val="000000"/>
              </a:solidFill>
              <a:ln>
                <a:solidFill>
                  <a:srgbClr val="000000"/>
                </a:solidFill>
              </a:ln>
            </c:spPr>
          </c:marker>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Figure3_Data!$B$6:$Q$6</c:f>
              <c:numCache>
                <c:formatCode>0.00E+00</c:formatCode>
                <c:ptCount val="16"/>
                <c:pt idx="0">
                  <c:v>0.4825315344839971</c:v>
                </c:pt>
                <c:pt idx="1">
                  <c:v>1.2034662447603255E-2</c:v>
                </c:pt>
                <c:pt idx="2">
                  <c:v>1.0123261943585915</c:v>
                </c:pt>
                <c:pt idx="3">
                  <c:v>0.25641786758946766</c:v>
                </c:pt>
                <c:pt idx="4">
                  <c:v>0.23070693829344083</c:v>
                </c:pt>
                <c:pt idx="5">
                  <c:v>2.4296086728277169E-2</c:v>
                </c:pt>
                <c:pt idx="6">
                  <c:v>0.16131612226951683</c:v>
                </c:pt>
                <c:pt idx="7">
                  <c:v>0.11593247971715089</c:v>
                </c:pt>
                <c:pt idx="8">
                  <c:v>0.11204888866507187</c:v>
                </c:pt>
                <c:pt idx="9">
                  <c:v>2.9234664158736663E-2</c:v>
                </c:pt>
                <c:pt idx="10">
                  <c:v>8.0022996610197114E-2</c:v>
                </c:pt>
                <c:pt idx="11">
                  <c:v>0.2119066110840544</c:v>
                </c:pt>
                <c:pt idx="12">
                  <c:v>5.9593759844358059E-2</c:v>
                </c:pt>
                <c:pt idx="13">
                  <c:v>-5.9513356058193663E-4</c:v>
                </c:pt>
                <c:pt idx="14">
                  <c:v>4.3765095458102692E-2</c:v>
                </c:pt>
                <c:pt idx="15">
                  <c:v>0.21636941270229873</c:v>
                </c:pt>
              </c:numCache>
            </c:numRef>
          </c:val>
          <c:smooth val="0"/>
          <c:extLst>
            <c:ext xmlns:c16="http://schemas.microsoft.com/office/drawing/2014/chart" uri="{C3380CC4-5D6E-409C-BE32-E72D297353CC}">
              <c16:uniqueId val="{00000003-1420-4D1A-835D-CA21E847FC71}"/>
            </c:ext>
          </c:extLst>
        </c:ser>
        <c:dLbls>
          <c:showLegendKey val="0"/>
          <c:showVal val="0"/>
          <c:showCatName val="0"/>
          <c:showSerName val="0"/>
          <c:showPercent val="0"/>
          <c:showBubbleSize val="0"/>
        </c:dLbls>
        <c:marker val="1"/>
        <c:smooth val="0"/>
        <c:axId val="50030001"/>
        <c:axId val="50030002"/>
      </c:lineChart>
      <c:catAx>
        <c:axId val="50030001"/>
        <c:scaling>
          <c:orientation val="minMax"/>
        </c:scaling>
        <c:delete val="0"/>
        <c:axPos val="b"/>
        <c:numFmt formatCode="General" sourceLinked="0"/>
        <c:majorTickMark val="out"/>
        <c:minorTickMark val="none"/>
        <c:tickLblPos val="low"/>
        <c:crossAx val="50030002"/>
        <c:crosses val="autoZero"/>
        <c:auto val="1"/>
        <c:lblAlgn val="ctr"/>
        <c:lblOffset val="100"/>
        <c:noMultiLvlLbl val="0"/>
      </c:catAx>
      <c:valAx>
        <c:axId val="50030002"/>
        <c:scaling>
          <c:orientation val="minMax"/>
        </c:scaling>
        <c:delete val="0"/>
        <c:axPos val="l"/>
        <c:majorGridlines/>
        <c:title>
          <c:tx>
            <c:rich>
              <a:bodyPr/>
              <a:lstStyle/>
              <a:p>
                <a:pPr>
                  <a:defRPr/>
                </a:pPr>
                <a:r>
                  <a:rPr lang="en-US"/>
                  <a:t>Environmental Impact in Person Equivalents</a:t>
                </a:r>
              </a:p>
            </c:rich>
          </c:tx>
          <c:overlay val="0"/>
        </c:title>
        <c:numFmt formatCode="0.00E+00" sourceLinked="1"/>
        <c:majorTickMark val="out"/>
        <c:minorTickMark val="none"/>
        <c:tickLblPos val="nextTo"/>
        <c:crossAx val="50030001"/>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Contribution Analysis - Activities</a:t>
            </a:r>
          </a:p>
        </c:rich>
      </c:tx>
      <c:overlay val="0"/>
    </c:title>
    <c:autoTitleDeleted val="0"/>
    <c:plotArea>
      <c:layout/>
      <c:barChart>
        <c:barDir val="col"/>
        <c:grouping val="stacked"/>
        <c:varyColors val="0"/>
        <c:ser>
          <c:idx val="0"/>
          <c:order val="0"/>
          <c:tx>
            <c:v>Incineration</c:v>
          </c:tx>
          <c:spPr>
            <a:solidFill>
              <a:srgbClr val="FF7979"/>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Figure4_Data!$B$6:$Q$6</c:f>
              <c:numCache>
                <c:formatCode>0.00E+00</c:formatCode>
                <c:ptCount val="16"/>
                <c:pt idx="0">
                  <c:v>0.24833131172251272</c:v>
                </c:pt>
                <c:pt idx="1">
                  <c:v>-3.8207059189420624E-3</c:v>
                </c:pt>
                <c:pt idx="2">
                  <c:v>-0.2703446633850799</c:v>
                </c:pt>
                <c:pt idx="3">
                  <c:v>-5.5008072028752547E-2</c:v>
                </c:pt>
                <c:pt idx="4">
                  <c:v>-1.6850556881063818E-2</c:v>
                </c:pt>
                <c:pt idx="5">
                  <c:v>-2.6199545023493009E-3</c:v>
                </c:pt>
                <c:pt idx="6">
                  <c:v>-4.8764674482636314E-2</c:v>
                </c:pt>
                <c:pt idx="7">
                  <c:v>-3.447840634428874E-2</c:v>
                </c:pt>
                <c:pt idx="8">
                  <c:v>-4.1654578028247548E-2</c:v>
                </c:pt>
                <c:pt idx="9">
                  <c:v>-1.7244151287531932E-2</c:v>
                </c:pt>
                <c:pt idx="10">
                  <c:v>-2.289360403413352E-2</c:v>
                </c:pt>
                <c:pt idx="11">
                  <c:v>-1.6185523172873553E-2</c:v>
                </c:pt>
                <c:pt idx="12">
                  <c:v>-2.3854017939709074E-3</c:v>
                </c:pt>
                <c:pt idx="13">
                  <c:v>-1.4876714101015464E-2</c:v>
                </c:pt>
                <c:pt idx="14">
                  <c:v>-1.6155066518399579E-2</c:v>
                </c:pt>
                <c:pt idx="15">
                  <c:v>-0.23065089171581576</c:v>
                </c:pt>
              </c:numCache>
            </c:numRef>
          </c:val>
          <c:extLst>
            <c:ext xmlns:c16="http://schemas.microsoft.com/office/drawing/2014/chart" uri="{C3380CC4-5D6E-409C-BE32-E72D297353CC}">
              <c16:uniqueId val="{00000000-C1C3-4576-943F-C26F8AEA7405}"/>
            </c:ext>
          </c:extLst>
        </c:ser>
        <c:ser>
          <c:idx val="1"/>
          <c:order val="1"/>
          <c:tx>
            <c:v>Landfill Construction</c:v>
          </c:tx>
          <c:spPr>
            <a:solidFill>
              <a:srgbClr val="9A64EA"/>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Figure4_Data!$B$7:$Q$7</c:f>
              <c:numCache>
                <c:formatCode>0.00E+00</c:formatCode>
                <c:ptCount val="16"/>
                <c:pt idx="0">
                  <c:v>6.0422449907153841E-2</c:v>
                </c:pt>
                <c:pt idx="1">
                  <c:v>4.2351756129721642E-3</c:v>
                </c:pt>
                <c:pt idx="2">
                  <c:v>0.19891543634117051</c:v>
                </c:pt>
                <c:pt idx="3">
                  <c:v>3.040566282191939E-2</c:v>
                </c:pt>
                <c:pt idx="4">
                  <c:v>6.2904325903757649E-2</c:v>
                </c:pt>
                <c:pt idx="5">
                  <c:v>6.8732238536902499E-3</c:v>
                </c:pt>
                <c:pt idx="6">
                  <c:v>6.5163362037483144E-2</c:v>
                </c:pt>
                <c:pt idx="7">
                  <c:v>4.3806660670178646E-2</c:v>
                </c:pt>
                <c:pt idx="8">
                  <c:v>4.997193712107665E-2</c:v>
                </c:pt>
                <c:pt idx="9">
                  <c:v>4.2152756485019528E-3</c:v>
                </c:pt>
                <c:pt idx="10">
                  <c:v>3.4937922327131367E-2</c:v>
                </c:pt>
                <c:pt idx="11">
                  <c:v>2.2416161354400305E-2</c:v>
                </c:pt>
                <c:pt idx="12">
                  <c:v>1.9571775750625325E-2</c:v>
                </c:pt>
                <c:pt idx="13">
                  <c:v>2.9196876144174304E-3</c:v>
                </c:pt>
                <c:pt idx="14">
                  <c:v>5.5953041610132545E-3</c:v>
                </c:pt>
                <c:pt idx="15">
                  <c:v>0.11063891077303929</c:v>
                </c:pt>
              </c:numCache>
            </c:numRef>
          </c:val>
          <c:extLst>
            <c:ext xmlns:c16="http://schemas.microsoft.com/office/drawing/2014/chart" uri="{C3380CC4-5D6E-409C-BE32-E72D297353CC}">
              <c16:uniqueId val="{00000001-C1C3-4576-943F-C26F8AEA7405}"/>
            </c:ext>
          </c:extLst>
        </c:ser>
        <c:ser>
          <c:idx val="2"/>
          <c:order val="2"/>
          <c:tx>
            <c:v>Disposal on Landfills</c:v>
          </c:tx>
          <c:spPr>
            <a:solidFill>
              <a:srgbClr val="808080"/>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Figure4_Data!$B$8:$Q$8</c:f>
              <c:numCache>
                <c:formatCode>0.00E+00</c:formatCode>
                <c:ptCount val="16"/>
                <c:pt idx="0">
                  <c:v>0.10683752166780069</c:v>
                </c:pt>
                <c:pt idx="1">
                  <c:v>6.9386171292324722E-3</c:v>
                </c:pt>
                <c:pt idx="2">
                  <c:v>0.56097909431465376</c:v>
                </c:pt>
                <c:pt idx="3">
                  <c:v>6.7425034406191159E-2</c:v>
                </c:pt>
                <c:pt idx="4">
                  <c:v>0.12011097736805641</c:v>
                </c:pt>
                <c:pt idx="5">
                  <c:v>1.1484722461746711E-2</c:v>
                </c:pt>
                <c:pt idx="6">
                  <c:v>0.1214770423595825</c:v>
                </c:pt>
                <c:pt idx="7">
                  <c:v>8.3351103792790579E-2</c:v>
                </c:pt>
                <c:pt idx="8">
                  <c:v>9.4782857272776619E-2</c:v>
                </c:pt>
                <c:pt idx="9">
                  <c:v>1.1386830504969905E-2</c:v>
                </c:pt>
                <c:pt idx="10">
                  <c:v>6.3160141745125034E-2</c:v>
                </c:pt>
                <c:pt idx="11">
                  <c:v>4.5495532903527015E-2</c:v>
                </c:pt>
                <c:pt idx="12">
                  <c:v>3.2259382043158952E-2</c:v>
                </c:pt>
                <c:pt idx="13">
                  <c:v>6.1333694276359957E-3</c:v>
                </c:pt>
                <c:pt idx="14">
                  <c:v>2.7050148499178504E-2</c:v>
                </c:pt>
                <c:pt idx="15">
                  <c:v>0.19341161066052939</c:v>
                </c:pt>
              </c:numCache>
            </c:numRef>
          </c:val>
          <c:extLst>
            <c:ext xmlns:c16="http://schemas.microsoft.com/office/drawing/2014/chart" uri="{C3380CC4-5D6E-409C-BE32-E72D297353CC}">
              <c16:uniqueId val="{00000002-C1C3-4576-943F-C26F8AEA7405}"/>
            </c:ext>
          </c:extLst>
        </c:ser>
        <c:ser>
          <c:idx val="3"/>
          <c:order val="3"/>
          <c:tx>
            <c:v>Transport</c:v>
          </c:tx>
          <c:spPr>
            <a:solidFill>
              <a:srgbClr val="9BC2E6"/>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Figure4_Data!$B$9:$Q$9</c:f>
              <c:numCache>
                <c:formatCode>0.00E+00</c:formatCode>
                <c:ptCount val="16"/>
                <c:pt idx="0">
                  <c:v>6.6940251186529881E-2</c:v>
                </c:pt>
                <c:pt idx="1">
                  <c:v>4.6815756243406793E-3</c:v>
                </c:pt>
                <c:pt idx="2">
                  <c:v>0.52277632708784705</c:v>
                </c:pt>
                <c:pt idx="3">
                  <c:v>0.21359524239010963</c:v>
                </c:pt>
                <c:pt idx="4">
                  <c:v>6.4542191902690588E-2</c:v>
                </c:pt>
                <c:pt idx="5">
                  <c:v>8.5580949151895097E-3</c:v>
                </c:pt>
                <c:pt idx="6">
                  <c:v>2.3440392355087439E-2</c:v>
                </c:pt>
                <c:pt idx="7">
                  <c:v>2.32531215984704E-2</c:v>
                </c:pt>
                <c:pt idx="8">
                  <c:v>8.9486722994661441E-3</c:v>
                </c:pt>
                <c:pt idx="9">
                  <c:v>3.0876709292796733E-2</c:v>
                </c:pt>
                <c:pt idx="10">
                  <c:v>4.8185365720742482E-3</c:v>
                </c:pt>
                <c:pt idx="11">
                  <c:v>0.16018043999900061</c:v>
                </c:pt>
                <c:pt idx="12">
                  <c:v>1.014800384454469E-2</c:v>
                </c:pt>
                <c:pt idx="13">
                  <c:v>5.2285234983801016E-3</c:v>
                </c:pt>
                <c:pt idx="14">
                  <c:v>2.7274709316310514E-2</c:v>
                </c:pt>
                <c:pt idx="15">
                  <c:v>0.14296978298454577</c:v>
                </c:pt>
              </c:numCache>
            </c:numRef>
          </c:val>
          <c:extLst>
            <c:ext xmlns:c16="http://schemas.microsoft.com/office/drawing/2014/chart" uri="{C3380CC4-5D6E-409C-BE32-E72D297353CC}">
              <c16:uniqueId val="{00000003-C1C3-4576-943F-C26F8AEA7405}"/>
            </c:ext>
          </c:extLst>
        </c:ser>
        <c:ser>
          <c:idx val="4"/>
          <c:order val="4"/>
          <c:tx>
            <c:v>Others</c:v>
          </c:tx>
          <c:spPr>
            <a:solidFill>
              <a:srgbClr val="375623"/>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Figure4_Data!$B$10:$Q$10</c:f>
              <c:numCache>
                <c:formatCode>0.00E+00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4-C1C3-4576-943F-C26F8AEA7405}"/>
            </c:ext>
          </c:extLst>
        </c:ser>
        <c:dLbls>
          <c:showLegendKey val="0"/>
          <c:showVal val="0"/>
          <c:showCatName val="0"/>
          <c:showSerName val="0"/>
          <c:showPercent val="0"/>
          <c:showBubbleSize val="0"/>
        </c:dLbls>
        <c:gapWidth val="150"/>
        <c:overlap val="100"/>
        <c:axId val="50040001"/>
        <c:axId val="50040002"/>
      </c:barChart>
      <c:lineChart>
        <c:grouping val="standard"/>
        <c:varyColors val="0"/>
        <c:ser>
          <c:idx val="5"/>
          <c:order val="5"/>
          <c:tx>
            <c:strRef>
              <c:f>Figure3_Data!$A$6</c:f>
              <c:strCache>
                <c:ptCount val="1"/>
                <c:pt idx="0">
                  <c:v>PAH_RD</c:v>
                </c:pt>
              </c:strCache>
            </c:strRef>
          </c:tx>
          <c:spPr>
            <a:ln>
              <a:solidFill>
                <a:srgbClr val="000000">
                  <a:alpha val="0"/>
                </a:srgbClr>
              </a:solidFill>
            </a:ln>
          </c:spPr>
          <c:marker>
            <c:symbol val="diamond"/>
            <c:size val="5"/>
            <c:spPr>
              <a:solidFill>
                <a:srgbClr val="000000"/>
              </a:solidFill>
              <a:ln>
                <a:solidFill>
                  <a:srgbClr val="000000"/>
                </a:solidFill>
              </a:ln>
            </c:spPr>
          </c:marker>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Figure3_Data!$B$6:$Q$6</c:f>
              <c:numCache>
                <c:formatCode>0.00E+00</c:formatCode>
                <c:ptCount val="16"/>
                <c:pt idx="0">
                  <c:v>0.4825315344839971</c:v>
                </c:pt>
                <c:pt idx="1">
                  <c:v>1.2034662447603255E-2</c:v>
                </c:pt>
                <c:pt idx="2">
                  <c:v>1.0123261943585915</c:v>
                </c:pt>
                <c:pt idx="3">
                  <c:v>0.25641786758946766</c:v>
                </c:pt>
                <c:pt idx="4">
                  <c:v>0.23070693829344083</c:v>
                </c:pt>
                <c:pt idx="5">
                  <c:v>2.4296086728277169E-2</c:v>
                </c:pt>
                <c:pt idx="6">
                  <c:v>0.16131612226951683</c:v>
                </c:pt>
                <c:pt idx="7">
                  <c:v>0.11593247971715089</c:v>
                </c:pt>
                <c:pt idx="8">
                  <c:v>0.11204888866507187</c:v>
                </c:pt>
                <c:pt idx="9">
                  <c:v>2.9234664158736663E-2</c:v>
                </c:pt>
                <c:pt idx="10">
                  <c:v>8.0022996610197114E-2</c:v>
                </c:pt>
                <c:pt idx="11">
                  <c:v>0.2119066110840544</c:v>
                </c:pt>
                <c:pt idx="12">
                  <c:v>5.9593759844358059E-2</c:v>
                </c:pt>
                <c:pt idx="13">
                  <c:v>-5.9513356058193663E-4</c:v>
                </c:pt>
                <c:pt idx="14">
                  <c:v>4.3765095458102692E-2</c:v>
                </c:pt>
                <c:pt idx="15">
                  <c:v>0.21636941270229873</c:v>
                </c:pt>
              </c:numCache>
            </c:numRef>
          </c:val>
          <c:smooth val="0"/>
          <c:extLst>
            <c:ext xmlns:c16="http://schemas.microsoft.com/office/drawing/2014/chart" uri="{C3380CC4-5D6E-409C-BE32-E72D297353CC}">
              <c16:uniqueId val="{00000005-C1C3-4576-943F-C26F8AEA7405}"/>
            </c:ext>
          </c:extLst>
        </c:ser>
        <c:dLbls>
          <c:showLegendKey val="0"/>
          <c:showVal val="0"/>
          <c:showCatName val="0"/>
          <c:showSerName val="0"/>
          <c:showPercent val="0"/>
          <c:showBubbleSize val="0"/>
        </c:dLbls>
        <c:marker val="1"/>
        <c:smooth val="0"/>
        <c:axId val="50040001"/>
        <c:axId val="50040002"/>
      </c:lineChart>
      <c:catAx>
        <c:axId val="50040001"/>
        <c:scaling>
          <c:orientation val="minMax"/>
        </c:scaling>
        <c:delete val="0"/>
        <c:axPos val="b"/>
        <c:numFmt formatCode="General" sourceLinked="0"/>
        <c:majorTickMark val="out"/>
        <c:minorTickMark val="none"/>
        <c:tickLblPos val="low"/>
        <c:crossAx val="50040002"/>
        <c:crosses val="autoZero"/>
        <c:auto val="1"/>
        <c:lblAlgn val="ctr"/>
        <c:lblOffset val="100"/>
        <c:noMultiLvlLbl val="0"/>
      </c:catAx>
      <c:valAx>
        <c:axId val="50040002"/>
        <c:scaling>
          <c:orientation val="minMax"/>
        </c:scaling>
        <c:delete val="0"/>
        <c:axPos val="l"/>
        <c:majorGridlines/>
        <c:title>
          <c:tx>
            <c:rich>
              <a:bodyPr/>
              <a:lstStyle/>
              <a:p>
                <a:pPr>
                  <a:defRPr/>
                </a:pPr>
                <a:r>
                  <a:rPr lang="en-US"/>
                  <a:t>Environmental Impact in Person Equivalents</a:t>
                </a:r>
              </a:p>
            </c:rich>
          </c:tx>
          <c:overlay val="0"/>
        </c:title>
        <c:numFmt formatCode="0.00E+00" sourceLinked="1"/>
        <c:majorTickMark val="out"/>
        <c:minorTickMark val="none"/>
        <c:tickLblPos val="nextTo"/>
        <c:crossAx val="50040001"/>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EWU_Dashboard!$B$3</c:f>
          <c:strCache>
            <c:ptCount val="1"/>
            <c:pt idx="0">
              <c:v>PAH_RD</c:v>
            </c:pt>
          </c:strCache>
        </c:strRef>
      </c:tx>
      <c:overlay val="0"/>
      <c:txPr>
        <a:bodyPr/>
        <a:lstStyle/>
        <a:p>
          <a:pPr>
            <a:defRPr/>
          </a:pPr>
          <a:endParaRPr lang="de-DE"/>
        </a:p>
      </c:txPr>
    </c:title>
    <c:autoTitleDeleted val="0"/>
    <c:plotArea>
      <c:layout/>
      <c:barChart>
        <c:barDir val="col"/>
        <c:grouping val="stacked"/>
        <c:varyColors val="0"/>
        <c:ser>
          <c:idx val="0"/>
          <c:order val="0"/>
          <c:tx>
            <c:v>PAH_RD</c:v>
          </c:tx>
          <c:spPr>
            <a:solidFill>
              <a:srgbClr val="30123B"/>
            </a:solidFill>
          </c:spPr>
          <c:invertIfNegative val="0"/>
          <c:cat>
            <c:strRef>
              <c:f>Figure5_Data!$B$1:$E$1</c:f>
              <c:strCache>
                <c:ptCount val="4"/>
                <c:pt idx="0">
                  <c:v>default</c:v>
                </c:pt>
                <c:pt idx="1">
                  <c:v>S1</c:v>
                </c:pt>
                <c:pt idx="2">
                  <c:v>S2</c:v>
                </c:pt>
                <c:pt idx="3">
                  <c:v>S3</c:v>
                </c:pt>
              </c:strCache>
            </c:strRef>
          </c:cat>
          <c:val>
            <c:numRef>
              <c:f>Figure5_Data!$B$2:$E$2</c:f>
              <c:numCache>
                <c:formatCode>0%</c:formatCode>
                <c:ptCount val="4"/>
                <c:pt idx="0">
                  <c:v>-0.35090514779809701</c:v>
                </c:pt>
                <c:pt idx="1">
                  <c:v>-0.30321854598580322</c:v>
                </c:pt>
                <c:pt idx="2">
                  <c:v>-0.35090514779809701</c:v>
                </c:pt>
                <c:pt idx="3">
                  <c:v>-0.45698625928341485</c:v>
                </c:pt>
              </c:numCache>
            </c:numRef>
          </c:val>
          <c:extLst>
            <c:ext xmlns:c16="http://schemas.microsoft.com/office/drawing/2014/chart" uri="{C3380CC4-5D6E-409C-BE32-E72D297353CC}">
              <c16:uniqueId val="{00000000-CD4A-48DA-B3D6-FEF1448D8ED9}"/>
            </c:ext>
          </c:extLst>
        </c:ser>
        <c:ser>
          <c:idx val="1"/>
          <c:order val="1"/>
          <c:tx>
            <c:v>TP1</c:v>
          </c:tx>
          <c:spPr>
            <a:solidFill>
              <a:srgbClr val="C00000"/>
            </a:solidFill>
          </c:spPr>
          <c:invertIfNegative val="0"/>
          <c:cat>
            <c:strRef>
              <c:f>Figure5_Data!$B$1:$E$1</c:f>
              <c:strCache>
                <c:ptCount val="4"/>
                <c:pt idx="0">
                  <c:v>default</c:v>
                </c:pt>
                <c:pt idx="1">
                  <c:v>S1</c:v>
                </c:pt>
                <c:pt idx="2">
                  <c:v>S2</c:v>
                </c:pt>
                <c:pt idx="3">
                  <c:v>S3</c:v>
                </c:pt>
              </c:strCache>
            </c:strRef>
          </c:cat>
          <c:val>
            <c:numRef>
              <c:f>Figure5_Data!$B$3:$E$3</c:f>
              <c:numCache>
                <c:formatCode>0%</c:formatCode>
                <c:ptCount val="4"/>
                <c:pt idx="0">
                  <c:v>0</c:v>
                </c:pt>
                <c:pt idx="1">
                  <c:v>0</c:v>
                </c:pt>
                <c:pt idx="2">
                  <c:v>0</c:v>
                </c:pt>
                <c:pt idx="3">
                  <c:v>0</c:v>
                </c:pt>
              </c:numCache>
            </c:numRef>
          </c:val>
          <c:extLst>
            <c:ext xmlns:c16="http://schemas.microsoft.com/office/drawing/2014/chart" uri="{C3380CC4-5D6E-409C-BE32-E72D297353CC}">
              <c16:uniqueId val="{00000001-CD4A-48DA-B3D6-FEF1448D8ED9}"/>
            </c:ext>
          </c:extLst>
        </c:ser>
        <c:ser>
          <c:idx val="2"/>
          <c:order val="2"/>
          <c:tx>
            <c:v>TP2</c:v>
          </c:tx>
          <c:spPr>
            <a:solidFill>
              <a:srgbClr val="7030A0"/>
            </a:solidFill>
          </c:spPr>
          <c:invertIfNegative val="0"/>
          <c:cat>
            <c:strRef>
              <c:f>Figure5_Data!$B$1:$E$1</c:f>
              <c:strCache>
                <c:ptCount val="4"/>
                <c:pt idx="0">
                  <c:v>default</c:v>
                </c:pt>
                <c:pt idx="1">
                  <c:v>S1</c:v>
                </c:pt>
                <c:pt idx="2">
                  <c:v>S2</c:v>
                </c:pt>
                <c:pt idx="3">
                  <c:v>S3</c:v>
                </c:pt>
              </c:strCache>
            </c:strRef>
          </c:cat>
          <c:val>
            <c:numRef>
              <c:f>Figure5_Data!$B$4:$E$4</c:f>
              <c:numCache>
                <c:formatCode>0%</c:formatCode>
                <c:ptCount val="4"/>
                <c:pt idx="0">
                  <c:v>0</c:v>
                </c:pt>
                <c:pt idx="1">
                  <c:v>0</c:v>
                </c:pt>
                <c:pt idx="2">
                  <c:v>0</c:v>
                </c:pt>
                <c:pt idx="3">
                  <c:v>0</c:v>
                </c:pt>
              </c:numCache>
            </c:numRef>
          </c:val>
          <c:extLst>
            <c:ext xmlns:c16="http://schemas.microsoft.com/office/drawing/2014/chart" uri="{C3380CC4-5D6E-409C-BE32-E72D297353CC}">
              <c16:uniqueId val="{00000002-CD4A-48DA-B3D6-FEF1448D8ED9}"/>
            </c:ext>
          </c:extLst>
        </c:ser>
        <c:ser>
          <c:idx val="3"/>
          <c:order val="3"/>
          <c:tx>
            <c:v>TP3</c:v>
          </c:tx>
          <c:spPr>
            <a:solidFill>
              <a:srgbClr val="595959"/>
            </a:solidFill>
          </c:spPr>
          <c:invertIfNegative val="0"/>
          <c:cat>
            <c:strRef>
              <c:f>Figure5_Data!$B$1:$E$1</c:f>
              <c:strCache>
                <c:ptCount val="4"/>
                <c:pt idx="0">
                  <c:v>default</c:v>
                </c:pt>
                <c:pt idx="1">
                  <c:v>S1</c:v>
                </c:pt>
                <c:pt idx="2">
                  <c:v>S2</c:v>
                </c:pt>
                <c:pt idx="3">
                  <c:v>S3</c:v>
                </c:pt>
              </c:strCache>
            </c:strRef>
          </c:cat>
          <c:val>
            <c:numRef>
              <c:f>Figure5_Data!$B$5:$E$5</c:f>
              <c:numCache>
                <c:formatCode>0%</c:formatCode>
                <c:ptCount val="4"/>
                <c:pt idx="0">
                  <c:v>0</c:v>
                </c:pt>
                <c:pt idx="1">
                  <c:v>0</c:v>
                </c:pt>
                <c:pt idx="2">
                  <c:v>0</c:v>
                </c:pt>
                <c:pt idx="3">
                  <c:v>0</c:v>
                </c:pt>
              </c:numCache>
            </c:numRef>
          </c:val>
          <c:extLst>
            <c:ext xmlns:c16="http://schemas.microsoft.com/office/drawing/2014/chart" uri="{C3380CC4-5D6E-409C-BE32-E72D297353CC}">
              <c16:uniqueId val="{00000003-CD4A-48DA-B3D6-FEF1448D8ED9}"/>
            </c:ext>
          </c:extLst>
        </c:ser>
        <c:dLbls>
          <c:showLegendKey val="0"/>
          <c:showVal val="0"/>
          <c:showCatName val="0"/>
          <c:showSerName val="0"/>
          <c:showPercent val="0"/>
          <c:showBubbleSize val="0"/>
        </c:dLbls>
        <c:gapWidth val="150"/>
        <c:overlap val="100"/>
        <c:axId val="50050001"/>
        <c:axId val="50050002"/>
      </c:barChart>
      <c:catAx>
        <c:axId val="50050001"/>
        <c:scaling>
          <c:orientation val="minMax"/>
        </c:scaling>
        <c:delete val="0"/>
        <c:axPos val="b"/>
        <c:numFmt formatCode="General" sourceLinked="0"/>
        <c:majorTickMark val="out"/>
        <c:minorTickMark val="none"/>
        <c:tickLblPos val="nextTo"/>
        <c:crossAx val="50050002"/>
        <c:crosses val="autoZero"/>
        <c:auto val="1"/>
        <c:lblAlgn val="ctr"/>
        <c:lblOffset val="100"/>
        <c:noMultiLvlLbl val="0"/>
      </c:catAx>
      <c:valAx>
        <c:axId val="50050002"/>
        <c:scaling>
          <c:orientation val="minMax"/>
        </c:scaling>
        <c:delete val="0"/>
        <c:axPos val="l"/>
        <c:majorGridlines/>
        <c:title>
          <c:tx>
            <c:rich>
              <a:bodyPr/>
              <a:lstStyle/>
              <a:p>
                <a:pPr>
                  <a:defRPr/>
                </a:pPr>
                <a:r>
                  <a:rPr lang="en-US"/>
                  <a:t>Indicator Score</a:t>
                </a:r>
              </a:p>
            </c:rich>
          </c:tx>
          <c:overlay val="0"/>
        </c:title>
        <c:numFmt formatCode="0%" sourceLinked="1"/>
        <c:majorTickMark val="out"/>
        <c:minorTickMark val="none"/>
        <c:tickLblPos val="nextTo"/>
        <c:crossAx val="50050001"/>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EWU_Dashboard!$B$3</c:f>
          <c:strCache>
            <c:ptCount val="1"/>
            <c:pt idx="0">
              <c:v>PAH_RD</c:v>
            </c:pt>
          </c:strCache>
        </c:strRef>
      </c:tx>
      <c:overlay val="0"/>
      <c:txPr>
        <a:bodyPr/>
        <a:lstStyle/>
        <a:p>
          <a:pPr>
            <a:defRPr/>
          </a:pPr>
          <a:endParaRPr lang="de-DE"/>
        </a:p>
      </c:txPr>
    </c:title>
    <c:autoTitleDeleted val="0"/>
    <c:plotArea>
      <c:layout/>
      <c:barChart>
        <c:barDir val="col"/>
        <c:grouping val="stacked"/>
        <c:varyColors val="0"/>
        <c:ser>
          <c:idx val="0"/>
          <c:order val="0"/>
          <c:tx>
            <c:v>PAH_RD</c:v>
          </c:tx>
          <c:spPr>
            <a:solidFill>
              <a:srgbClr val="30123B"/>
            </a:solidFill>
          </c:spPr>
          <c:invertIfNegative val="0"/>
          <c:cat>
            <c:strRef>
              <c:f>Figure6_Data!$B$1:$C$1</c:f>
              <c:strCache>
                <c:ptCount val="2"/>
                <c:pt idx="0">
                  <c:v>default</c:v>
                </c:pt>
                <c:pt idx="1">
                  <c:v>db1</c:v>
                </c:pt>
              </c:strCache>
            </c:strRef>
          </c:cat>
          <c:val>
            <c:numRef>
              <c:f>Figure6_Data!$B$2:$C$2</c:f>
              <c:numCache>
                <c:formatCode>0%</c:formatCode>
                <c:ptCount val="2"/>
                <c:pt idx="0">
                  <c:v>-0.35090514779809701</c:v>
                </c:pt>
                <c:pt idx="1">
                  <c:v>-0.34194694988766822</c:v>
                </c:pt>
              </c:numCache>
            </c:numRef>
          </c:val>
          <c:extLst>
            <c:ext xmlns:c16="http://schemas.microsoft.com/office/drawing/2014/chart" uri="{C3380CC4-5D6E-409C-BE32-E72D297353CC}">
              <c16:uniqueId val="{00000000-4B1A-4AED-840C-20C955DE5B7A}"/>
            </c:ext>
          </c:extLst>
        </c:ser>
        <c:ser>
          <c:idx val="1"/>
          <c:order val="1"/>
          <c:tx>
            <c:v>TP1</c:v>
          </c:tx>
          <c:spPr>
            <a:solidFill>
              <a:srgbClr val="C00000"/>
            </a:solidFill>
          </c:spPr>
          <c:invertIfNegative val="0"/>
          <c:cat>
            <c:strRef>
              <c:f>Figure6_Data!$B$1:$C$1</c:f>
              <c:strCache>
                <c:ptCount val="2"/>
                <c:pt idx="0">
                  <c:v>default</c:v>
                </c:pt>
                <c:pt idx="1">
                  <c:v>db1</c:v>
                </c:pt>
              </c:strCache>
            </c:strRef>
          </c:cat>
          <c:val>
            <c:numRef>
              <c:f>Figure6_Data!$B$3:$C$3</c:f>
              <c:numCache>
                <c:formatCode>0%</c:formatCode>
                <c:ptCount val="2"/>
                <c:pt idx="0">
                  <c:v>0</c:v>
                </c:pt>
                <c:pt idx="1">
                  <c:v>0</c:v>
                </c:pt>
              </c:numCache>
            </c:numRef>
          </c:val>
          <c:extLst>
            <c:ext xmlns:c16="http://schemas.microsoft.com/office/drawing/2014/chart" uri="{C3380CC4-5D6E-409C-BE32-E72D297353CC}">
              <c16:uniqueId val="{00000001-4B1A-4AED-840C-20C955DE5B7A}"/>
            </c:ext>
          </c:extLst>
        </c:ser>
        <c:ser>
          <c:idx val="2"/>
          <c:order val="2"/>
          <c:tx>
            <c:v>TP2</c:v>
          </c:tx>
          <c:spPr>
            <a:solidFill>
              <a:srgbClr val="7030A0"/>
            </a:solidFill>
          </c:spPr>
          <c:invertIfNegative val="0"/>
          <c:cat>
            <c:strRef>
              <c:f>Figure6_Data!$B$1:$C$1</c:f>
              <c:strCache>
                <c:ptCount val="2"/>
                <c:pt idx="0">
                  <c:v>default</c:v>
                </c:pt>
                <c:pt idx="1">
                  <c:v>db1</c:v>
                </c:pt>
              </c:strCache>
            </c:strRef>
          </c:cat>
          <c:val>
            <c:numRef>
              <c:f>Figure6_Data!$B$4:$C$4</c:f>
              <c:numCache>
                <c:formatCode>0%</c:formatCode>
                <c:ptCount val="2"/>
                <c:pt idx="0">
                  <c:v>0</c:v>
                </c:pt>
                <c:pt idx="1">
                  <c:v>0</c:v>
                </c:pt>
              </c:numCache>
            </c:numRef>
          </c:val>
          <c:extLst>
            <c:ext xmlns:c16="http://schemas.microsoft.com/office/drawing/2014/chart" uri="{C3380CC4-5D6E-409C-BE32-E72D297353CC}">
              <c16:uniqueId val="{00000002-4B1A-4AED-840C-20C955DE5B7A}"/>
            </c:ext>
          </c:extLst>
        </c:ser>
        <c:ser>
          <c:idx val="3"/>
          <c:order val="3"/>
          <c:tx>
            <c:v>TP3</c:v>
          </c:tx>
          <c:spPr>
            <a:solidFill>
              <a:srgbClr val="595959"/>
            </a:solidFill>
          </c:spPr>
          <c:invertIfNegative val="0"/>
          <c:cat>
            <c:strRef>
              <c:f>Figure6_Data!$B$1:$C$1</c:f>
              <c:strCache>
                <c:ptCount val="2"/>
                <c:pt idx="0">
                  <c:v>default</c:v>
                </c:pt>
                <c:pt idx="1">
                  <c:v>db1</c:v>
                </c:pt>
              </c:strCache>
            </c:strRef>
          </c:cat>
          <c:val>
            <c:numRef>
              <c:f>Figure6_Data!$B$5:$C$5</c:f>
              <c:numCache>
                <c:formatCode>0%</c:formatCode>
                <c:ptCount val="2"/>
                <c:pt idx="0">
                  <c:v>0</c:v>
                </c:pt>
                <c:pt idx="1">
                  <c:v>0</c:v>
                </c:pt>
              </c:numCache>
            </c:numRef>
          </c:val>
          <c:extLst>
            <c:ext xmlns:c16="http://schemas.microsoft.com/office/drawing/2014/chart" uri="{C3380CC4-5D6E-409C-BE32-E72D297353CC}">
              <c16:uniqueId val="{00000003-4B1A-4AED-840C-20C955DE5B7A}"/>
            </c:ext>
          </c:extLst>
        </c:ser>
        <c:dLbls>
          <c:showLegendKey val="0"/>
          <c:showVal val="0"/>
          <c:showCatName val="0"/>
          <c:showSerName val="0"/>
          <c:showPercent val="0"/>
          <c:showBubbleSize val="0"/>
        </c:dLbls>
        <c:gapWidth val="150"/>
        <c:overlap val="100"/>
        <c:axId val="50060001"/>
        <c:axId val="50060002"/>
      </c:barChart>
      <c:catAx>
        <c:axId val="50060001"/>
        <c:scaling>
          <c:orientation val="minMax"/>
        </c:scaling>
        <c:delete val="0"/>
        <c:axPos val="b"/>
        <c:numFmt formatCode="General" sourceLinked="0"/>
        <c:majorTickMark val="out"/>
        <c:minorTickMark val="none"/>
        <c:tickLblPos val="nextTo"/>
        <c:crossAx val="50060002"/>
        <c:crosses val="autoZero"/>
        <c:auto val="1"/>
        <c:lblAlgn val="ctr"/>
        <c:lblOffset val="100"/>
        <c:noMultiLvlLbl val="0"/>
      </c:catAx>
      <c:valAx>
        <c:axId val="50060002"/>
        <c:scaling>
          <c:orientation val="minMax"/>
        </c:scaling>
        <c:delete val="0"/>
        <c:axPos val="l"/>
        <c:majorGridlines/>
        <c:title>
          <c:tx>
            <c:rich>
              <a:bodyPr/>
              <a:lstStyle/>
              <a:p>
                <a:pPr>
                  <a:defRPr/>
                </a:pPr>
                <a:r>
                  <a:rPr lang="en-US"/>
                  <a:t>Indicator Score</a:t>
                </a:r>
              </a:p>
            </c:rich>
          </c:tx>
          <c:overlay val="0"/>
        </c:title>
        <c:numFmt formatCode="0%" sourceLinked="1"/>
        <c:majorTickMark val="out"/>
        <c:minorTickMark val="none"/>
        <c:tickLblPos val="nextTo"/>
        <c:crossAx val="50060001"/>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EWU-Components</a:t>
            </a:r>
          </a:p>
        </c:rich>
      </c:tx>
      <c:overlay val="0"/>
    </c:title>
    <c:autoTitleDeleted val="0"/>
    <c:plotArea>
      <c:layout/>
      <c:barChart>
        <c:barDir val="col"/>
        <c:grouping val="clustered"/>
        <c:varyColors val="0"/>
        <c:ser>
          <c:idx val="0"/>
          <c:order val="0"/>
          <c:tx>
            <c:v>PAH_RD</c:v>
          </c:tx>
          <c:spPr>
            <a:solidFill>
              <a:srgbClr val="30123B"/>
            </a:solidFill>
          </c:spPr>
          <c:invertIfNegative val="0"/>
          <c:cat>
            <c:strRef>
              <c:f>Figure7_Data!$B$1:$D$1</c:f>
              <c:strCache>
                <c:ptCount val="3"/>
                <c:pt idx="0">
                  <c:v>Treatment</c:v>
                </c:pt>
                <c:pt idx="1">
                  <c:v>Utilization</c:v>
                </c:pt>
                <c:pt idx="2">
                  <c:v>Material</c:v>
                </c:pt>
              </c:strCache>
            </c:strRef>
          </c:cat>
          <c:val>
            <c:numRef>
              <c:f>Figure7_Data!$B$2:$D$2</c:f>
              <c:numCache>
                <c:formatCode>0.00E+00</c:formatCode>
                <c:ptCount val="3"/>
                <c:pt idx="0">
                  <c:v>0.6649890143329632</c:v>
                </c:pt>
                <c:pt idx="1">
                  <c:v>-0.16195013604764769</c:v>
                </c:pt>
                <c:pt idx="2">
                  <c:v>1.9254285501450248</c:v>
                </c:pt>
              </c:numCache>
            </c:numRef>
          </c:val>
          <c:extLst>
            <c:ext xmlns:c16="http://schemas.microsoft.com/office/drawing/2014/chart" uri="{C3380CC4-5D6E-409C-BE32-E72D297353CC}">
              <c16:uniqueId val="{00000000-D115-4ADB-B2A5-678825C29A7B}"/>
            </c:ext>
          </c:extLst>
        </c:ser>
        <c:ser>
          <c:idx val="1"/>
          <c:order val="1"/>
          <c:tx>
            <c:v>TP1</c:v>
          </c:tx>
          <c:spPr>
            <a:solidFill>
              <a:srgbClr val="C00000"/>
            </a:solidFill>
          </c:spPr>
          <c:invertIfNegative val="0"/>
          <c:cat>
            <c:strRef>
              <c:f>Figure7_Data!$B$1:$D$1</c:f>
              <c:strCache>
                <c:ptCount val="3"/>
                <c:pt idx="0">
                  <c:v>Treatment</c:v>
                </c:pt>
                <c:pt idx="1">
                  <c:v>Utilization</c:v>
                </c:pt>
                <c:pt idx="2">
                  <c:v>Material</c:v>
                </c:pt>
              </c:strCache>
            </c:strRef>
          </c:cat>
          <c:val>
            <c:numRef>
              <c:f>Figure7_Data!$B$3:$D$3</c:f>
              <c:numCache>
                <c:formatCode>0.00E+00</c:formatCode>
                <c:ptCount val="3"/>
                <c:pt idx="0">
                  <c:v>0.17661034380939719</c:v>
                </c:pt>
                <c:pt idx="1">
                  <c:v>-0.16195013604764769</c:v>
                </c:pt>
                <c:pt idx="2">
                  <c:v>0.32090475835750415</c:v>
                </c:pt>
              </c:numCache>
            </c:numRef>
          </c:val>
          <c:extLst>
            <c:ext xmlns:c16="http://schemas.microsoft.com/office/drawing/2014/chart" uri="{C3380CC4-5D6E-409C-BE32-E72D297353CC}">
              <c16:uniqueId val="{00000001-D115-4ADB-B2A5-678825C29A7B}"/>
            </c:ext>
          </c:extLst>
        </c:ser>
        <c:ser>
          <c:idx val="2"/>
          <c:order val="2"/>
          <c:tx>
            <c:v>TP2</c:v>
          </c:tx>
          <c:spPr>
            <a:solidFill>
              <a:srgbClr val="7030A0"/>
            </a:solidFill>
          </c:spPr>
          <c:invertIfNegative val="0"/>
          <c:cat>
            <c:strRef>
              <c:f>Figure7_Data!$B$1:$D$1</c:f>
              <c:strCache>
                <c:ptCount val="3"/>
                <c:pt idx="0">
                  <c:v>Treatment</c:v>
                </c:pt>
                <c:pt idx="1">
                  <c:v>Utilization</c:v>
                </c:pt>
                <c:pt idx="2">
                  <c:v>Material</c:v>
                </c:pt>
              </c:strCache>
            </c:strRef>
          </c:cat>
          <c:val>
            <c:numRef>
              <c:f>Figure7_Data!$B$4:$D$4</c:f>
              <c:numCache>
                <c:formatCode>0.00E+00</c:formatCode>
                <c:ptCount val="3"/>
                <c:pt idx="0">
                  <c:v>0.17895428522904164</c:v>
                </c:pt>
                <c:pt idx="1">
                  <c:v>0</c:v>
                </c:pt>
                <c:pt idx="2">
                  <c:v>0.64180951671500808</c:v>
                </c:pt>
              </c:numCache>
            </c:numRef>
          </c:val>
          <c:extLst>
            <c:ext xmlns:c16="http://schemas.microsoft.com/office/drawing/2014/chart" uri="{C3380CC4-5D6E-409C-BE32-E72D297353CC}">
              <c16:uniqueId val="{00000002-D115-4ADB-B2A5-678825C29A7B}"/>
            </c:ext>
          </c:extLst>
        </c:ser>
        <c:ser>
          <c:idx val="3"/>
          <c:order val="3"/>
          <c:tx>
            <c:v>TP3</c:v>
          </c:tx>
          <c:spPr>
            <a:solidFill>
              <a:srgbClr val="595959"/>
            </a:solidFill>
          </c:spPr>
          <c:invertIfNegative val="0"/>
          <c:cat>
            <c:strRef>
              <c:f>Figure7_Data!$B$1:$D$1</c:f>
              <c:strCache>
                <c:ptCount val="3"/>
                <c:pt idx="0">
                  <c:v>Treatment</c:v>
                </c:pt>
                <c:pt idx="1">
                  <c:v>Utilization</c:v>
                </c:pt>
                <c:pt idx="2">
                  <c:v>Material</c:v>
                </c:pt>
              </c:strCache>
            </c:strRef>
          </c:cat>
          <c:val>
            <c:numRef>
              <c:f>Figure7_Data!$B$5:$D$5</c:f>
              <c:numCache>
                <c:formatCode>0.00E+00</c:formatCode>
                <c:ptCount val="3"/>
                <c:pt idx="0">
                  <c:v>0.30942438529452426</c:v>
                </c:pt>
                <c:pt idx="1">
                  <c:v>0</c:v>
                </c:pt>
                <c:pt idx="2">
                  <c:v>0.96271427507251239</c:v>
                </c:pt>
              </c:numCache>
            </c:numRef>
          </c:val>
          <c:extLst>
            <c:ext xmlns:c16="http://schemas.microsoft.com/office/drawing/2014/chart" uri="{C3380CC4-5D6E-409C-BE32-E72D297353CC}">
              <c16:uniqueId val="{00000003-D115-4ADB-B2A5-678825C29A7B}"/>
            </c:ext>
          </c:extLst>
        </c:ser>
        <c:dLbls>
          <c:showLegendKey val="0"/>
          <c:showVal val="0"/>
          <c:showCatName val="0"/>
          <c:showSerName val="0"/>
          <c:showPercent val="0"/>
          <c:showBubbleSize val="0"/>
        </c:dLbls>
        <c:gapWidth val="150"/>
        <c:axId val="50070001"/>
        <c:axId val="50070002"/>
      </c:barChart>
      <c:catAx>
        <c:axId val="50070001"/>
        <c:scaling>
          <c:orientation val="minMax"/>
        </c:scaling>
        <c:delete val="0"/>
        <c:axPos val="b"/>
        <c:numFmt formatCode="General" sourceLinked="0"/>
        <c:majorTickMark val="out"/>
        <c:minorTickMark val="none"/>
        <c:tickLblPos val="low"/>
        <c:crossAx val="50070002"/>
        <c:crosses val="autoZero"/>
        <c:auto val="1"/>
        <c:lblAlgn val="ctr"/>
        <c:lblOffset val="100"/>
        <c:noMultiLvlLbl val="0"/>
      </c:catAx>
      <c:valAx>
        <c:axId val="50070002"/>
        <c:scaling>
          <c:orientation val="minMax"/>
        </c:scaling>
        <c:delete val="0"/>
        <c:axPos val="l"/>
        <c:majorGridlines/>
        <c:title>
          <c:tx>
            <c:rich>
              <a:bodyPr/>
              <a:lstStyle/>
              <a:p>
                <a:pPr>
                  <a:defRPr/>
                </a:pPr>
                <a:r>
                  <a:rPr lang="en-US"/>
                  <a:t>Environmental Impact in Person Equivalents</a:t>
                </a:r>
              </a:p>
            </c:rich>
          </c:tx>
          <c:overlay val="0"/>
        </c:title>
        <c:numFmt formatCode="0.00E+00" sourceLinked="1"/>
        <c:majorTickMark val="out"/>
        <c:minorTickMark val="none"/>
        <c:tickLblPos val="nextTo"/>
        <c:crossAx val="50070001"/>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0</xdr:rowOff>
    </xdr:from>
    <xdr:to>
      <xdr:col>1</xdr:col>
      <xdr:colOff>3286125</xdr:colOff>
      <xdr:row>27</xdr:row>
      <xdr:rowOff>95250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29</xdr:row>
      <xdr:rowOff>0</xdr:rowOff>
    </xdr:from>
    <xdr:to>
      <xdr:col>1</xdr:col>
      <xdr:colOff>3286125</xdr:colOff>
      <xdr:row>47</xdr:row>
      <xdr:rowOff>95250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9</xdr:row>
      <xdr:rowOff>0</xdr:rowOff>
    </xdr:from>
    <xdr:to>
      <xdr:col>12</xdr:col>
      <xdr:colOff>4286250</xdr:colOff>
      <xdr:row>27</xdr:row>
      <xdr:rowOff>95250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0</xdr:colOff>
      <xdr:row>29</xdr:row>
      <xdr:rowOff>0</xdr:rowOff>
    </xdr:from>
    <xdr:to>
      <xdr:col>12</xdr:col>
      <xdr:colOff>4286250</xdr:colOff>
      <xdr:row>47</xdr:row>
      <xdr:rowOff>95250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9</xdr:row>
      <xdr:rowOff>0</xdr:rowOff>
    </xdr:from>
    <xdr:to>
      <xdr:col>25</xdr:col>
      <xdr:colOff>4286250</xdr:colOff>
      <xdr:row>27</xdr:row>
      <xdr:rowOff>95250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0</xdr:colOff>
      <xdr:row>29</xdr:row>
      <xdr:rowOff>0</xdr:rowOff>
    </xdr:from>
    <xdr:to>
      <xdr:col>25</xdr:col>
      <xdr:colOff>4286250</xdr:colOff>
      <xdr:row>47</xdr:row>
      <xdr:rowOff>95250</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49</xdr:row>
      <xdr:rowOff>0</xdr:rowOff>
    </xdr:from>
    <xdr:to>
      <xdr:col>1</xdr:col>
      <xdr:colOff>3286125</xdr:colOff>
      <xdr:row>67</xdr:row>
      <xdr:rowOff>95250</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001F9-E9D3-400B-9E4A-274EF908F89A}">
  <dimension ref="A1:O39"/>
  <sheetViews>
    <sheetView showGridLines="0" zoomScaleNormal="100" workbookViewId="0">
      <selection activeCell="A4" sqref="A4:B4"/>
    </sheetView>
  </sheetViews>
  <sheetFormatPr baseColWidth="10" defaultRowHeight="14" x14ac:dyDescent="0.3"/>
  <cols>
    <col min="1" max="1" width="35.90625" style="12" customWidth="1"/>
    <col min="2" max="2" width="117.6328125" style="12" customWidth="1"/>
    <col min="3" max="6" width="10.90625" style="12"/>
    <col min="7" max="11" width="10.90625" style="17"/>
    <col min="12" max="15" width="10.90625" style="19"/>
    <col min="16" max="16384" width="10.90625" style="12"/>
  </cols>
  <sheetData>
    <row r="1" spans="1:11" s="19" customFormat="1" ht="23" x14ac:dyDescent="0.5">
      <c r="A1" s="16" t="s">
        <v>446</v>
      </c>
      <c r="B1" s="12"/>
      <c r="C1" s="12"/>
      <c r="D1" s="12"/>
      <c r="E1" s="12"/>
      <c r="F1" s="12"/>
      <c r="G1" s="17" t="s">
        <v>447</v>
      </c>
      <c r="H1" s="18" t="s">
        <v>448</v>
      </c>
      <c r="I1" s="17"/>
      <c r="J1" s="17" t="s">
        <v>449</v>
      </c>
      <c r="K1" s="17" t="s">
        <v>450</v>
      </c>
    </row>
    <row r="2" spans="1:11" s="19" customFormat="1" ht="22.5" x14ac:dyDescent="0.45">
      <c r="A2" s="20" t="s">
        <v>415</v>
      </c>
      <c r="B2" s="12"/>
      <c r="C2" s="12"/>
      <c r="D2" s="12"/>
      <c r="E2" s="12"/>
      <c r="F2" s="12"/>
      <c r="G2" s="17" t="s">
        <v>451</v>
      </c>
      <c r="H2" s="18" t="s">
        <v>253</v>
      </c>
      <c r="I2" s="17"/>
      <c r="J2" s="17" t="s">
        <v>452</v>
      </c>
      <c r="K2" s="17" t="s">
        <v>365</v>
      </c>
    </row>
    <row r="3" spans="1:11" s="19" customFormat="1" x14ac:dyDescent="0.3">
      <c r="A3" s="12"/>
      <c r="B3" s="12"/>
      <c r="C3" s="12"/>
      <c r="D3" s="12"/>
      <c r="E3" s="12"/>
      <c r="F3" s="12"/>
      <c r="G3" s="17"/>
      <c r="H3" s="18" t="s">
        <v>254</v>
      </c>
      <c r="I3" s="17"/>
      <c r="J3" s="17" t="s">
        <v>453</v>
      </c>
      <c r="K3" s="17" t="s">
        <v>454</v>
      </c>
    </row>
    <row r="4" spans="1:11" s="19" customFormat="1" ht="85.5" customHeight="1" x14ac:dyDescent="0.3">
      <c r="A4" s="24" t="s">
        <v>510</v>
      </c>
      <c r="B4" s="24"/>
      <c r="C4" s="12"/>
      <c r="D4" s="12"/>
      <c r="E4" s="12"/>
      <c r="F4" s="12"/>
      <c r="G4" s="17"/>
      <c r="H4" s="17"/>
      <c r="I4" s="17"/>
      <c r="J4" s="17" t="s">
        <v>455</v>
      </c>
      <c r="K4" s="17"/>
    </row>
    <row r="5" spans="1:11" s="19" customFormat="1" x14ac:dyDescent="0.3">
      <c r="A5" s="12"/>
      <c r="B5" s="12"/>
      <c r="C5" s="12"/>
      <c r="D5" s="12"/>
      <c r="E5" s="12"/>
      <c r="F5" s="12"/>
      <c r="G5" s="17"/>
      <c r="H5" s="17"/>
      <c r="I5" s="17"/>
      <c r="J5" s="17" t="s">
        <v>456</v>
      </c>
      <c r="K5" s="17"/>
    </row>
    <row r="6" spans="1:11" s="19" customFormat="1" ht="14.5" x14ac:dyDescent="0.35">
      <c r="A6" s="12" t="s">
        <v>457</v>
      </c>
      <c r="B6" s="12"/>
      <c r="C6" s="12"/>
      <c r="D6" s="12"/>
      <c r="E6" s="12"/>
      <c r="F6" s="12"/>
      <c r="G6" s="17"/>
      <c r="H6" s="17"/>
      <c r="I6" s="17"/>
      <c r="J6" s="17"/>
      <c r="K6" s="17"/>
    </row>
    <row r="7" spans="1:11" s="19" customFormat="1" ht="14.5" x14ac:dyDescent="0.35">
      <c r="A7" s="21" t="s">
        <v>458</v>
      </c>
      <c r="B7" s="12"/>
      <c r="C7" s="12"/>
      <c r="D7" s="12"/>
      <c r="E7" s="12"/>
      <c r="F7" s="12"/>
      <c r="G7" s="17"/>
      <c r="H7" s="17"/>
      <c r="I7" s="17"/>
      <c r="J7" s="17"/>
      <c r="K7" s="17"/>
    </row>
    <row r="10" spans="1:11" s="19" customFormat="1" x14ac:dyDescent="0.3">
      <c r="A10" s="10" t="s">
        <v>459</v>
      </c>
      <c r="B10" s="10" t="s">
        <v>460</v>
      </c>
      <c r="C10" s="12"/>
      <c r="D10" s="12"/>
      <c r="E10" s="12"/>
      <c r="F10" s="12"/>
      <c r="G10" s="17"/>
      <c r="H10" s="17"/>
      <c r="I10" s="17"/>
      <c r="J10" s="17"/>
      <c r="K10" s="17"/>
    </row>
    <row r="11" spans="1:11" s="19" customFormat="1" ht="126" x14ac:dyDescent="0.3">
      <c r="A11" s="22" t="s">
        <v>461</v>
      </c>
      <c r="B11" s="23" t="s">
        <v>462</v>
      </c>
      <c r="C11" s="12"/>
      <c r="D11" s="12"/>
      <c r="E11" s="12"/>
      <c r="F11" s="12"/>
      <c r="G11" s="17"/>
      <c r="H11" s="17"/>
      <c r="I11" s="17"/>
      <c r="J11" s="17"/>
      <c r="K11" s="17"/>
    </row>
    <row r="12" spans="1:11" s="19" customFormat="1" ht="42" x14ac:dyDescent="0.3">
      <c r="A12" s="22" t="s">
        <v>80</v>
      </c>
      <c r="B12" s="23" t="s">
        <v>463</v>
      </c>
      <c r="C12" s="12"/>
      <c r="D12" s="12"/>
      <c r="E12" s="12"/>
      <c r="F12" s="12"/>
      <c r="G12" s="17"/>
      <c r="H12" s="17"/>
      <c r="I12" s="17"/>
      <c r="J12" s="17"/>
      <c r="K12" s="17"/>
    </row>
    <row r="13" spans="1:11" s="19" customFormat="1" x14ac:dyDescent="0.3">
      <c r="A13" s="10" t="s">
        <v>464</v>
      </c>
      <c r="B13" s="23" t="s">
        <v>465</v>
      </c>
      <c r="C13" s="12"/>
      <c r="D13" s="12"/>
      <c r="E13" s="12"/>
      <c r="F13" s="12"/>
      <c r="G13" s="17"/>
      <c r="H13" s="17"/>
      <c r="I13" s="17"/>
      <c r="J13" s="17"/>
      <c r="K13" s="17"/>
    </row>
    <row r="14" spans="1:11" s="19" customFormat="1" x14ac:dyDescent="0.3">
      <c r="C14" s="12"/>
      <c r="D14" s="12"/>
      <c r="E14" s="12"/>
      <c r="F14" s="12"/>
      <c r="G14" s="17"/>
      <c r="H14" s="17"/>
      <c r="I14" s="17"/>
      <c r="J14" s="17"/>
      <c r="K14" s="17"/>
    </row>
    <row r="15" spans="1:11" s="19" customFormat="1" ht="29" customHeight="1" x14ac:dyDescent="0.3">
      <c r="A15" s="25" t="s">
        <v>466</v>
      </c>
      <c r="B15" s="25"/>
      <c r="C15" s="12"/>
      <c r="D15" s="12"/>
      <c r="E15" s="12"/>
      <c r="F15" s="12"/>
      <c r="G15" s="17"/>
      <c r="H15" s="17"/>
      <c r="I15" s="17"/>
      <c r="J15" s="17"/>
      <c r="K15" s="17"/>
    </row>
    <row r="16" spans="1:11" s="19" customFormat="1" x14ac:dyDescent="0.3">
      <c r="C16" s="12"/>
      <c r="D16" s="12"/>
      <c r="E16" s="12"/>
      <c r="F16" s="12"/>
      <c r="G16" s="17"/>
      <c r="H16" s="17"/>
      <c r="I16" s="17"/>
      <c r="J16" s="17"/>
      <c r="K16" s="17"/>
    </row>
    <row r="17" spans="1:11" s="19" customFormat="1" x14ac:dyDescent="0.3">
      <c r="A17" s="10" t="s">
        <v>459</v>
      </c>
      <c r="B17" s="10" t="s">
        <v>460</v>
      </c>
      <c r="C17" s="12"/>
      <c r="D17" s="12"/>
      <c r="E17" s="12"/>
      <c r="F17" s="12"/>
      <c r="G17" s="17"/>
      <c r="H17" s="17"/>
      <c r="I17" s="17"/>
      <c r="J17" s="17"/>
      <c r="K17" s="17"/>
    </row>
    <row r="18" spans="1:11" x14ac:dyDescent="0.3">
      <c r="A18" s="22" t="s">
        <v>467</v>
      </c>
      <c r="B18" s="23" t="s">
        <v>468</v>
      </c>
    </row>
    <row r="19" spans="1:11" x14ac:dyDescent="0.3">
      <c r="A19" s="22" t="s">
        <v>469</v>
      </c>
      <c r="B19" s="23" t="s">
        <v>470</v>
      </c>
    </row>
    <row r="20" spans="1:11" x14ac:dyDescent="0.3">
      <c r="A20" s="22" t="s">
        <v>471</v>
      </c>
      <c r="B20" s="23" t="s">
        <v>472</v>
      </c>
    </row>
    <row r="21" spans="1:11" x14ac:dyDescent="0.3">
      <c r="A21" s="22" t="s">
        <v>473</v>
      </c>
      <c r="B21" s="23" t="s">
        <v>474</v>
      </c>
    </row>
    <row r="22" spans="1:11" x14ac:dyDescent="0.3">
      <c r="A22" s="22" t="s">
        <v>475</v>
      </c>
      <c r="B22" s="23" t="s">
        <v>476</v>
      </c>
    </row>
    <row r="23" spans="1:11" x14ac:dyDescent="0.3">
      <c r="A23" s="22" t="s">
        <v>444</v>
      </c>
      <c r="B23" s="23" t="s">
        <v>477</v>
      </c>
    </row>
    <row r="24" spans="1:11" x14ac:dyDescent="0.3">
      <c r="A24" s="22" t="s">
        <v>478</v>
      </c>
      <c r="B24" s="23" t="s">
        <v>479</v>
      </c>
    </row>
    <row r="25" spans="1:11" x14ac:dyDescent="0.3">
      <c r="A25" s="22" t="s">
        <v>480</v>
      </c>
      <c r="B25" s="23" t="s">
        <v>481</v>
      </c>
    </row>
    <row r="26" spans="1:11" x14ac:dyDescent="0.3">
      <c r="A26" s="22" t="s">
        <v>482</v>
      </c>
      <c r="B26" s="23" t="s">
        <v>483</v>
      </c>
    </row>
    <row r="27" spans="1:11" x14ac:dyDescent="0.3">
      <c r="A27" s="22" t="s">
        <v>484</v>
      </c>
      <c r="B27" s="23" t="s">
        <v>485</v>
      </c>
    </row>
    <row r="28" spans="1:11" x14ac:dyDescent="0.3">
      <c r="A28" s="22" t="s">
        <v>486</v>
      </c>
      <c r="B28" s="23" t="s">
        <v>487</v>
      </c>
    </row>
    <row r="29" spans="1:11" ht="28" x14ac:dyDescent="0.3">
      <c r="A29" s="22" t="s">
        <v>488</v>
      </c>
      <c r="B29" s="23" t="s">
        <v>489</v>
      </c>
    </row>
    <row r="30" spans="1:11" ht="14.5" customHeight="1" x14ac:dyDescent="0.3">
      <c r="A30" s="22" t="s">
        <v>490</v>
      </c>
      <c r="B30" s="23" t="s">
        <v>491</v>
      </c>
    </row>
    <row r="31" spans="1:11" ht="14.5" customHeight="1" x14ac:dyDescent="0.3">
      <c r="A31" s="22" t="s">
        <v>492</v>
      </c>
      <c r="B31" s="23" t="s">
        <v>493</v>
      </c>
    </row>
    <row r="32" spans="1:11" ht="14.5" customHeight="1" x14ac:dyDescent="0.3">
      <c r="A32" s="22" t="s">
        <v>494</v>
      </c>
      <c r="B32" s="23" t="s">
        <v>495</v>
      </c>
    </row>
    <row r="33" spans="1:2" ht="14.5" customHeight="1" x14ac:dyDescent="0.3">
      <c r="A33" s="22" t="s">
        <v>496</v>
      </c>
      <c r="B33" s="23" t="s">
        <v>497</v>
      </c>
    </row>
    <row r="34" spans="1:2" ht="14.5" customHeight="1" x14ac:dyDescent="0.3">
      <c r="A34" s="22" t="s">
        <v>498</v>
      </c>
      <c r="B34" s="23" t="s">
        <v>499</v>
      </c>
    </row>
    <row r="35" spans="1:2" ht="14.5" customHeight="1" x14ac:dyDescent="0.3">
      <c r="A35" s="22" t="s">
        <v>500</v>
      </c>
      <c r="B35" s="23" t="s">
        <v>501</v>
      </c>
    </row>
    <row r="36" spans="1:2" ht="14.5" customHeight="1" x14ac:dyDescent="0.3">
      <c r="A36" s="22" t="s">
        <v>502</v>
      </c>
      <c r="B36" s="23" t="s">
        <v>503</v>
      </c>
    </row>
    <row r="37" spans="1:2" ht="14.5" customHeight="1" x14ac:dyDescent="0.3">
      <c r="A37" s="22" t="s">
        <v>504</v>
      </c>
      <c r="B37" s="23" t="s">
        <v>505</v>
      </c>
    </row>
    <row r="38" spans="1:2" ht="14.5" customHeight="1" x14ac:dyDescent="0.3">
      <c r="A38" s="22" t="s">
        <v>506</v>
      </c>
      <c r="B38" s="23" t="s">
        <v>507</v>
      </c>
    </row>
    <row r="39" spans="1:2" ht="14.5" customHeight="1" x14ac:dyDescent="0.3">
      <c r="A39" s="22" t="s">
        <v>508</v>
      </c>
      <c r="B39" s="23" t="s">
        <v>509</v>
      </c>
    </row>
  </sheetData>
  <mergeCells count="2">
    <mergeCell ref="A4:B4"/>
    <mergeCell ref="A15:B15"/>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B926E-1B59-497E-AD16-99348129AF56}">
  <dimension ref="A1:B21"/>
  <sheetViews>
    <sheetView showGridLines="0" workbookViewId="0">
      <selection activeCell="B19" sqref="B19"/>
    </sheetView>
  </sheetViews>
  <sheetFormatPr baseColWidth="10" defaultRowHeight="14" x14ac:dyDescent="0.3"/>
  <cols>
    <col min="1" max="1" width="31.7265625" style="12" customWidth="1"/>
    <col min="2" max="2" width="85.26953125" style="15" customWidth="1"/>
    <col min="3" max="16384" width="10.90625" style="12"/>
  </cols>
  <sheetData>
    <row r="1" spans="1:2" x14ac:dyDescent="0.3">
      <c r="A1" s="10" t="s">
        <v>406</v>
      </c>
      <c r="B1" s="11" t="s">
        <v>407</v>
      </c>
    </row>
    <row r="2" spans="1:2" ht="28" x14ac:dyDescent="0.3">
      <c r="A2" s="13" t="s">
        <v>408</v>
      </c>
      <c r="B2" s="14" t="s">
        <v>409</v>
      </c>
    </row>
    <row r="3" spans="1:2" x14ac:dyDescent="0.3">
      <c r="A3" s="13" t="s">
        <v>410</v>
      </c>
      <c r="B3" s="14" t="s">
        <v>411</v>
      </c>
    </row>
    <row r="4" spans="1:2" x14ac:dyDescent="0.3">
      <c r="A4" s="13" t="s">
        <v>412</v>
      </c>
      <c r="B4" s="14" t="s">
        <v>413</v>
      </c>
    </row>
    <row r="5" spans="1:2" ht="28" x14ac:dyDescent="0.3">
      <c r="A5" s="13" t="s">
        <v>400</v>
      </c>
      <c r="B5" s="14" t="s">
        <v>414</v>
      </c>
    </row>
    <row r="6" spans="1:2" x14ac:dyDescent="0.3">
      <c r="A6" s="13" t="s">
        <v>415</v>
      </c>
      <c r="B6" s="14" t="s">
        <v>416</v>
      </c>
    </row>
    <row r="7" spans="1:2" x14ac:dyDescent="0.3">
      <c r="A7" s="13" t="s">
        <v>417</v>
      </c>
      <c r="B7" s="14" t="s">
        <v>418</v>
      </c>
    </row>
    <row r="8" spans="1:2" ht="28" x14ac:dyDescent="0.3">
      <c r="A8" s="13" t="s">
        <v>419</v>
      </c>
      <c r="B8" s="14" t="s">
        <v>420</v>
      </c>
    </row>
    <row r="9" spans="1:2" x14ac:dyDescent="0.3">
      <c r="A9" s="13" t="s">
        <v>421</v>
      </c>
      <c r="B9" s="14" t="s">
        <v>422</v>
      </c>
    </row>
    <row r="10" spans="1:2" ht="44" customHeight="1" x14ac:dyDescent="0.3">
      <c r="A10" s="13" t="s">
        <v>423</v>
      </c>
      <c r="B10" s="14" t="s">
        <v>424</v>
      </c>
    </row>
    <row r="11" spans="1:2" x14ac:dyDescent="0.3">
      <c r="A11" s="13" t="s">
        <v>425</v>
      </c>
      <c r="B11" s="14" t="s">
        <v>426</v>
      </c>
    </row>
    <row r="12" spans="1:2" ht="56" x14ac:dyDescent="0.3">
      <c r="A12" s="13" t="s">
        <v>427</v>
      </c>
      <c r="B12" s="14" t="s">
        <v>428</v>
      </c>
    </row>
    <row r="13" spans="1:2" ht="28" x14ac:dyDescent="0.3">
      <c r="A13" s="13" t="s">
        <v>429</v>
      </c>
      <c r="B13" s="14" t="s">
        <v>430</v>
      </c>
    </row>
    <row r="14" spans="1:2" ht="42" x14ac:dyDescent="0.3">
      <c r="A14" s="13" t="s">
        <v>431</v>
      </c>
      <c r="B14" s="14" t="s">
        <v>432</v>
      </c>
    </row>
    <row r="15" spans="1:2" ht="56" x14ac:dyDescent="0.3">
      <c r="A15" s="13" t="s">
        <v>365</v>
      </c>
      <c r="B15" s="14" t="s">
        <v>433</v>
      </c>
    </row>
    <row r="16" spans="1:2" ht="42" x14ac:dyDescent="0.3">
      <c r="A16" s="13" t="s">
        <v>434</v>
      </c>
      <c r="B16" s="14" t="s">
        <v>435</v>
      </c>
    </row>
    <row r="17" spans="1:2" ht="28" x14ac:dyDescent="0.3">
      <c r="A17" s="13" t="s">
        <v>436</v>
      </c>
      <c r="B17" s="14" t="s">
        <v>437</v>
      </c>
    </row>
    <row r="18" spans="1:2" ht="115.5" customHeight="1" x14ac:dyDescent="0.3">
      <c r="A18" s="13" t="s">
        <v>438</v>
      </c>
      <c r="B18" s="14" t="s">
        <v>439</v>
      </c>
    </row>
    <row r="19" spans="1:2" ht="42" x14ac:dyDescent="0.3">
      <c r="A19" s="13" t="s">
        <v>440</v>
      </c>
      <c r="B19" s="14" t="s">
        <v>441</v>
      </c>
    </row>
    <row r="20" spans="1:2" x14ac:dyDescent="0.3">
      <c r="A20" s="13" t="s">
        <v>442</v>
      </c>
      <c r="B20" s="14" t="s">
        <v>443</v>
      </c>
    </row>
    <row r="21" spans="1:2" ht="28" x14ac:dyDescent="0.3">
      <c r="A21" s="13" t="s">
        <v>444</v>
      </c>
      <c r="B21" s="14" t="s">
        <v>445</v>
      </c>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
  <sheetViews>
    <sheetView showGridLines="0" tabSelected="1" zoomScale="70" zoomScaleNormal="70" workbookViewId="0">
      <selection activeCell="B6" sqref="B6"/>
    </sheetView>
  </sheetViews>
  <sheetFormatPr baseColWidth="10" defaultColWidth="8.7265625" defaultRowHeight="14.5" x14ac:dyDescent="0.35"/>
  <cols>
    <col min="1" max="1" width="50.7265625" style="1" customWidth="1"/>
    <col min="2" max="2" width="60.7265625" style="1" customWidth="1"/>
  </cols>
  <sheetData>
    <row r="1" spans="1:16" ht="28" x14ac:dyDescent="0.6">
      <c r="A1" s="2" t="s">
        <v>399</v>
      </c>
    </row>
    <row r="3" spans="1:16" ht="23" x14ac:dyDescent="0.5">
      <c r="A3" s="3" t="s">
        <v>403</v>
      </c>
      <c r="B3" s="4" t="s">
        <v>1</v>
      </c>
    </row>
    <row r="4" spans="1:16" ht="23" x14ac:dyDescent="0.5">
      <c r="A4" s="3" t="s">
        <v>372</v>
      </c>
      <c r="B4" s="4" t="s">
        <v>344</v>
      </c>
    </row>
    <row r="5" spans="1:16" ht="23" x14ac:dyDescent="0.5">
      <c r="A5" s="3" t="s">
        <v>404</v>
      </c>
      <c r="B5" s="4" t="s">
        <v>347</v>
      </c>
    </row>
    <row r="6" spans="1:16" ht="23" x14ac:dyDescent="0.5">
      <c r="A6" s="3" t="s">
        <v>405</v>
      </c>
      <c r="B6" s="4" t="s">
        <v>511</v>
      </c>
    </row>
    <row r="9" spans="1:16" ht="28" x14ac:dyDescent="0.6">
      <c r="A9" s="2" t="s">
        <v>400</v>
      </c>
      <c r="C9" s="2" t="s">
        <v>401</v>
      </c>
      <c r="P9" s="2" t="s">
        <v>402</v>
      </c>
    </row>
  </sheetData>
  <dataValidations count="3">
    <dataValidation type="list" allowBlank="1" showInputMessage="1" showErrorMessage="1" sqref="B3" xr:uid="{00000000-0002-0000-0000-000000000000}">
      <formula1>"PAH_RD,TP1,TP2,TP3"</formula1>
    </dataValidation>
    <dataValidation type="list" allowBlank="1" showInputMessage="1" showErrorMessage="1" sqref="B4" xr:uid="{00000000-0002-0000-0000-000001000000}">
      <formula1>"ecoinvent 3.7.1_cutoff_ecoSpold02,ecoinvent 3.7.1_cutoff_ecoSpold02_reduced_diesel"</formula1>
    </dataValidation>
    <dataValidation type="list" allowBlank="1" showInputMessage="1" showErrorMessage="1" sqref="B5" xr:uid="{00000000-0002-0000-0000-000002000000}">
      <formula1>"default,S1,S2,S3"</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3000000}">
          <x14:formula1>
            <xm:f>Weighting!B1:AA1</xm:f>
          </x14:formula1>
          <xm:sqref>B6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3"/>
  <sheetViews>
    <sheetView workbookViewId="0">
      <selection activeCell="C1" sqref="C1:F1048576"/>
    </sheetView>
  </sheetViews>
  <sheetFormatPr baseColWidth="10" defaultColWidth="8.7265625" defaultRowHeight="14.5" x14ac:dyDescent="0.35"/>
  <cols>
    <col min="2" max="26" width="14.26953125" customWidth="1"/>
  </cols>
  <sheetData>
    <row r="1" spans="1:24" ht="26.5" x14ac:dyDescent="0.35">
      <c r="B1" s="5" t="s">
        <v>80</v>
      </c>
      <c r="C1" s="5" t="s">
        <v>185</v>
      </c>
      <c r="D1" s="5" t="s">
        <v>186</v>
      </c>
      <c r="E1" s="5" t="s">
        <v>187</v>
      </c>
      <c r="F1" s="5" t="s">
        <v>188</v>
      </c>
      <c r="G1" s="5" t="s">
        <v>189</v>
      </c>
      <c r="H1" s="5" t="s">
        <v>195</v>
      </c>
      <c r="I1" s="5" t="s">
        <v>0</v>
      </c>
      <c r="J1" s="5" t="s">
        <v>5</v>
      </c>
      <c r="K1" s="5" t="s">
        <v>6</v>
      </c>
      <c r="L1" s="5" t="s">
        <v>7</v>
      </c>
      <c r="M1" s="5" t="s">
        <v>8</v>
      </c>
      <c r="N1" s="5" t="s">
        <v>9</v>
      </c>
      <c r="O1" s="5" t="s">
        <v>10</v>
      </c>
      <c r="P1" s="5" t="s">
        <v>11</v>
      </c>
      <c r="Q1" s="5" t="s">
        <v>12</v>
      </c>
      <c r="R1" s="5" t="s">
        <v>13</v>
      </c>
      <c r="S1" s="5" t="s">
        <v>14</v>
      </c>
      <c r="T1" s="5" t="s">
        <v>15</v>
      </c>
      <c r="U1" s="5" t="s">
        <v>16</v>
      </c>
      <c r="V1" s="5" t="s">
        <v>17</v>
      </c>
      <c r="W1" s="5" t="s">
        <v>18</v>
      </c>
      <c r="X1" s="5" t="s">
        <v>19</v>
      </c>
    </row>
    <row r="2" spans="1:24" x14ac:dyDescent="0.35">
      <c r="A2" s="5" t="s">
        <v>81</v>
      </c>
      <c r="B2" s="6" t="s">
        <v>82</v>
      </c>
      <c r="C2" s="6">
        <v>100000</v>
      </c>
      <c r="D2" s="6">
        <v>100000</v>
      </c>
      <c r="E2" s="6">
        <v>100000</v>
      </c>
      <c r="F2" s="6">
        <v>100000</v>
      </c>
      <c r="G2" s="6" t="s">
        <v>190</v>
      </c>
      <c r="H2" s="7" t="s">
        <v>196</v>
      </c>
      <c r="I2" s="6">
        <v>0.99998422750994032</v>
      </c>
      <c r="J2" s="6">
        <v>0.99998581554693522</v>
      </c>
      <c r="K2" s="6">
        <v>0.99746864523183498</v>
      </c>
      <c r="L2" s="6">
        <v>1.000500784961895</v>
      </c>
      <c r="M2" s="6">
        <v>0.99997036770382441</v>
      </c>
      <c r="N2" s="6">
        <v>0.99997186797895832</v>
      </c>
      <c r="O2" s="6">
        <v>0.99998754202160245</v>
      </c>
      <c r="P2" s="6">
        <v>0.9999796807564022</v>
      </c>
      <c r="Q2" s="6">
        <v>0.99995731452445558</v>
      </c>
      <c r="R2" s="6">
        <v>0.99999364346576292</v>
      </c>
      <c r="S2" s="6">
        <v>0.99998475333667813</v>
      </c>
      <c r="T2" s="6">
        <v>0.99962479172853247</v>
      </c>
      <c r="U2" s="6">
        <v>1.0021928785723411</v>
      </c>
      <c r="V2" s="6">
        <v>1.006721982663376</v>
      </c>
      <c r="W2" s="6">
        <v>1.011456109831864</v>
      </c>
      <c r="X2" s="6">
        <v>0.99993446124236662</v>
      </c>
    </row>
    <row r="3" spans="1:24" ht="76" x14ac:dyDescent="0.35">
      <c r="A3" s="5" t="s">
        <v>83</v>
      </c>
      <c r="B3" s="6" t="s">
        <v>84</v>
      </c>
      <c r="C3" s="6">
        <v>0.08</v>
      </c>
      <c r="D3" s="6">
        <v>0.08</v>
      </c>
      <c r="E3" s="6">
        <v>0.08</v>
      </c>
      <c r="F3" s="6">
        <v>0.08</v>
      </c>
      <c r="G3" s="6" t="s">
        <v>190</v>
      </c>
      <c r="H3" s="7" t="s">
        <v>196</v>
      </c>
      <c r="I3" s="6">
        <v>-1.4537884608149851E-5</v>
      </c>
      <c r="J3" s="6">
        <v>-1.402655736806386E-5</v>
      </c>
      <c r="K3" s="6">
        <v>-2.4924909393509859E-3</v>
      </c>
      <c r="L3" s="6">
        <v>5.2495623271944997E-4</v>
      </c>
      <c r="M3" s="6">
        <v>-2.686351340387132E-5</v>
      </c>
      <c r="N3" s="6">
        <v>-2.749152482209264E-5</v>
      </c>
      <c r="O3" s="6">
        <v>-9.8908534423880528E-6</v>
      </c>
      <c r="P3" s="6">
        <v>-1.3807061372823539E-5</v>
      </c>
      <c r="Q3" s="6">
        <v>-3.6601640167570718E-5</v>
      </c>
      <c r="R3" s="6">
        <v>9.3549502881971269E-6</v>
      </c>
      <c r="S3" s="6">
        <v>-1.257315190230156E-5</v>
      </c>
      <c r="T3" s="6">
        <v>-3.6621904580191959E-4</v>
      </c>
      <c r="U3" s="6">
        <v>2.2172482260303049E-3</v>
      </c>
      <c r="V3" s="6">
        <v>6.4567619548406849E-3</v>
      </c>
      <c r="W3" s="6">
        <v>1.1804154656085411E-2</v>
      </c>
      <c r="X3" s="6">
        <v>-6.2235435561158853E-5</v>
      </c>
    </row>
    <row r="4" spans="1:24" ht="51" x14ac:dyDescent="0.35">
      <c r="A4" s="5" t="s">
        <v>85</v>
      </c>
      <c r="B4" s="6" t="s">
        <v>86</v>
      </c>
      <c r="C4" s="6">
        <v>0.66</v>
      </c>
      <c r="D4" s="6">
        <v>0.66</v>
      </c>
      <c r="E4" s="6">
        <v>0.66</v>
      </c>
      <c r="F4" s="6">
        <v>0.66</v>
      </c>
      <c r="G4" s="6" t="s">
        <v>190</v>
      </c>
      <c r="H4" s="7" t="s">
        <v>196</v>
      </c>
      <c r="I4" s="6">
        <v>-1.4537884608149851E-5</v>
      </c>
      <c r="J4" s="6">
        <v>-1.402655736806386E-5</v>
      </c>
      <c r="K4" s="6">
        <v>-2.4924909393509859E-3</v>
      </c>
      <c r="L4" s="6">
        <v>5.2495623271944997E-4</v>
      </c>
      <c r="M4" s="6">
        <v>-2.686351340387132E-5</v>
      </c>
      <c r="N4" s="6">
        <v>-2.749152482209264E-5</v>
      </c>
      <c r="O4" s="6">
        <v>-9.8908534423880528E-6</v>
      </c>
      <c r="P4" s="6">
        <v>-1.3807061372823539E-5</v>
      </c>
      <c r="Q4" s="6">
        <v>-3.6601640167570718E-5</v>
      </c>
      <c r="R4" s="6">
        <v>9.3549502881971269E-6</v>
      </c>
      <c r="S4" s="6">
        <v>-1.257315190230156E-5</v>
      </c>
      <c r="T4" s="6">
        <v>-3.6621904580191959E-4</v>
      </c>
      <c r="U4" s="6">
        <v>2.2172482260303049E-3</v>
      </c>
      <c r="V4" s="6">
        <v>6.4567619548406849E-3</v>
      </c>
      <c r="W4" s="6">
        <v>1.1804154656085411E-2</v>
      </c>
      <c r="X4" s="6">
        <v>-6.2235435561158853E-5</v>
      </c>
    </row>
    <row r="5" spans="1:24" ht="76" x14ac:dyDescent="0.35">
      <c r="A5" s="5" t="s">
        <v>87</v>
      </c>
      <c r="B5" s="6" t="s">
        <v>88</v>
      </c>
      <c r="C5" s="6">
        <v>0.26</v>
      </c>
      <c r="D5" s="6">
        <v>0.26</v>
      </c>
      <c r="E5" s="6">
        <v>0.26</v>
      </c>
      <c r="F5" s="6">
        <v>0.26</v>
      </c>
      <c r="G5" s="6" t="s">
        <v>190</v>
      </c>
      <c r="H5" s="7" t="s">
        <v>196</v>
      </c>
      <c r="I5" s="6">
        <v>-1.4537884608149851E-5</v>
      </c>
      <c r="J5" s="6">
        <v>-1.402655736806386E-5</v>
      </c>
      <c r="K5" s="6">
        <v>-2.4924909393509859E-3</v>
      </c>
      <c r="L5" s="6">
        <v>5.2495623271944997E-4</v>
      </c>
      <c r="M5" s="6">
        <v>-2.686351340387132E-5</v>
      </c>
      <c r="N5" s="6">
        <v>-2.749152482209264E-5</v>
      </c>
      <c r="O5" s="6">
        <v>-9.8908534423880528E-6</v>
      </c>
      <c r="P5" s="6">
        <v>-1.3807061372823539E-5</v>
      </c>
      <c r="Q5" s="6">
        <v>-3.6601640167570718E-5</v>
      </c>
      <c r="R5" s="6">
        <v>9.3549502881971269E-6</v>
      </c>
      <c r="S5" s="6">
        <v>-1.257315190230156E-5</v>
      </c>
      <c r="T5" s="6">
        <v>-3.6621904580191959E-4</v>
      </c>
      <c r="U5" s="6">
        <v>2.2172482260303049E-3</v>
      </c>
      <c r="V5" s="6">
        <v>6.4567619548406849E-3</v>
      </c>
      <c r="W5" s="6">
        <v>1.1804154656085411E-2</v>
      </c>
      <c r="X5" s="6">
        <v>-6.2235435561158853E-5</v>
      </c>
    </row>
    <row r="6" spans="1:24" ht="101" x14ac:dyDescent="0.35">
      <c r="A6" s="5" t="s">
        <v>89</v>
      </c>
      <c r="B6" s="6" t="s">
        <v>90</v>
      </c>
      <c r="C6" s="6">
        <v>-0.16666666666666671</v>
      </c>
      <c r="D6" s="6">
        <v>-0.16666666666666671</v>
      </c>
      <c r="E6" s="6">
        <v>-0.16666666666666671</v>
      </c>
      <c r="F6" s="6">
        <v>-0.16666666666666671</v>
      </c>
      <c r="G6" s="6" t="s">
        <v>190</v>
      </c>
      <c r="H6" s="7">
        <v>1</v>
      </c>
      <c r="I6" s="6">
        <v>0.52840661678923684</v>
      </c>
      <c r="J6" s="6">
        <v>-0.36934318230307522</v>
      </c>
      <c r="K6" s="6">
        <v>5.5640397866963086E-3</v>
      </c>
      <c r="L6" s="6">
        <v>-0.15477653100540639</v>
      </c>
      <c r="M6" s="6">
        <v>-5.9843996775074078E-2</v>
      </c>
      <c r="N6" s="6">
        <v>-0.1081775862782938</v>
      </c>
      <c r="O6" s="6">
        <v>-0.39407896052249702</v>
      </c>
      <c r="P6" s="6">
        <v>-0.34448587186963542</v>
      </c>
      <c r="Q6" s="6">
        <v>-0.49130068867391341</v>
      </c>
      <c r="R6" s="6">
        <v>0.28951483901291919</v>
      </c>
      <c r="S6" s="6">
        <v>-0.38359910881524251</v>
      </c>
      <c r="T6" s="6">
        <v>-6.6210998394431314E-2</v>
      </c>
      <c r="U6" s="6">
        <v>-4.2280750043568779E-2</v>
      </c>
      <c r="V6" s="6">
        <v>21.58592688825561</v>
      </c>
      <c r="W6" s="6">
        <v>-0.17744976766749329</v>
      </c>
      <c r="X6" s="6">
        <v>-0.99039365082589381</v>
      </c>
    </row>
    <row r="7" spans="1:24" ht="113.5" x14ac:dyDescent="0.35">
      <c r="A7" s="5" t="s">
        <v>91</v>
      </c>
      <c r="B7" s="6" t="s">
        <v>92</v>
      </c>
      <c r="C7" s="6">
        <v>-0.33333333333333331</v>
      </c>
      <c r="D7" s="6">
        <v>-0.33333333333333331</v>
      </c>
      <c r="E7" s="6">
        <v>-0.33333333333333331</v>
      </c>
      <c r="F7" s="6">
        <v>-0.33333333333333331</v>
      </c>
      <c r="G7" s="6" t="s">
        <v>190</v>
      </c>
      <c r="H7" s="7">
        <v>1</v>
      </c>
      <c r="I7" s="6">
        <v>0.19656933170215921</v>
      </c>
      <c r="J7" s="6">
        <v>0.60379644057710102</v>
      </c>
      <c r="K7" s="6">
        <v>0.33182013554873258</v>
      </c>
      <c r="L7" s="6">
        <v>0.56124097377276327</v>
      </c>
      <c r="M7" s="6">
        <v>0.42491322993336922</v>
      </c>
      <c r="N7" s="6">
        <v>0.48429978608659152</v>
      </c>
      <c r="O7" s="6">
        <v>0.53939678326821816</v>
      </c>
      <c r="P7" s="6">
        <v>0.51934364168003244</v>
      </c>
      <c r="Q7" s="6">
        <v>0.55986057484119078</v>
      </c>
      <c r="R7" s="6">
        <v>0.24520451592463011</v>
      </c>
      <c r="S7" s="6">
        <v>0.52668933775588667</v>
      </c>
      <c r="T7" s="6">
        <v>0.53129893234940695</v>
      </c>
      <c r="U7" s="6">
        <v>0.43044953780626982</v>
      </c>
      <c r="V7" s="6">
        <v>-7.9670152287696219</v>
      </c>
      <c r="W7" s="6">
        <v>0.39317577319085512</v>
      </c>
      <c r="X7" s="6">
        <v>0.84560470553224254</v>
      </c>
    </row>
    <row r="8" spans="1:24" ht="113.5" x14ac:dyDescent="0.35">
      <c r="A8" s="5" t="s">
        <v>93</v>
      </c>
      <c r="B8" s="6" t="s">
        <v>94</v>
      </c>
      <c r="C8" s="6">
        <v>-0.5</v>
      </c>
      <c r="D8" s="6">
        <v>-0.5</v>
      </c>
      <c r="E8" s="6">
        <v>-0.5</v>
      </c>
      <c r="F8" s="6">
        <v>-0.5</v>
      </c>
      <c r="G8" s="6" t="s">
        <v>190</v>
      </c>
      <c r="H8" s="7">
        <v>1</v>
      </c>
      <c r="I8" s="6">
        <v>0.27494283115707641</v>
      </c>
      <c r="J8" s="6">
        <v>0.76552842523030629</v>
      </c>
      <c r="K8" s="6">
        <v>0.65510201168264492</v>
      </c>
      <c r="L8" s="6">
        <v>0.59514229056399115</v>
      </c>
      <c r="M8" s="6">
        <v>0.6348582407460035</v>
      </c>
      <c r="N8" s="6">
        <v>0.62380085505993832</v>
      </c>
      <c r="O8" s="6">
        <v>0.85469015798612391</v>
      </c>
      <c r="P8" s="6">
        <v>0.82513576248378662</v>
      </c>
      <c r="Q8" s="6">
        <v>0.93137846368058275</v>
      </c>
      <c r="R8" s="6">
        <v>0.46530192991762409</v>
      </c>
      <c r="S8" s="6">
        <v>0.85690860196347507</v>
      </c>
      <c r="T8" s="6">
        <v>0.53380065975940361</v>
      </c>
      <c r="U8" s="6">
        <v>0.61845854856499094</v>
      </c>
      <c r="V8" s="6">
        <v>-12.60115982707859</v>
      </c>
      <c r="W8" s="6">
        <v>0.8201161188465097</v>
      </c>
      <c r="X8" s="6">
        <v>1.1446761448870251</v>
      </c>
    </row>
    <row r="9" spans="1:24" ht="151" x14ac:dyDescent="0.35">
      <c r="A9" s="5" t="s">
        <v>95</v>
      </c>
      <c r="B9" s="6" t="s">
        <v>96</v>
      </c>
      <c r="C9" s="6">
        <v>-1</v>
      </c>
      <c r="D9" s="6">
        <v>-1</v>
      </c>
      <c r="E9" s="6">
        <v>-1</v>
      </c>
      <c r="F9" s="6">
        <v>-1</v>
      </c>
      <c r="G9" s="6" t="s">
        <v>190</v>
      </c>
      <c r="H9" s="7">
        <v>2</v>
      </c>
      <c r="I9" s="6">
        <v>0.52846895917457848</v>
      </c>
      <c r="J9" s="6">
        <v>-0.36938819653675098</v>
      </c>
      <c r="K9" s="6">
        <v>5.5309750961004536E-3</v>
      </c>
      <c r="L9" s="6">
        <v>-0.1547851213352244</v>
      </c>
      <c r="M9" s="6">
        <v>-5.9852960277623983E-2</v>
      </c>
      <c r="N9" s="6">
        <v>-0.1081915414137422</v>
      </c>
      <c r="O9" s="6">
        <v>-0.39412768443726048</v>
      </c>
      <c r="P9" s="6">
        <v>-0.3445308323200354</v>
      </c>
      <c r="Q9" s="6">
        <v>-0.49136464465229718</v>
      </c>
      <c r="R9" s="6">
        <v>0.28954945170809132</v>
      </c>
      <c r="S9" s="6">
        <v>-0.38364632738179982</v>
      </c>
      <c r="T9" s="6">
        <v>-6.6224335769928019E-2</v>
      </c>
      <c r="U9" s="6">
        <v>-4.2289456631730907E-2</v>
      </c>
      <c r="V9" s="6">
        <v>21.588673052859679</v>
      </c>
      <c r="W9" s="6">
        <v>-0.17728761977117891</v>
      </c>
      <c r="X9" s="6">
        <v>-0.9905141301112953</v>
      </c>
    </row>
    <row r="10" spans="1:24" ht="176" x14ac:dyDescent="0.35">
      <c r="A10" s="5" t="s">
        <v>97</v>
      </c>
      <c r="B10" s="6" t="s">
        <v>98</v>
      </c>
      <c r="C10" s="6">
        <v>-1</v>
      </c>
      <c r="D10" s="6">
        <v>-1</v>
      </c>
      <c r="E10" s="6">
        <v>-1</v>
      </c>
      <c r="F10" s="6">
        <v>-1</v>
      </c>
      <c r="G10" s="6" t="s">
        <v>190</v>
      </c>
      <c r="H10" s="7">
        <v>3</v>
      </c>
      <c r="I10" s="6">
        <v>0.1965928036343414</v>
      </c>
      <c r="J10" s="6">
        <v>0.60386780914771154</v>
      </c>
      <c r="K10" s="6">
        <v>0.33189020899876409</v>
      </c>
      <c r="L10" s="6">
        <v>0.56130135758605526</v>
      </c>
      <c r="M10" s="6">
        <v>0.42496409754709508</v>
      </c>
      <c r="N10" s="6">
        <v>0.48435732144380339</v>
      </c>
      <c r="O10" s="6">
        <v>0.53946079889747289</v>
      </c>
      <c r="P10" s="6">
        <v>0.51940556938789539</v>
      </c>
      <c r="Q10" s="6">
        <v>0.55992754303844672</v>
      </c>
      <c r="R10" s="6">
        <v>0.24523332498601941</v>
      </c>
      <c r="S10" s="6">
        <v>0.52675193010531418</v>
      </c>
      <c r="T10" s="6">
        <v>0.53136639300933985</v>
      </c>
      <c r="U10" s="6">
        <v>0.43050152622107679</v>
      </c>
      <c r="V10" s="6">
        <v>-7.968034068333723</v>
      </c>
      <c r="W10" s="6">
        <v>0.39306378546055709</v>
      </c>
      <c r="X10" s="6">
        <v>0.8457052913289228</v>
      </c>
    </row>
    <row r="11" spans="1:24" ht="176" x14ac:dyDescent="0.35">
      <c r="A11" s="5" t="s">
        <v>99</v>
      </c>
      <c r="B11" s="6" t="s">
        <v>100</v>
      </c>
      <c r="C11" s="6">
        <v>-1</v>
      </c>
      <c r="D11" s="6">
        <v>-1</v>
      </c>
      <c r="E11" s="6">
        <v>-1</v>
      </c>
      <c r="F11" s="6">
        <v>-1</v>
      </c>
      <c r="G11" s="6" t="s">
        <v>190</v>
      </c>
      <c r="H11" s="7">
        <v>4</v>
      </c>
      <c r="I11" s="6">
        <v>0.27494283115707641</v>
      </c>
      <c r="J11" s="6">
        <v>0.76552842523030629</v>
      </c>
      <c r="K11" s="6">
        <v>0.65510201168264492</v>
      </c>
      <c r="L11" s="6">
        <v>0.59514229056399115</v>
      </c>
      <c r="M11" s="6">
        <v>0.6348582407460035</v>
      </c>
      <c r="N11" s="6">
        <v>0.62380085505993832</v>
      </c>
      <c r="O11" s="6">
        <v>0.85469015798612391</v>
      </c>
      <c r="P11" s="6">
        <v>0.82513576248378662</v>
      </c>
      <c r="Q11" s="6">
        <v>0.93137846368058275</v>
      </c>
      <c r="R11" s="6">
        <v>0.46530192991762409</v>
      </c>
      <c r="S11" s="6">
        <v>0.85690860196347507</v>
      </c>
      <c r="T11" s="6">
        <v>0.53380065975940361</v>
      </c>
      <c r="U11" s="6">
        <v>0.61845854856499094</v>
      </c>
      <c r="V11" s="6">
        <v>-12.60115982707859</v>
      </c>
      <c r="W11" s="6">
        <v>0.8201161188465097</v>
      </c>
      <c r="X11" s="6">
        <v>1.1446761448870251</v>
      </c>
    </row>
    <row r="12" spans="1:24" ht="138.5" x14ac:dyDescent="0.35">
      <c r="A12" s="5" t="s">
        <v>101</v>
      </c>
      <c r="B12" s="6" t="s">
        <v>102</v>
      </c>
      <c r="C12" s="6">
        <v>-0.5</v>
      </c>
      <c r="D12" s="6">
        <v>-0.5</v>
      </c>
      <c r="E12" s="6">
        <v>-0.5</v>
      </c>
      <c r="F12" s="6">
        <v>-0.5</v>
      </c>
      <c r="G12" s="6" t="s">
        <v>190</v>
      </c>
      <c r="H12" s="7">
        <v>5</v>
      </c>
      <c r="I12" s="6">
        <v>0.3738611950777499</v>
      </c>
      <c r="J12" s="6">
        <v>-2.7542390187059451E-2</v>
      </c>
      <c r="K12" s="6">
        <v>3.629177288812175E-2</v>
      </c>
      <c r="L12" s="6">
        <v>-1.522753952002333E-2</v>
      </c>
      <c r="M12" s="6">
        <v>-2.2737322344704131E-2</v>
      </c>
      <c r="N12" s="6">
        <v>-3.451306614431169E-2</v>
      </c>
      <c r="O12" s="6">
        <v>-0.1068647736878324</v>
      </c>
      <c r="P12" s="6">
        <v>-8.2906512408742639E-2</v>
      </c>
      <c r="Q12" s="6">
        <v>-0.13952051136154059</v>
      </c>
      <c r="R12" s="6">
        <v>0.34689211293427857</v>
      </c>
      <c r="S12" s="6">
        <v>-0.1076704460057326</v>
      </c>
      <c r="T12" s="6">
        <v>-2.1696827506768799E-2</v>
      </c>
      <c r="U12" s="6">
        <v>-1.7386317594734919E-2</v>
      </c>
      <c r="V12" s="6">
        <v>6.6437567694338986</v>
      </c>
      <c r="W12" s="6">
        <v>-3.1104797642548001E-2</v>
      </c>
      <c r="X12" s="6">
        <v>3.2137615283715379E-2</v>
      </c>
    </row>
    <row r="13" spans="1:24" ht="138.5" x14ac:dyDescent="0.35">
      <c r="A13" s="5" t="s">
        <v>103</v>
      </c>
      <c r="B13" s="6" t="s">
        <v>104</v>
      </c>
      <c r="C13" s="6">
        <v>-0.5</v>
      </c>
      <c r="D13" s="6">
        <v>-0.5</v>
      </c>
      <c r="E13" s="6">
        <v>-0.5</v>
      </c>
      <c r="F13" s="6">
        <v>-0.5</v>
      </c>
      <c r="G13" s="6" t="s">
        <v>190</v>
      </c>
      <c r="H13" s="7">
        <v>5</v>
      </c>
      <c r="I13" s="6">
        <v>0.15459553024698891</v>
      </c>
      <c r="J13" s="6">
        <v>-0.34185799484264773</v>
      </c>
      <c r="K13" s="6">
        <v>-3.3193990386830997E-2</v>
      </c>
      <c r="L13" s="6">
        <v>-0.13899496398913119</v>
      </c>
      <c r="M13" s="6">
        <v>-3.7136873669530127E-2</v>
      </c>
      <c r="N13" s="6">
        <v>-7.3703672130276704E-2</v>
      </c>
      <c r="O13" s="6">
        <v>-0.28726649190249592</v>
      </c>
      <c r="P13" s="6">
        <v>-0.26162538072749852</v>
      </c>
      <c r="Q13" s="6">
        <v>-0.35186801746375918</v>
      </c>
      <c r="R13" s="6">
        <v>-5.7311007255620501E-2</v>
      </c>
      <c r="S13" s="6">
        <v>-0.27598260976766759</v>
      </c>
      <c r="T13" s="6">
        <v>-4.4880013312879052E-2</v>
      </c>
      <c r="U13" s="6">
        <v>-2.2660042158183409E-2</v>
      </c>
      <c r="V13" s="6">
        <v>14.95086618854539</v>
      </c>
      <c r="W13" s="6">
        <v>-0.13383283118172451</v>
      </c>
      <c r="X13" s="6">
        <v>-1.022706602797238</v>
      </c>
    </row>
    <row r="14" spans="1:24" ht="163.5" x14ac:dyDescent="0.35">
      <c r="A14" s="5" t="s">
        <v>105</v>
      </c>
      <c r="B14" s="6" t="s">
        <v>106</v>
      </c>
      <c r="C14" s="6">
        <v>-1</v>
      </c>
      <c r="D14" s="6">
        <v>-1</v>
      </c>
      <c r="E14" s="6">
        <v>-1</v>
      </c>
      <c r="F14" s="6">
        <v>-1</v>
      </c>
      <c r="G14" s="6" t="s">
        <v>190</v>
      </c>
      <c r="H14" s="7">
        <v>6</v>
      </c>
      <c r="I14" s="6">
        <v>0.1965928036343414</v>
      </c>
      <c r="J14" s="6">
        <v>0.60386780914771154</v>
      </c>
      <c r="K14" s="6">
        <v>0.33189020899876409</v>
      </c>
      <c r="L14" s="6">
        <v>0.56130135758605526</v>
      </c>
      <c r="M14" s="6">
        <v>0.42496409754709508</v>
      </c>
      <c r="N14" s="6">
        <v>0.48435732144380339</v>
      </c>
      <c r="O14" s="6">
        <v>0.53946079889747289</v>
      </c>
      <c r="P14" s="6">
        <v>0.51940556938789539</v>
      </c>
      <c r="Q14" s="6">
        <v>0.55992754303844672</v>
      </c>
      <c r="R14" s="6">
        <v>0.24523332498601941</v>
      </c>
      <c r="S14" s="6">
        <v>0.52675193010531418</v>
      </c>
      <c r="T14" s="6">
        <v>0.53136639300933985</v>
      </c>
      <c r="U14" s="6">
        <v>0.43050152622107679</v>
      </c>
      <c r="V14" s="6">
        <v>-7.968034068333723</v>
      </c>
      <c r="W14" s="6">
        <v>0.39306378546055709</v>
      </c>
      <c r="X14" s="6">
        <v>0.8457052913289228</v>
      </c>
    </row>
    <row r="15" spans="1:24" ht="151" x14ac:dyDescent="0.35">
      <c r="A15" s="5" t="s">
        <v>107</v>
      </c>
      <c r="B15" s="6" t="s">
        <v>108</v>
      </c>
      <c r="C15" s="6">
        <v>-1</v>
      </c>
      <c r="D15" s="6">
        <v>-1</v>
      </c>
      <c r="E15" s="6">
        <v>-1</v>
      </c>
      <c r="F15" s="6">
        <v>-1</v>
      </c>
      <c r="G15" s="6" t="s">
        <v>190</v>
      </c>
      <c r="H15" s="7">
        <v>7</v>
      </c>
      <c r="I15" s="6">
        <v>0.27494283115707641</v>
      </c>
      <c r="J15" s="6">
        <v>0.76552842523030629</v>
      </c>
      <c r="K15" s="6">
        <v>0.65510201168264492</v>
      </c>
      <c r="L15" s="6">
        <v>0.59514229056399115</v>
      </c>
      <c r="M15" s="6">
        <v>0.6348582407460035</v>
      </c>
      <c r="N15" s="6">
        <v>0.62380085505993832</v>
      </c>
      <c r="O15" s="6">
        <v>0.85469015798612391</v>
      </c>
      <c r="P15" s="6">
        <v>0.82513576248378662</v>
      </c>
      <c r="Q15" s="6">
        <v>0.93137846368058275</v>
      </c>
      <c r="R15" s="6">
        <v>0.46530192991762409</v>
      </c>
      <c r="S15" s="6">
        <v>0.85690860196347507</v>
      </c>
      <c r="T15" s="6">
        <v>0.53380065975940361</v>
      </c>
      <c r="U15" s="6">
        <v>0.61845854856499094</v>
      </c>
      <c r="V15" s="6">
        <v>-12.60115982707859</v>
      </c>
      <c r="W15" s="6">
        <v>0.8201161188465097</v>
      </c>
      <c r="X15" s="6">
        <v>1.1446761448870251</v>
      </c>
    </row>
    <row r="16" spans="1:24" ht="126" x14ac:dyDescent="0.35">
      <c r="A16" s="5" t="s">
        <v>109</v>
      </c>
      <c r="B16" s="6" t="s">
        <v>110</v>
      </c>
      <c r="C16" s="6">
        <v>1.78E-2</v>
      </c>
      <c r="D16" s="6">
        <v>-2.2249999999999999E-2</v>
      </c>
      <c r="E16" s="6">
        <v>-2.2249999999999999E-2</v>
      </c>
      <c r="F16" s="6">
        <v>-2.2249999999999999E-2</v>
      </c>
      <c r="G16" s="6" t="s">
        <v>191</v>
      </c>
      <c r="H16" s="7" t="s">
        <v>196</v>
      </c>
      <c r="I16" s="6">
        <v>-3.9854534856411748E-3</v>
      </c>
      <c r="J16" s="6">
        <v>-1.402658939537501E-2</v>
      </c>
      <c r="K16" s="6">
        <v>-1.023330118359058E-2</v>
      </c>
      <c r="L16" s="6">
        <v>-2.4089105985732381E-2</v>
      </c>
      <c r="M16" s="6">
        <v>-8.5002623783714676E-3</v>
      </c>
      <c r="N16" s="6">
        <v>-1.123350655108038E-2</v>
      </c>
      <c r="O16" s="6">
        <v>-7.5471679591622241E-3</v>
      </c>
      <c r="P16" s="6">
        <v>-7.8890449385631365E-3</v>
      </c>
      <c r="Q16" s="6">
        <v>-6.3766180889986189E-3</v>
      </c>
      <c r="R16" s="6">
        <v>-5.6231481013389959E-3</v>
      </c>
      <c r="S16" s="6">
        <v>-5.027411622005787E-3</v>
      </c>
      <c r="T16" s="6">
        <v>-2.407068711439116E-2</v>
      </c>
      <c r="U16" s="6">
        <v>-3.3609291468290441E-3</v>
      </c>
      <c r="V16" s="6">
        <v>0.17738439675838491</v>
      </c>
      <c r="W16" s="6">
        <v>-2.5521025157683001E-3</v>
      </c>
      <c r="X16" s="6">
        <v>-1.8662657002490809E-2</v>
      </c>
    </row>
    <row r="17" spans="1:24" ht="101" x14ac:dyDescent="0.35">
      <c r="A17" s="5" t="s">
        <v>111</v>
      </c>
      <c r="B17" s="6" t="s">
        <v>112</v>
      </c>
      <c r="C17" s="6">
        <v>0</v>
      </c>
      <c r="D17" s="6">
        <v>0.2</v>
      </c>
      <c r="E17" s="6">
        <v>0.56000000000000005</v>
      </c>
      <c r="F17" s="6">
        <v>0.2</v>
      </c>
      <c r="G17" s="6" t="s">
        <v>191</v>
      </c>
      <c r="H17" s="7" t="s">
        <v>196</v>
      </c>
      <c r="I17" s="6">
        <v>2.4074640721342619E-2</v>
      </c>
      <c r="J17" s="6">
        <v>2.2244096833169309E-2</v>
      </c>
      <c r="K17" s="6">
        <v>0.1919897831285792</v>
      </c>
      <c r="L17" s="6">
        <v>6.9843904532666964E-2</v>
      </c>
      <c r="M17" s="6">
        <v>2.1735820191845959E-2</v>
      </c>
      <c r="N17" s="6">
        <v>4.2072653125815332E-2</v>
      </c>
      <c r="O17" s="6">
        <v>6.1727846549747022E-2</v>
      </c>
      <c r="P17" s="6">
        <v>6.7234899794615985E-2</v>
      </c>
      <c r="Q17" s="6">
        <v>7.4998858755395165E-2</v>
      </c>
      <c r="R17" s="6">
        <v>0.47467966157690139</v>
      </c>
      <c r="S17" s="6">
        <v>5.8697099571120452E-2</v>
      </c>
      <c r="T17" s="6">
        <v>4.1764540871885053E-2</v>
      </c>
      <c r="U17" s="6">
        <v>1.6797640235905381E-2</v>
      </c>
      <c r="V17" s="6">
        <v>-2.53698594644437</v>
      </c>
      <c r="W17" s="6">
        <v>0.14879835445264011</v>
      </c>
      <c r="X17" s="6">
        <v>0.10623892300557231</v>
      </c>
    </row>
    <row r="18" spans="1:24" ht="126" x14ac:dyDescent="0.35">
      <c r="A18" s="5" t="s">
        <v>113</v>
      </c>
      <c r="B18" s="6" t="s">
        <v>114</v>
      </c>
      <c r="C18" s="6">
        <v>-0.13800000000000001</v>
      </c>
      <c r="D18" s="6">
        <v>-0.13800000000000001</v>
      </c>
      <c r="E18" s="6">
        <v>-0.13800000000000001</v>
      </c>
      <c r="F18" s="6">
        <v>-0.13800000000000001</v>
      </c>
      <c r="G18" s="6" t="s">
        <v>191</v>
      </c>
      <c r="H18" s="7" t="s">
        <v>196</v>
      </c>
      <c r="I18" s="6">
        <v>-1.322561063032837E-2</v>
      </c>
      <c r="J18" s="6">
        <v>-3.4199145185104397E-2</v>
      </c>
      <c r="K18" s="6">
        <v>-5.1745458329645611E-2</v>
      </c>
      <c r="L18" s="6">
        <v>-1.460504131391506E-2</v>
      </c>
      <c r="M18" s="6">
        <v>-6.7112710414321698E-3</v>
      </c>
      <c r="N18" s="6">
        <v>-3.1083191722445041E-2</v>
      </c>
      <c r="O18" s="6">
        <v>-0.100115159291227</v>
      </c>
      <c r="P18" s="6">
        <v>-8.2943762596146553E-2</v>
      </c>
      <c r="Q18" s="6">
        <v>-0.12851236465684279</v>
      </c>
      <c r="R18" s="6">
        <v>-2.9353188761008241E-2</v>
      </c>
      <c r="S18" s="6">
        <v>-0.10247331909680291</v>
      </c>
      <c r="T18" s="6">
        <v>-1.35409138469147E-2</v>
      </c>
      <c r="U18" s="6">
        <v>-9.0408764188552142E-3</v>
      </c>
      <c r="V18" s="6">
        <v>0.67122794050641166</v>
      </c>
      <c r="W18" s="6">
        <v>-2.139603102789912E-2</v>
      </c>
      <c r="X18" s="6">
        <v>-4.9964132441639442E-2</v>
      </c>
    </row>
    <row r="19" spans="1:24" ht="88.5" x14ac:dyDescent="0.35">
      <c r="A19" s="5" t="s">
        <v>115</v>
      </c>
      <c r="B19" s="6" t="s">
        <v>116</v>
      </c>
      <c r="C19" s="6">
        <v>0.3</v>
      </c>
      <c r="D19" s="6">
        <v>0.3</v>
      </c>
      <c r="E19" s="6">
        <v>0.3</v>
      </c>
      <c r="F19" s="6">
        <v>0.3</v>
      </c>
      <c r="G19" s="6" t="s">
        <v>190</v>
      </c>
      <c r="H19" s="7" t="s">
        <v>196</v>
      </c>
      <c r="I19" s="6">
        <v>1.7423968029673859E-4</v>
      </c>
      <c r="J19" s="6">
        <v>1.2394548562120599E-4</v>
      </c>
      <c r="K19" s="6">
        <v>-1.483296279739092E-3</v>
      </c>
      <c r="L19" s="6">
        <v>1.4465945273366961E-3</v>
      </c>
      <c r="M19" s="6">
        <v>4.1832731663670238E-5</v>
      </c>
      <c r="N19" s="6">
        <v>1.293633405891365E-3</v>
      </c>
      <c r="O19" s="6">
        <v>2.6095377540748932E-4</v>
      </c>
      <c r="P19" s="6">
        <v>6.0860195783642775E-4</v>
      </c>
      <c r="Q19" s="6">
        <v>2.723568075807061E-4</v>
      </c>
      <c r="R19" s="6">
        <v>3.6832236084113411E-3</v>
      </c>
      <c r="S19" s="6">
        <v>2.2801893961499239E-4</v>
      </c>
      <c r="T19" s="6">
        <v>-1.469738079687163E-4</v>
      </c>
      <c r="U19" s="6">
        <v>2.2544766444763031E-3</v>
      </c>
      <c r="V19" s="6">
        <v>-4.8738638012284043E-2</v>
      </c>
      <c r="W19" s="6">
        <v>1.210297994606364E-2</v>
      </c>
      <c r="X19" s="6">
        <v>1.1902357384882599E-3</v>
      </c>
    </row>
    <row r="20" spans="1:24" ht="113.5" x14ac:dyDescent="0.35">
      <c r="A20" s="5" t="s">
        <v>117</v>
      </c>
      <c r="B20" s="6" t="s">
        <v>118</v>
      </c>
      <c r="C20" s="6">
        <v>7.9012345679012348E-3</v>
      </c>
      <c r="D20" s="6">
        <v>7.9012345679012348E-3</v>
      </c>
      <c r="E20" s="6">
        <v>7.9012345679012348E-3</v>
      </c>
      <c r="F20" s="6">
        <v>7.9012345679012348E-3</v>
      </c>
      <c r="G20" s="6" t="s">
        <v>192</v>
      </c>
      <c r="H20" s="7" t="s">
        <v>196</v>
      </c>
      <c r="I20" s="6">
        <v>5.2285507302238894E-3</v>
      </c>
      <c r="J20" s="6">
        <v>6.651595267125468E-2</v>
      </c>
      <c r="K20" s="6">
        <v>7.5373196046665666E-3</v>
      </c>
      <c r="L20" s="6">
        <v>5.7338231600033507E-3</v>
      </c>
      <c r="M20" s="6">
        <v>1.1516039678616851E-3</v>
      </c>
      <c r="N20" s="6">
        <v>5.5197404038532603E-3</v>
      </c>
      <c r="O20" s="6">
        <v>1.102978046752919E-2</v>
      </c>
      <c r="P20" s="6">
        <v>1.15962602507699E-2</v>
      </c>
      <c r="Q20" s="6">
        <v>8.8859996957471703E-3</v>
      </c>
      <c r="R20" s="6">
        <v>3.9731068046541928E-3</v>
      </c>
      <c r="S20" s="6">
        <v>7.1375035806565479E-3</v>
      </c>
      <c r="T20" s="6">
        <v>1.9751744784158661E-3</v>
      </c>
      <c r="U20" s="6">
        <v>2.4350642638814508E-3</v>
      </c>
      <c r="V20" s="6">
        <v>-0.14118299934421491</v>
      </c>
      <c r="W20" s="6">
        <v>1.6324110975874929E-2</v>
      </c>
      <c r="X20" s="6">
        <v>0.2011884635046414</v>
      </c>
    </row>
    <row r="21" spans="1:24" ht="101" x14ac:dyDescent="0.35">
      <c r="A21" s="5" t="s">
        <v>119</v>
      </c>
      <c r="B21" s="6" t="s">
        <v>120</v>
      </c>
      <c r="C21" s="6">
        <v>-0.505</v>
      </c>
      <c r="D21" s="6">
        <v>-0.505</v>
      </c>
      <c r="E21" s="6">
        <v>-0.505</v>
      </c>
      <c r="F21" s="6">
        <v>-0.505</v>
      </c>
      <c r="G21" s="6" t="s">
        <v>190</v>
      </c>
      <c r="H21" s="7" t="s">
        <v>196</v>
      </c>
      <c r="I21" s="6">
        <v>-3.6613185105174909E-3</v>
      </c>
      <c r="J21" s="6">
        <v>-6.8824127855936302E-3</v>
      </c>
      <c r="K21" s="6">
        <v>-7.5733521491067352E-2</v>
      </c>
      <c r="L21" s="6">
        <v>-1.8065317397928719E-2</v>
      </c>
      <c r="M21" s="6">
        <v>-1.4957491244586681E-2</v>
      </c>
      <c r="N21" s="6">
        <v>-2.0905255040351331E-2</v>
      </c>
      <c r="O21" s="6">
        <v>-1.7196364685930339E-2</v>
      </c>
      <c r="P21" s="6">
        <v>-1.9282738131554952E-2</v>
      </c>
      <c r="Q21" s="6">
        <v>-2.4694902259450601E-2</v>
      </c>
      <c r="R21" s="6">
        <v>-2.090934989765068E-2</v>
      </c>
      <c r="S21" s="6">
        <v>-1.5998197354118018E-2</v>
      </c>
      <c r="T21" s="6">
        <v>-1.474673531814851E-2</v>
      </c>
      <c r="U21" s="6">
        <v>-4.9446582191795506E-3</v>
      </c>
      <c r="V21" s="6">
        <v>9.4878088774500782</v>
      </c>
      <c r="W21" s="6">
        <v>-9.6647934530885563E-2</v>
      </c>
      <c r="X21" s="6">
        <v>-1.7590315007845692E-2</v>
      </c>
    </row>
    <row r="22" spans="1:24" ht="101" x14ac:dyDescent="0.35">
      <c r="A22" s="5" t="s">
        <v>121</v>
      </c>
      <c r="B22" s="6" t="s">
        <v>122</v>
      </c>
      <c r="C22" s="6">
        <v>-0.3</v>
      </c>
      <c r="D22" s="6">
        <v>-0.3</v>
      </c>
      <c r="E22" s="6">
        <v>-0.3</v>
      </c>
      <c r="F22" s="6">
        <v>-0.3</v>
      </c>
      <c r="G22" s="6" t="s">
        <v>190</v>
      </c>
      <c r="H22" s="7" t="s">
        <v>196</v>
      </c>
      <c r="I22" s="6">
        <v>-1.3773337810497801E-3</v>
      </c>
      <c r="J22" s="6">
        <v>-3.2466168614405429E-3</v>
      </c>
      <c r="K22" s="6">
        <v>-2.0919947043152799E-2</v>
      </c>
      <c r="L22" s="6">
        <v>-4.672362814250341E-3</v>
      </c>
      <c r="M22" s="6">
        <v>-6.883771129585126E-3</v>
      </c>
      <c r="N22" s="6">
        <v>-8.6092336561933748E-3</v>
      </c>
      <c r="O22" s="6">
        <v>-8.3768640175714872E-3</v>
      </c>
      <c r="P22" s="6">
        <v>-7.5687524845697617E-3</v>
      </c>
      <c r="Q22" s="6">
        <v>-1.054662894413963E-2</v>
      </c>
      <c r="R22" s="6">
        <v>-6.3118867799251532E-3</v>
      </c>
      <c r="S22" s="6">
        <v>-7.9224812066828829E-3</v>
      </c>
      <c r="T22" s="6">
        <v>-4.0399005257782004E-3</v>
      </c>
      <c r="U22" s="6">
        <v>-1.3940315304383981E-3</v>
      </c>
      <c r="V22" s="6">
        <v>0.49559157776066542</v>
      </c>
      <c r="W22" s="6">
        <v>-1.7996011047938739E-2</v>
      </c>
      <c r="X22" s="6">
        <v>-6.9431169718988514E-3</v>
      </c>
    </row>
    <row r="23" spans="1:24" ht="113.5" x14ac:dyDescent="0.35">
      <c r="A23" s="5" t="s">
        <v>123</v>
      </c>
      <c r="B23" s="6" t="s">
        <v>124</v>
      </c>
      <c r="C23" s="6">
        <v>-3.7918864962611292E-4</v>
      </c>
      <c r="D23" s="6">
        <v>-3.7918864962611292E-4</v>
      </c>
      <c r="E23" s="6">
        <v>-3.7918864962611292E-4</v>
      </c>
      <c r="F23" s="6">
        <v>-3.7918864962611292E-4</v>
      </c>
      <c r="G23" s="6" t="s">
        <v>193</v>
      </c>
      <c r="H23" s="7" t="s">
        <v>196</v>
      </c>
      <c r="I23" s="6">
        <v>-6.1656143556680339E-4</v>
      </c>
      <c r="J23" s="6">
        <v>-1.846234475235054E-3</v>
      </c>
      <c r="K23" s="6">
        <v>-2.7397675365629969E-3</v>
      </c>
      <c r="L23" s="6">
        <v>2.5040907701883352E-4</v>
      </c>
      <c r="M23" s="6">
        <v>-3.6272588557816928E-4</v>
      </c>
      <c r="N23" s="6">
        <v>-1.391693131661627E-3</v>
      </c>
      <c r="O23" s="6">
        <v>-1.1616791221906941E-3</v>
      </c>
      <c r="P23" s="6">
        <v>-1.281651068290645E-3</v>
      </c>
      <c r="Q23" s="6">
        <v>-1.441724387821252E-3</v>
      </c>
      <c r="R23" s="6">
        <v>-1.6269400921968359E-4</v>
      </c>
      <c r="S23" s="6">
        <v>-1.237971603777427E-3</v>
      </c>
      <c r="T23" s="6">
        <v>-7.0246380854582368E-4</v>
      </c>
      <c r="U23" s="6">
        <v>2.2118574856952069E-3</v>
      </c>
      <c r="V23" s="6">
        <v>2.7126014874722552E-2</v>
      </c>
      <c r="W23" s="6">
        <v>1.158164606623921E-2</v>
      </c>
      <c r="X23" s="6">
        <v>-2.2866919399533339E-3</v>
      </c>
    </row>
    <row r="24" spans="1:24" ht="113.5" x14ac:dyDescent="0.35">
      <c r="A24" s="5" t="s">
        <v>125</v>
      </c>
      <c r="B24" s="6" t="s">
        <v>126</v>
      </c>
      <c r="C24" s="6">
        <v>-2.7478223448371801E-3</v>
      </c>
      <c r="D24" s="6">
        <v>-2.7478223448371801E-3</v>
      </c>
      <c r="E24" s="6">
        <v>-2.7478223448371801E-3</v>
      </c>
      <c r="F24" s="6">
        <v>-2.7478223448371801E-3</v>
      </c>
      <c r="G24" s="6" t="s">
        <v>193</v>
      </c>
      <c r="H24" s="7" t="s">
        <v>196</v>
      </c>
      <c r="I24" s="6">
        <v>-5.7417930983229507E-3</v>
      </c>
      <c r="J24" s="6">
        <v>-8.4206867458606926E-4</v>
      </c>
      <c r="K24" s="6">
        <v>-5.80284816307872E-3</v>
      </c>
      <c r="L24" s="6">
        <v>-1.5504438784304599E-2</v>
      </c>
      <c r="M24" s="6">
        <v>-1.0549151053674769E-3</v>
      </c>
      <c r="N24" s="6">
        <v>-1.126197215663584E-3</v>
      </c>
      <c r="O24" s="6">
        <v>-6.2454556996684547E-3</v>
      </c>
      <c r="P24" s="6">
        <v>-9.7250603247392344E-3</v>
      </c>
      <c r="Q24" s="6">
        <v>-8.3217327002979812E-3</v>
      </c>
      <c r="R24" s="6">
        <v>-6.8324016338779409E-2</v>
      </c>
      <c r="S24" s="6">
        <v>-6.2439560893277971E-3</v>
      </c>
      <c r="T24" s="6">
        <v>-2.059265983357247E-3</v>
      </c>
      <c r="U24" s="6">
        <v>1.5509842687855659E-3</v>
      </c>
      <c r="V24" s="6">
        <v>0.25951591381614031</v>
      </c>
      <c r="W24" s="6">
        <v>9.2585497933295648E-3</v>
      </c>
      <c r="X24" s="6">
        <v>-2.4488073220503899E-2</v>
      </c>
    </row>
    <row r="25" spans="1:24" ht="138.5" x14ac:dyDescent="0.35">
      <c r="A25" s="5" t="s">
        <v>127</v>
      </c>
      <c r="B25" s="6" t="s">
        <v>128</v>
      </c>
      <c r="C25" s="6">
        <v>-2.0424372481724538E-2</v>
      </c>
      <c r="D25" s="6">
        <v>-2.0424372481724538E-2</v>
      </c>
      <c r="E25" s="6">
        <v>-2.0424372481724538E-2</v>
      </c>
      <c r="F25" s="6">
        <v>-2.0424372481724538E-2</v>
      </c>
      <c r="G25" s="6" t="s">
        <v>193</v>
      </c>
      <c r="H25" s="7" t="s">
        <v>196</v>
      </c>
      <c r="I25" s="6">
        <v>-2.7301786726331559E-2</v>
      </c>
      <c r="J25" s="6">
        <v>-4.4146548987890381E-2</v>
      </c>
      <c r="K25" s="6">
        <v>-9.5253356035736019E-3</v>
      </c>
      <c r="L25" s="6">
        <v>-3.8511183999362102E-3</v>
      </c>
      <c r="M25" s="6">
        <v>-9.835311095482838E-4</v>
      </c>
      <c r="N25" s="6">
        <v>-3.7529023767859551E-3</v>
      </c>
      <c r="O25" s="6">
        <v>-2.1182124085610359E-2</v>
      </c>
      <c r="P25" s="6">
        <v>-1.7778555411146701E-2</v>
      </c>
      <c r="Q25" s="6">
        <v>-2.4318822168977631E-2</v>
      </c>
      <c r="R25" s="6">
        <v>-2.9230912043898042E-3</v>
      </c>
      <c r="S25" s="6">
        <v>-1.9455951263467379E-2</v>
      </c>
      <c r="T25" s="6">
        <v>-2.031168643964419E-3</v>
      </c>
      <c r="U25" s="6">
        <v>2.040430323307437E-3</v>
      </c>
      <c r="V25" s="6">
        <v>1.0131969592867469</v>
      </c>
      <c r="W25" s="6">
        <v>4.3590748237743848E-3</v>
      </c>
      <c r="X25" s="6">
        <v>-0.13356304162113961</v>
      </c>
    </row>
    <row r="26" spans="1:24" ht="163.5" x14ac:dyDescent="0.35">
      <c r="A26" s="5" t="s">
        <v>129</v>
      </c>
      <c r="B26" s="6" t="s">
        <v>130</v>
      </c>
      <c r="C26" s="6">
        <v>-8.3855793100000006E-2</v>
      </c>
      <c r="D26" s="6">
        <v>-8.3855793100000006E-2</v>
      </c>
      <c r="E26" s="6">
        <v>-8.3855793100000006E-2</v>
      </c>
      <c r="F26" s="6">
        <v>-8.3855793100000006E-2</v>
      </c>
      <c r="G26" s="6" t="s">
        <v>194</v>
      </c>
      <c r="H26" s="7" t="s">
        <v>196</v>
      </c>
      <c r="I26" s="6">
        <v>-4.6400715537232209E-3</v>
      </c>
      <c r="J26" s="6">
        <v>-7.8327033258767872E-3</v>
      </c>
      <c r="K26" s="6">
        <v>-4.0720929212480338E-3</v>
      </c>
      <c r="L26" s="6">
        <v>-7.1742014783444474E-4</v>
      </c>
      <c r="M26" s="6">
        <v>-2.420750489160813E-4</v>
      </c>
      <c r="N26" s="6">
        <v>-7.1012485404074136E-4</v>
      </c>
      <c r="O26" s="6">
        <v>-3.2357378008683272E-3</v>
      </c>
      <c r="P26" s="6">
        <v>-2.796884724591703E-3</v>
      </c>
      <c r="Q26" s="6">
        <v>-3.556189391014227E-3</v>
      </c>
      <c r="R26" s="6">
        <v>-7.3053888537493404E-4</v>
      </c>
      <c r="S26" s="6">
        <v>-2.825806244010002E-3</v>
      </c>
      <c r="T26" s="6">
        <v>-7.5246049421532994E-4</v>
      </c>
      <c r="U26" s="6">
        <v>2.139856370008793E-3</v>
      </c>
      <c r="V26" s="6">
        <v>0.1898900405673293</v>
      </c>
      <c r="W26" s="6">
        <v>4.908129623567974E-3</v>
      </c>
      <c r="X26" s="6">
        <v>-2.3725313370678701E-2</v>
      </c>
    </row>
    <row r="27" spans="1:24" ht="101" x14ac:dyDescent="0.35">
      <c r="A27" s="5" t="s">
        <v>131</v>
      </c>
      <c r="B27" s="6" t="s">
        <v>132</v>
      </c>
      <c r="C27" s="6">
        <v>-0.04</v>
      </c>
      <c r="D27" s="6">
        <v>-0.04</v>
      </c>
      <c r="E27" s="6">
        <v>-0.04</v>
      </c>
      <c r="F27" s="6">
        <v>-0.04</v>
      </c>
      <c r="G27" s="6" t="s">
        <v>190</v>
      </c>
      <c r="H27" s="7" t="s">
        <v>196</v>
      </c>
      <c r="I27" s="6">
        <v>-3.093473149242592E-3</v>
      </c>
      <c r="J27" s="6">
        <v>-8.5648740555090558E-3</v>
      </c>
      <c r="K27" s="6">
        <v>-1.3625324042549E-2</v>
      </c>
      <c r="L27" s="6">
        <v>-1.0722590889748911E-2</v>
      </c>
      <c r="M27" s="6">
        <v>-7.2627597420529821E-3</v>
      </c>
      <c r="N27" s="6">
        <v>-7.1709617115431681E-3</v>
      </c>
      <c r="O27" s="6">
        <v>-1.7276143884566879E-2</v>
      </c>
      <c r="P27" s="6">
        <v>-1.8586267774569488E-2</v>
      </c>
      <c r="Q27" s="6">
        <v>-2.0517841399064238E-2</v>
      </c>
      <c r="R27" s="6">
        <v>-8.2888478072284579E-3</v>
      </c>
      <c r="S27" s="6">
        <v>-1.6197699312822202E-2</v>
      </c>
      <c r="T27" s="6">
        <v>-9.1536648234451963E-3</v>
      </c>
      <c r="U27" s="6">
        <v>-4.0518087904124487E-3</v>
      </c>
      <c r="V27" s="6">
        <v>0.26109763148157361</v>
      </c>
      <c r="W27" s="6">
        <v>-1.511229015162837E-2</v>
      </c>
      <c r="X27" s="6">
        <v>-1.307892359353004E-2</v>
      </c>
    </row>
    <row r="28" spans="1:24" ht="88.5" x14ac:dyDescent="0.35">
      <c r="A28" s="5" t="s">
        <v>133</v>
      </c>
      <c r="B28" s="6" t="s">
        <v>134</v>
      </c>
      <c r="C28" s="6">
        <v>6.6E-4</v>
      </c>
      <c r="D28" s="6">
        <v>6.6E-4</v>
      </c>
      <c r="E28" s="6">
        <v>6.6E-4</v>
      </c>
      <c r="F28" s="6">
        <v>6.6E-4</v>
      </c>
      <c r="G28" s="6" t="s">
        <v>190</v>
      </c>
      <c r="H28" s="7" t="s">
        <v>196</v>
      </c>
      <c r="I28" s="6">
        <v>1.807293671148044E-3</v>
      </c>
      <c r="J28" s="6">
        <v>5.0329826985610268E-3</v>
      </c>
      <c r="K28" s="6">
        <v>1.9638533973106711E-3</v>
      </c>
      <c r="L28" s="6">
        <v>4.7565454645856174E-3</v>
      </c>
      <c r="M28" s="6">
        <v>1.076642215651127E-3</v>
      </c>
      <c r="N28" s="6">
        <v>1.820944068140622E-3</v>
      </c>
      <c r="O28" s="6">
        <v>2.4672319251989191E-3</v>
      </c>
      <c r="P28" s="6">
        <v>5.1495842836751472E-3</v>
      </c>
      <c r="Q28" s="6">
        <v>4.3910768617375076E-3</v>
      </c>
      <c r="R28" s="6">
        <v>5.2942964503356763E-3</v>
      </c>
      <c r="S28" s="6">
        <v>3.5709574658566541E-3</v>
      </c>
      <c r="T28" s="6">
        <v>1.3157976465617311E-3</v>
      </c>
      <c r="U28" s="6">
        <v>2.5342364350752281E-3</v>
      </c>
      <c r="V28" s="6">
        <v>-2.9413843948121028</v>
      </c>
      <c r="W28" s="6">
        <v>5.5102929608714067E-2</v>
      </c>
      <c r="X28" s="6">
        <v>1.2571309516850241E-2</v>
      </c>
    </row>
    <row r="29" spans="1:24" ht="88.5" x14ac:dyDescent="0.35">
      <c r="A29" s="5" t="s">
        <v>135</v>
      </c>
      <c r="B29" s="6" t="s">
        <v>136</v>
      </c>
      <c r="C29" s="6">
        <v>2.5000000000000001E-3</v>
      </c>
      <c r="D29" s="6">
        <v>2.5000000000000001E-3</v>
      </c>
      <c r="E29" s="6">
        <v>2.5000000000000001E-3</v>
      </c>
      <c r="F29" s="6">
        <v>2.5000000000000001E-3</v>
      </c>
      <c r="G29" s="6" t="s">
        <v>190</v>
      </c>
      <c r="H29" s="7" t="s">
        <v>196</v>
      </c>
      <c r="I29" s="6">
        <v>1.1733922152980901E-4</v>
      </c>
      <c r="J29" s="6">
        <v>1.4241101227763789E-4</v>
      </c>
      <c r="K29" s="6">
        <v>-1.9978815275790772E-3</v>
      </c>
      <c r="L29" s="6">
        <v>1.023794640557672E-3</v>
      </c>
      <c r="M29" s="6">
        <v>1.9387735610706849E-4</v>
      </c>
      <c r="N29" s="6">
        <v>5.5143335582123895E-4</v>
      </c>
      <c r="O29" s="6">
        <v>3.9991244844886771E-4</v>
      </c>
      <c r="P29" s="6">
        <v>6.2892029568156023E-4</v>
      </c>
      <c r="Q29" s="6">
        <v>5.1032202276434185E-4</v>
      </c>
      <c r="R29" s="6">
        <v>1.714421354090755E-3</v>
      </c>
      <c r="S29" s="6">
        <v>3.688843557615187E-4</v>
      </c>
      <c r="T29" s="6">
        <v>-1.823765142894797E-4</v>
      </c>
      <c r="U29" s="6">
        <v>2.2838969120544182E-3</v>
      </c>
      <c r="V29" s="6">
        <v>-0.13392343017189379</v>
      </c>
      <c r="W29" s="6">
        <v>1.2868988434884741E-2</v>
      </c>
      <c r="X29" s="6">
        <v>6.3332023462164496E-4</v>
      </c>
    </row>
    <row r="30" spans="1:24" ht="113.5" x14ac:dyDescent="0.35">
      <c r="A30" s="5" t="s">
        <v>137</v>
      </c>
      <c r="B30" s="6" t="s">
        <v>138</v>
      </c>
      <c r="C30" s="6">
        <v>0.14499999999999999</v>
      </c>
      <c r="D30" s="6">
        <v>0.14499999999999999</v>
      </c>
      <c r="E30" s="6">
        <v>0.14499999999999999</v>
      </c>
      <c r="F30" s="6">
        <v>0.14499999999999999</v>
      </c>
      <c r="G30" s="6" t="s">
        <v>190</v>
      </c>
      <c r="H30" s="7" t="s">
        <v>196</v>
      </c>
      <c r="I30" s="6">
        <v>1.0163399462380519E-5</v>
      </c>
      <c r="J30" s="6">
        <v>1.910691265798131E-5</v>
      </c>
      <c r="K30" s="6">
        <v>-2.075375818484871E-3</v>
      </c>
      <c r="L30" s="6">
        <v>1.521879480229615E-3</v>
      </c>
      <c r="M30" s="6">
        <v>-7.2755855550256503E-6</v>
      </c>
      <c r="N30" s="6">
        <v>5.5737367537424871E-5</v>
      </c>
      <c r="O30" s="6">
        <v>3.8385598739920009E-5</v>
      </c>
      <c r="P30" s="6">
        <v>7.5530037643948035E-5</v>
      </c>
      <c r="Q30" s="6">
        <v>1.747708961185971E-5</v>
      </c>
      <c r="R30" s="6">
        <v>4.1881095100437072E-4</v>
      </c>
      <c r="S30" s="6">
        <v>9.959387648207059E-5</v>
      </c>
      <c r="T30" s="6">
        <v>-2.2545330560391739E-4</v>
      </c>
      <c r="U30" s="6">
        <v>2.2149990311256208E-3</v>
      </c>
      <c r="V30" s="6">
        <v>-5.1920910581529263E-2</v>
      </c>
      <c r="W30" s="6">
        <v>1.1952458123634701E-2</v>
      </c>
      <c r="X30" s="6">
        <v>6.8828779775652224E-5</v>
      </c>
    </row>
    <row r="31" spans="1:24" ht="101" x14ac:dyDescent="0.35">
      <c r="A31" s="5" t="s">
        <v>139</v>
      </c>
      <c r="B31" s="6" t="s">
        <v>140</v>
      </c>
      <c r="C31" s="6">
        <v>-5.0000000000000001E-3</v>
      </c>
      <c r="D31" s="6">
        <v>-5.0000000000000001E-3</v>
      </c>
      <c r="E31" s="6">
        <v>-5.0000000000000001E-3</v>
      </c>
      <c r="F31" s="6">
        <v>-5.0000000000000001E-3</v>
      </c>
      <c r="G31" s="6" t="s">
        <v>190</v>
      </c>
      <c r="H31" s="7" t="s">
        <v>196</v>
      </c>
      <c r="I31" s="6">
        <v>-9.1467645682419407E-5</v>
      </c>
      <c r="J31" s="6">
        <v>-2.411039116589527E-4</v>
      </c>
      <c r="K31" s="6">
        <v>-2.724458749817373E-3</v>
      </c>
      <c r="L31" s="6">
        <v>2.307817706652541E-4</v>
      </c>
      <c r="M31" s="6">
        <v>-3.794306600650948E-4</v>
      </c>
      <c r="N31" s="6">
        <v>-2.5386047869159159E-4</v>
      </c>
      <c r="O31" s="6">
        <v>-5.9878448306494231E-4</v>
      </c>
      <c r="P31" s="6">
        <v>-5.6881264053086915E-4</v>
      </c>
      <c r="Q31" s="6">
        <v>-8.6855416935515144E-4</v>
      </c>
      <c r="R31" s="6">
        <v>-1.598936403862548E-4</v>
      </c>
      <c r="S31" s="6">
        <v>-5.7835843176911911E-4</v>
      </c>
      <c r="T31" s="6">
        <v>-6.1653351514387813E-4</v>
      </c>
      <c r="U31" s="6">
        <v>2.1664650572607541E-3</v>
      </c>
      <c r="V31" s="6">
        <v>1.304595129776079E-2</v>
      </c>
      <c r="W31" s="6">
        <v>1.133346300218873E-2</v>
      </c>
      <c r="X31" s="6">
        <v>-3.9521893314094198E-4</v>
      </c>
    </row>
    <row r="32" spans="1:24" ht="126" x14ac:dyDescent="0.35">
      <c r="A32" s="5" t="s">
        <v>141</v>
      </c>
      <c r="B32" s="6" t="s">
        <v>142</v>
      </c>
      <c r="C32" s="6">
        <v>1.78E-2</v>
      </c>
      <c r="D32" s="6">
        <v>-2.2249999999999999E-2</v>
      </c>
      <c r="E32" s="6">
        <v>-2.2249999999999999E-2</v>
      </c>
      <c r="F32" s="6">
        <v>-2.2249999999999999E-2</v>
      </c>
      <c r="G32" s="6" t="s">
        <v>191</v>
      </c>
      <c r="H32" s="7" t="s">
        <v>196</v>
      </c>
      <c r="I32" s="6">
        <v>-3.9854534856411748E-3</v>
      </c>
      <c r="J32" s="6">
        <v>-1.402658939537501E-2</v>
      </c>
      <c r="K32" s="6">
        <v>-1.023330118359058E-2</v>
      </c>
      <c r="L32" s="6">
        <v>-2.4089105985732381E-2</v>
      </c>
      <c r="M32" s="6">
        <v>-8.5002623783714676E-3</v>
      </c>
      <c r="N32" s="6">
        <v>-1.123350655108038E-2</v>
      </c>
      <c r="O32" s="6">
        <v>-7.5471679591622241E-3</v>
      </c>
      <c r="P32" s="6">
        <v>-7.8890449385631365E-3</v>
      </c>
      <c r="Q32" s="6">
        <v>-6.3766180889986189E-3</v>
      </c>
      <c r="R32" s="6">
        <v>-5.6231481013389959E-3</v>
      </c>
      <c r="S32" s="6">
        <v>-5.027411622005787E-3</v>
      </c>
      <c r="T32" s="6">
        <v>-2.407068711439116E-2</v>
      </c>
      <c r="U32" s="6">
        <v>-3.3609291468290441E-3</v>
      </c>
      <c r="V32" s="6">
        <v>0.17738439675838491</v>
      </c>
      <c r="W32" s="6">
        <v>-2.5521025157683001E-3</v>
      </c>
      <c r="X32" s="6">
        <v>-1.8662657002490809E-2</v>
      </c>
    </row>
    <row r="33" spans="1:24" ht="101" x14ac:dyDescent="0.35">
      <c r="A33" s="5" t="s">
        <v>143</v>
      </c>
      <c r="B33" s="6" t="s">
        <v>144</v>
      </c>
      <c r="C33" s="6">
        <v>0</v>
      </c>
      <c r="D33" s="6">
        <v>0.2</v>
      </c>
      <c r="E33" s="6">
        <v>0.56000000000000005</v>
      </c>
      <c r="F33" s="6">
        <v>0.2</v>
      </c>
      <c r="G33" s="6" t="s">
        <v>191</v>
      </c>
      <c r="H33" s="7" t="s">
        <v>196</v>
      </c>
      <c r="I33" s="6">
        <v>2.4074640721342619E-2</v>
      </c>
      <c r="J33" s="6">
        <v>2.2244096833169309E-2</v>
      </c>
      <c r="K33" s="6">
        <v>0.1919897831285792</v>
      </c>
      <c r="L33" s="6">
        <v>6.9843904532666964E-2</v>
      </c>
      <c r="M33" s="6">
        <v>2.1735820191845959E-2</v>
      </c>
      <c r="N33" s="6">
        <v>4.2072653125815332E-2</v>
      </c>
      <c r="O33" s="6">
        <v>6.1727846549747022E-2</v>
      </c>
      <c r="P33" s="6">
        <v>6.7234899794615985E-2</v>
      </c>
      <c r="Q33" s="6">
        <v>7.4998858755395165E-2</v>
      </c>
      <c r="R33" s="6">
        <v>0.47467966157690139</v>
      </c>
      <c r="S33" s="6">
        <v>5.8697099571120452E-2</v>
      </c>
      <c r="T33" s="6">
        <v>4.1764540871885053E-2</v>
      </c>
      <c r="U33" s="6">
        <v>1.6797640235905381E-2</v>
      </c>
      <c r="V33" s="6">
        <v>-2.53698594644437</v>
      </c>
      <c r="W33" s="6">
        <v>0.14879835445264011</v>
      </c>
      <c r="X33" s="6">
        <v>0.10623892300557231</v>
      </c>
    </row>
    <row r="34" spans="1:24" ht="126" x14ac:dyDescent="0.35">
      <c r="A34" s="5" t="s">
        <v>145</v>
      </c>
      <c r="B34" s="6" t="s">
        <v>146</v>
      </c>
      <c r="C34" s="6">
        <v>-0.13800000000000001</v>
      </c>
      <c r="D34" s="6">
        <v>-0.13800000000000001</v>
      </c>
      <c r="E34" s="6">
        <v>-0.13800000000000001</v>
      </c>
      <c r="F34" s="6">
        <v>-0.13800000000000001</v>
      </c>
      <c r="G34" s="6" t="s">
        <v>191</v>
      </c>
      <c r="H34" s="7" t="s">
        <v>196</v>
      </c>
      <c r="I34" s="6">
        <v>-1.322561063032837E-2</v>
      </c>
      <c r="J34" s="6">
        <v>-3.4199145185104397E-2</v>
      </c>
      <c r="K34" s="6">
        <v>-5.1745458329645611E-2</v>
      </c>
      <c r="L34" s="6">
        <v>-1.460504131391506E-2</v>
      </c>
      <c r="M34" s="6">
        <v>-6.7112710414321698E-3</v>
      </c>
      <c r="N34" s="6">
        <v>-3.1083191722445041E-2</v>
      </c>
      <c r="O34" s="6">
        <v>-0.100115159291227</v>
      </c>
      <c r="P34" s="6">
        <v>-8.2943762596146553E-2</v>
      </c>
      <c r="Q34" s="6">
        <v>-0.12851236465684279</v>
      </c>
      <c r="R34" s="6">
        <v>-2.9353188761008241E-2</v>
      </c>
      <c r="S34" s="6">
        <v>-0.10247331909680291</v>
      </c>
      <c r="T34" s="6">
        <v>-1.35409138469147E-2</v>
      </c>
      <c r="U34" s="6">
        <v>-9.0408764188552142E-3</v>
      </c>
      <c r="V34" s="6">
        <v>0.67122794050641166</v>
      </c>
      <c r="W34" s="6">
        <v>-2.139603102789912E-2</v>
      </c>
      <c r="X34" s="6">
        <v>-4.9964132441639442E-2</v>
      </c>
    </row>
    <row r="35" spans="1:24" ht="88.5" x14ac:dyDescent="0.35">
      <c r="A35" s="5" t="s">
        <v>147</v>
      </c>
      <c r="B35" s="6" t="s">
        <v>148</v>
      </c>
      <c r="C35" s="6">
        <v>0.3</v>
      </c>
      <c r="D35" s="6">
        <v>0.3</v>
      </c>
      <c r="E35" s="6">
        <v>0.3</v>
      </c>
      <c r="F35" s="6">
        <v>0.3</v>
      </c>
      <c r="G35" s="6" t="s">
        <v>190</v>
      </c>
      <c r="H35" s="7" t="s">
        <v>196</v>
      </c>
      <c r="I35" s="6">
        <v>1.7423968029673859E-4</v>
      </c>
      <c r="J35" s="6">
        <v>1.2394548562120599E-4</v>
      </c>
      <c r="K35" s="6">
        <v>-1.483296279739092E-3</v>
      </c>
      <c r="L35" s="6">
        <v>1.4465945273366961E-3</v>
      </c>
      <c r="M35" s="6">
        <v>4.1832731663670238E-5</v>
      </c>
      <c r="N35" s="6">
        <v>1.293633405891365E-3</v>
      </c>
      <c r="O35" s="6">
        <v>2.6095377540748932E-4</v>
      </c>
      <c r="P35" s="6">
        <v>6.0860195783642775E-4</v>
      </c>
      <c r="Q35" s="6">
        <v>2.723568075807061E-4</v>
      </c>
      <c r="R35" s="6">
        <v>3.6832236084113411E-3</v>
      </c>
      <c r="S35" s="6">
        <v>2.2801893961499239E-4</v>
      </c>
      <c r="T35" s="6">
        <v>-1.469738079687163E-4</v>
      </c>
      <c r="U35" s="6">
        <v>2.2544766444763031E-3</v>
      </c>
      <c r="V35" s="6">
        <v>-4.8738638012284043E-2</v>
      </c>
      <c r="W35" s="6">
        <v>1.210297994606364E-2</v>
      </c>
      <c r="X35" s="6">
        <v>1.1902357384882599E-3</v>
      </c>
    </row>
    <row r="36" spans="1:24" ht="113.5" x14ac:dyDescent="0.35">
      <c r="A36" s="5" t="s">
        <v>149</v>
      </c>
      <c r="B36" s="6" t="s">
        <v>150</v>
      </c>
      <c r="C36" s="6">
        <v>7.4074074074074077E-3</v>
      </c>
      <c r="D36" s="6">
        <v>7.4074074074074077E-3</v>
      </c>
      <c r="E36" s="6">
        <v>7.4074074074074077E-3</v>
      </c>
      <c r="F36" s="6">
        <v>7.4074074074074077E-3</v>
      </c>
      <c r="G36" s="6" t="s">
        <v>192</v>
      </c>
      <c r="H36" s="7" t="s">
        <v>196</v>
      </c>
      <c r="I36" s="6">
        <v>4.9009337195764146E-3</v>
      </c>
      <c r="J36" s="6">
        <v>6.2359610175329011E-2</v>
      </c>
      <c r="K36" s="6">
        <v>6.9099186046341814E-3</v>
      </c>
      <c r="L36" s="6">
        <v>5.4075763166672236E-3</v>
      </c>
      <c r="M36" s="6">
        <v>1.0777602129955421E-3</v>
      </c>
      <c r="N36" s="6">
        <v>5.1730139365386944E-3</v>
      </c>
      <c r="O36" s="6">
        <v>1.0339780170693711E-2</v>
      </c>
      <c r="P36" s="6">
        <v>1.087050387655334E-2</v>
      </c>
      <c r="Q36" s="6">
        <v>8.3281077151691509E-3</v>
      </c>
      <c r="R36" s="6">
        <v>3.7248187766574991E-3</v>
      </c>
      <c r="S36" s="6">
        <v>6.6905760793345113E-3</v>
      </c>
      <c r="T36" s="6">
        <v>1.8286258291947319E-3</v>
      </c>
      <c r="U36" s="6">
        <v>2.4327696397083531E-3</v>
      </c>
      <c r="V36" s="6">
        <v>-0.13194541189277051</v>
      </c>
      <c r="W36" s="6">
        <v>1.6026858571015729E-2</v>
      </c>
      <c r="X36" s="6">
        <v>0.18861585512014209</v>
      </c>
    </row>
    <row r="37" spans="1:24" ht="101" x14ac:dyDescent="0.35">
      <c r="A37" s="5" t="s">
        <v>151</v>
      </c>
      <c r="B37" s="6" t="s">
        <v>152</v>
      </c>
      <c r="C37" s="6">
        <v>-0.505</v>
      </c>
      <c r="D37" s="6">
        <v>-0.505</v>
      </c>
      <c r="E37" s="6">
        <v>-0.505</v>
      </c>
      <c r="F37" s="6">
        <v>-0.505</v>
      </c>
      <c r="G37" s="6" t="s">
        <v>190</v>
      </c>
      <c r="H37" s="7" t="s">
        <v>196</v>
      </c>
      <c r="I37" s="6">
        <v>-3.6613185105174909E-3</v>
      </c>
      <c r="J37" s="6">
        <v>-6.8824127855936302E-3</v>
      </c>
      <c r="K37" s="6">
        <v>-7.5733521491067352E-2</v>
      </c>
      <c r="L37" s="6">
        <v>-1.8065317397928719E-2</v>
      </c>
      <c r="M37" s="6">
        <v>-1.4957491244586681E-2</v>
      </c>
      <c r="N37" s="6">
        <v>-2.0905255040351331E-2</v>
      </c>
      <c r="O37" s="6">
        <v>-1.7196364685930339E-2</v>
      </c>
      <c r="P37" s="6">
        <v>-1.9282738131554952E-2</v>
      </c>
      <c r="Q37" s="6">
        <v>-2.4694902259450601E-2</v>
      </c>
      <c r="R37" s="6">
        <v>-2.090934989765068E-2</v>
      </c>
      <c r="S37" s="6">
        <v>-1.5998197354118018E-2</v>
      </c>
      <c r="T37" s="6">
        <v>-1.474673531814851E-2</v>
      </c>
      <c r="U37" s="6">
        <v>-4.9446582191795506E-3</v>
      </c>
      <c r="V37" s="6">
        <v>9.4878088774500782</v>
      </c>
      <c r="W37" s="6">
        <v>-9.6647934530885563E-2</v>
      </c>
      <c r="X37" s="6">
        <v>-1.7590315007845692E-2</v>
      </c>
    </row>
    <row r="38" spans="1:24" ht="101" x14ac:dyDescent="0.35">
      <c r="A38" s="5" t="s">
        <v>153</v>
      </c>
      <c r="B38" s="6" t="s">
        <v>154</v>
      </c>
      <c r="C38" s="6">
        <v>-0.3</v>
      </c>
      <c r="D38" s="6">
        <v>-0.3</v>
      </c>
      <c r="E38" s="6">
        <v>-0.3</v>
      </c>
      <c r="F38" s="6">
        <v>-0.3</v>
      </c>
      <c r="G38" s="6" t="s">
        <v>190</v>
      </c>
      <c r="H38" s="7" t="s">
        <v>196</v>
      </c>
      <c r="I38" s="6">
        <v>-1.3773337810497801E-3</v>
      </c>
      <c r="J38" s="6">
        <v>-3.2466168614405429E-3</v>
      </c>
      <c r="K38" s="6">
        <v>-2.0919947043152799E-2</v>
      </c>
      <c r="L38" s="6">
        <v>-4.672362814250341E-3</v>
      </c>
      <c r="M38" s="6">
        <v>-6.883771129585126E-3</v>
      </c>
      <c r="N38" s="6">
        <v>-8.6092336561933748E-3</v>
      </c>
      <c r="O38" s="6">
        <v>-8.3768640175714872E-3</v>
      </c>
      <c r="P38" s="6">
        <v>-7.5687524845697617E-3</v>
      </c>
      <c r="Q38" s="6">
        <v>-1.054662894413963E-2</v>
      </c>
      <c r="R38" s="6">
        <v>-6.3118867799251532E-3</v>
      </c>
      <c r="S38" s="6">
        <v>-7.9224812066828829E-3</v>
      </c>
      <c r="T38" s="6">
        <v>-4.0399005257782004E-3</v>
      </c>
      <c r="U38" s="6">
        <v>-1.3940315304383981E-3</v>
      </c>
      <c r="V38" s="6">
        <v>0.49559157776066542</v>
      </c>
      <c r="W38" s="6">
        <v>-1.7996011047938739E-2</v>
      </c>
      <c r="X38" s="6">
        <v>-6.9431169718988514E-3</v>
      </c>
    </row>
    <row r="39" spans="1:24" ht="113.5" x14ac:dyDescent="0.35">
      <c r="A39" s="5" t="s">
        <v>155</v>
      </c>
      <c r="B39" s="6" t="s">
        <v>156</v>
      </c>
      <c r="C39" s="6">
        <v>-2.4985520000777419E-3</v>
      </c>
      <c r="D39" s="6">
        <v>-2.4985520000777419E-3</v>
      </c>
      <c r="E39" s="6">
        <v>-2.4985520000777419E-3</v>
      </c>
      <c r="F39" s="6">
        <v>-2.4985520000777419E-3</v>
      </c>
      <c r="G39" s="6" t="s">
        <v>193</v>
      </c>
      <c r="H39" s="7" t="s">
        <v>196</v>
      </c>
      <c r="I39" s="6">
        <v>-3.981385906890701E-3</v>
      </c>
      <c r="J39" s="6">
        <v>-1.208643011740182E-2</v>
      </c>
      <c r="K39" s="6">
        <v>-4.1198932320795746E-3</v>
      </c>
      <c r="L39" s="6">
        <v>-1.292759136349678E-3</v>
      </c>
      <c r="M39" s="6">
        <v>-2.239925750623482E-3</v>
      </c>
      <c r="N39" s="6">
        <v>-9.0164490578199391E-3</v>
      </c>
      <c r="O39" s="6">
        <v>-7.5988579544287007E-3</v>
      </c>
      <c r="P39" s="6">
        <v>-8.3684675072375498E-3</v>
      </c>
      <c r="Q39" s="6">
        <v>-9.2954434800926605E-3</v>
      </c>
      <c r="R39" s="6">
        <v>-1.1278779791690969E-3</v>
      </c>
      <c r="S39" s="6">
        <v>-8.0866358108422007E-3</v>
      </c>
      <c r="T39" s="6">
        <v>-2.5823170715720519E-3</v>
      </c>
      <c r="U39" s="6">
        <v>2.1207688628685491E-3</v>
      </c>
      <c r="V39" s="6">
        <v>0.1426781331680243</v>
      </c>
      <c r="W39" s="6">
        <v>1.0172083063047069E-2</v>
      </c>
      <c r="X39" s="6">
        <v>-1.4719188302117169E-2</v>
      </c>
    </row>
    <row r="40" spans="1:24" ht="113.5" x14ac:dyDescent="0.35">
      <c r="A40" s="5" t="s">
        <v>157</v>
      </c>
      <c r="B40" s="6" t="s">
        <v>158</v>
      </c>
      <c r="C40" s="6">
        <v>-1.8105966574476409E-2</v>
      </c>
      <c r="D40" s="6">
        <v>-1.8105966574476409E-2</v>
      </c>
      <c r="E40" s="6">
        <v>-1.8105966574476409E-2</v>
      </c>
      <c r="F40" s="6">
        <v>-1.8105966574476409E-2</v>
      </c>
      <c r="G40" s="6" t="s">
        <v>193</v>
      </c>
      <c r="H40" s="7" t="s">
        <v>196</v>
      </c>
      <c r="I40" s="6">
        <v>-3.7751475796806093E-2</v>
      </c>
      <c r="J40" s="6">
        <v>-5.4721642828814048E-3</v>
      </c>
      <c r="K40" s="6">
        <v>-2.4325861035934839E-2</v>
      </c>
      <c r="L40" s="6">
        <v>-0.1051256670416989</v>
      </c>
      <c r="M40" s="6">
        <v>-6.8047798902629887E-3</v>
      </c>
      <c r="N40" s="6">
        <v>-7.2689882838040606E-3</v>
      </c>
      <c r="O40" s="6">
        <v>-4.1100371944678651E-2</v>
      </c>
      <c r="P40" s="6">
        <v>-6.4008119795199866E-2</v>
      </c>
      <c r="Q40" s="6">
        <v>-5.4633768265711667E-2</v>
      </c>
      <c r="R40" s="6">
        <v>-0.45024036447921117</v>
      </c>
      <c r="S40" s="6">
        <v>-4.1074453056463921E-2</v>
      </c>
      <c r="T40" s="6">
        <v>-1.152894316692793E-2</v>
      </c>
      <c r="U40" s="6">
        <v>-2.172210142775638E-3</v>
      </c>
      <c r="V40" s="6">
        <v>1.674115897218321</v>
      </c>
      <c r="W40" s="6">
        <v>-5.5695497479699924E-3</v>
      </c>
      <c r="X40" s="6">
        <v>-0.161003704369169</v>
      </c>
    </row>
    <row r="41" spans="1:24" ht="138.5" x14ac:dyDescent="0.35">
      <c r="A41" s="5" t="s">
        <v>159</v>
      </c>
      <c r="B41" s="6" t="s">
        <v>160</v>
      </c>
      <c r="C41" s="6">
        <v>-0.1345803909607092</v>
      </c>
      <c r="D41" s="6">
        <v>-0.1345803909607092</v>
      </c>
      <c r="E41" s="6">
        <v>-0.1345803909607092</v>
      </c>
      <c r="F41" s="6">
        <v>-0.1345803909607092</v>
      </c>
      <c r="G41" s="6" t="s">
        <v>193</v>
      </c>
      <c r="H41" s="7" t="s">
        <v>196</v>
      </c>
      <c r="I41" s="6">
        <v>-0.179813704726702</v>
      </c>
      <c r="J41" s="6">
        <v>-0.29080869575727508</v>
      </c>
      <c r="K41" s="6">
        <v>-4.8842923274340401E-2</v>
      </c>
      <c r="L41" s="6">
        <v>-2.8332699309807158E-2</v>
      </c>
      <c r="M41" s="6">
        <v>-6.3328286058379158E-3</v>
      </c>
      <c r="N41" s="6">
        <v>-2.4576014152526991E-2</v>
      </c>
      <c r="O41" s="6">
        <v>-0.13951907340957451</v>
      </c>
      <c r="P41" s="6">
        <v>-0.1170727281064404</v>
      </c>
      <c r="Q41" s="6">
        <v>-0.16003923691250041</v>
      </c>
      <c r="R41" s="6">
        <v>-1.9324627745961959E-2</v>
      </c>
      <c r="S41" s="6">
        <v>-0.1281296064683102</v>
      </c>
      <c r="T41" s="6">
        <v>-1.134076927737707E-2</v>
      </c>
      <c r="U41" s="6">
        <v>1.0388189256567079E-3</v>
      </c>
      <c r="V41" s="6">
        <v>6.6401401268899898</v>
      </c>
      <c r="W41" s="6">
        <v>-3.7608352847342187E-2</v>
      </c>
      <c r="X41" s="6">
        <v>-0.87971514515608373</v>
      </c>
    </row>
    <row r="42" spans="1:24" ht="163.5" x14ac:dyDescent="0.35">
      <c r="A42" s="5" t="s">
        <v>161</v>
      </c>
      <c r="B42" s="6" t="s">
        <v>162</v>
      </c>
      <c r="C42" s="6">
        <v>-0.60523930429999995</v>
      </c>
      <c r="D42" s="6">
        <v>-0.60523930429999995</v>
      </c>
      <c r="E42" s="6">
        <v>-0.60523930429999995</v>
      </c>
      <c r="F42" s="6">
        <v>-0.60523930429999995</v>
      </c>
      <c r="G42" s="6" t="s">
        <v>194</v>
      </c>
      <c r="H42" s="7" t="s">
        <v>196</v>
      </c>
      <c r="I42" s="6">
        <v>-3.3397694945782992E-2</v>
      </c>
      <c r="J42" s="6">
        <v>-5.6447985713316863E-2</v>
      </c>
      <c r="K42" s="6">
        <v>-1.375036834649674E-2</v>
      </c>
      <c r="L42" s="6">
        <v>-8.4421138592501062E-3</v>
      </c>
      <c r="M42" s="6">
        <v>-1.58230711876141E-3</v>
      </c>
      <c r="N42" s="6">
        <v>-4.9573421569012611E-3</v>
      </c>
      <c r="O42" s="6">
        <v>-2.3300936171515942E-2</v>
      </c>
      <c r="P42" s="6">
        <v>-2.010018927697492E-2</v>
      </c>
      <c r="Q42" s="6">
        <v>-2.5435138819835081E-2</v>
      </c>
      <c r="R42" s="6">
        <v>-5.3250979889678963E-3</v>
      </c>
      <c r="S42" s="6">
        <v>-2.0322466009502198E-2</v>
      </c>
      <c r="T42" s="6">
        <v>-3.127954108826418E-3</v>
      </c>
      <c r="U42" s="6">
        <v>1.682833305967161E-3</v>
      </c>
      <c r="V42" s="6">
        <v>1.3300820712755359</v>
      </c>
      <c r="W42" s="6">
        <v>-3.8331744723865031E-2</v>
      </c>
      <c r="X42" s="6">
        <v>-0.170850584688644</v>
      </c>
    </row>
    <row r="43" spans="1:24" ht="101" x14ac:dyDescent="0.35">
      <c r="A43" s="5" t="s">
        <v>163</v>
      </c>
      <c r="B43" s="6" t="s">
        <v>164</v>
      </c>
      <c r="C43" s="6">
        <v>-0.04</v>
      </c>
      <c r="D43" s="6">
        <v>-0.04</v>
      </c>
      <c r="E43" s="6">
        <v>-0.04</v>
      </c>
      <c r="F43" s="6">
        <v>-0.04</v>
      </c>
      <c r="G43" s="6" t="s">
        <v>190</v>
      </c>
      <c r="H43" s="7" t="s">
        <v>196</v>
      </c>
      <c r="I43" s="6">
        <v>-3.093473149242592E-3</v>
      </c>
      <c r="J43" s="6">
        <v>-8.5648740555090558E-3</v>
      </c>
      <c r="K43" s="6">
        <v>-1.3625324042549E-2</v>
      </c>
      <c r="L43" s="6">
        <v>-1.0722590889748911E-2</v>
      </c>
      <c r="M43" s="6">
        <v>-7.2627597420529821E-3</v>
      </c>
      <c r="N43" s="6">
        <v>-7.1709617115431681E-3</v>
      </c>
      <c r="O43" s="6">
        <v>-1.7276143884566879E-2</v>
      </c>
      <c r="P43" s="6">
        <v>-1.8586267774569488E-2</v>
      </c>
      <c r="Q43" s="6">
        <v>-2.0517841399064238E-2</v>
      </c>
      <c r="R43" s="6">
        <v>-8.2888478072284579E-3</v>
      </c>
      <c r="S43" s="6">
        <v>-1.6197699312822202E-2</v>
      </c>
      <c r="T43" s="6">
        <v>-9.1536648234451963E-3</v>
      </c>
      <c r="U43" s="6">
        <v>-4.0518087904124487E-3</v>
      </c>
      <c r="V43" s="6">
        <v>0.26109763148157361</v>
      </c>
      <c r="W43" s="6">
        <v>-1.511229015162837E-2</v>
      </c>
      <c r="X43" s="6">
        <v>-1.307892359353004E-2</v>
      </c>
    </row>
    <row r="44" spans="1:24" ht="88.5" x14ac:dyDescent="0.35">
      <c r="A44" s="5" t="s">
        <v>165</v>
      </c>
      <c r="B44" s="6" t="s">
        <v>166</v>
      </c>
      <c r="C44" s="6">
        <v>6.6E-4</v>
      </c>
      <c r="D44" s="6">
        <v>6.6E-4</v>
      </c>
      <c r="E44" s="6">
        <v>6.6E-4</v>
      </c>
      <c r="F44" s="6">
        <v>6.6E-4</v>
      </c>
      <c r="G44" s="6" t="s">
        <v>190</v>
      </c>
      <c r="H44" s="7" t="s">
        <v>196</v>
      </c>
      <c r="I44" s="6">
        <v>1.807293671148044E-3</v>
      </c>
      <c r="J44" s="6">
        <v>5.0329826985610268E-3</v>
      </c>
      <c r="K44" s="6">
        <v>1.9638533973106711E-3</v>
      </c>
      <c r="L44" s="6">
        <v>4.7565454645856174E-3</v>
      </c>
      <c r="M44" s="6">
        <v>1.076642215651127E-3</v>
      </c>
      <c r="N44" s="6">
        <v>1.820944068140622E-3</v>
      </c>
      <c r="O44" s="6">
        <v>2.4672319251989191E-3</v>
      </c>
      <c r="P44" s="6">
        <v>5.1495842836751472E-3</v>
      </c>
      <c r="Q44" s="6">
        <v>4.3910768617375076E-3</v>
      </c>
      <c r="R44" s="6">
        <v>5.2942964503356763E-3</v>
      </c>
      <c r="S44" s="6">
        <v>3.5709574658566541E-3</v>
      </c>
      <c r="T44" s="6">
        <v>1.3157976465617311E-3</v>
      </c>
      <c r="U44" s="6">
        <v>2.5342364350752281E-3</v>
      </c>
      <c r="V44" s="6">
        <v>-2.9413843948121028</v>
      </c>
      <c r="W44" s="6">
        <v>5.5102929608714067E-2</v>
      </c>
      <c r="X44" s="6">
        <v>1.2571309516850241E-2</v>
      </c>
    </row>
    <row r="45" spans="1:24" ht="88.5" x14ac:dyDescent="0.35">
      <c r="A45" s="5" t="s">
        <v>167</v>
      </c>
      <c r="B45" s="6" t="s">
        <v>168</v>
      </c>
      <c r="C45" s="6">
        <v>2.5000000000000001E-3</v>
      </c>
      <c r="D45" s="6">
        <v>2.5000000000000001E-3</v>
      </c>
      <c r="E45" s="6">
        <v>2.5000000000000001E-3</v>
      </c>
      <c r="F45" s="6">
        <v>2.5000000000000001E-3</v>
      </c>
      <c r="G45" s="6" t="s">
        <v>190</v>
      </c>
      <c r="H45" s="7" t="s">
        <v>196</v>
      </c>
      <c r="I45" s="6">
        <v>1.1733922152980901E-4</v>
      </c>
      <c r="J45" s="6">
        <v>1.4241101227763789E-4</v>
      </c>
      <c r="K45" s="6">
        <v>-1.9978815275790772E-3</v>
      </c>
      <c r="L45" s="6">
        <v>1.023794640557672E-3</v>
      </c>
      <c r="M45" s="6">
        <v>1.9387735610706849E-4</v>
      </c>
      <c r="N45" s="6">
        <v>5.5143335582123895E-4</v>
      </c>
      <c r="O45" s="6">
        <v>3.9991244844886771E-4</v>
      </c>
      <c r="P45" s="6">
        <v>6.2892029568156023E-4</v>
      </c>
      <c r="Q45" s="6">
        <v>5.1032202276434185E-4</v>
      </c>
      <c r="R45" s="6">
        <v>1.714421354090755E-3</v>
      </c>
      <c r="S45" s="6">
        <v>3.688843557615187E-4</v>
      </c>
      <c r="T45" s="6">
        <v>-1.823765142894797E-4</v>
      </c>
      <c r="U45" s="6">
        <v>2.2838969120544182E-3</v>
      </c>
      <c r="V45" s="6">
        <v>-0.13392343017189379</v>
      </c>
      <c r="W45" s="6">
        <v>1.2868988434884741E-2</v>
      </c>
      <c r="X45" s="6">
        <v>6.3332023462164496E-4</v>
      </c>
    </row>
    <row r="46" spans="1:24" ht="113.5" x14ac:dyDescent="0.35">
      <c r="A46" s="5" t="s">
        <v>169</v>
      </c>
      <c r="B46" s="6" t="s">
        <v>170</v>
      </c>
      <c r="C46" s="6">
        <v>0.14499999999999999</v>
      </c>
      <c r="D46" s="6">
        <v>0.14499999999999999</v>
      </c>
      <c r="E46" s="6">
        <v>0.14499999999999999</v>
      </c>
      <c r="F46" s="6">
        <v>0.14499999999999999</v>
      </c>
      <c r="G46" s="6" t="s">
        <v>190</v>
      </c>
      <c r="H46" s="7" t="s">
        <v>196</v>
      </c>
      <c r="I46" s="6">
        <v>1.0163399462380519E-5</v>
      </c>
      <c r="J46" s="6">
        <v>1.910691265798131E-5</v>
      </c>
      <c r="K46" s="6">
        <v>-2.075375818484871E-3</v>
      </c>
      <c r="L46" s="6">
        <v>1.521879480229615E-3</v>
      </c>
      <c r="M46" s="6">
        <v>-7.2755855550256503E-6</v>
      </c>
      <c r="N46" s="6">
        <v>5.5737367537424871E-5</v>
      </c>
      <c r="O46" s="6">
        <v>3.8385598739920009E-5</v>
      </c>
      <c r="P46" s="6">
        <v>7.5530037643948035E-5</v>
      </c>
      <c r="Q46" s="6">
        <v>1.747708961185971E-5</v>
      </c>
      <c r="R46" s="6">
        <v>4.1881095100437072E-4</v>
      </c>
      <c r="S46" s="6">
        <v>9.959387648207059E-5</v>
      </c>
      <c r="T46" s="6">
        <v>-2.2545330560391739E-4</v>
      </c>
      <c r="U46" s="6">
        <v>2.2149990311256208E-3</v>
      </c>
      <c r="V46" s="6">
        <v>-5.1920910581529263E-2</v>
      </c>
      <c r="W46" s="6">
        <v>1.1952458123634701E-2</v>
      </c>
      <c r="X46" s="6">
        <v>6.8828779775652224E-5</v>
      </c>
    </row>
    <row r="47" spans="1:24" ht="101" x14ac:dyDescent="0.35">
      <c r="A47" s="5" t="s">
        <v>171</v>
      </c>
      <c r="B47" s="6" t="s">
        <v>172</v>
      </c>
      <c r="C47" s="6">
        <v>-5.0000000000000001E-3</v>
      </c>
      <c r="D47" s="6">
        <v>-5.0000000000000001E-3</v>
      </c>
      <c r="E47" s="6">
        <v>-5.0000000000000001E-3</v>
      </c>
      <c r="F47" s="6">
        <v>-5.0000000000000001E-3</v>
      </c>
      <c r="G47" s="6" t="s">
        <v>190</v>
      </c>
      <c r="H47" s="7" t="s">
        <v>196</v>
      </c>
      <c r="I47" s="6">
        <v>-9.1467645682419407E-5</v>
      </c>
      <c r="J47" s="6">
        <v>-2.411039116589527E-4</v>
      </c>
      <c r="K47" s="6">
        <v>-2.724458749817373E-3</v>
      </c>
      <c r="L47" s="6">
        <v>2.307817706652541E-4</v>
      </c>
      <c r="M47" s="6">
        <v>-3.794306600650948E-4</v>
      </c>
      <c r="N47" s="6">
        <v>-2.5386047869159159E-4</v>
      </c>
      <c r="O47" s="6">
        <v>-5.9878448306494231E-4</v>
      </c>
      <c r="P47" s="6">
        <v>-5.6881264053086915E-4</v>
      </c>
      <c r="Q47" s="6">
        <v>-8.6855416935515144E-4</v>
      </c>
      <c r="R47" s="6">
        <v>-1.598936403862548E-4</v>
      </c>
      <c r="S47" s="6">
        <v>-5.7835843176911911E-4</v>
      </c>
      <c r="T47" s="6">
        <v>-6.1653351514387813E-4</v>
      </c>
      <c r="U47" s="6">
        <v>2.1664650572607541E-3</v>
      </c>
      <c r="V47" s="6">
        <v>1.304595129776079E-2</v>
      </c>
      <c r="W47" s="6">
        <v>1.133346300218873E-2</v>
      </c>
      <c r="X47" s="6">
        <v>-3.9521893314094198E-4</v>
      </c>
    </row>
    <row r="48" spans="1:24" ht="138.5" x14ac:dyDescent="0.35">
      <c r="A48" s="5" t="s">
        <v>173</v>
      </c>
      <c r="B48" s="6" t="s">
        <v>174</v>
      </c>
      <c r="C48" s="6">
        <v>0.1</v>
      </c>
      <c r="D48" s="6">
        <v>0.1</v>
      </c>
      <c r="E48" s="6">
        <v>0.1</v>
      </c>
      <c r="F48" s="6">
        <v>0.1</v>
      </c>
      <c r="G48" s="6" t="s">
        <v>191</v>
      </c>
      <c r="H48" s="7" t="s">
        <v>196</v>
      </c>
      <c r="I48" s="6">
        <v>7.1362906743712193E-2</v>
      </c>
      <c r="J48" s="6">
        <v>0.25192783300326183</v>
      </c>
      <c r="K48" s="6">
        <v>0.13530584295488579</v>
      </c>
      <c r="L48" s="6">
        <v>0.44266900117250518</v>
      </c>
      <c r="M48" s="6">
        <v>0.1522830708488421</v>
      </c>
      <c r="N48" s="6">
        <v>0.20144213167431821</v>
      </c>
      <c r="O48" s="6">
        <v>0.13548458229875479</v>
      </c>
      <c r="P48" s="6">
        <v>0.14151062564133321</v>
      </c>
      <c r="Q48" s="6">
        <v>0.1139109046985903</v>
      </c>
      <c r="R48" s="6">
        <v>0.1010138190405457</v>
      </c>
      <c r="S48" s="6">
        <v>9.0125209447378549E-2</v>
      </c>
      <c r="T48" s="6">
        <v>0.42554972614717929</v>
      </c>
      <c r="U48" s="6">
        <v>0.1020508184299353</v>
      </c>
      <c r="V48" s="6">
        <v>-3.061386386435379</v>
      </c>
      <c r="W48" s="6">
        <v>0.2648037805094432</v>
      </c>
      <c r="X48" s="6">
        <v>0.33432165934826807</v>
      </c>
    </row>
    <row r="49" spans="1:24" ht="101" x14ac:dyDescent="0.35">
      <c r="A49" s="5" t="s">
        <v>175</v>
      </c>
      <c r="B49" s="6" t="s">
        <v>176</v>
      </c>
      <c r="C49" s="6">
        <v>1</v>
      </c>
      <c r="D49" s="6">
        <v>1</v>
      </c>
      <c r="E49" s="6">
        <v>1</v>
      </c>
      <c r="F49" s="6">
        <v>1</v>
      </c>
      <c r="G49" s="6" t="s">
        <v>190</v>
      </c>
      <c r="H49" s="7" t="s">
        <v>196</v>
      </c>
      <c r="I49" s="6">
        <v>2.5363114050636808E-3</v>
      </c>
      <c r="J49" s="6">
        <v>1.856641324906663E-3</v>
      </c>
      <c r="K49" s="6">
        <v>1.1742098394627641E-2</v>
      </c>
      <c r="L49" s="6">
        <v>1.3302231893044129E-2</v>
      </c>
      <c r="M49" s="6">
        <v>9.6857829332331041E-4</v>
      </c>
      <c r="N49" s="6">
        <v>1.762325129670202E-2</v>
      </c>
      <c r="O49" s="6">
        <v>3.6953696690754032E-3</v>
      </c>
      <c r="P49" s="6">
        <v>8.4519358645292874E-3</v>
      </c>
      <c r="Q49" s="6">
        <v>4.2488205205084483E-3</v>
      </c>
      <c r="R49" s="6">
        <v>4.9317080999628768E-2</v>
      </c>
      <c r="S49" s="6">
        <v>3.2807233081417462E-3</v>
      </c>
      <c r="T49" s="6">
        <v>2.7423025000107562E-3</v>
      </c>
      <c r="U49" s="6">
        <v>3.0144098044167281E-3</v>
      </c>
      <c r="V49" s="6">
        <v>-0.73542973431499004</v>
      </c>
      <c r="W49" s="6">
        <v>2.2243287735539869E-2</v>
      </c>
      <c r="X49" s="6">
        <v>1.6754526058808061E-2</v>
      </c>
    </row>
    <row r="50" spans="1:24" ht="113.5" x14ac:dyDescent="0.35">
      <c r="A50" s="5" t="s">
        <v>177</v>
      </c>
      <c r="B50" s="6" t="s">
        <v>178</v>
      </c>
      <c r="C50" s="6">
        <v>-0.73</v>
      </c>
      <c r="D50" s="6">
        <v>-0.73</v>
      </c>
      <c r="E50" s="6">
        <v>-0.73</v>
      </c>
      <c r="F50" s="6">
        <v>-0.73</v>
      </c>
      <c r="G50" s="6" t="s">
        <v>190</v>
      </c>
      <c r="H50" s="7" t="s">
        <v>196</v>
      </c>
      <c r="I50" s="6">
        <v>-2.4948237157280159E-2</v>
      </c>
      <c r="J50" s="6">
        <v>-3.4332790352044493E-2</v>
      </c>
      <c r="K50" s="6">
        <v>-0.18958192951915209</v>
      </c>
      <c r="L50" s="6">
        <v>-6.8916746552969865E-2</v>
      </c>
      <c r="M50" s="6">
        <v>-7.5433473354524341E-2</v>
      </c>
      <c r="N50" s="6">
        <v>-4.9909383039110307E-2</v>
      </c>
      <c r="O50" s="6">
        <v>-0.10177785061876329</v>
      </c>
      <c r="P50" s="6">
        <v>-0.1099021893042391</v>
      </c>
      <c r="Q50" s="6">
        <v>-0.12225356607235729</v>
      </c>
      <c r="R50" s="6">
        <v>-0.16473580193947249</v>
      </c>
      <c r="S50" s="6">
        <v>-9.2878348167530295E-2</v>
      </c>
      <c r="T50" s="6">
        <v>-4.0802101653507263E-2</v>
      </c>
      <c r="U50" s="6">
        <v>-3.1002099498624529E-2</v>
      </c>
      <c r="V50" s="6">
        <v>2.7122159123630092</v>
      </c>
      <c r="W50" s="6">
        <v>-0.28208257327661251</v>
      </c>
      <c r="X50" s="6">
        <v>-0.10144970164513251</v>
      </c>
    </row>
    <row r="51" spans="1:24" ht="138.5" x14ac:dyDescent="0.35">
      <c r="A51" s="5" t="s">
        <v>179</v>
      </c>
      <c r="B51" s="6" t="s">
        <v>180</v>
      </c>
      <c r="C51" s="6">
        <v>-1</v>
      </c>
      <c r="D51" s="6">
        <v>-1</v>
      </c>
      <c r="E51" s="6">
        <v>-1</v>
      </c>
      <c r="F51" s="6">
        <v>-1</v>
      </c>
      <c r="G51" s="6" t="s">
        <v>190</v>
      </c>
      <c r="H51" s="7" t="s">
        <v>196</v>
      </c>
      <c r="I51" s="6">
        <v>0.14759908873922639</v>
      </c>
      <c r="J51" s="6">
        <v>0.3843735850808902</v>
      </c>
      <c r="K51" s="6">
        <v>0.36685478877849692</v>
      </c>
      <c r="L51" s="6">
        <v>0.17582292383203521</v>
      </c>
      <c r="M51" s="6">
        <v>0.34707003658107211</v>
      </c>
      <c r="N51" s="6">
        <v>0.31512029386569701</v>
      </c>
      <c r="O51" s="6">
        <v>0.502039076136647</v>
      </c>
      <c r="P51" s="6">
        <v>0.47931591593772538</v>
      </c>
      <c r="Q51" s="6">
        <v>0.56392680454717614</v>
      </c>
      <c r="R51" s="6">
        <v>0.25968097643825377</v>
      </c>
      <c r="S51" s="6">
        <v>0.52619531701285627</v>
      </c>
      <c r="T51" s="6">
        <v>0.1419227828330904</v>
      </c>
      <c r="U51" s="6">
        <v>0.36310716358572942</v>
      </c>
      <c r="V51" s="6">
        <v>-6.8643450436609807</v>
      </c>
      <c r="W51" s="6">
        <v>0.42375697231645432</v>
      </c>
      <c r="X51" s="6">
        <v>0.59589633192283775</v>
      </c>
    </row>
    <row r="52" spans="1:24" ht="126" x14ac:dyDescent="0.35">
      <c r="A52" s="5" t="s">
        <v>181</v>
      </c>
      <c r="B52" s="6" t="s">
        <v>182</v>
      </c>
      <c r="C52" s="6">
        <v>0.05</v>
      </c>
      <c r="D52" s="6">
        <v>0.05</v>
      </c>
      <c r="E52" s="6">
        <v>0.05</v>
      </c>
      <c r="F52" s="6">
        <v>0.05</v>
      </c>
      <c r="G52" s="6" t="s">
        <v>191</v>
      </c>
      <c r="H52" s="7" t="s">
        <v>196</v>
      </c>
      <c r="I52" s="6">
        <v>5.3520145022810828E-2</v>
      </c>
      <c r="J52" s="6">
        <v>0.18894384002867989</v>
      </c>
      <c r="K52" s="6">
        <v>0.100926014449192</v>
      </c>
      <c r="L52" s="6">
        <v>0.33215310713531099</v>
      </c>
      <c r="M52" s="6">
        <v>0.1142089875277867</v>
      </c>
      <c r="N52" s="6">
        <v>0.1510764061415017</v>
      </c>
      <c r="O52" s="6">
        <v>0.1016151192021065</v>
      </c>
      <c r="P52" s="6">
        <v>0.1061359099460138</v>
      </c>
      <c r="Q52" s="6">
        <v>8.5430357026209339E-2</v>
      </c>
      <c r="R52" s="6">
        <v>7.5777209739422549E-2</v>
      </c>
      <c r="S52" s="6">
        <v>6.7594626949833425E-2</v>
      </c>
      <c r="T52" s="6">
        <v>0.31908399848637797</v>
      </c>
      <c r="U52" s="6">
        <v>7.7121248658202218E-2</v>
      </c>
      <c r="V52" s="6">
        <v>-2.2947276545748978</v>
      </c>
      <c r="W52" s="6">
        <v>0.20174661212352629</v>
      </c>
      <c r="X52" s="6">
        <v>0.25073147370365523</v>
      </c>
    </row>
    <row r="53" spans="1:24" ht="126" x14ac:dyDescent="0.35">
      <c r="A53" s="5" t="s">
        <v>183</v>
      </c>
      <c r="B53" s="6" t="s">
        <v>184</v>
      </c>
      <c r="C53" s="6">
        <v>-1</v>
      </c>
      <c r="D53" s="6">
        <v>-1</v>
      </c>
      <c r="E53" s="6">
        <v>-1</v>
      </c>
      <c r="F53" s="6">
        <v>-1</v>
      </c>
      <c r="G53" s="6" t="s">
        <v>190</v>
      </c>
      <c r="H53" s="7" t="s">
        <v>196</v>
      </c>
      <c r="I53" s="6">
        <v>0.22140746948104989</v>
      </c>
      <c r="J53" s="6">
        <v>0.57656819938173753</v>
      </c>
      <c r="K53" s="6">
        <v>0.55157546599742235</v>
      </c>
      <c r="L53" s="6">
        <v>0.2635024277799688</v>
      </c>
      <c r="M53" s="6">
        <v>0.52062193842963544</v>
      </c>
      <c r="N53" s="6">
        <v>0.47269506660346872</v>
      </c>
      <c r="O53" s="6">
        <v>0.75306747626059156</v>
      </c>
      <c r="P53" s="6">
        <v>0.71898745383324081</v>
      </c>
      <c r="Q53" s="6">
        <v>0.84591417972217386</v>
      </c>
      <c r="R53" s="6">
        <v>0.38953261113440979</v>
      </c>
      <c r="S53" s="6">
        <v>0.78930318894325036</v>
      </c>
      <c r="T53" s="6">
        <v>0.21307752967395799</v>
      </c>
      <c r="U53" s="6">
        <v>0.54355092813765482</v>
      </c>
      <c r="V53" s="6">
        <v>-10.30000131046754</v>
      </c>
      <c r="W53" s="6">
        <v>0.63013248192492055</v>
      </c>
      <c r="X53" s="6">
        <v>0.89388057346895378</v>
      </c>
    </row>
  </sheetData>
  <conditionalFormatting sqref="C10">
    <cfRule type="cellIs" dxfId="155" priority="25" operator="notEqual">
      <formula>F10</formula>
    </cfRule>
  </conditionalFormatting>
  <conditionalFormatting sqref="C11">
    <cfRule type="cellIs" dxfId="154" priority="28" operator="notEqual">
      <formula>F11</formula>
    </cfRule>
  </conditionalFormatting>
  <conditionalFormatting sqref="C12">
    <cfRule type="cellIs" dxfId="153" priority="31" operator="notEqual">
      <formula>F12</formula>
    </cfRule>
  </conditionalFormatting>
  <conditionalFormatting sqref="C13">
    <cfRule type="cellIs" dxfId="152" priority="34" operator="notEqual">
      <formula>F13</formula>
    </cfRule>
  </conditionalFormatting>
  <conditionalFormatting sqref="C14">
    <cfRule type="cellIs" dxfId="151" priority="37" operator="notEqual">
      <formula>F14</formula>
    </cfRule>
  </conditionalFormatting>
  <conditionalFormatting sqref="C15">
    <cfRule type="cellIs" dxfId="150" priority="40" operator="notEqual">
      <formula>F15</formula>
    </cfRule>
  </conditionalFormatting>
  <conditionalFormatting sqref="C16">
    <cfRule type="cellIs" dxfId="149" priority="43" operator="notEqual">
      <formula>F16</formula>
    </cfRule>
  </conditionalFormatting>
  <conditionalFormatting sqref="C17">
    <cfRule type="cellIs" dxfId="148" priority="46" operator="notEqual">
      <formula>F17</formula>
    </cfRule>
  </conditionalFormatting>
  <conditionalFormatting sqref="C18">
    <cfRule type="cellIs" dxfId="147" priority="49" operator="notEqual">
      <formula>F18</formula>
    </cfRule>
  </conditionalFormatting>
  <conditionalFormatting sqref="C19">
    <cfRule type="cellIs" dxfId="146" priority="52" operator="notEqual">
      <formula>F19</formula>
    </cfRule>
  </conditionalFormatting>
  <conditionalFormatting sqref="C2">
    <cfRule type="cellIs" dxfId="145" priority="1" operator="notEqual">
      <formula>F2</formula>
    </cfRule>
  </conditionalFormatting>
  <conditionalFormatting sqref="C20">
    <cfRule type="cellIs" dxfId="144" priority="55" operator="notEqual">
      <formula>F20</formula>
    </cfRule>
  </conditionalFormatting>
  <conditionalFormatting sqref="C21">
    <cfRule type="cellIs" dxfId="143" priority="58" operator="notEqual">
      <formula>F21</formula>
    </cfRule>
  </conditionalFormatting>
  <conditionalFormatting sqref="C22">
    <cfRule type="cellIs" dxfId="142" priority="61" operator="notEqual">
      <formula>F22</formula>
    </cfRule>
  </conditionalFormatting>
  <conditionalFormatting sqref="C23">
    <cfRule type="cellIs" dxfId="141" priority="64" operator="notEqual">
      <formula>F23</formula>
    </cfRule>
  </conditionalFormatting>
  <conditionalFormatting sqref="C24">
    <cfRule type="cellIs" dxfId="140" priority="67" operator="notEqual">
      <formula>F24</formula>
    </cfRule>
  </conditionalFormatting>
  <conditionalFormatting sqref="C25">
    <cfRule type="cellIs" dxfId="139" priority="70" operator="notEqual">
      <formula>F25</formula>
    </cfRule>
  </conditionalFormatting>
  <conditionalFormatting sqref="C26">
    <cfRule type="cellIs" dxfId="138" priority="73" operator="notEqual">
      <formula>F26</formula>
    </cfRule>
  </conditionalFormatting>
  <conditionalFormatting sqref="C27">
    <cfRule type="cellIs" dxfId="137" priority="76" operator="notEqual">
      <formula>F27</formula>
    </cfRule>
  </conditionalFormatting>
  <conditionalFormatting sqref="C28">
    <cfRule type="cellIs" dxfId="136" priority="79" operator="notEqual">
      <formula>F28</formula>
    </cfRule>
  </conditionalFormatting>
  <conditionalFormatting sqref="C29">
    <cfRule type="cellIs" dxfId="135" priority="82" operator="notEqual">
      <formula>F29</formula>
    </cfRule>
  </conditionalFormatting>
  <conditionalFormatting sqref="C3">
    <cfRule type="cellIs" dxfId="134" priority="4" operator="notEqual">
      <formula>F3</formula>
    </cfRule>
  </conditionalFormatting>
  <conditionalFormatting sqref="C30">
    <cfRule type="cellIs" dxfId="133" priority="85" operator="notEqual">
      <formula>F30</formula>
    </cfRule>
  </conditionalFormatting>
  <conditionalFormatting sqref="C31">
    <cfRule type="cellIs" dxfId="132" priority="88" operator="notEqual">
      <formula>F31</formula>
    </cfRule>
  </conditionalFormatting>
  <conditionalFormatting sqref="C32">
    <cfRule type="cellIs" dxfId="131" priority="91" operator="notEqual">
      <formula>F32</formula>
    </cfRule>
  </conditionalFormatting>
  <conditionalFormatting sqref="C33">
    <cfRule type="cellIs" dxfId="130" priority="94" operator="notEqual">
      <formula>F33</formula>
    </cfRule>
  </conditionalFormatting>
  <conditionalFormatting sqref="C34">
    <cfRule type="cellIs" dxfId="129" priority="97" operator="notEqual">
      <formula>F34</formula>
    </cfRule>
  </conditionalFormatting>
  <conditionalFormatting sqref="C35">
    <cfRule type="cellIs" dxfId="128" priority="100" operator="notEqual">
      <formula>F35</formula>
    </cfRule>
  </conditionalFormatting>
  <conditionalFormatting sqref="C36">
    <cfRule type="cellIs" dxfId="127" priority="103" operator="notEqual">
      <formula>F36</formula>
    </cfRule>
  </conditionalFormatting>
  <conditionalFormatting sqref="C37">
    <cfRule type="cellIs" dxfId="126" priority="106" operator="notEqual">
      <formula>F37</formula>
    </cfRule>
  </conditionalFormatting>
  <conditionalFormatting sqref="C38">
    <cfRule type="cellIs" dxfId="125" priority="109" operator="notEqual">
      <formula>F38</formula>
    </cfRule>
  </conditionalFormatting>
  <conditionalFormatting sqref="C39">
    <cfRule type="cellIs" dxfId="124" priority="112" operator="notEqual">
      <formula>F39</formula>
    </cfRule>
  </conditionalFormatting>
  <conditionalFormatting sqref="C4">
    <cfRule type="cellIs" dxfId="123" priority="7" operator="notEqual">
      <formula>F4</formula>
    </cfRule>
  </conditionalFormatting>
  <conditionalFormatting sqref="C40">
    <cfRule type="cellIs" dxfId="122" priority="115" operator="notEqual">
      <formula>F40</formula>
    </cfRule>
  </conditionalFormatting>
  <conditionalFormatting sqref="C41">
    <cfRule type="cellIs" dxfId="121" priority="118" operator="notEqual">
      <formula>F41</formula>
    </cfRule>
  </conditionalFormatting>
  <conditionalFormatting sqref="C42">
    <cfRule type="cellIs" dxfId="120" priority="121" operator="notEqual">
      <formula>F42</formula>
    </cfRule>
  </conditionalFormatting>
  <conditionalFormatting sqref="C43">
    <cfRule type="cellIs" dxfId="119" priority="124" operator="notEqual">
      <formula>F43</formula>
    </cfRule>
  </conditionalFormatting>
  <conditionalFormatting sqref="C44">
    <cfRule type="cellIs" dxfId="118" priority="127" operator="notEqual">
      <formula>F44</formula>
    </cfRule>
  </conditionalFormatting>
  <conditionalFormatting sqref="C45">
    <cfRule type="cellIs" dxfId="117" priority="130" operator="notEqual">
      <formula>F45</formula>
    </cfRule>
  </conditionalFormatting>
  <conditionalFormatting sqref="C46">
    <cfRule type="cellIs" dxfId="116" priority="133" operator="notEqual">
      <formula>F46</formula>
    </cfRule>
  </conditionalFormatting>
  <conditionalFormatting sqref="C47">
    <cfRule type="cellIs" dxfId="115" priority="136" operator="notEqual">
      <formula>F47</formula>
    </cfRule>
  </conditionalFormatting>
  <conditionalFormatting sqref="C48">
    <cfRule type="cellIs" dxfId="114" priority="139" operator="notEqual">
      <formula>F48</formula>
    </cfRule>
  </conditionalFormatting>
  <conditionalFormatting sqref="C49">
    <cfRule type="cellIs" dxfId="113" priority="142" operator="notEqual">
      <formula>F49</formula>
    </cfRule>
  </conditionalFormatting>
  <conditionalFormatting sqref="C5">
    <cfRule type="cellIs" dxfId="112" priority="10" operator="notEqual">
      <formula>F5</formula>
    </cfRule>
  </conditionalFormatting>
  <conditionalFormatting sqref="C50">
    <cfRule type="cellIs" dxfId="111" priority="145" operator="notEqual">
      <formula>F50</formula>
    </cfRule>
  </conditionalFormatting>
  <conditionalFormatting sqref="C51">
    <cfRule type="cellIs" dxfId="110" priority="148" operator="notEqual">
      <formula>F51</formula>
    </cfRule>
  </conditionalFormatting>
  <conditionalFormatting sqref="C52">
    <cfRule type="cellIs" dxfId="109" priority="151" operator="notEqual">
      <formula>F52</formula>
    </cfRule>
  </conditionalFormatting>
  <conditionalFormatting sqref="C53">
    <cfRule type="cellIs" dxfId="108" priority="154" operator="notEqual">
      <formula>F53</formula>
    </cfRule>
  </conditionalFormatting>
  <conditionalFormatting sqref="C6">
    <cfRule type="cellIs" dxfId="107" priority="13" operator="notEqual">
      <formula>F6</formula>
    </cfRule>
  </conditionalFormatting>
  <conditionalFormatting sqref="C7">
    <cfRule type="cellIs" dxfId="106" priority="16" operator="notEqual">
      <formula>F7</formula>
    </cfRule>
  </conditionalFormatting>
  <conditionalFormatting sqref="C8">
    <cfRule type="cellIs" dxfId="105" priority="19" operator="notEqual">
      <formula>F8</formula>
    </cfRule>
  </conditionalFormatting>
  <conditionalFormatting sqref="C9">
    <cfRule type="cellIs" dxfId="104" priority="22" operator="notEqual">
      <formula>F9</formula>
    </cfRule>
  </conditionalFormatting>
  <conditionalFormatting sqref="D10">
    <cfRule type="cellIs" dxfId="103" priority="26" operator="notEqual">
      <formula>F10</formula>
    </cfRule>
  </conditionalFormatting>
  <conditionalFormatting sqref="D11">
    <cfRule type="cellIs" dxfId="102" priority="29" operator="notEqual">
      <formula>F11</formula>
    </cfRule>
  </conditionalFormatting>
  <conditionalFormatting sqref="D12">
    <cfRule type="cellIs" dxfId="101" priority="32" operator="notEqual">
      <formula>F12</formula>
    </cfRule>
  </conditionalFormatting>
  <conditionalFormatting sqref="D13">
    <cfRule type="cellIs" dxfId="100" priority="35" operator="notEqual">
      <formula>F13</formula>
    </cfRule>
  </conditionalFormatting>
  <conditionalFormatting sqref="D14">
    <cfRule type="cellIs" dxfId="99" priority="38" operator="notEqual">
      <formula>F14</formula>
    </cfRule>
  </conditionalFormatting>
  <conditionalFormatting sqref="D15">
    <cfRule type="cellIs" dxfId="98" priority="41" operator="notEqual">
      <formula>F15</formula>
    </cfRule>
  </conditionalFormatting>
  <conditionalFormatting sqref="D16">
    <cfRule type="cellIs" dxfId="97" priority="44" operator="notEqual">
      <formula>F16</formula>
    </cfRule>
  </conditionalFormatting>
  <conditionalFormatting sqref="D17">
    <cfRule type="cellIs" dxfId="96" priority="47" operator="notEqual">
      <formula>F17</formula>
    </cfRule>
  </conditionalFormatting>
  <conditionalFormatting sqref="D18">
    <cfRule type="cellIs" dxfId="95" priority="50" operator="notEqual">
      <formula>F18</formula>
    </cfRule>
  </conditionalFormatting>
  <conditionalFormatting sqref="D19">
    <cfRule type="cellIs" dxfId="94" priority="53" operator="notEqual">
      <formula>F19</formula>
    </cfRule>
  </conditionalFormatting>
  <conditionalFormatting sqref="D2">
    <cfRule type="cellIs" dxfId="93" priority="2" operator="notEqual">
      <formula>F2</formula>
    </cfRule>
  </conditionalFormatting>
  <conditionalFormatting sqref="D20">
    <cfRule type="cellIs" dxfId="92" priority="56" operator="notEqual">
      <formula>F20</formula>
    </cfRule>
  </conditionalFormatting>
  <conditionalFormatting sqref="D21">
    <cfRule type="cellIs" dxfId="91" priority="59" operator="notEqual">
      <formula>F21</formula>
    </cfRule>
  </conditionalFormatting>
  <conditionalFormatting sqref="D22">
    <cfRule type="cellIs" dxfId="90" priority="62" operator="notEqual">
      <formula>F22</formula>
    </cfRule>
  </conditionalFormatting>
  <conditionalFormatting sqref="D23">
    <cfRule type="cellIs" dxfId="89" priority="65" operator="notEqual">
      <formula>F23</formula>
    </cfRule>
  </conditionalFormatting>
  <conditionalFormatting sqref="D24">
    <cfRule type="cellIs" dxfId="88" priority="68" operator="notEqual">
      <formula>F24</formula>
    </cfRule>
  </conditionalFormatting>
  <conditionalFormatting sqref="D25">
    <cfRule type="cellIs" dxfId="87" priority="71" operator="notEqual">
      <formula>F25</formula>
    </cfRule>
  </conditionalFormatting>
  <conditionalFormatting sqref="D26">
    <cfRule type="cellIs" dxfId="86" priority="74" operator="notEqual">
      <formula>F26</formula>
    </cfRule>
  </conditionalFormatting>
  <conditionalFormatting sqref="D27">
    <cfRule type="cellIs" dxfId="85" priority="77" operator="notEqual">
      <formula>F27</formula>
    </cfRule>
  </conditionalFormatting>
  <conditionalFormatting sqref="D28">
    <cfRule type="cellIs" dxfId="84" priority="80" operator="notEqual">
      <formula>F28</formula>
    </cfRule>
  </conditionalFormatting>
  <conditionalFormatting sqref="D29">
    <cfRule type="cellIs" dxfId="83" priority="83" operator="notEqual">
      <formula>F29</formula>
    </cfRule>
  </conditionalFormatting>
  <conditionalFormatting sqref="D3">
    <cfRule type="cellIs" dxfId="82" priority="5" operator="notEqual">
      <formula>F3</formula>
    </cfRule>
  </conditionalFormatting>
  <conditionalFormatting sqref="D30">
    <cfRule type="cellIs" dxfId="81" priority="86" operator="notEqual">
      <formula>F30</formula>
    </cfRule>
  </conditionalFormatting>
  <conditionalFormatting sqref="D31">
    <cfRule type="cellIs" dxfId="80" priority="89" operator="notEqual">
      <formula>F31</formula>
    </cfRule>
  </conditionalFormatting>
  <conditionalFormatting sqref="D32">
    <cfRule type="cellIs" dxfId="79" priority="92" operator="notEqual">
      <formula>F32</formula>
    </cfRule>
  </conditionalFormatting>
  <conditionalFormatting sqref="D33">
    <cfRule type="cellIs" dxfId="78" priority="95" operator="notEqual">
      <formula>F33</formula>
    </cfRule>
  </conditionalFormatting>
  <conditionalFormatting sqref="D34">
    <cfRule type="cellIs" dxfId="77" priority="98" operator="notEqual">
      <formula>F34</formula>
    </cfRule>
  </conditionalFormatting>
  <conditionalFormatting sqref="D35">
    <cfRule type="cellIs" dxfId="76" priority="101" operator="notEqual">
      <formula>F35</formula>
    </cfRule>
  </conditionalFormatting>
  <conditionalFormatting sqref="D36">
    <cfRule type="cellIs" dxfId="75" priority="104" operator="notEqual">
      <formula>F36</formula>
    </cfRule>
  </conditionalFormatting>
  <conditionalFormatting sqref="D37">
    <cfRule type="cellIs" dxfId="74" priority="107" operator="notEqual">
      <formula>F37</formula>
    </cfRule>
  </conditionalFormatting>
  <conditionalFormatting sqref="D38">
    <cfRule type="cellIs" dxfId="73" priority="110" operator="notEqual">
      <formula>F38</formula>
    </cfRule>
  </conditionalFormatting>
  <conditionalFormatting sqref="D39">
    <cfRule type="cellIs" dxfId="72" priority="113" operator="notEqual">
      <formula>F39</formula>
    </cfRule>
  </conditionalFormatting>
  <conditionalFormatting sqref="D4">
    <cfRule type="cellIs" dxfId="71" priority="8" operator="notEqual">
      <formula>F4</formula>
    </cfRule>
  </conditionalFormatting>
  <conditionalFormatting sqref="D40">
    <cfRule type="cellIs" dxfId="70" priority="116" operator="notEqual">
      <formula>F40</formula>
    </cfRule>
  </conditionalFormatting>
  <conditionalFormatting sqref="D41">
    <cfRule type="cellIs" dxfId="69" priority="119" operator="notEqual">
      <formula>F41</formula>
    </cfRule>
  </conditionalFormatting>
  <conditionalFormatting sqref="D42">
    <cfRule type="cellIs" dxfId="68" priority="122" operator="notEqual">
      <formula>F42</formula>
    </cfRule>
  </conditionalFormatting>
  <conditionalFormatting sqref="D43">
    <cfRule type="cellIs" dxfId="67" priority="125" operator="notEqual">
      <formula>F43</formula>
    </cfRule>
  </conditionalFormatting>
  <conditionalFormatting sqref="D44">
    <cfRule type="cellIs" dxfId="66" priority="128" operator="notEqual">
      <formula>F44</formula>
    </cfRule>
  </conditionalFormatting>
  <conditionalFormatting sqref="D45">
    <cfRule type="cellIs" dxfId="65" priority="131" operator="notEqual">
      <formula>F45</formula>
    </cfRule>
  </conditionalFormatting>
  <conditionalFormatting sqref="D46">
    <cfRule type="cellIs" dxfId="64" priority="134" operator="notEqual">
      <formula>F46</formula>
    </cfRule>
  </conditionalFormatting>
  <conditionalFormatting sqref="D47">
    <cfRule type="cellIs" dxfId="63" priority="137" operator="notEqual">
      <formula>F47</formula>
    </cfRule>
  </conditionalFormatting>
  <conditionalFormatting sqref="D48">
    <cfRule type="cellIs" dxfId="62" priority="140" operator="notEqual">
      <formula>F48</formula>
    </cfRule>
  </conditionalFormatting>
  <conditionalFormatting sqref="D49">
    <cfRule type="cellIs" dxfId="61" priority="143" operator="notEqual">
      <formula>F49</formula>
    </cfRule>
  </conditionalFormatting>
  <conditionalFormatting sqref="D5">
    <cfRule type="cellIs" dxfId="60" priority="11" operator="notEqual">
      <formula>F5</formula>
    </cfRule>
  </conditionalFormatting>
  <conditionalFormatting sqref="D50">
    <cfRule type="cellIs" dxfId="59" priority="146" operator="notEqual">
      <formula>F50</formula>
    </cfRule>
  </conditionalFormatting>
  <conditionalFormatting sqref="D51">
    <cfRule type="cellIs" dxfId="58" priority="149" operator="notEqual">
      <formula>F51</formula>
    </cfRule>
  </conditionalFormatting>
  <conditionalFormatting sqref="D52">
    <cfRule type="cellIs" dxfId="57" priority="152" operator="notEqual">
      <formula>F52</formula>
    </cfRule>
  </conditionalFormatting>
  <conditionalFormatting sqref="D53">
    <cfRule type="cellIs" dxfId="56" priority="155" operator="notEqual">
      <formula>F53</formula>
    </cfRule>
  </conditionalFormatting>
  <conditionalFormatting sqref="D6">
    <cfRule type="cellIs" dxfId="55" priority="14" operator="notEqual">
      <formula>F6</formula>
    </cfRule>
  </conditionalFormatting>
  <conditionalFormatting sqref="D7">
    <cfRule type="cellIs" dxfId="54" priority="17" operator="notEqual">
      <formula>F7</formula>
    </cfRule>
  </conditionalFormatting>
  <conditionalFormatting sqref="D8">
    <cfRule type="cellIs" dxfId="53" priority="20" operator="notEqual">
      <formula>F8</formula>
    </cfRule>
  </conditionalFormatting>
  <conditionalFormatting sqref="D9">
    <cfRule type="cellIs" dxfId="52" priority="23" operator="notEqual">
      <formula>F9</formula>
    </cfRule>
  </conditionalFormatting>
  <conditionalFormatting sqref="E10">
    <cfRule type="cellIs" dxfId="51" priority="27" operator="notEqual">
      <formula>F10</formula>
    </cfRule>
  </conditionalFormatting>
  <conditionalFormatting sqref="E11">
    <cfRule type="cellIs" dxfId="50" priority="30" operator="notEqual">
      <formula>F11</formula>
    </cfRule>
  </conditionalFormatting>
  <conditionalFormatting sqref="E12">
    <cfRule type="cellIs" dxfId="49" priority="33" operator="notEqual">
      <formula>F12</formula>
    </cfRule>
  </conditionalFormatting>
  <conditionalFormatting sqref="E13">
    <cfRule type="cellIs" dxfId="48" priority="36" operator="notEqual">
      <formula>F13</formula>
    </cfRule>
  </conditionalFormatting>
  <conditionalFormatting sqref="E14">
    <cfRule type="cellIs" dxfId="47" priority="39" operator="notEqual">
      <formula>F14</formula>
    </cfRule>
  </conditionalFormatting>
  <conditionalFormatting sqref="E15">
    <cfRule type="cellIs" dxfId="46" priority="42" operator="notEqual">
      <formula>F15</formula>
    </cfRule>
  </conditionalFormatting>
  <conditionalFormatting sqref="E16">
    <cfRule type="cellIs" dxfId="45" priority="45" operator="notEqual">
      <formula>F16</formula>
    </cfRule>
  </conditionalFormatting>
  <conditionalFormatting sqref="E17">
    <cfRule type="cellIs" dxfId="44" priority="48" operator="notEqual">
      <formula>F17</formula>
    </cfRule>
  </conditionalFormatting>
  <conditionalFormatting sqref="E18">
    <cfRule type="cellIs" dxfId="43" priority="51" operator="notEqual">
      <formula>F18</formula>
    </cfRule>
  </conditionalFormatting>
  <conditionalFormatting sqref="E19">
    <cfRule type="cellIs" dxfId="42" priority="54" operator="notEqual">
      <formula>F19</formula>
    </cfRule>
  </conditionalFormatting>
  <conditionalFormatting sqref="E2">
    <cfRule type="cellIs" dxfId="41" priority="3" operator="notEqual">
      <formula>F2</formula>
    </cfRule>
  </conditionalFormatting>
  <conditionalFormatting sqref="E20">
    <cfRule type="cellIs" dxfId="40" priority="57" operator="notEqual">
      <formula>F20</formula>
    </cfRule>
  </conditionalFormatting>
  <conditionalFormatting sqref="E21">
    <cfRule type="cellIs" dxfId="39" priority="60" operator="notEqual">
      <formula>F21</formula>
    </cfRule>
  </conditionalFormatting>
  <conditionalFormatting sqref="E22">
    <cfRule type="cellIs" dxfId="38" priority="63" operator="notEqual">
      <formula>F22</formula>
    </cfRule>
  </conditionalFormatting>
  <conditionalFormatting sqref="E23">
    <cfRule type="cellIs" dxfId="37" priority="66" operator="notEqual">
      <formula>F23</formula>
    </cfRule>
  </conditionalFormatting>
  <conditionalFormatting sqref="E24">
    <cfRule type="cellIs" dxfId="36" priority="69" operator="notEqual">
      <formula>F24</formula>
    </cfRule>
  </conditionalFormatting>
  <conditionalFormatting sqref="E25">
    <cfRule type="cellIs" dxfId="35" priority="72" operator="notEqual">
      <formula>F25</formula>
    </cfRule>
  </conditionalFormatting>
  <conditionalFormatting sqref="E26">
    <cfRule type="cellIs" dxfId="34" priority="75" operator="notEqual">
      <formula>F26</formula>
    </cfRule>
  </conditionalFormatting>
  <conditionalFormatting sqref="E27">
    <cfRule type="cellIs" dxfId="33" priority="78" operator="notEqual">
      <formula>F27</formula>
    </cfRule>
  </conditionalFormatting>
  <conditionalFormatting sqref="E28">
    <cfRule type="cellIs" dxfId="32" priority="81" operator="notEqual">
      <formula>F28</formula>
    </cfRule>
  </conditionalFormatting>
  <conditionalFormatting sqref="E29">
    <cfRule type="cellIs" dxfId="31" priority="84" operator="notEqual">
      <formula>F29</formula>
    </cfRule>
  </conditionalFormatting>
  <conditionalFormatting sqref="E3">
    <cfRule type="cellIs" dxfId="30" priority="6" operator="notEqual">
      <formula>F3</formula>
    </cfRule>
  </conditionalFormatting>
  <conditionalFormatting sqref="E30">
    <cfRule type="cellIs" dxfId="29" priority="87" operator="notEqual">
      <formula>F30</formula>
    </cfRule>
  </conditionalFormatting>
  <conditionalFormatting sqref="E31">
    <cfRule type="cellIs" dxfId="28" priority="90" operator="notEqual">
      <formula>F31</formula>
    </cfRule>
  </conditionalFormatting>
  <conditionalFormatting sqref="E32">
    <cfRule type="cellIs" dxfId="27" priority="93" operator="notEqual">
      <formula>F32</formula>
    </cfRule>
  </conditionalFormatting>
  <conditionalFormatting sqref="E33">
    <cfRule type="cellIs" dxfId="26" priority="96" operator="notEqual">
      <formula>F33</formula>
    </cfRule>
  </conditionalFormatting>
  <conditionalFormatting sqref="E34">
    <cfRule type="cellIs" dxfId="25" priority="99" operator="notEqual">
      <formula>F34</formula>
    </cfRule>
  </conditionalFormatting>
  <conditionalFormatting sqref="E35">
    <cfRule type="cellIs" dxfId="24" priority="102" operator="notEqual">
      <formula>F35</formula>
    </cfRule>
  </conditionalFormatting>
  <conditionalFormatting sqref="E36">
    <cfRule type="cellIs" dxfId="23" priority="105" operator="notEqual">
      <formula>F36</formula>
    </cfRule>
  </conditionalFormatting>
  <conditionalFormatting sqref="E37">
    <cfRule type="cellIs" dxfId="22" priority="108" operator="notEqual">
      <formula>F37</formula>
    </cfRule>
  </conditionalFormatting>
  <conditionalFormatting sqref="E38">
    <cfRule type="cellIs" dxfId="21" priority="111" operator="notEqual">
      <formula>F38</formula>
    </cfRule>
  </conditionalFormatting>
  <conditionalFormatting sqref="E39">
    <cfRule type="cellIs" dxfId="20" priority="114" operator="notEqual">
      <formula>F39</formula>
    </cfRule>
  </conditionalFormatting>
  <conditionalFormatting sqref="E4">
    <cfRule type="cellIs" dxfId="19" priority="9" operator="notEqual">
      <formula>F4</formula>
    </cfRule>
  </conditionalFormatting>
  <conditionalFormatting sqref="E40">
    <cfRule type="cellIs" dxfId="18" priority="117" operator="notEqual">
      <formula>F40</formula>
    </cfRule>
  </conditionalFormatting>
  <conditionalFormatting sqref="E41">
    <cfRule type="cellIs" dxfId="17" priority="120" operator="notEqual">
      <formula>F41</formula>
    </cfRule>
  </conditionalFormatting>
  <conditionalFormatting sqref="E42">
    <cfRule type="cellIs" dxfId="16" priority="123" operator="notEqual">
      <formula>F42</formula>
    </cfRule>
  </conditionalFormatting>
  <conditionalFormatting sqref="E43">
    <cfRule type="cellIs" dxfId="15" priority="126" operator="notEqual">
      <formula>F43</formula>
    </cfRule>
  </conditionalFormatting>
  <conditionalFormatting sqref="E44">
    <cfRule type="cellIs" dxfId="14" priority="129" operator="notEqual">
      <formula>F44</formula>
    </cfRule>
  </conditionalFormatting>
  <conditionalFormatting sqref="E45">
    <cfRule type="cellIs" dxfId="13" priority="132" operator="notEqual">
      <formula>F45</formula>
    </cfRule>
  </conditionalFormatting>
  <conditionalFormatting sqref="E46">
    <cfRule type="cellIs" dxfId="12" priority="135" operator="notEqual">
      <formula>F46</formula>
    </cfRule>
  </conditionalFormatting>
  <conditionalFormatting sqref="E47">
    <cfRule type="cellIs" dxfId="11" priority="138" operator="notEqual">
      <formula>F47</formula>
    </cfRule>
  </conditionalFormatting>
  <conditionalFormatting sqref="E48">
    <cfRule type="cellIs" dxfId="10" priority="141" operator="notEqual">
      <formula>F48</formula>
    </cfRule>
  </conditionalFormatting>
  <conditionalFormatting sqref="E49">
    <cfRule type="cellIs" dxfId="9" priority="144" operator="notEqual">
      <formula>F49</formula>
    </cfRule>
  </conditionalFormatting>
  <conditionalFormatting sqref="E5">
    <cfRule type="cellIs" dxfId="8" priority="12" operator="notEqual">
      <formula>F5</formula>
    </cfRule>
  </conditionalFormatting>
  <conditionalFormatting sqref="E50">
    <cfRule type="cellIs" dxfId="7" priority="147" operator="notEqual">
      <formula>F50</formula>
    </cfRule>
  </conditionalFormatting>
  <conditionalFormatting sqref="E51">
    <cfRule type="cellIs" dxfId="6" priority="150" operator="notEqual">
      <formula>F51</formula>
    </cfRule>
  </conditionalFormatting>
  <conditionalFormatting sqref="E52">
    <cfRule type="cellIs" dxfId="5" priority="153" operator="notEqual">
      <formula>F52</formula>
    </cfRule>
  </conditionalFormatting>
  <conditionalFormatting sqref="E53">
    <cfRule type="cellIs" dxfId="4" priority="156" operator="notEqual">
      <formula>F53</formula>
    </cfRule>
  </conditionalFormatting>
  <conditionalFormatting sqref="E6">
    <cfRule type="cellIs" dxfId="3" priority="15" operator="notEqual">
      <formula>F6</formula>
    </cfRule>
  </conditionalFormatting>
  <conditionalFormatting sqref="E7">
    <cfRule type="cellIs" dxfId="2" priority="18" operator="notEqual">
      <formula>F7</formula>
    </cfRule>
  </conditionalFormatting>
  <conditionalFormatting sqref="E8">
    <cfRule type="cellIs" dxfId="1" priority="21" operator="notEqual">
      <formula>F8</formula>
    </cfRule>
  </conditionalFormatting>
  <conditionalFormatting sqref="E9">
    <cfRule type="cellIs" dxfId="0" priority="24" operator="notEqual">
      <formula>F9</formula>
    </cfRule>
  </conditionalFormatting>
  <conditionalFormatting sqref="I2:I54">
    <cfRule type="colorScale" priority="157">
      <colorScale>
        <cfvo type="min"/>
        <cfvo type="percentile" val="0"/>
        <cfvo type="max"/>
        <color rgb="FFC00000"/>
        <color rgb="FFFFFFFF"/>
        <color rgb="FF9BBB59"/>
      </colorScale>
    </cfRule>
  </conditionalFormatting>
  <conditionalFormatting sqref="J2:J54">
    <cfRule type="colorScale" priority="158">
      <colorScale>
        <cfvo type="min"/>
        <cfvo type="percentile" val="0"/>
        <cfvo type="max"/>
        <color rgb="FFC00000"/>
        <color rgb="FFFFFFFF"/>
        <color rgb="FF9BBB59"/>
      </colorScale>
    </cfRule>
  </conditionalFormatting>
  <conditionalFormatting sqref="K2:K54">
    <cfRule type="colorScale" priority="159">
      <colorScale>
        <cfvo type="min"/>
        <cfvo type="percentile" val="0"/>
        <cfvo type="max"/>
        <color rgb="FFC00000"/>
        <color rgb="FFFFFFFF"/>
        <color rgb="FF9BBB59"/>
      </colorScale>
    </cfRule>
  </conditionalFormatting>
  <conditionalFormatting sqref="L2:L54">
    <cfRule type="colorScale" priority="160">
      <colorScale>
        <cfvo type="min"/>
        <cfvo type="percentile" val="0"/>
        <cfvo type="max"/>
        <color rgb="FFC00000"/>
        <color rgb="FFFFFFFF"/>
        <color rgb="FF9BBB59"/>
      </colorScale>
    </cfRule>
  </conditionalFormatting>
  <conditionalFormatting sqref="M2:M54">
    <cfRule type="colorScale" priority="161">
      <colorScale>
        <cfvo type="min"/>
        <cfvo type="percentile" val="0"/>
        <cfvo type="max"/>
        <color rgb="FFC00000"/>
        <color rgb="FFFFFFFF"/>
        <color rgb="FF9BBB59"/>
      </colorScale>
    </cfRule>
  </conditionalFormatting>
  <conditionalFormatting sqref="N2:N54">
    <cfRule type="colorScale" priority="162">
      <colorScale>
        <cfvo type="min"/>
        <cfvo type="percentile" val="0"/>
        <cfvo type="max"/>
        <color rgb="FFC00000"/>
        <color rgb="FFFFFFFF"/>
        <color rgb="FF9BBB59"/>
      </colorScale>
    </cfRule>
  </conditionalFormatting>
  <conditionalFormatting sqref="O2:O54">
    <cfRule type="colorScale" priority="163">
      <colorScale>
        <cfvo type="min"/>
        <cfvo type="percentile" val="0"/>
        <cfvo type="max"/>
        <color rgb="FFC00000"/>
        <color rgb="FFFFFFFF"/>
        <color rgb="FF9BBB59"/>
      </colorScale>
    </cfRule>
  </conditionalFormatting>
  <conditionalFormatting sqref="P2:P54">
    <cfRule type="colorScale" priority="164">
      <colorScale>
        <cfvo type="min"/>
        <cfvo type="percentile" val="0"/>
        <cfvo type="max"/>
        <color rgb="FFC00000"/>
        <color rgb="FFFFFFFF"/>
        <color rgb="FF9BBB59"/>
      </colorScale>
    </cfRule>
  </conditionalFormatting>
  <conditionalFormatting sqref="Q2:Q54">
    <cfRule type="colorScale" priority="165">
      <colorScale>
        <cfvo type="min"/>
        <cfvo type="percentile" val="0"/>
        <cfvo type="max"/>
        <color rgb="FFC00000"/>
        <color rgb="FFFFFFFF"/>
        <color rgb="FF9BBB59"/>
      </colorScale>
    </cfRule>
  </conditionalFormatting>
  <conditionalFormatting sqref="R2:R54">
    <cfRule type="colorScale" priority="166">
      <colorScale>
        <cfvo type="min"/>
        <cfvo type="percentile" val="0"/>
        <cfvo type="max"/>
        <color rgb="FFC00000"/>
        <color rgb="FFFFFFFF"/>
        <color rgb="FF9BBB59"/>
      </colorScale>
    </cfRule>
  </conditionalFormatting>
  <conditionalFormatting sqref="S2:S54">
    <cfRule type="colorScale" priority="167">
      <colorScale>
        <cfvo type="min"/>
        <cfvo type="percentile" val="0"/>
        <cfvo type="max"/>
        <color rgb="FFC00000"/>
        <color rgb="FFFFFFFF"/>
        <color rgb="FF9BBB59"/>
      </colorScale>
    </cfRule>
  </conditionalFormatting>
  <conditionalFormatting sqref="T2:T54">
    <cfRule type="colorScale" priority="168">
      <colorScale>
        <cfvo type="min"/>
        <cfvo type="percentile" val="0"/>
        <cfvo type="max"/>
        <color rgb="FFC00000"/>
        <color rgb="FFFFFFFF"/>
        <color rgb="FF9BBB59"/>
      </colorScale>
    </cfRule>
  </conditionalFormatting>
  <conditionalFormatting sqref="U2:U54">
    <cfRule type="colorScale" priority="169">
      <colorScale>
        <cfvo type="min"/>
        <cfvo type="percentile" val="0"/>
        <cfvo type="max"/>
        <color rgb="FFC00000"/>
        <color rgb="FFFFFFFF"/>
        <color rgb="FF9BBB59"/>
      </colorScale>
    </cfRule>
  </conditionalFormatting>
  <conditionalFormatting sqref="V2:V54">
    <cfRule type="colorScale" priority="170">
      <colorScale>
        <cfvo type="min"/>
        <cfvo type="percentile" val="0"/>
        <cfvo type="max"/>
        <color rgb="FFC00000"/>
        <color rgb="FFFFFFFF"/>
        <color rgb="FF9BBB59"/>
      </colorScale>
    </cfRule>
  </conditionalFormatting>
  <conditionalFormatting sqref="W2:W54">
    <cfRule type="colorScale" priority="171">
      <colorScale>
        <cfvo type="min"/>
        <cfvo type="percentile" val="0"/>
        <cfvo type="max"/>
        <color rgb="FFC00000"/>
        <color rgb="FFFFFFFF"/>
        <color rgb="FF9BBB59"/>
      </colorScale>
    </cfRule>
  </conditionalFormatting>
  <conditionalFormatting sqref="X2:X54">
    <cfRule type="colorScale" priority="172">
      <colorScale>
        <cfvo type="min"/>
        <cfvo type="percentile" val="0"/>
        <cfvo type="max"/>
        <color rgb="FFC00000"/>
        <color rgb="FFFFFFFF"/>
        <color rgb="FF9BBB59"/>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6600"/>
  </sheetPr>
  <dimension ref="A1:Q7"/>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cm="1">
        <f t="array" aca="1" ref="B2" ca="1">IF(EWU_Dashboard!B3=A2,INDIRECT("'"&amp;B6&amp;"'!B"&amp;VLOOKUP(EWU_Dashboard!B3,dict!A2:B100,2,FALSE)),#N/A)</f>
        <v>-0.75622493374679922</v>
      </c>
      <c r="C2" s="8" cm="1">
        <f t="array" aca="1" ref="C2" ca="1">IF(EWU_Dashboard!B3=A2,INDIRECT("'"&amp;C6&amp;"'!C"&amp;VLOOKUP(EWU_Dashboard!B3,dict!A2:B100,2,FALSE)),#N/A)</f>
        <v>-4.5282363541710856E-2</v>
      </c>
      <c r="D2" s="8" cm="1">
        <f t="array" aca="1" ref="D2" ca="1">IF(EWU_Dashboard!B3=A2,INDIRECT("'"&amp;D6&amp;"'!D"&amp;VLOOKUP(EWU_Dashboard!B3,dict!A2:B100,2,FALSE)),#N/A)</f>
        <v>-0.29827975563144832</v>
      </c>
      <c r="E2" s="8" cm="1">
        <f t="array" aca="1" ref="E2" ca="1">IF(EWU_Dashboard!B3=A2,INDIRECT("'"&amp;E6&amp;"'!E"&amp;VLOOKUP(EWU_Dashboard!B3,dict!A2:B100,2,FALSE)),#N/A)</f>
        <v>-0.2855444903890913</v>
      </c>
      <c r="F2" s="8" cm="1">
        <f t="array" aca="1" ref="F2" ca="1">IF(EWU_Dashboard!B3=A2,INDIRECT("'"&amp;F6&amp;"'!F"&amp;VLOOKUP(EWU_Dashboard!B3,dict!A2:B100,2,FALSE)),#N/A)</f>
        <v>-0.45471349442149928</v>
      </c>
      <c r="G2" s="8" cm="1">
        <f t="array" aca="1" ref="G2" ca="1">IF(EWU_Dashboard!B3=A2,INDIRECT("'"&amp;G6&amp;"'!G"&amp;VLOOKUP(EWU_Dashboard!B3,dict!A2:B100,2,FALSE)),#N/A)</f>
        <v>-5.8692543853105128E-2</v>
      </c>
      <c r="H2" s="8" cm="1">
        <f t="array" aca="1" ref="H2" ca="1">IF(EWU_Dashboard!B3=A2,INDIRECT("'"&amp;H6&amp;"'!H"&amp;VLOOKUP(EWU_Dashboard!B3,dict!A2:B100,2,FALSE)),#N/A)</f>
        <v>-0.18862749225711453</v>
      </c>
      <c r="I2" s="8" cm="1">
        <f t="array" aca="1" ref="I2" ca="1">IF(EWU_Dashboard!B3=A2,INDIRECT("'"&amp;I6&amp;"'!I"&amp;VLOOKUP(EWU_Dashboard!B3,dict!A2:B100,2,FALSE)),#N/A)</f>
        <v>-0.11747593883105453</v>
      </c>
      <c r="J2" s="8" cm="1">
        <f t="array" aca="1" ref="J2" ca="1">IF(EWU_Dashboard!B3=A2,INDIRECT("'"&amp;J6&amp;"'!J"&amp;VLOOKUP(EWU_Dashboard!B3,dict!A2:B100,2,FALSE)),#N/A)</f>
        <v>-0.20443720353217326</v>
      </c>
      <c r="K2" s="8" cm="1">
        <f t="array" aca="1" ref="K2" ca="1">IF(EWU_Dashboard!B3=A2,INDIRECT("'"&amp;K6&amp;"'!K"&amp;VLOOKUP(EWU_Dashboard!B3,dict!A2:B100,2,FALSE)),#N/A)</f>
        <v>-0.20887549444140147</v>
      </c>
      <c r="L2" s="8" cm="1">
        <f t="array" aca="1" ref="L2" ca="1">IF(EWU_Dashboard!B3=A2,INDIRECT("'"&amp;L6&amp;"'!L"&amp;VLOOKUP(EWU_Dashboard!B3,dict!A2:B100,2,FALSE)),#N/A)</f>
        <v>-0.25626339221718863</v>
      </c>
      <c r="M2" s="8" cm="1">
        <f t="array" aca="1" ref="M2" ca="1">IF(EWU_Dashboard!B3=A2,INDIRECT("'"&amp;M6&amp;"'!M"&amp;VLOOKUP(EWU_Dashboard!B3,dict!A2:B100,2,FALSE)),#N/A)</f>
        <v>-0.3935154166717309</v>
      </c>
      <c r="N2" s="8" cm="1">
        <f t="array" aca="1" ref="N2" ca="1">IF(EWU_Dashboard!B3=A2,INDIRECT("'"&amp;N6&amp;"'!N"&amp;VLOOKUP(EWU_Dashboard!B3,dict!A2:B100,2,FALSE)),#N/A)</f>
        <v>-0.45313345176208591</v>
      </c>
      <c r="O2" s="8" cm="1">
        <f t="array" aca="1" ref="O2" ca="1">IF(EWU_Dashboard!B3=A2,INDIRECT("'"&amp;O6&amp;"'!O"&amp;VLOOKUP(EWU_Dashboard!B3,dict!A2:B100,2,FALSE)),#N/A)</f>
        <v>3.5868100008919E-3</v>
      </c>
      <c r="P2" s="8" cm="1">
        <f t="array" aca="1" ref="P2" ca="1">IF(EWU_Dashboard!B3=A2,INDIRECT("'"&amp;P6&amp;"'!P"&amp;VLOOKUP(EWU_Dashboard!B3,dict!A2:B100,2,FALSE)),#N/A)</f>
        <v>-0.25603127493091726</v>
      </c>
      <c r="Q2" s="8" cm="1">
        <f t="array" aca="1" ref="Q2" ca="1">IF(EWU_Dashboard!B3=A2,INDIRECT("'"&amp;Q6&amp;"'!Q"&amp;VLOOKUP(EWU_Dashboard!B3,dict!A2:B100,2,FALSE)),#N/A)</f>
        <v>-3.6172039652604196E-2</v>
      </c>
    </row>
    <row r="3" spans="1:17" x14ac:dyDescent="0.35">
      <c r="A3" s="5" t="s">
        <v>2</v>
      </c>
      <c r="B3" s="8" t="e" cm="1">
        <f t="array" aca="1" ref="B3" ca="1">IF(EWU_Dashboard!B3=A3,INDIRECT("'"&amp;B6&amp;"'!B"&amp;VLOOKUP(EWU_Dashboard!B3,dict!A2:B100,2,FALSE)),#N/A)</f>
        <v>#N/A</v>
      </c>
      <c r="C3" s="8" t="e" cm="1">
        <f t="array" aca="1" ref="C3" ca="1">IF(EWU_Dashboard!B3=A3,INDIRECT("'"&amp;C6&amp;"'!C"&amp;VLOOKUP(EWU_Dashboard!B3,dict!A2:B100,2,FALSE)),#N/A)</f>
        <v>#N/A</v>
      </c>
      <c r="D3" s="8" t="e" cm="1">
        <f t="array" aca="1" ref="D3" ca="1">IF(EWU_Dashboard!B3=A3,INDIRECT("'"&amp;D6&amp;"'!D"&amp;VLOOKUP(EWU_Dashboard!B3,dict!A2:B100,2,FALSE)),#N/A)</f>
        <v>#N/A</v>
      </c>
      <c r="E3" s="8" t="e" cm="1">
        <f t="array" aca="1" ref="E3" ca="1">IF(EWU_Dashboard!B3=A3,INDIRECT("'"&amp;E6&amp;"'!E"&amp;VLOOKUP(EWU_Dashboard!B3,dict!A2:B100,2,FALSE)),#N/A)</f>
        <v>#N/A</v>
      </c>
      <c r="F3" s="8" t="e" cm="1">
        <f t="array" aca="1" ref="F3" ca="1">IF(EWU_Dashboard!B3=A3,INDIRECT("'"&amp;F6&amp;"'!F"&amp;VLOOKUP(EWU_Dashboard!B3,dict!A2:B100,2,FALSE)),#N/A)</f>
        <v>#N/A</v>
      </c>
      <c r="G3" s="8" t="e" cm="1">
        <f t="array" aca="1" ref="G3" ca="1">IF(EWU_Dashboard!B3=A3,INDIRECT("'"&amp;G6&amp;"'!G"&amp;VLOOKUP(EWU_Dashboard!B3,dict!A2:B100,2,FALSE)),#N/A)</f>
        <v>#N/A</v>
      </c>
      <c r="H3" s="8" t="e" cm="1">
        <f t="array" aca="1" ref="H3" ca="1">IF(EWU_Dashboard!B3=A3,INDIRECT("'"&amp;H6&amp;"'!H"&amp;VLOOKUP(EWU_Dashboard!B3,dict!A2:B100,2,FALSE)),#N/A)</f>
        <v>#N/A</v>
      </c>
      <c r="I3" s="8" t="e" cm="1">
        <f t="array" aca="1" ref="I3" ca="1">IF(EWU_Dashboard!B3=A3,INDIRECT("'"&amp;I6&amp;"'!I"&amp;VLOOKUP(EWU_Dashboard!B3,dict!A2:B100,2,FALSE)),#N/A)</f>
        <v>#N/A</v>
      </c>
      <c r="J3" s="8" t="e" cm="1">
        <f t="array" aca="1" ref="J3" ca="1">IF(EWU_Dashboard!B3=A3,INDIRECT("'"&amp;J6&amp;"'!J"&amp;VLOOKUP(EWU_Dashboard!B3,dict!A2:B100,2,FALSE)),#N/A)</f>
        <v>#N/A</v>
      </c>
      <c r="K3" s="8" t="e" cm="1">
        <f t="array" aca="1" ref="K3" ca="1">IF(EWU_Dashboard!B3=A3,INDIRECT("'"&amp;K6&amp;"'!K"&amp;VLOOKUP(EWU_Dashboard!B3,dict!A2:B100,2,FALSE)),#N/A)</f>
        <v>#N/A</v>
      </c>
      <c r="L3" s="8" t="e" cm="1">
        <f t="array" aca="1" ref="L3" ca="1">IF(EWU_Dashboard!B3=A3,INDIRECT("'"&amp;L6&amp;"'!L"&amp;VLOOKUP(EWU_Dashboard!B3,dict!A2:B100,2,FALSE)),#N/A)</f>
        <v>#N/A</v>
      </c>
      <c r="M3" s="8" t="e" cm="1">
        <f t="array" aca="1" ref="M3" ca="1">IF(EWU_Dashboard!B3=A3,INDIRECT("'"&amp;M6&amp;"'!M"&amp;VLOOKUP(EWU_Dashboard!B3,dict!A2:B100,2,FALSE)),#N/A)</f>
        <v>#N/A</v>
      </c>
      <c r="N3" s="8" t="e" cm="1">
        <f t="array" aca="1" ref="N3" ca="1">IF(EWU_Dashboard!B3=A3,INDIRECT("'"&amp;N6&amp;"'!N"&amp;VLOOKUP(EWU_Dashboard!B3,dict!A2:B100,2,FALSE)),#N/A)</f>
        <v>#N/A</v>
      </c>
      <c r="O3" s="8" t="e" cm="1">
        <f t="array" aca="1" ref="O3" ca="1">IF(EWU_Dashboard!B3=A3,INDIRECT("'"&amp;O6&amp;"'!O"&amp;VLOOKUP(EWU_Dashboard!B3,dict!A2:B100,2,FALSE)),#N/A)</f>
        <v>#N/A</v>
      </c>
      <c r="P3" s="8" t="e" cm="1">
        <f t="array" aca="1" ref="P3" ca="1">IF(EWU_Dashboard!B3=A3,INDIRECT("'"&amp;P6&amp;"'!P"&amp;VLOOKUP(EWU_Dashboard!B3,dict!A2:B100,2,FALSE)),#N/A)</f>
        <v>#N/A</v>
      </c>
      <c r="Q3" s="8" t="e" cm="1">
        <f t="array" aca="1" ref="Q3" ca="1">IF(EWU_Dashboard!B3=A3,INDIRECT("'"&amp;Q6&amp;"'!Q"&amp;VLOOKUP(EWU_Dashboard!B3,dict!A2:B100,2,FALSE)),#N/A)</f>
        <v>#N/A</v>
      </c>
    </row>
    <row r="4" spans="1:17" x14ac:dyDescent="0.35">
      <c r="A4" s="5" t="s">
        <v>3</v>
      </c>
      <c r="B4" s="8" t="e" cm="1">
        <f t="array" aca="1" ref="B4" ca="1">IF(EWU_Dashboard!B3=A4,INDIRECT("'"&amp;B6&amp;"'!B"&amp;VLOOKUP(EWU_Dashboard!B3,dict!A2:B100,2,FALSE)),#N/A)</f>
        <v>#N/A</v>
      </c>
      <c r="C4" s="8" t="e" cm="1">
        <f t="array" aca="1" ref="C4" ca="1">IF(EWU_Dashboard!B3=A4,INDIRECT("'"&amp;C6&amp;"'!C"&amp;VLOOKUP(EWU_Dashboard!B3,dict!A2:B100,2,FALSE)),#N/A)</f>
        <v>#N/A</v>
      </c>
      <c r="D4" s="8" t="e" cm="1">
        <f t="array" aca="1" ref="D4" ca="1">IF(EWU_Dashboard!B3=A4,INDIRECT("'"&amp;D6&amp;"'!D"&amp;VLOOKUP(EWU_Dashboard!B3,dict!A2:B100,2,FALSE)),#N/A)</f>
        <v>#N/A</v>
      </c>
      <c r="E4" s="8" t="e" cm="1">
        <f t="array" aca="1" ref="E4" ca="1">IF(EWU_Dashboard!B3=A4,INDIRECT("'"&amp;E6&amp;"'!E"&amp;VLOOKUP(EWU_Dashboard!B3,dict!A2:B100,2,FALSE)),#N/A)</f>
        <v>#N/A</v>
      </c>
      <c r="F4" s="8" t="e" cm="1">
        <f t="array" aca="1" ref="F4" ca="1">IF(EWU_Dashboard!B3=A4,INDIRECT("'"&amp;F6&amp;"'!F"&amp;VLOOKUP(EWU_Dashboard!B3,dict!A2:B100,2,FALSE)),#N/A)</f>
        <v>#N/A</v>
      </c>
      <c r="G4" s="8" t="e" cm="1">
        <f t="array" aca="1" ref="G4" ca="1">IF(EWU_Dashboard!B3=A4,INDIRECT("'"&amp;G6&amp;"'!G"&amp;VLOOKUP(EWU_Dashboard!B3,dict!A2:B100,2,FALSE)),#N/A)</f>
        <v>#N/A</v>
      </c>
      <c r="H4" s="8" t="e" cm="1">
        <f t="array" aca="1" ref="H4" ca="1">IF(EWU_Dashboard!B3=A4,INDIRECT("'"&amp;H6&amp;"'!H"&amp;VLOOKUP(EWU_Dashboard!B3,dict!A2:B100,2,FALSE)),#N/A)</f>
        <v>#N/A</v>
      </c>
      <c r="I4" s="8" t="e" cm="1">
        <f t="array" aca="1" ref="I4" ca="1">IF(EWU_Dashboard!B3=A4,INDIRECT("'"&amp;I6&amp;"'!I"&amp;VLOOKUP(EWU_Dashboard!B3,dict!A2:B100,2,FALSE)),#N/A)</f>
        <v>#N/A</v>
      </c>
      <c r="J4" s="8" t="e" cm="1">
        <f t="array" aca="1" ref="J4" ca="1">IF(EWU_Dashboard!B3=A4,INDIRECT("'"&amp;J6&amp;"'!J"&amp;VLOOKUP(EWU_Dashboard!B3,dict!A2:B100,2,FALSE)),#N/A)</f>
        <v>#N/A</v>
      </c>
      <c r="K4" s="8" t="e" cm="1">
        <f t="array" aca="1" ref="K4" ca="1">IF(EWU_Dashboard!B3=A4,INDIRECT("'"&amp;K6&amp;"'!K"&amp;VLOOKUP(EWU_Dashboard!B3,dict!A2:B100,2,FALSE)),#N/A)</f>
        <v>#N/A</v>
      </c>
      <c r="L4" s="8" t="e" cm="1">
        <f t="array" aca="1" ref="L4" ca="1">IF(EWU_Dashboard!B3=A4,INDIRECT("'"&amp;L6&amp;"'!L"&amp;VLOOKUP(EWU_Dashboard!B3,dict!A2:B100,2,FALSE)),#N/A)</f>
        <v>#N/A</v>
      </c>
      <c r="M4" s="8" t="e" cm="1">
        <f t="array" aca="1" ref="M4" ca="1">IF(EWU_Dashboard!B3=A4,INDIRECT("'"&amp;M6&amp;"'!M"&amp;VLOOKUP(EWU_Dashboard!B3,dict!A2:B100,2,FALSE)),#N/A)</f>
        <v>#N/A</v>
      </c>
      <c r="N4" s="8" t="e" cm="1">
        <f t="array" aca="1" ref="N4" ca="1">IF(EWU_Dashboard!B3=A4,INDIRECT("'"&amp;N6&amp;"'!N"&amp;VLOOKUP(EWU_Dashboard!B3,dict!A2:B100,2,FALSE)),#N/A)</f>
        <v>#N/A</v>
      </c>
      <c r="O4" s="8" t="e" cm="1">
        <f t="array" aca="1" ref="O4" ca="1">IF(EWU_Dashboard!B3=A4,INDIRECT("'"&amp;O6&amp;"'!O"&amp;VLOOKUP(EWU_Dashboard!B3,dict!A2:B100,2,FALSE)),#N/A)</f>
        <v>#N/A</v>
      </c>
      <c r="P4" s="8" t="e" cm="1">
        <f t="array" aca="1" ref="P4" ca="1">IF(EWU_Dashboard!B3=A4,INDIRECT("'"&amp;P6&amp;"'!P"&amp;VLOOKUP(EWU_Dashboard!B3,dict!A2:B100,2,FALSE)),#N/A)</f>
        <v>#N/A</v>
      </c>
      <c r="Q4" s="8" t="e" cm="1">
        <f t="array" aca="1" ref="Q4" ca="1">IF(EWU_Dashboard!B3=A4,INDIRECT("'"&amp;Q6&amp;"'!Q"&amp;VLOOKUP(EWU_Dashboard!B3,dict!A2:B100,2,FALSE)),#N/A)</f>
        <v>#N/A</v>
      </c>
    </row>
    <row r="5" spans="1:17" x14ac:dyDescent="0.35">
      <c r="A5" s="5" t="s">
        <v>4</v>
      </c>
      <c r="B5" s="8" t="e" cm="1">
        <f t="array" aca="1" ref="B5" ca="1">IF(EWU_Dashboard!B3=A5,INDIRECT("'"&amp;B6&amp;"'!B"&amp;VLOOKUP(EWU_Dashboard!B3,dict!A2:B100,2,FALSE)),#N/A)</f>
        <v>#N/A</v>
      </c>
      <c r="C5" s="8" t="e" cm="1">
        <f t="array" aca="1" ref="C5" ca="1">IF(EWU_Dashboard!B3=A5,INDIRECT("'"&amp;C6&amp;"'!C"&amp;VLOOKUP(EWU_Dashboard!B3,dict!A2:B100,2,FALSE)),#N/A)</f>
        <v>#N/A</v>
      </c>
      <c r="D5" s="8" t="e" cm="1">
        <f t="array" aca="1" ref="D5" ca="1">IF(EWU_Dashboard!B3=A5,INDIRECT("'"&amp;D6&amp;"'!D"&amp;VLOOKUP(EWU_Dashboard!B3,dict!A2:B100,2,FALSE)),#N/A)</f>
        <v>#N/A</v>
      </c>
      <c r="E5" s="8" t="e" cm="1">
        <f t="array" aca="1" ref="E5" ca="1">IF(EWU_Dashboard!B3=A5,INDIRECT("'"&amp;E6&amp;"'!E"&amp;VLOOKUP(EWU_Dashboard!B3,dict!A2:B100,2,FALSE)),#N/A)</f>
        <v>#N/A</v>
      </c>
      <c r="F5" s="8" t="e" cm="1">
        <f t="array" aca="1" ref="F5" ca="1">IF(EWU_Dashboard!B3=A5,INDIRECT("'"&amp;F6&amp;"'!F"&amp;VLOOKUP(EWU_Dashboard!B3,dict!A2:B100,2,FALSE)),#N/A)</f>
        <v>#N/A</v>
      </c>
      <c r="G5" s="8" t="e" cm="1">
        <f t="array" aca="1" ref="G5" ca="1">IF(EWU_Dashboard!B3=A5,INDIRECT("'"&amp;G6&amp;"'!G"&amp;VLOOKUP(EWU_Dashboard!B3,dict!A2:B100,2,FALSE)),#N/A)</f>
        <v>#N/A</v>
      </c>
      <c r="H5" s="8" t="e" cm="1">
        <f t="array" aca="1" ref="H5" ca="1">IF(EWU_Dashboard!B3=A5,INDIRECT("'"&amp;H6&amp;"'!H"&amp;VLOOKUP(EWU_Dashboard!B3,dict!A2:B100,2,FALSE)),#N/A)</f>
        <v>#N/A</v>
      </c>
      <c r="I5" s="8" t="e" cm="1">
        <f t="array" aca="1" ref="I5" ca="1">IF(EWU_Dashboard!B3=A5,INDIRECT("'"&amp;I6&amp;"'!I"&amp;VLOOKUP(EWU_Dashboard!B3,dict!A2:B100,2,FALSE)),#N/A)</f>
        <v>#N/A</v>
      </c>
      <c r="J5" s="8" t="e" cm="1">
        <f t="array" aca="1" ref="J5" ca="1">IF(EWU_Dashboard!B3=A5,INDIRECT("'"&amp;J6&amp;"'!J"&amp;VLOOKUP(EWU_Dashboard!B3,dict!A2:B100,2,FALSE)),#N/A)</f>
        <v>#N/A</v>
      </c>
      <c r="K5" s="8" t="e" cm="1">
        <f t="array" aca="1" ref="K5" ca="1">IF(EWU_Dashboard!B3=A5,INDIRECT("'"&amp;K6&amp;"'!K"&amp;VLOOKUP(EWU_Dashboard!B3,dict!A2:B100,2,FALSE)),#N/A)</f>
        <v>#N/A</v>
      </c>
      <c r="L5" s="8" t="e" cm="1">
        <f t="array" aca="1" ref="L5" ca="1">IF(EWU_Dashboard!B3=A5,INDIRECT("'"&amp;L6&amp;"'!L"&amp;VLOOKUP(EWU_Dashboard!B3,dict!A2:B100,2,FALSE)),#N/A)</f>
        <v>#N/A</v>
      </c>
      <c r="M5" s="8" t="e" cm="1">
        <f t="array" aca="1" ref="M5" ca="1">IF(EWU_Dashboard!B3=A5,INDIRECT("'"&amp;M6&amp;"'!M"&amp;VLOOKUP(EWU_Dashboard!B3,dict!A2:B100,2,FALSE)),#N/A)</f>
        <v>#N/A</v>
      </c>
      <c r="N5" s="8" t="e" cm="1">
        <f t="array" aca="1" ref="N5" ca="1">IF(EWU_Dashboard!B3=A5,INDIRECT("'"&amp;N6&amp;"'!N"&amp;VLOOKUP(EWU_Dashboard!B3,dict!A2:B100,2,FALSE)),#N/A)</f>
        <v>#N/A</v>
      </c>
      <c r="O5" s="8" t="e" cm="1">
        <f t="array" aca="1" ref="O5" ca="1">IF(EWU_Dashboard!B3=A5,INDIRECT("'"&amp;O6&amp;"'!O"&amp;VLOOKUP(EWU_Dashboard!B3,dict!A2:B100,2,FALSE)),#N/A)</f>
        <v>#N/A</v>
      </c>
      <c r="P5" s="8" t="e" cm="1">
        <f t="array" aca="1" ref="P5" ca="1">IF(EWU_Dashboard!B3=A5,INDIRECT("'"&amp;P6&amp;"'!P"&amp;VLOOKUP(EWU_Dashboard!B3,dict!A2:B100,2,FALSE)),#N/A)</f>
        <v>#N/A</v>
      </c>
      <c r="Q5" s="8" t="e" cm="1">
        <f t="array" aca="1" ref="Q5" ca="1">IF(EWU_Dashboard!B3=A5,INDIRECT("'"&amp;Q6&amp;"'!Q"&amp;VLOOKUP(EWU_Dashboard!B3,dict!A2:B100,2,FALSE)),#N/A)</f>
        <v>#N/A</v>
      </c>
    </row>
    <row r="6" spans="1:17" ht="38.5" x14ac:dyDescent="0.35">
      <c r="A6" s="5" t="s">
        <v>389</v>
      </c>
      <c r="B6" s="8" t="str" cm="1">
        <f t="array" ref="B6">"Indicator_"&amp;B7&amp;"_"&amp;EWU_Dashboard!B5</f>
        <v>Indicator_default_default</v>
      </c>
      <c r="C6" s="8" t="str" cm="1">
        <f t="array" ref="C6">"Indicator_"&amp;C7&amp;"_"&amp;EWU_Dashboard!B5</f>
        <v>Indicator_default_default</v>
      </c>
      <c r="D6" s="8" t="str" cm="1">
        <f t="array" ref="D6">"Indicator_"&amp;D7&amp;"_"&amp;EWU_Dashboard!B5</f>
        <v>Indicator_default_default</v>
      </c>
      <c r="E6" s="8" t="str" cm="1">
        <f t="array" ref="E6">"Indicator_"&amp;E7&amp;"_"&amp;EWU_Dashboard!B5</f>
        <v>Indicator_default_default</v>
      </c>
      <c r="F6" s="8" t="str" cm="1">
        <f t="array" ref="F6">"Indicator_"&amp;F7&amp;"_"&amp;EWU_Dashboard!B5</f>
        <v>Indicator_default_default</v>
      </c>
      <c r="G6" s="8" t="str" cm="1">
        <f t="array" ref="G6">"Indicator_"&amp;G7&amp;"_"&amp;EWU_Dashboard!B5</f>
        <v>Indicator_default_default</v>
      </c>
      <c r="H6" s="8" t="str" cm="1">
        <f t="array" ref="H6">"Indicator_"&amp;H7&amp;"_"&amp;EWU_Dashboard!B5</f>
        <v>Indicator_default_default</v>
      </c>
      <c r="I6" s="8" t="str" cm="1">
        <f t="array" ref="I6">"Indicator_"&amp;I7&amp;"_"&amp;EWU_Dashboard!B5</f>
        <v>Indicator_default_default</v>
      </c>
      <c r="J6" s="8" t="str" cm="1">
        <f t="array" ref="J6">"Indicator_"&amp;J7&amp;"_"&amp;EWU_Dashboard!B5</f>
        <v>Indicator_default_default</v>
      </c>
      <c r="K6" s="8" t="str" cm="1">
        <f t="array" ref="K6">"Indicator_"&amp;K7&amp;"_"&amp;EWU_Dashboard!B5</f>
        <v>Indicator_default_default</v>
      </c>
      <c r="L6" s="8" t="str" cm="1">
        <f t="array" ref="L6">"Indicator_"&amp;L7&amp;"_"&amp;EWU_Dashboard!B5</f>
        <v>Indicator_default_default</v>
      </c>
      <c r="M6" s="8" t="str" cm="1">
        <f t="array" ref="M6">"Indicator_"&amp;M7&amp;"_"&amp;EWU_Dashboard!B5</f>
        <v>Indicator_default_default</v>
      </c>
      <c r="N6" s="8" t="str" cm="1">
        <f t="array" ref="N6">"Indicator_"&amp;N7&amp;"_"&amp;EWU_Dashboard!B5</f>
        <v>Indicator_default_default</v>
      </c>
      <c r="O6" s="8" t="str" cm="1">
        <f t="array" ref="O6">"Indicator_"&amp;O7&amp;"_"&amp;EWU_Dashboard!B5</f>
        <v>Indicator_default_default</v>
      </c>
      <c r="P6" s="8" t="str" cm="1">
        <f t="array" ref="P6">"Indicator_"&amp;P7&amp;"_"&amp;EWU_Dashboard!B5</f>
        <v>Indicator_default_default</v>
      </c>
      <c r="Q6" s="8" t="str" cm="1">
        <f t="array" ref="Q6">"Indicator_"&amp;Q7&amp;"_"&amp;EWU_Dashboard!B5</f>
        <v>Indicator_default_default</v>
      </c>
    </row>
    <row r="7" spans="1:17" x14ac:dyDescent="0.35">
      <c r="A7" s="5" t="s">
        <v>390</v>
      </c>
      <c r="B7" s="8" t="str" cm="1">
        <f t="array" ref="B7">VLOOKUP(EWU_Dashboard!B4,dict!A2:B100,2,FALSE)</f>
        <v>default</v>
      </c>
      <c r="C7" s="8" t="str" cm="1">
        <f t="array" ref="C7">VLOOKUP(EWU_Dashboard!B4,dict!A2:B100,2,FALSE)</f>
        <v>default</v>
      </c>
      <c r="D7" s="8" t="str" cm="1">
        <f t="array" ref="D7">VLOOKUP(EWU_Dashboard!B4,dict!A2:B100,2,FALSE)</f>
        <v>default</v>
      </c>
      <c r="E7" s="8" t="str" cm="1">
        <f t="array" ref="E7">VLOOKUP(EWU_Dashboard!B4,dict!A2:B100,2,FALSE)</f>
        <v>default</v>
      </c>
      <c r="F7" s="8" t="str" cm="1">
        <f t="array" ref="F7">VLOOKUP(EWU_Dashboard!B4,dict!A2:B100,2,FALSE)</f>
        <v>default</v>
      </c>
      <c r="G7" s="8" t="str" cm="1">
        <f t="array" ref="G7">VLOOKUP(EWU_Dashboard!B4,dict!A2:B100,2,FALSE)</f>
        <v>default</v>
      </c>
      <c r="H7" s="8" t="str" cm="1">
        <f t="array" ref="H7">VLOOKUP(EWU_Dashboard!B4,dict!A2:B100,2,FALSE)</f>
        <v>default</v>
      </c>
      <c r="I7" s="8" t="str" cm="1">
        <f t="array" ref="I7">VLOOKUP(EWU_Dashboard!B4,dict!A2:B100,2,FALSE)</f>
        <v>default</v>
      </c>
      <c r="J7" s="8" t="str" cm="1">
        <f t="array" ref="J7">VLOOKUP(EWU_Dashboard!B4,dict!A2:B100,2,FALSE)</f>
        <v>default</v>
      </c>
      <c r="K7" s="8" t="str" cm="1">
        <f t="array" ref="K7">VLOOKUP(EWU_Dashboard!B4,dict!A2:B100,2,FALSE)</f>
        <v>default</v>
      </c>
      <c r="L7" s="8" t="str" cm="1">
        <f t="array" ref="L7">VLOOKUP(EWU_Dashboard!B4,dict!A2:B100,2,FALSE)</f>
        <v>default</v>
      </c>
      <c r="M7" s="8" t="str" cm="1">
        <f t="array" ref="M7">VLOOKUP(EWU_Dashboard!B4,dict!A2:B100,2,FALSE)</f>
        <v>default</v>
      </c>
      <c r="N7" s="8" t="str" cm="1">
        <f t="array" ref="N7">VLOOKUP(EWU_Dashboard!B4,dict!A2:B100,2,FALSE)</f>
        <v>default</v>
      </c>
      <c r="O7" s="8" t="str" cm="1">
        <f t="array" ref="O7">VLOOKUP(EWU_Dashboard!B4,dict!A2:B100,2,FALSE)</f>
        <v>default</v>
      </c>
      <c r="P7" s="8" t="str" cm="1">
        <f t="array" ref="P7">VLOOKUP(EWU_Dashboard!B4,dict!A2:B100,2,FALSE)</f>
        <v>default</v>
      </c>
      <c r="Q7" s="8" t="str" cm="1">
        <f t="array" ref="Q7">VLOOKUP(EWU_Dashboard!B4,dict!A2:B100,2,FALSE)</f>
        <v>default</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6600"/>
  </sheetPr>
  <dimension ref="A1:E4"/>
  <sheetViews>
    <sheetView workbookViewId="0"/>
  </sheetViews>
  <sheetFormatPr baseColWidth="10" defaultColWidth="8.7265625" defaultRowHeight="14.5" x14ac:dyDescent="0.35"/>
  <sheetData>
    <row r="1" spans="1:5" x14ac:dyDescent="0.35">
      <c r="B1" s="5" t="s">
        <v>1</v>
      </c>
      <c r="C1" s="5" t="s">
        <v>2</v>
      </c>
      <c r="D1" s="5" t="s">
        <v>3</v>
      </c>
      <c r="E1" s="5" t="s">
        <v>4</v>
      </c>
    </row>
    <row r="2" spans="1:5" ht="52.5" x14ac:dyDescent="0.35">
      <c r="A2" s="5" t="str">
        <f>EWU_Dashboard!B6</f>
        <v>Weighting based on impact size</v>
      </c>
      <c r="B2" s="8" cm="1">
        <f t="array" aca="1" ref="B2" ca="1">HLOOKUP(A2,INDIRECT(B3&amp;"!B1:AA5"),VLOOKUP(B1,dict!A2:B100,2,FALSE),FALSE)</f>
        <v>-0.35090514779809701</v>
      </c>
      <c r="C2" s="8" cm="1">
        <f t="array" aca="1" ref="C2" ca="1">HLOOKUP(A2,INDIRECT(C3&amp;"!B1:AA5"),VLOOKUP(C1,dict!A2:B100,2,FALSE),FALSE)</f>
        <v>-0.24917117524717527</v>
      </c>
      <c r="D2" s="8" cm="1">
        <f t="array" aca="1" ref="D2" ca="1">HLOOKUP(A2,INDIRECT(D3&amp;"!B1:AA5"),VLOOKUP(D1,dict!A2:B100,2,FALSE),FALSE)</f>
        <v>-0.36875102139077759</v>
      </c>
      <c r="E2" s="8" cm="1">
        <f t="array" aca="1" ref="E2" ca="1">HLOOKUP(A2,INDIRECT(E3&amp;"!B1:AA5"),VLOOKUP(E1,dict!A2:B100,2,FALSE),FALSE)</f>
        <v>-0.37291922291995089</v>
      </c>
    </row>
    <row r="3" spans="1:5" ht="38.5" x14ac:dyDescent="0.35">
      <c r="A3" s="5" t="s">
        <v>389</v>
      </c>
      <c r="B3" s="8" t="str" cm="1">
        <f t="array" ref="B3">"W_Ind_"&amp;B4&amp;"_"&amp;EWU_Dashboard!B5</f>
        <v>W_Ind_default_default</v>
      </c>
      <c r="C3" s="8" t="str" cm="1">
        <f t="array" ref="C3">"W_Ind_"&amp;C4&amp;"_"&amp;EWU_Dashboard!B5</f>
        <v>W_Ind_default_default</v>
      </c>
      <c r="D3" s="8" t="str" cm="1">
        <f t="array" ref="D3">"W_Ind_"&amp;D4&amp;"_"&amp;EWU_Dashboard!B5</f>
        <v>W_Ind_default_default</v>
      </c>
      <c r="E3" s="8" t="str" cm="1">
        <f t="array" ref="E3">"W_Ind_"&amp;E4&amp;"_"&amp;EWU_Dashboard!B5</f>
        <v>W_Ind_default_default</v>
      </c>
    </row>
    <row r="4" spans="1:5" x14ac:dyDescent="0.35">
      <c r="A4" s="5" t="s">
        <v>390</v>
      </c>
      <c r="B4" s="8" t="str" cm="1">
        <f t="array" ref="B4">VLOOKUP(EWU_Dashboard!B4,dict!A2:B100,2,FALSE)</f>
        <v>default</v>
      </c>
      <c r="C4" s="8" t="str" cm="1">
        <f t="array" ref="C4">VLOOKUP(EWU_Dashboard!B4,dict!A2:B100,2,FALSE)</f>
        <v>default</v>
      </c>
      <c r="D4" s="8" t="str" cm="1">
        <f t="array" ref="D4">VLOOKUP(EWU_Dashboard!B4,dict!A2:B100,2,FALSE)</f>
        <v>default</v>
      </c>
      <c r="E4" s="8" t="str" cm="1">
        <f t="array" ref="E4">VLOOKUP(EWU_Dashboard!B4,dict!A2:B100,2,FALSE)</f>
        <v>default</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6600"/>
  </sheetPr>
  <dimension ref="A1:Q9"/>
  <sheetViews>
    <sheetView workbookViewId="0"/>
  </sheetViews>
  <sheetFormatPr baseColWidth="10" defaultColWidth="8.7265625" defaultRowHeight="14.5" x14ac:dyDescent="0.35"/>
  <sheetData>
    <row r="1" spans="1:17" ht="52.5" x14ac:dyDescent="0.35">
      <c r="A1" s="5" t="s">
        <v>389</v>
      </c>
      <c r="B1" s="5" t="str">
        <f>"CA_Pathways_"&amp;B2&amp;"_"&amp;EWU_Dashboard!B5</f>
        <v>CA_Pathways_default_default</v>
      </c>
    </row>
    <row r="2" spans="1:17" x14ac:dyDescent="0.35">
      <c r="A2" s="5" t="s">
        <v>390</v>
      </c>
      <c r="B2" s="5" t="str">
        <f>VLOOKUP(EWU_Dashboard!B4,dict!A2:B100,2,FALSE)</f>
        <v>default</v>
      </c>
    </row>
    <row r="5" spans="1:17" x14ac:dyDescent="0.35">
      <c r="B5" s="5" t="s">
        <v>0</v>
      </c>
      <c r="C5" s="5" t="s">
        <v>5</v>
      </c>
      <c r="D5" s="5" t="s">
        <v>6</v>
      </c>
      <c r="E5" s="5" t="s">
        <v>7</v>
      </c>
      <c r="F5" s="5" t="s">
        <v>8</v>
      </c>
      <c r="G5" s="5" t="s">
        <v>9</v>
      </c>
      <c r="H5" s="5" t="s">
        <v>10</v>
      </c>
      <c r="I5" s="5" t="s">
        <v>11</v>
      </c>
      <c r="J5" s="5" t="s">
        <v>12</v>
      </c>
      <c r="K5" s="5" t="s">
        <v>13</v>
      </c>
      <c r="L5" s="5" t="s">
        <v>14</v>
      </c>
      <c r="M5" s="5" t="s">
        <v>15</v>
      </c>
      <c r="N5" s="5" t="s">
        <v>16</v>
      </c>
      <c r="O5" s="5" t="s">
        <v>17</v>
      </c>
      <c r="P5" s="5" t="s">
        <v>18</v>
      </c>
      <c r="Q5" s="5" t="s">
        <v>19</v>
      </c>
    </row>
    <row r="6" spans="1:17" x14ac:dyDescent="0.35">
      <c r="A6" s="5" t="s">
        <v>1</v>
      </c>
      <c r="B6" s="6" cm="1">
        <f t="array" aca="1" ref="B6" ca="1">INDIRECT(B1&amp;"!B2")</f>
        <v>0.4825315344839971</v>
      </c>
      <c r="C6" s="6" cm="1">
        <f t="array" aca="1" ref="C6" ca="1">INDIRECT(B1&amp;"!C2")</f>
        <v>1.2034662447603255E-2</v>
      </c>
      <c r="D6" s="6" cm="1">
        <f t="array" aca="1" ref="D6" ca="1">INDIRECT(B1&amp;"!D2")</f>
        <v>1.0123261943585915</v>
      </c>
      <c r="E6" s="6" cm="1">
        <f t="array" aca="1" ref="E6" ca="1">INDIRECT(B1&amp;"!E2")</f>
        <v>0.25641786758946766</v>
      </c>
      <c r="F6" s="6" cm="1">
        <f t="array" aca="1" ref="F6" ca="1">INDIRECT(B1&amp;"!F2")</f>
        <v>0.23070693829344083</v>
      </c>
      <c r="G6" s="6" cm="1">
        <f t="array" aca="1" ref="G6" ca="1">INDIRECT(B1&amp;"!G2")</f>
        <v>2.4296086728277169E-2</v>
      </c>
      <c r="H6" s="6" cm="1">
        <f t="array" aca="1" ref="H6" ca="1">INDIRECT(B1&amp;"!H2")</f>
        <v>0.16131612226951683</v>
      </c>
      <c r="I6" s="6" cm="1">
        <f t="array" aca="1" ref="I6" ca="1">INDIRECT(B1&amp;"!I2")</f>
        <v>0.11593247971715089</v>
      </c>
      <c r="J6" s="6" cm="1">
        <f t="array" aca="1" ref="J6" ca="1">INDIRECT(B1&amp;"!J2")</f>
        <v>0.11204888866507187</v>
      </c>
      <c r="K6" s="6" cm="1">
        <f t="array" aca="1" ref="K6" ca="1">INDIRECT(B1&amp;"!K2")</f>
        <v>2.9234664158736663E-2</v>
      </c>
      <c r="L6" s="6" cm="1">
        <f t="array" aca="1" ref="L6" ca="1">INDIRECT(B1&amp;"!L2")</f>
        <v>8.0022996610197114E-2</v>
      </c>
      <c r="M6" s="6" cm="1">
        <f t="array" aca="1" ref="M6" ca="1">INDIRECT(B1&amp;"!M2")</f>
        <v>0.2119066110840544</v>
      </c>
      <c r="N6" s="6" cm="1">
        <f t="array" aca="1" ref="N6" ca="1">INDIRECT(B1&amp;"!N2")</f>
        <v>5.9593759844358059E-2</v>
      </c>
      <c r="O6" s="6" cm="1">
        <f t="array" aca="1" ref="O6" ca="1">INDIRECT(B1&amp;"!O2")</f>
        <v>-5.9513356058193663E-4</v>
      </c>
      <c r="P6" s="6" cm="1">
        <f t="array" aca="1" ref="P6" ca="1">INDIRECT(B1&amp;"!P2")</f>
        <v>4.3765095458102692E-2</v>
      </c>
      <c r="Q6" s="6" cm="1">
        <f t="array" aca="1" ref="Q6" ca="1">INDIRECT(B1&amp;"!Q2")</f>
        <v>0.21636941270229873</v>
      </c>
    </row>
    <row r="7" spans="1:17" x14ac:dyDescent="0.35">
      <c r="A7" s="5" t="s">
        <v>2</v>
      </c>
      <c r="B7" s="6" cm="1">
        <f t="array" aca="1" ref="B7" ca="1">INDIRECT(B1&amp;"!B3")</f>
        <v>0.25499783553700833</v>
      </c>
      <c r="C7" s="6" cm="1">
        <f t="array" aca="1" ref="C7" ca="1">INDIRECT(B1&amp;"!C3")</f>
        <v>-4.4451114566846171E-3</v>
      </c>
      <c r="D7" s="6" cm="1">
        <f t="array" aca="1" ref="D7" ca="1">INDIRECT(B1&amp;"!D3")</f>
        <v>8.1840189037550391E-3</v>
      </c>
      <c r="E7" s="6" cm="1">
        <f t="array" aca="1" ref="E7" ca="1">INDIRECT(B1&amp;"!E3")</f>
        <v>-3.9826561995229826E-2</v>
      </c>
      <c r="F7" s="6" cm="1">
        <f t="array" aca="1" ref="F7" ca="1">INDIRECT(B1&amp;"!F3")</f>
        <v>-1.3801946343714271E-2</v>
      </c>
      <c r="G7" s="6" cm="1">
        <f t="array" aca="1" ref="G7" ca="1">INDIRECT(B1&amp;"!G3")</f>
        <v>-2.6278729413806963E-3</v>
      </c>
      <c r="H7" s="6" cm="1">
        <f t="array" aca="1" ref="H7" ca="1">INDIRECT(B1&amp;"!H3")</f>
        <v>-6.3575092428202806E-2</v>
      </c>
      <c r="I7" s="6" cm="1">
        <f t="array" aca="1" ref="I7" ca="1">INDIRECT(B1&amp;"!I3")</f>
        <v>-3.9939096007299862E-2</v>
      </c>
      <c r="J7" s="6" cm="1">
        <f t="array" aca="1" ref="J7" ca="1">INDIRECT(B1&amp;"!J3")</f>
        <v>-5.5050377466366804E-2</v>
      </c>
      <c r="K7" s="6" cm="1">
        <f t="array" aca="1" ref="K7" ca="1">INDIRECT(B1&amp;"!K3")</f>
        <v>8.4641428905052E-3</v>
      </c>
      <c r="L7" s="6" cm="1">
        <f t="array" aca="1" ref="L7" ca="1">INDIRECT(B1&amp;"!L3")</f>
        <v>-3.0698272429487587E-2</v>
      </c>
      <c r="M7" s="6" cm="1">
        <f t="array" aca="1" ref="M7" ca="1">INDIRECT(B1&amp;"!M3")</f>
        <v>-1.395329325454253E-2</v>
      </c>
      <c r="N7" s="6" cm="1">
        <f t="array" aca="1" ref="N7" ca="1">INDIRECT(B1&amp;"!N3")</f>
        <v>-2.6513297700059579E-3</v>
      </c>
      <c r="O7" s="6" cm="1">
        <f t="array" aca="1" ref="O7" ca="1">INDIRECT(B1&amp;"!O3")</f>
        <v>-1.2843627281593424E-2</v>
      </c>
      <c r="P7" s="6" cm="1">
        <f t="array" aca="1" ref="P7" ca="1">INDIRECT(B1&amp;"!P3")</f>
        <v>-8.2867650586106335E-3</v>
      </c>
      <c r="Q7" s="6" cm="1">
        <f t="array" aca="1" ref="Q7" ca="1">INDIRECT(B1&amp;"!Q3")</f>
        <v>-0.2142941259372656</v>
      </c>
    </row>
    <row r="8" spans="1:17" x14ac:dyDescent="0.35">
      <c r="A8" s="5" t="s">
        <v>3</v>
      </c>
      <c r="B8" s="6" cm="1">
        <f t="array" aca="1" ref="B8" ca="1">INDIRECT(B1&amp;"!B4")</f>
        <v>9.4864579834030571E-2</v>
      </c>
      <c r="C8" s="6" cm="1">
        <f t="array" aca="1" ref="C8" ca="1">INDIRECT(B1&amp;"!C4")</f>
        <v>7.2671648484482973E-3</v>
      </c>
      <c r="D8" s="6" cm="1">
        <f t="array" aca="1" ref="D8" ca="1">INDIRECT(B1&amp;"!D4")</f>
        <v>0.33848551908346314</v>
      </c>
      <c r="E8" s="6" cm="1">
        <f t="array" aca="1" ref="E8" ca="1">INDIRECT(B1&amp;"!E4")</f>
        <v>0.14378493845425475</v>
      </c>
      <c r="F8" s="6" cm="1">
        <f t="array" aca="1" ref="F8" ca="1">INDIRECT(B1&amp;"!F4")</f>
        <v>9.8043515255381089E-2</v>
      </c>
      <c r="G8" s="6" cm="1">
        <f t="array" aca="1" ref="G8" ca="1">INDIRECT(B1&amp;"!G4")</f>
        <v>1.1768088627530766E-2</v>
      </c>
      <c r="H8" s="6" cm="1">
        <f t="array" aca="1" ref="H8" ca="1">INDIRECT(B1&amp;"!H4")</f>
        <v>8.7020967923571113E-2</v>
      </c>
      <c r="I8" s="6" cm="1">
        <f t="array" aca="1" ref="I8" ca="1">INDIRECT(B1&amp;"!I4")</f>
        <v>6.0214552819596659E-2</v>
      </c>
      <c r="J8" s="6" cm="1">
        <f t="array" aca="1" ref="J8" ca="1">INDIRECT(B1&amp;"!J4")</f>
        <v>6.2740206685411165E-2</v>
      </c>
      <c r="K8" s="6" cm="1">
        <f t="array" aca="1" ref="K8" ca="1">INDIRECT(B1&amp;"!K4")</f>
        <v>7.1686557140788702E-3</v>
      </c>
      <c r="L8" s="6" cm="1">
        <f t="array" aca="1" ref="L8" ca="1">INDIRECT(B1&amp;"!L4")</f>
        <v>4.215118230851897E-2</v>
      </c>
      <c r="M8" s="6" cm="1">
        <f t="array" aca="1" ref="M8" ca="1">INDIRECT(B1&amp;"!M4")</f>
        <v>0.1126722814004972</v>
      </c>
      <c r="N8" s="6" cm="1">
        <f t="array" aca="1" ref="N8" ca="1">INDIRECT(B1&amp;"!N4")</f>
        <v>2.5522593933813748E-2</v>
      </c>
      <c r="O8" s="6" cm="1">
        <f t="array" aca="1" ref="O8" ca="1">INDIRECT(B1&amp;"!O4")</f>
        <v>4.745651430964894E-3</v>
      </c>
      <c r="P8" s="6" cm="1">
        <f t="array" aca="1" ref="P8" ca="1">INDIRECT(B1&amp;"!P4")</f>
        <v>1.6684680079025578E-2</v>
      </c>
      <c r="Q8" s="6" cm="1">
        <f t="array" aca="1" ref="Q8" ca="1">INDIRECT(B1&amp;"!Q4")</f>
        <v>0.1829892063193225</v>
      </c>
    </row>
    <row r="9" spans="1:17" x14ac:dyDescent="0.35">
      <c r="A9" s="5" t="s">
        <v>4</v>
      </c>
      <c r="B9" s="6" cm="1">
        <f t="array" aca="1" ref="B9" ca="1">INDIRECT(B1&amp;"!B5")</f>
        <v>0.13266911911295826</v>
      </c>
      <c r="C9" s="6" cm="1">
        <f t="array" aca="1" ref="C9" ca="1">INDIRECT(B1&amp;"!C5")</f>
        <v>9.2126090558395726E-3</v>
      </c>
      <c r="D9" s="6" cm="1">
        <f t="array" aca="1" ref="D9" ca="1">INDIRECT(B1&amp;"!D5")</f>
        <v>0.66565665637137317</v>
      </c>
      <c r="E9" s="6" cm="1">
        <f t="array" aca="1" ref="E9" ca="1">INDIRECT(B1&amp;"!E5")</f>
        <v>0.15245949113044269</v>
      </c>
      <c r="F9" s="6" cm="1">
        <f t="array" aca="1" ref="F9" ca="1">INDIRECT(B1&amp;"!F5")</f>
        <v>0.14646536938177399</v>
      </c>
      <c r="G9" s="6" cm="1">
        <f t="array" aca="1" ref="G9" ca="1">INDIRECT(B1&amp;"!G5")</f>
        <v>1.5155871042127098E-2</v>
      </c>
      <c r="H9" s="6" cm="1">
        <f t="array" aca="1" ref="H9" ca="1">INDIRECT(B1&amp;"!H5")</f>
        <v>0.1378702467741485</v>
      </c>
      <c r="I9" s="6" cm="1">
        <f t="array" aca="1" ref="I9" ca="1">INDIRECT(B1&amp;"!I5")</f>
        <v>9.5657022904854089E-2</v>
      </c>
      <c r="J9" s="6" cm="1">
        <f t="array" aca="1" ref="J9" ca="1">INDIRECT(B1&amp;"!J5")</f>
        <v>0.1043590594460275</v>
      </c>
      <c r="K9" s="6" cm="1">
        <f t="array" aca="1" ref="K9" ca="1">INDIRECT(B1&amp;"!K5")</f>
        <v>1.3601865554152593E-2</v>
      </c>
      <c r="L9" s="6" cm="1">
        <f t="array" aca="1" ref="L9" ca="1">INDIRECT(B1&amp;"!L5")</f>
        <v>6.8570086731165728E-2</v>
      </c>
      <c r="M9" s="6" cm="1">
        <f t="array" aca="1" ref="M9" ca="1">INDIRECT(B1&amp;"!M5")</f>
        <v>0.11318762293809971</v>
      </c>
      <c r="N9" s="6" cm="1">
        <f t="array" aca="1" ref="N9" ca="1">INDIRECT(B1&amp;"!N5")</f>
        <v>3.672249568055027E-2</v>
      </c>
      <c r="O9" s="6" cm="1">
        <f t="array" aca="1" ref="O9" ca="1">INDIRECT(B1&amp;"!O5")</f>
        <v>7.5028422900465944E-3</v>
      </c>
      <c r="P9" s="6" cm="1">
        <f t="array" aca="1" ref="P9" ca="1">INDIRECT(B1&amp;"!P5")</f>
        <v>3.5367180437687752E-2</v>
      </c>
      <c r="Q9" s="6" cm="1">
        <f t="array" aca="1" ref="Q9" ca="1">INDIRECT(B1&amp;"!Q5")</f>
        <v>0.2476743323202418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6600"/>
  </sheetPr>
  <dimension ref="A1:Q10"/>
  <sheetViews>
    <sheetView workbookViewId="0"/>
  </sheetViews>
  <sheetFormatPr baseColWidth="10" defaultColWidth="8.7265625" defaultRowHeight="14.5" x14ac:dyDescent="0.35"/>
  <sheetData>
    <row r="1" spans="1:17" ht="39.5" x14ac:dyDescent="0.35">
      <c r="A1" s="5" t="s">
        <v>389</v>
      </c>
      <c r="B1" s="5" t="str">
        <f>"CA_acts_"&amp;B2&amp;"_"&amp;EWU_Dashboard!B5</f>
        <v>CA_acts_default_default</v>
      </c>
    </row>
    <row r="2" spans="1:17" x14ac:dyDescent="0.35">
      <c r="A2" s="5" t="s">
        <v>390</v>
      </c>
      <c r="B2" s="5" t="str">
        <f>VLOOKUP(EWU_Dashboard!B4,dict!A2:B100,2,FALSE)</f>
        <v>default</v>
      </c>
    </row>
    <row r="5" spans="1:17" x14ac:dyDescent="0.35">
      <c r="B5" s="5" t="s">
        <v>0</v>
      </c>
      <c r="C5" s="5" t="s">
        <v>5</v>
      </c>
      <c r="D5" s="5" t="s">
        <v>6</v>
      </c>
      <c r="E5" s="5" t="s">
        <v>7</v>
      </c>
      <c r="F5" s="5" t="s">
        <v>8</v>
      </c>
      <c r="G5" s="5" t="s">
        <v>9</v>
      </c>
      <c r="H5" s="5" t="s">
        <v>10</v>
      </c>
      <c r="I5" s="5" t="s">
        <v>11</v>
      </c>
      <c r="J5" s="5" t="s">
        <v>12</v>
      </c>
      <c r="K5" s="5" t="s">
        <v>13</v>
      </c>
      <c r="L5" s="5" t="s">
        <v>14</v>
      </c>
      <c r="M5" s="5" t="s">
        <v>15</v>
      </c>
      <c r="N5" s="5" t="s">
        <v>16</v>
      </c>
      <c r="O5" s="5" t="s">
        <v>17</v>
      </c>
      <c r="P5" s="5" t="s">
        <v>18</v>
      </c>
      <c r="Q5" s="5" t="s">
        <v>19</v>
      </c>
    </row>
    <row r="6" spans="1:17" ht="26.5" x14ac:dyDescent="0.35">
      <c r="A6" s="5" t="s">
        <v>41</v>
      </c>
      <c r="B6" s="6" cm="1">
        <f t="array" aca="1" ref="B6" ca="1">INDIRECT(B1&amp;"!B2")</f>
        <v>0.24833131172251272</v>
      </c>
      <c r="C6" s="6" cm="1">
        <f t="array" aca="1" ref="C6" ca="1">INDIRECT(B1&amp;"!C2")</f>
        <v>-3.8207059189420624E-3</v>
      </c>
      <c r="D6" s="6" cm="1">
        <f t="array" aca="1" ref="D6" ca="1">INDIRECT(B1&amp;"!D2")</f>
        <v>-0.2703446633850799</v>
      </c>
      <c r="E6" s="6" cm="1">
        <f t="array" aca="1" ref="E6" ca="1">INDIRECT(B1&amp;"!E2")</f>
        <v>-5.5008072028752547E-2</v>
      </c>
      <c r="F6" s="6" cm="1">
        <f t="array" aca="1" ref="F6" ca="1">INDIRECT(B1&amp;"!F2")</f>
        <v>-1.6850556881063818E-2</v>
      </c>
      <c r="G6" s="6" cm="1">
        <f t="array" aca="1" ref="G6" ca="1">INDIRECT(B1&amp;"!G2")</f>
        <v>-2.6199545023493009E-3</v>
      </c>
      <c r="H6" s="6" cm="1">
        <f t="array" aca="1" ref="H6" ca="1">INDIRECT(B1&amp;"!H2")</f>
        <v>-4.8764674482636314E-2</v>
      </c>
      <c r="I6" s="6" cm="1">
        <f t="array" aca="1" ref="I6" ca="1">INDIRECT(B1&amp;"!I2")</f>
        <v>-3.447840634428874E-2</v>
      </c>
      <c r="J6" s="6" cm="1">
        <f t="array" aca="1" ref="J6" ca="1">INDIRECT(B1&amp;"!J2")</f>
        <v>-4.1654578028247548E-2</v>
      </c>
      <c r="K6" s="6" cm="1">
        <f t="array" aca="1" ref="K6" ca="1">INDIRECT(B1&amp;"!K2")</f>
        <v>-1.7244151287531932E-2</v>
      </c>
      <c r="L6" s="6" cm="1">
        <f t="array" aca="1" ref="L6" ca="1">INDIRECT(B1&amp;"!L2")</f>
        <v>-2.289360403413352E-2</v>
      </c>
      <c r="M6" s="6" cm="1">
        <f t="array" aca="1" ref="M6" ca="1">INDIRECT(B1&amp;"!M2")</f>
        <v>-1.6185523172873553E-2</v>
      </c>
      <c r="N6" s="6" cm="1">
        <f t="array" aca="1" ref="N6" ca="1">INDIRECT(B1&amp;"!N2")</f>
        <v>-2.3854017939709074E-3</v>
      </c>
      <c r="O6" s="6" cm="1">
        <f t="array" aca="1" ref="O6" ca="1">INDIRECT(B1&amp;"!O2")</f>
        <v>-1.4876714101015464E-2</v>
      </c>
      <c r="P6" s="6" cm="1">
        <f t="array" aca="1" ref="P6" ca="1">INDIRECT(B1&amp;"!P2")</f>
        <v>-1.6155066518399579E-2</v>
      </c>
      <c r="Q6" s="6" cm="1">
        <f t="array" aca="1" ref="Q6" ca="1">INDIRECT(B1&amp;"!Q2")</f>
        <v>-0.23065089171581576</v>
      </c>
    </row>
    <row r="7" spans="1:17" ht="39.5" x14ac:dyDescent="0.35">
      <c r="A7" s="5" t="s">
        <v>42</v>
      </c>
      <c r="B7" s="6" cm="1">
        <f t="array" aca="1" ref="B7" ca="1">INDIRECT(B1&amp;"!B3")</f>
        <v>6.0422449907153841E-2</v>
      </c>
      <c r="C7" s="6" cm="1">
        <f t="array" aca="1" ref="C7" ca="1">INDIRECT(B1&amp;"!C3")</f>
        <v>4.2351756129721642E-3</v>
      </c>
      <c r="D7" s="6" cm="1">
        <f t="array" aca="1" ref="D7" ca="1">INDIRECT(B1&amp;"!D3")</f>
        <v>0.19891543634117051</v>
      </c>
      <c r="E7" s="6" cm="1">
        <f t="array" aca="1" ref="E7" ca="1">INDIRECT(B1&amp;"!E3")</f>
        <v>3.040566282191939E-2</v>
      </c>
      <c r="F7" s="6" cm="1">
        <f t="array" aca="1" ref="F7" ca="1">INDIRECT(B1&amp;"!F3")</f>
        <v>6.2904325903757649E-2</v>
      </c>
      <c r="G7" s="6" cm="1">
        <f t="array" aca="1" ref="G7" ca="1">INDIRECT(B1&amp;"!G3")</f>
        <v>6.8732238536902499E-3</v>
      </c>
      <c r="H7" s="6" cm="1">
        <f t="array" aca="1" ref="H7" ca="1">INDIRECT(B1&amp;"!H3")</f>
        <v>6.5163362037483144E-2</v>
      </c>
      <c r="I7" s="6" cm="1">
        <f t="array" aca="1" ref="I7" ca="1">INDIRECT(B1&amp;"!I3")</f>
        <v>4.3806660670178646E-2</v>
      </c>
      <c r="J7" s="6" cm="1">
        <f t="array" aca="1" ref="J7" ca="1">INDIRECT(B1&amp;"!J3")</f>
        <v>4.997193712107665E-2</v>
      </c>
      <c r="K7" s="6" cm="1">
        <f t="array" aca="1" ref="K7" ca="1">INDIRECT(B1&amp;"!K3")</f>
        <v>4.2152756485019528E-3</v>
      </c>
      <c r="L7" s="6" cm="1">
        <f t="array" aca="1" ref="L7" ca="1">INDIRECT(B1&amp;"!L3")</f>
        <v>3.4937922327131367E-2</v>
      </c>
      <c r="M7" s="6" cm="1">
        <f t="array" aca="1" ref="M7" ca="1">INDIRECT(B1&amp;"!M3")</f>
        <v>2.2416161354400305E-2</v>
      </c>
      <c r="N7" s="6" cm="1">
        <f t="array" aca="1" ref="N7" ca="1">INDIRECT(B1&amp;"!N3")</f>
        <v>1.9571775750625325E-2</v>
      </c>
      <c r="O7" s="6" cm="1">
        <f t="array" aca="1" ref="O7" ca="1">INDIRECT(B1&amp;"!O3")</f>
        <v>2.9196876144174304E-3</v>
      </c>
      <c r="P7" s="6" cm="1">
        <f t="array" aca="1" ref="P7" ca="1">INDIRECT(B1&amp;"!P3")</f>
        <v>5.5953041610132545E-3</v>
      </c>
      <c r="Q7" s="6" cm="1">
        <f t="array" aca="1" ref="Q7" ca="1">INDIRECT(B1&amp;"!Q3")</f>
        <v>0.11063891077303929</v>
      </c>
    </row>
    <row r="8" spans="1:17" ht="39.5" x14ac:dyDescent="0.35">
      <c r="A8" s="5" t="s">
        <v>43</v>
      </c>
      <c r="B8" s="6" cm="1">
        <f t="array" aca="1" ref="B8" ca="1">INDIRECT(B1&amp;"!B4")</f>
        <v>0.10683752166780069</v>
      </c>
      <c r="C8" s="6" cm="1">
        <f t="array" aca="1" ref="C8" ca="1">INDIRECT(B1&amp;"!C4")</f>
        <v>6.9386171292324722E-3</v>
      </c>
      <c r="D8" s="6" cm="1">
        <f t="array" aca="1" ref="D8" ca="1">INDIRECT(B1&amp;"!D4")</f>
        <v>0.56097909431465376</v>
      </c>
      <c r="E8" s="6" cm="1">
        <f t="array" aca="1" ref="E8" ca="1">INDIRECT(B1&amp;"!E4")</f>
        <v>6.7425034406191159E-2</v>
      </c>
      <c r="F8" s="6" cm="1">
        <f t="array" aca="1" ref="F8" ca="1">INDIRECT(B1&amp;"!F4")</f>
        <v>0.12011097736805641</v>
      </c>
      <c r="G8" s="6" cm="1">
        <f t="array" aca="1" ref="G8" ca="1">INDIRECT(B1&amp;"!G4")</f>
        <v>1.1484722461746711E-2</v>
      </c>
      <c r="H8" s="6" cm="1">
        <f t="array" aca="1" ref="H8" ca="1">INDIRECT(B1&amp;"!H4")</f>
        <v>0.1214770423595825</v>
      </c>
      <c r="I8" s="6" cm="1">
        <f t="array" aca="1" ref="I8" ca="1">INDIRECT(B1&amp;"!I4")</f>
        <v>8.3351103792790579E-2</v>
      </c>
      <c r="J8" s="6" cm="1">
        <f t="array" aca="1" ref="J8" ca="1">INDIRECT(B1&amp;"!J4")</f>
        <v>9.4782857272776619E-2</v>
      </c>
      <c r="K8" s="6" cm="1">
        <f t="array" aca="1" ref="K8" ca="1">INDIRECT(B1&amp;"!K4")</f>
        <v>1.1386830504969905E-2</v>
      </c>
      <c r="L8" s="6" cm="1">
        <f t="array" aca="1" ref="L8" ca="1">INDIRECT(B1&amp;"!L4")</f>
        <v>6.3160141745125034E-2</v>
      </c>
      <c r="M8" s="6" cm="1">
        <f t="array" aca="1" ref="M8" ca="1">INDIRECT(B1&amp;"!M4")</f>
        <v>4.5495532903527015E-2</v>
      </c>
      <c r="N8" s="6" cm="1">
        <f t="array" aca="1" ref="N8" ca="1">INDIRECT(B1&amp;"!N4")</f>
        <v>3.2259382043158952E-2</v>
      </c>
      <c r="O8" s="6" cm="1">
        <f t="array" aca="1" ref="O8" ca="1">INDIRECT(B1&amp;"!O4")</f>
        <v>6.1333694276359957E-3</v>
      </c>
      <c r="P8" s="6" cm="1">
        <f t="array" aca="1" ref="P8" ca="1">INDIRECT(B1&amp;"!P4")</f>
        <v>2.7050148499178504E-2</v>
      </c>
      <c r="Q8" s="6" cm="1">
        <f t="array" aca="1" ref="Q8" ca="1">INDIRECT(B1&amp;"!Q4")</f>
        <v>0.19341161066052939</v>
      </c>
    </row>
    <row r="9" spans="1:17" ht="26.5" x14ac:dyDescent="0.35">
      <c r="A9" s="5" t="s">
        <v>44</v>
      </c>
      <c r="B9" s="6" cm="1">
        <f t="array" aca="1" ref="B9" ca="1">INDIRECT(B1&amp;"!B5")</f>
        <v>6.6940251186529881E-2</v>
      </c>
      <c r="C9" s="6" cm="1">
        <f t="array" aca="1" ref="C9" ca="1">INDIRECT(B1&amp;"!C5")</f>
        <v>4.6815756243406793E-3</v>
      </c>
      <c r="D9" s="6" cm="1">
        <f t="array" aca="1" ref="D9" ca="1">INDIRECT(B1&amp;"!D5")</f>
        <v>0.52277632708784705</v>
      </c>
      <c r="E9" s="6" cm="1">
        <f t="array" aca="1" ref="E9" ca="1">INDIRECT(B1&amp;"!E5")</f>
        <v>0.21359524239010963</v>
      </c>
      <c r="F9" s="6" cm="1">
        <f t="array" aca="1" ref="F9" ca="1">INDIRECT(B1&amp;"!F5")</f>
        <v>6.4542191902690588E-2</v>
      </c>
      <c r="G9" s="6" cm="1">
        <f t="array" aca="1" ref="G9" ca="1">INDIRECT(B1&amp;"!G5")</f>
        <v>8.5580949151895097E-3</v>
      </c>
      <c r="H9" s="6" cm="1">
        <f t="array" aca="1" ref="H9" ca="1">INDIRECT(B1&amp;"!H5")</f>
        <v>2.3440392355087439E-2</v>
      </c>
      <c r="I9" s="6" cm="1">
        <f t="array" aca="1" ref="I9" ca="1">INDIRECT(B1&amp;"!I5")</f>
        <v>2.32531215984704E-2</v>
      </c>
      <c r="J9" s="6" cm="1">
        <f t="array" aca="1" ref="J9" ca="1">INDIRECT(B1&amp;"!J5")</f>
        <v>8.9486722994661441E-3</v>
      </c>
      <c r="K9" s="6" cm="1">
        <f t="array" aca="1" ref="K9" ca="1">INDIRECT(B1&amp;"!K5")</f>
        <v>3.0876709292796733E-2</v>
      </c>
      <c r="L9" s="6" cm="1">
        <f t="array" aca="1" ref="L9" ca="1">INDIRECT(B1&amp;"!L5")</f>
        <v>4.8185365720742482E-3</v>
      </c>
      <c r="M9" s="6" cm="1">
        <f t="array" aca="1" ref="M9" ca="1">INDIRECT(B1&amp;"!M5")</f>
        <v>0.16018043999900061</v>
      </c>
      <c r="N9" s="6" cm="1">
        <f t="array" aca="1" ref="N9" ca="1">INDIRECT(B1&amp;"!N5")</f>
        <v>1.014800384454469E-2</v>
      </c>
      <c r="O9" s="6" cm="1">
        <f t="array" aca="1" ref="O9" ca="1">INDIRECT(B1&amp;"!O5")</f>
        <v>5.2285234983801016E-3</v>
      </c>
      <c r="P9" s="6" cm="1">
        <f t="array" aca="1" ref="P9" ca="1">INDIRECT(B1&amp;"!P5")</f>
        <v>2.7274709316310514E-2</v>
      </c>
      <c r="Q9" s="6" cm="1">
        <f t="array" aca="1" ref="Q9" ca="1">INDIRECT(B1&amp;"!Q5")</f>
        <v>0.14296978298454577</v>
      </c>
    </row>
    <row r="10" spans="1:17" x14ac:dyDescent="0.35">
      <c r="A10" s="5" t="s">
        <v>45</v>
      </c>
      <c r="B10" s="6" cm="1">
        <f t="array" aca="1" ref="B10" ca="1">INDIRECT(B1&amp;"!B6")</f>
        <v>0</v>
      </c>
      <c r="C10" s="6" cm="1">
        <f t="array" aca="1" ref="C10" ca="1">INDIRECT(B1&amp;"!C6")</f>
        <v>0</v>
      </c>
      <c r="D10" s="6" cm="1">
        <f t="array" aca="1" ref="D10" ca="1">INDIRECT(B1&amp;"!D6")</f>
        <v>0</v>
      </c>
      <c r="E10" s="6" cm="1">
        <f t="array" aca="1" ref="E10" ca="1">INDIRECT(B1&amp;"!E6")</f>
        <v>0</v>
      </c>
      <c r="F10" s="6" cm="1">
        <f t="array" aca="1" ref="F10" ca="1">INDIRECT(B1&amp;"!F6")</f>
        <v>0</v>
      </c>
      <c r="G10" s="6" cm="1">
        <f t="array" aca="1" ref="G10" ca="1">INDIRECT(B1&amp;"!G6")</f>
        <v>0</v>
      </c>
      <c r="H10" s="6" cm="1">
        <f t="array" aca="1" ref="H10" ca="1">INDIRECT(B1&amp;"!H6")</f>
        <v>0</v>
      </c>
      <c r="I10" s="6" cm="1">
        <f t="array" aca="1" ref="I10" ca="1">INDIRECT(B1&amp;"!I6")</f>
        <v>0</v>
      </c>
      <c r="J10" s="6" cm="1">
        <f t="array" aca="1" ref="J10" ca="1">INDIRECT(B1&amp;"!J6")</f>
        <v>0</v>
      </c>
      <c r="K10" s="6" cm="1">
        <f t="array" aca="1" ref="K10" ca="1">INDIRECT(B1&amp;"!K6")</f>
        <v>0</v>
      </c>
      <c r="L10" s="6" cm="1">
        <f t="array" aca="1" ref="L10" ca="1">INDIRECT(B1&amp;"!L6")</f>
        <v>0</v>
      </c>
      <c r="M10" s="6" cm="1">
        <f t="array" aca="1" ref="M10" ca="1">INDIRECT(B1&amp;"!M6")</f>
        <v>0</v>
      </c>
      <c r="N10" s="6" cm="1">
        <f t="array" aca="1" ref="N10" ca="1">INDIRECT(B1&amp;"!N6")</f>
        <v>0</v>
      </c>
      <c r="O10" s="6" cm="1">
        <f t="array" aca="1" ref="O10" ca="1">INDIRECT(B1&amp;"!O6")</f>
        <v>0</v>
      </c>
      <c r="P10" s="6" cm="1">
        <f t="array" aca="1" ref="P10" ca="1">INDIRECT(B1&amp;"!P6")</f>
        <v>0</v>
      </c>
      <c r="Q10" s="6" cm="1">
        <f t="array" aca="1" ref="Q10" ca="1">INDIRECT(B1&amp;"!Q6")</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6600"/>
  </sheetPr>
  <dimension ref="A1:E7"/>
  <sheetViews>
    <sheetView workbookViewId="0"/>
  </sheetViews>
  <sheetFormatPr baseColWidth="10" defaultColWidth="8.7265625" defaultRowHeight="14.5" x14ac:dyDescent="0.35"/>
  <sheetData>
    <row r="1" spans="1:5" x14ac:dyDescent="0.35">
      <c r="B1" s="5" t="s">
        <v>347</v>
      </c>
      <c r="C1" s="5" t="s">
        <v>391</v>
      </c>
      <c r="D1" s="5" t="s">
        <v>392</v>
      </c>
      <c r="E1" s="5" t="s">
        <v>393</v>
      </c>
    </row>
    <row r="2" spans="1:5" x14ac:dyDescent="0.35">
      <c r="A2" s="5" t="s">
        <v>1</v>
      </c>
      <c r="B2" s="8" cm="1">
        <f t="array" aca="1" ref="B2" ca="1">IF(EWU_Dashboard!B3=A2,HLOOKUP(EWU_Dashboard!B6,INDIRECT(B6&amp;"!A1:AA5"),VLOOKUP(EWU_Dashboard!B3,dict!A2:B100,2,FALSE),FALSE),0)</f>
        <v>-0.35090514779809701</v>
      </c>
      <c r="C2" s="8" cm="1">
        <f t="array" aca="1" ref="C2" ca="1">IF(EWU_Dashboard!B3=A2,HLOOKUP(EWU_Dashboard!B6,INDIRECT(C6&amp;"!A1:AA5"),VLOOKUP(EWU_Dashboard!B3,dict!A2:B100,2,FALSE),FALSE),0)</f>
        <v>-0.30321854598580322</v>
      </c>
      <c r="D2" s="8" cm="1">
        <f t="array" aca="1" ref="D2" ca="1">IF(EWU_Dashboard!B3=A2,HLOOKUP(EWU_Dashboard!B6,INDIRECT(D6&amp;"!A1:AA5"),VLOOKUP(EWU_Dashboard!B3,dict!A2:B100,2,FALSE),FALSE),0)</f>
        <v>-0.35090514779809701</v>
      </c>
      <c r="E2" s="8" cm="1">
        <f t="array" aca="1" ref="E2" ca="1">IF(EWU_Dashboard!B3=A2,HLOOKUP(EWU_Dashboard!B6,INDIRECT(E6&amp;"!A1:AA5"),VLOOKUP(EWU_Dashboard!B3,dict!A2:B100,2,FALSE),FALSE),0)</f>
        <v>-0.45698625928341485</v>
      </c>
    </row>
    <row r="3" spans="1:5" x14ac:dyDescent="0.35">
      <c r="A3" s="5" t="s">
        <v>2</v>
      </c>
      <c r="B3" s="8" cm="1">
        <f t="array" aca="1" ref="B3" ca="1">IF(EWU_Dashboard!B3=A3,HLOOKUP(EWU_Dashboard!B6,INDIRECT(B6&amp;"!A1:AA5"),VLOOKUP(EWU_Dashboard!B3,dict!A2:B100,2,FALSE),FALSE),0)</f>
        <v>0</v>
      </c>
      <c r="C3" s="8" cm="1">
        <f t="array" aca="1" ref="C3" ca="1">IF(EWU_Dashboard!B3=A3,HLOOKUP(EWU_Dashboard!B6,INDIRECT(C6&amp;"!A1:AA5"),VLOOKUP(EWU_Dashboard!B3,dict!A2:B100,2,FALSE),FALSE),0)</f>
        <v>0</v>
      </c>
      <c r="D3" s="8" cm="1">
        <f t="array" aca="1" ref="D3" ca="1">IF(EWU_Dashboard!B3=A3,HLOOKUP(EWU_Dashboard!B6,INDIRECT(D6&amp;"!A1:AA5"),VLOOKUP(EWU_Dashboard!B3,dict!A2:B100,2,FALSE),FALSE),0)</f>
        <v>0</v>
      </c>
      <c r="E3" s="8" cm="1">
        <f t="array" aca="1" ref="E3" ca="1">IF(EWU_Dashboard!B3=A3,HLOOKUP(EWU_Dashboard!B6,INDIRECT(E6&amp;"!A1:AA5"),VLOOKUP(EWU_Dashboard!B3,dict!A2:B100,2,FALSE),FALSE),0)</f>
        <v>0</v>
      </c>
    </row>
    <row r="4" spans="1:5" x14ac:dyDescent="0.35">
      <c r="A4" s="5" t="s">
        <v>3</v>
      </c>
      <c r="B4" s="8" cm="1">
        <f t="array" aca="1" ref="B4" ca="1">IF(EWU_Dashboard!B3=A4,HLOOKUP(EWU_Dashboard!B6,INDIRECT(B6&amp;"!A1:AA5"),VLOOKUP(EWU_Dashboard!B3,dict!A2:B100,2,FALSE),FALSE),0)</f>
        <v>0</v>
      </c>
      <c r="C4" s="8" cm="1">
        <f t="array" aca="1" ref="C4" ca="1">IF(EWU_Dashboard!B3=A4,HLOOKUP(EWU_Dashboard!B6,INDIRECT(C6&amp;"!A1:AA5"),VLOOKUP(EWU_Dashboard!B3,dict!A2:B100,2,FALSE),FALSE),0)</f>
        <v>0</v>
      </c>
      <c r="D4" s="8" cm="1">
        <f t="array" aca="1" ref="D4" ca="1">IF(EWU_Dashboard!B3=A4,HLOOKUP(EWU_Dashboard!B6,INDIRECT(D6&amp;"!A1:AA5"),VLOOKUP(EWU_Dashboard!B3,dict!A2:B100,2,FALSE),FALSE),0)</f>
        <v>0</v>
      </c>
      <c r="E4" s="8" cm="1">
        <f t="array" aca="1" ref="E4" ca="1">IF(EWU_Dashboard!B3=A4,HLOOKUP(EWU_Dashboard!B6,INDIRECT(E6&amp;"!A1:AA5"),VLOOKUP(EWU_Dashboard!B3,dict!A2:B100,2,FALSE),FALSE),0)</f>
        <v>0</v>
      </c>
    </row>
    <row r="5" spans="1:5" x14ac:dyDescent="0.35">
      <c r="A5" s="5" t="s">
        <v>4</v>
      </c>
      <c r="B5" s="8" cm="1">
        <f t="array" aca="1" ref="B5" ca="1">IF(EWU_Dashboard!B3=A5,HLOOKUP(EWU_Dashboard!B6,INDIRECT(B6&amp;"!A1:AA5"),VLOOKUP(EWU_Dashboard!B3,dict!A2:B100,2,FALSE),FALSE),0)</f>
        <v>0</v>
      </c>
      <c r="C5" s="8" cm="1">
        <f t="array" aca="1" ref="C5" ca="1">IF(EWU_Dashboard!B3=A5,HLOOKUP(EWU_Dashboard!B6,INDIRECT(C6&amp;"!A1:AA5"),VLOOKUP(EWU_Dashboard!B3,dict!A2:B100,2,FALSE),FALSE),0)</f>
        <v>0</v>
      </c>
      <c r="D5" s="8" cm="1">
        <f t="array" aca="1" ref="D5" ca="1">IF(EWU_Dashboard!B3=A5,HLOOKUP(EWU_Dashboard!B6,INDIRECT(D6&amp;"!A1:AA5"),VLOOKUP(EWU_Dashboard!B3,dict!A2:B100,2,FALSE),FALSE),0)</f>
        <v>0</v>
      </c>
      <c r="E5" s="8" cm="1">
        <f t="array" aca="1" ref="E5" ca="1">IF(EWU_Dashboard!B3=A5,HLOOKUP(EWU_Dashboard!B6,INDIRECT(E6&amp;"!A1:AA5"),VLOOKUP(EWU_Dashboard!B3,dict!A2:B100,2,FALSE),FALSE),0)</f>
        <v>0</v>
      </c>
    </row>
    <row r="6" spans="1:5" ht="38.5" x14ac:dyDescent="0.35">
      <c r="A6" s="5" t="s">
        <v>389</v>
      </c>
      <c r="B6" s="8" t="str" cm="1">
        <f t="array" ref="B6">"W_Ind_"&amp;B7&amp;"_"&amp;"default"</f>
        <v>W_Ind_default_default</v>
      </c>
      <c r="C6" s="8" t="str" cm="1">
        <f t="array" ref="C6">"W_Ind_"&amp;C7&amp;"_"&amp;"S1"</f>
        <v>W_Ind_default_S1</v>
      </c>
      <c r="D6" s="8" t="str" cm="1">
        <f t="array" ref="D6">"W_Ind_"&amp;D7&amp;"_"&amp;"S2"</f>
        <v>W_Ind_default_S2</v>
      </c>
      <c r="E6" s="8" t="str" cm="1">
        <f t="array" ref="E6">"W_Ind_"&amp;E7&amp;"_"&amp;"S3"</f>
        <v>W_Ind_default_S3</v>
      </c>
    </row>
    <row r="7" spans="1:5" x14ac:dyDescent="0.35">
      <c r="A7" s="5" t="s">
        <v>390</v>
      </c>
      <c r="B7" s="8" t="str" cm="1">
        <f t="array" ref="B7">VLOOKUP(EWU_Dashboard!B4,dict!A2:B100,2,FALSE)</f>
        <v>default</v>
      </c>
      <c r="C7" s="8" t="str" cm="1">
        <f t="array" ref="C7">VLOOKUP(EWU_Dashboard!B4,dict!A2:B100,2,FALSE)</f>
        <v>default</v>
      </c>
      <c r="D7" s="8" t="str" cm="1">
        <f t="array" ref="D7">VLOOKUP(EWU_Dashboard!B4,dict!A2:B100,2,FALSE)</f>
        <v>default</v>
      </c>
      <c r="E7" s="8" t="str" cm="1">
        <f t="array" ref="E7">VLOOKUP(EWU_Dashboard!B4,dict!A2:B100,2,FALSE)</f>
        <v>default</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6600"/>
  </sheetPr>
  <dimension ref="A1:C8"/>
  <sheetViews>
    <sheetView workbookViewId="0"/>
  </sheetViews>
  <sheetFormatPr baseColWidth="10" defaultColWidth="8.7265625" defaultRowHeight="14.5" x14ac:dyDescent="0.35"/>
  <sheetData>
    <row r="1" spans="1:3" x14ac:dyDescent="0.35">
      <c r="B1" s="5" t="s">
        <v>347</v>
      </c>
      <c r="C1" s="5" t="s">
        <v>348</v>
      </c>
    </row>
    <row r="2" spans="1:3" x14ac:dyDescent="0.35">
      <c r="A2" s="5" t="s">
        <v>1</v>
      </c>
      <c r="B2" s="8" cm="1">
        <f t="array" aca="1" ref="B2" ca="1">IF(EWU_Dashboard!B3=A2,HLOOKUP(B7,INDIRECT(B8&amp;"!A1:AA5"),VLOOKUP(EWU_Dashboard!B3,dict!A1:B100,2,FALSE),FALSE),0)</f>
        <v>-0.35090514779809701</v>
      </c>
      <c r="C2" s="8" cm="1">
        <f t="array" aca="1" ref="C2" ca="1">IF(EWU_Dashboard!B3=A2,HLOOKUP(C7,INDIRECT(C8&amp;"!A1:AA5"),VLOOKUP(EWU_Dashboard!B3,dict!A1:B100,2,FALSE),FALSE),0)</f>
        <v>-0.34194694988766822</v>
      </c>
    </row>
    <row r="3" spans="1:3" x14ac:dyDescent="0.35">
      <c r="A3" s="5" t="s">
        <v>2</v>
      </c>
      <c r="B3" s="8" cm="1">
        <f t="array" aca="1" ref="B3" ca="1">IF(EWU_Dashboard!B3=A3,HLOOKUP(B7,INDIRECT(B8&amp;"!A1:AA5"),VLOOKUP(EWU_Dashboard!B3,dict!A1:B100,2,FALSE),FALSE),0)</f>
        <v>0</v>
      </c>
      <c r="C3" s="8" cm="1">
        <f t="array" aca="1" ref="C3" ca="1">IF(EWU_Dashboard!B3=A3,HLOOKUP(C7,INDIRECT(C8&amp;"!A1:AA5"),VLOOKUP(EWU_Dashboard!B3,dict!A1:B100,2,FALSE),FALSE),0)</f>
        <v>0</v>
      </c>
    </row>
    <row r="4" spans="1:3" x14ac:dyDescent="0.35">
      <c r="A4" s="5" t="s">
        <v>3</v>
      </c>
      <c r="B4" s="8" cm="1">
        <f t="array" aca="1" ref="B4" ca="1">IF(EWU_Dashboard!B3=A4,HLOOKUP(B7,INDIRECT(B8&amp;"!A1:AA5"),VLOOKUP(EWU_Dashboard!B3,dict!A1:B100,2,FALSE),FALSE),0)</f>
        <v>0</v>
      </c>
      <c r="C4" s="8" cm="1">
        <f t="array" aca="1" ref="C4" ca="1">IF(EWU_Dashboard!B3=A4,HLOOKUP(C7,INDIRECT(C8&amp;"!A1:AA5"),VLOOKUP(EWU_Dashboard!B3,dict!A1:B100,2,FALSE),FALSE),0)</f>
        <v>0</v>
      </c>
    </row>
    <row r="5" spans="1:3" x14ac:dyDescent="0.35">
      <c r="A5" s="5" t="s">
        <v>4</v>
      </c>
      <c r="B5" s="8" cm="1">
        <f t="array" aca="1" ref="B5" ca="1">IF(EWU_Dashboard!B3=A5,HLOOKUP(B7,INDIRECT(B8&amp;"!A1:AA5"),VLOOKUP(EWU_Dashboard!B3,dict!A1:B100,2,FALSE),FALSE),0)</f>
        <v>0</v>
      </c>
      <c r="C5" s="8" cm="1">
        <f t="array" aca="1" ref="C5" ca="1">IF(EWU_Dashboard!B3=A5,HLOOKUP(C7,INDIRECT(C8&amp;"!A1:AA5"),VLOOKUP(EWU_Dashboard!B3,dict!A1:B100,2,FALSE),FALSE),0)</f>
        <v>0</v>
      </c>
    </row>
    <row r="6" spans="1:3" x14ac:dyDescent="0.35">
      <c r="A6" s="5" t="s">
        <v>394</v>
      </c>
      <c r="B6" s="8" t="str" cm="1">
        <f t="array" ref="B6">EWU_Dashboard!B5</f>
        <v>default</v>
      </c>
      <c r="C6" s="8" t="str" cm="1">
        <f t="array" ref="C6">EWU_Dashboard!B5</f>
        <v>default</v>
      </c>
    </row>
    <row r="7" spans="1:3" ht="39.5" x14ac:dyDescent="0.35">
      <c r="A7" s="5" t="s">
        <v>395</v>
      </c>
      <c r="B7" s="8" t="str" cm="1">
        <f t="array" ref="B7">EWU_Dashboard!B6</f>
        <v>Weighting based on impact size</v>
      </c>
      <c r="C7" s="8" t="str" cm="1">
        <f t="array" ref="C7">EWU_Dashboard!B6</f>
        <v>Weighting based on impact size</v>
      </c>
    </row>
    <row r="8" spans="1:3" ht="38.5" x14ac:dyDescent="0.35">
      <c r="A8" s="5" t="s">
        <v>389</v>
      </c>
      <c r="B8" s="8" t="str" cm="1">
        <f t="array" ref="B8">"W_Ind_"&amp;B1&amp;"_"&amp;B6</f>
        <v>W_Ind_default_default</v>
      </c>
      <c r="C8" s="8" t="str" cm="1">
        <f t="array" ref="C8">"W_Ind_"&amp;C1&amp;"_"&amp;C6</f>
        <v>W_Ind_db1_default</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6600"/>
  </sheetPr>
  <dimension ref="A1:D9"/>
  <sheetViews>
    <sheetView workbookViewId="0"/>
  </sheetViews>
  <sheetFormatPr baseColWidth="10" defaultColWidth="8.7265625" defaultRowHeight="14.5" x14ac:dyDescent="0.35"/>
  <sheetData>
    <row r="1" spans="1:4" ht="26.5" x14ac:dyDescent="0.35">
      <c r="B1" s="5" t="s">
        <v>396</v>
      </c>
      <c r="C1" s="5" t="s">
        <v>397</v>
      </c>
      <c r="D1" s="5" t="s">
        <v>398</v>
      </c>
    </row>
    <row r="2" spans="1:4" x14ac:dyDescent="0.35">
      <c r="A2" s="5" t="s">
        <v>1</v>
      </c>
      <c r="B2" s="6" cm="1">
        <f t="array" aca="1" ref="B2" ca="1">HLOOKUP(B8,INDIRECT(B9&amp;"!A1:AA5"),2,FALSE)</f>
        <v>0.6649890143329632</v>
      </c>
      <c r="C2" s="6" cm="1">
        <f t="array" aca="1" ref="C2" ca="1">HLOOKUP(C8,INDIRECT(C9&amp;"!A1:AA5"),2,FALSE)</f>
        <v>-0.16195013604764769</v>
      </c>
      <c r="D2" s="6" cm="1">
        <f t="array" aca="1" ref="D2" ca="1">HLOOKUP(D8,INDIRECT(D9&amp;"!A1:AA5"),2,FALSE)</f>
        <v>1.9254285501450248</v>
      </c>
    </row>
    <row r="3" spans="1:4" x14ac:dyDescent="0.35">
      <c r="A3" s="5" t="s">
        <v>2</v>
      </c>
      <c r="B3" s="6" cm="1">
        <f t="array" aca="1" ref="B3" ca="1">HLOOKUP(B8,INDIRECT(B9&amp;"!A1:AA5"),3,FALSE)</f>
        <v>0.17661034380939719</v>
      </c>
      <c r="C3" s="6" cm="1">
        <f t="array" aca="1" ref="C3" ca="1">HLOOKUP(C8,INDIRECT(C9&amp;"!A1:AA5"),3,FALSE)</f>
        <v>-0.16195013604764769</v>
      </c>
      <c r="D3" s="6" cm="1">
        <f t="array" aca="1" ref="D3" ca="1">HLOOKUP(D8,INDIRECT(D9&amp;"!A1:AA5"),3,FALSE)</f>
        <v>0.32090475835750415</v>
      </c>
    </row>
    <row r="4" spans="1:4" x14ac:dyDescent="0.35">
      <c r="A4" s="5" t="s">
        <v>3</v>
      </c>
      <c r="B4" s="6" cm="1">
        <f t="array" aca="1" ref="B4" ca="1">HLOOKUP(B8,INDIRECT(B9&amp;"!A1:AA5"),4,FALSE)</f>
        <v>0.17895428522904164</v>
      </c>
      <c r="C4" s="6" cm="1">
        <f t="array" aca="1" ref="C4" ca="1">HLOOKUP(C8,INDIRECT(C9&amp;"!A1:AA5"),4,FALSE)</f>
        <v>0</v>
      </c>
      <c r="D4" s="6" cm="1">
        <f t="array" aca="1" ref="D4" ca="1">HLOOKUP(D8,INDIRECT(D9&amp;"!A1:AA5"),4,FALSE)</f>
        <v>0.64180951671500808</v>
      </c>
    </row>
    <row r="5" spans="1:4" x14ac:dyDescent="0.35">
      <c r="A5" s="5" t="s">
        <v>4</v>
      </c>
      <c r="B5" s="6" cm="1">
        <f t="array" aca="1" ref="B5" ca="1">HLOOKUP(B8,INDIRECT(B9&amp;"!A1:AA5"),5,FALSE)</f>
        <v>0.30942438529452426</v>
      </c>
      <c r="C5" s="6" cm="1">
        <f t="array" aca="1" ref="C5" ca="1">HLOOKUP(C8,INDIRECT(C9&amp;"!A1:AA5"),5,FALSE)</f>
        <v>0</v>
      </c>
      <c r="D5" s="6" cm="1">
        <f t="array" aca="1" ref="D5" ca="1">HLOOKUP(D8,INDIRECT(D9&amp;"!A1:AA5"),5,FALSE)</f>
        <v>0.96271427507251239</v>
      </c>
    </row>
    <row r="6" spans="1:4" x14ac:dyDescent="0.35">
      <c r="A6" s="5" t="s">
        <v>390</v>
      </c>
      <c r="B6" s="6" t="str" cm="1">
        <f t="array" ref="B6">VLOOKUP(EWU_Dashboard!B4,dict!A2:B100,2,FALSE)</f>
        <v>default</v>
      </c>
      <c r="C6" s="6" t="str" cm="1">
        <f t="array" ref="C6">VLOOKUP(EWU_Dashboard!B4,dict!A2:B100,2,FALSE)</f>
        <v>default</v>
      </c>
      <c r="D6" s="6" t="str" cm="1">
        <f t="array" ref="D6">VLOOKUP(EWU_Dashboard!B4,dict!A2:B100,2,FALSE)</f>
        <v>default</v>
      </c>
    </row>
    <row r="7" spans="1:4" x14ac:dyDescent="0.35">
      <c r="A7" s="5" t="s">
        <v>394</v>
      </c>
      <c r="B7" s="6" t="str" cm="1">
        <f t="array" ref="B7">EWU_Dashboard!B5</f>
        <v>default</v>
      </c>
      <c r="C7" s="6" t="str" cm="1">
        <f t="array" ref="C7">EWU_Dashboard!B5</f>
        <v>default</v>
      </c>
      <c r="D7" s="6" t="str" cm="1">
        <f t="array" ref="D7">EWU_Dashboard!B5</f>
        <v>default</v>
      </c>
    </row>
    <row r="8" spans="1:4" ht="39.5" x14ac:dyDescent="0.35">
      <c r="A8" s="5" t="s">
        <v>395</v>
      </c>
      <c r="B8" s="6" t="str" cm="1">
        <f t="array" ref="B8">EWU_Dashboard!B6</f>
        <v>Weighting based on impact size</v>
      </c>
      <c r="C8" s="6" t="str" cm="1">
        <f t="array" ref="C8">EWU_Dashboard!B6</f>
        <v>Weighting based on impact size</v>
      </c>
      <c r="D8" s="6" t="str" cm="1">
        <f t="array" ref="D8">EWU_Dashboard!B6</f>
        <v>Weighting based on impact size</v>
      </c>
    </row>
    <row r="9" spans="1:4" ht="51" x14ac:dyDescent="0.35">
      <c r="A9" s="5" t="s">
        <v>389</v>
      </c>
      <c r="B9" s="6" t="str" cm="1">
        <f t="array" ref="B9">"WTUM_"&amp;B6&amp;"_"&amp;B7&amp;"_Treatm"</f>
        <v>WTUM_default_default_Treatm</v>
      </c>
      <c r="C9" s="6" t="str" cm="1">
        <f t="array" ref="C9">"WTUM_"&amp;C6&amp;"_"&amp;C7&amp;"_Util"</f>
        <v>WTUM_default_default_Util</v>
      </c>
      <c r="D9" s="6" t="str" cm="1">
        <f t="array" ref="D9">"WTUM_"&amp;D6&amp;"_"&amp;D7&amp;"_Mat"</f>
        <v>WTUM_default_default_Mat</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7"/>
  <sheetViews>
    <sheetView showGridLines="0" workbookViewId="0"/>
  </sheetViews>
  <sheetFormatPr baseColWidth="10" defaultColWidth="8.7265625" defaultRowHeight="14.5" x14ac:dyDescent="0.35"/>
  <cols>
    <col min="1" max="2" width="42.81640625" customWidth="1"/>
    <col min="3" max="4" width="14.26953125" customWidth="1"/>
    <col min="5" max="5" width="42.81640625" customWidth="1"/>
  </cols>
  <sheetData>
    <row r="1" spans="1:5" x14ac:dyDescent="0.35">
      <c r="A1" s="5" t="s">
        <v>349</v>
      </c>
      <c r="B1" s="5" t="s">
        <v>350</v>
      </c>
      <c r="C1" s="5" t="s">
        <v>189</v>
      </c>
      <c r="D1" s="5" t="s">
        <v>351</v>
      </c>
      <c r="E1" s="5" t="s">
        <v>352</v>
      </c>
    </row>
    <row r="2" spans="1:5" ht="38.5" x14ac:dyDescent="0.35">
      <c r="A2" s="8" t="s">
        <v>47</v>
      </c>
      <c r="B2" s="8" t="s">
        <v>201</v>
      </c>
      <c r="C2" s="8" t="s">
        <v>190</v>
      </c>
      <c r="D2" s="8" t="s">
        <v>239</v>
      </c>
      <c r="E2" s="8" t="s">
        <v>353</v>
      </c>
    </row>
    <row r="3" spans="1:5" ht="38.5" x14ac:dyDescent="0.35">
      <c r="A3" s="8" t="s">
        <v>51</v>
      </c>
      <c r="B3" s="8" t="s">
        <v>205</v>
      </c>
      <c r="C3" s="8" t="s">
        <v>190</v>
      </c>
      <c r="D3" s="8" t="s">
        <v>239</v>
      </c>
      <c r="E3" s="8" t="s">
        <v>354</v>
      </c>
    </row>
    <row r="4" spans="1:5" ht="26" x14ac:dyDescent="0.35">
      <c r="A4" s="8" t="s">
        <v>2</v>
      </c>
      <c r="B4" s="8" t="s">
        <v>206</v>
      </c>
      <c r="C4" s="8" t="s">
        <v>190</v>
      </c>
      <c r="D4" s="8" t="s">
        <v>239</v>
      </c>
      <c r="E4" s="8" t="s">
        <v>355</v>
      </c>
    </row>
    <row r="5" spans="1:5" ht="26" x14ac:dyDescent="0.35">
      <c r="A5" s="8" t="s">
        <v>3</v>
      </c>
      <c r="B5" s="8" t="s">
        <v>207</v>
      </c>
      <c r="C5" s="8" t="s">
        <v>190</v>
      </c>
      <c r="D5" s="8" t="s">
        <v>239</v>
      </c>
      <c r="E5" s="8" t="s">
        <v>355</v>
      </c>
    </row>
    <row r="6" spans="1:5" ht="26" x14ac:dyDescent="0.35">
      <c r="A6" s="8" t="s">
        <v>4</v>
      </c>
      <c r="B6" s="8" t="s">
        <v>208</v>
      </c>
      <c r="C6" s="8" t="s">
        <v>190</v>
      </c>
      <c r="D6" s="8" t="s">
        <v>239</v>
      </c>
      <c r="E6" s="8" t="s">
        <v>355</v>
      </c>
    </row>
    <row r="7" spans="1:5" ht="26" x14ac:dyDescent="0.35">
      <c r="A7" s="8" t="s">
        <v>52</v>
      </c>
      <c r="B7" s="8" t="s">
        <v>209</v>
      </c>
      <c r="C7" s="8" t="s">
        <v>190</v>
      </c>
      <c r="D7" s="8" t="s">
        <v>239</v>
      </c>
      <c r="E7" s="8" t="s">
        <v>355</v>
      </c>
    </row>
    <row r="8" spans="1:5" ht="26" x14ac:dyDescent="0.35">
      <c r="A8" s="8" t="s">
        <v>53</v>
      </c>
      <c r="B8" s="8" t="s">
        <v>210</v>
      </c>
      <c r="C8" s="8" t="s">
        <v>190</v>
      </c>
      <c r="D8" s="8" t="s">
        <v>239</v>
      </c>
      <c r="E8" s="8" t="s">
        <v>355</v>
      </c>
    </row>
    <row r="9" spans="1:5" ht="26" x14ac:dyDescent="0.35">
      <c r="A9" s="8" t="s">
        <v>54</v>
      </c>
      <c r="B9" s="8" t="s">
        <v>211</v>
      </c>
      <c r="C9" s="8" t="s">
        <v>190</v>
      </c>
      <c r="D9" s="8" t="s">
        <v>239</v>
      </c>
      <c r="E9" s="8" t="s">
        <v>355</v>
      </c>
    </row>
    <row r="10" spans="1:5" ht="76" x14ac:dyDescent="0.35">
      <c r="A10" s="8" t="s">
        <v>55</v>
      </c>
      <c r="B10" s="8" t="s">
        <v>212</v>
      </c>
      <c r="C10" s="8" t="s">
        <v>190</v>
      </c>
      <c r="D10" s="8" t="s">
        <v>242</v>
      </c>
      <c r="E10" s="8" t="s">
        <v>356</v>
      </c>
    </row>
    <row r="11" spans="1:5" ht="76" x14ac:dyDescent="0.35">
      <c r="A11" s="8" t="s">
        <v>56</v>
      </c>
      <c r="B11" s="8" t="s">
        <v>213</v>
      </c>
      <c r="C11" s="8" t="s">
        <v>190</v>
      </c>
      <c r="D11" s="8" t="s">
        <v>242</v>
      </c>
      <c r="E11" s="8" t="s">
        <v>356</v>
      </c>
    </row>
    <row r="12" spans="1:5" ht="63.5" x14ac:dyDescent="0.35">
      <c r="A12" s="8" t="s">
        <v>57</v>
      </c>
      <c r="B12" s="8" t="s">
        <v>214</v>
      </c>
      <c r="C12" s="8" t="s">
        <v>190</v>
      </c>
      <c r="D12" s="8" t="s">
        <v>242</v>
      </c>
      <c r="E12" s="8" t="s">
        <v>357</v>
      </c>
    </row>
    <row r="13" spans="1:5" ht="26" x14ac:dyDescent="0.35">
      <c r="A13" s="8" t="s">
        <v>58</v>
      </c>
      <c r="B13" s="8" t="s">
        <v>215</v>
      </c>
      <c r="C13" s="8" t="s">
        <v>190</v>
      </c>
      <c r="D13" s="8" t="s">
        <v>242</v>
      </c>
      <c r="E13" s="8" t="s">
        <v>358</v>
      </c>
    </row>
    <row r="14" spans="1:5" x14ac:dyDescent="0.35">
      <c r="A14" s="8" t="s">
        <v>59</v>
      </c>
      <c r="B14" s="8" t="s">
        <v>216</v>
      </c>
      <c r="C14" s="8" t="s">
        <v>191</v>
      </c>
      <c r="D14" s="8" t="s">
        <v>243</v>
      </c>
      <c r="E14" s="8" t="s">
        <v>359</v>
      </c>
    </row>
    <row r="15" spans="1:5" x14ac:dyDescent="0.35">
      <c r="A15" s="8" t="s">
        <v>60</v>
      </c>
      <c r="B15" s="8" t="s">
        <v>217</v>
      </c>
      <c r="C15" s="8" t="s">
        <v>191</v>
      </c>
      <c r="D15" s="8" t="s">
        <v>239</v>
      </c>
      <c r="E15" s="8" t="s">
        <v>359</v>
      </c>
    </row>
    <row r="16" spans="1:5" x14ac:dyDescent="0.35">
      <c r="A16" s="8" t="s">
        <v>61</v>
      </c>
      <c r="B16" s="8" t="s">
        <v>218</v>
      </c>
      <c r="C16" s="8" t="s">
        <v>191</v>
      </c>
      <c r="D16" s="8" t="s">
        <v>243</v>
      </c>
      <c r="E16" s="8" t="s">
        <v>359</v>
      </c>
    </row>
    <row r="17" spans="1:5" x14ac:dyDescent="0.35">
      <c r="A17" s="8" t="s">
        <v>64</v>
      </c>
      <c r="B17" s="8" t="s">
        <v>221</v>
      </c>
      <c r="C17" s="8" t="s">
        <v>190</v>
      </c>
      <c r="D17" s="8" t="s">
        <v>245</v>
      </c>
      <c r="E17" s="8" t="s">
        <v>355</v>
      </c>
    </row>
    <row r="18" spans="1:5" x14ac:dyDescent="0.35">
      <c r="A18" s="8" t="s">
        <v>65</v>
      </c>
      <c r="B18" s="8" t="s">
        <v>222</v>
      </c>
      <c r="C18" s="8" t="s">
        <v>190</v>
      </c>
      <c r="D18" s="8" t="s">
        <v>245</v>
      </c>
      <c r="E18" s="8" t="s">
        <v>355</v>
      </c>
    </row>
    <row r="19" spans="1:5" x14ac:dyDescent="0.35">
      <c r="A19" s="8" t="s">
        <v>66</v>
      </c>
      <c r="B19" s="8" t="s">
        <v>223</v>
      </c>
      <c r="C19" s="8" t="s">
        <v>193</v>
      </c>
      <c r="D19" s="8" t="s">
        <v>244</v>
      </c>
      <c r="E19" s="8" t="s">
        <v>355</v>
      </c>
    </row>
    <row r="20" spans="1:5" x14ac:dyDescent="0.35">
      <c r="A20" s="8" t="s">
        <v>67</v>
      </c>
      <c r="B20" s="8" t="s">
        <v>224</v>
      </c>
      <c r="C20" s="8" t="s">
        <v>193</v>
      </c>
      <c r="D20" s="8" t="s">
        <v>244</v>
      </c>
      <c r="E20" s="8" t="s">
        <v>355</v>
      </c>
    </row>
    <row r="21" spans="1:5" ht="26" x14ac:dyDescent="0.35">
      <c r="A21" s="8" t="s">
        <v>68</v>
      </c>
      <c r="B21" s="8" t="s">
        <v>225</v>
      </c>
      <c r="C21" s="8" t="s">
        <v>193</v>
      </c>
      <c r="D21" s="8" t="s">
        <v>244</v>
      </c>
      <c r="E21" s="8" t="s">
        <v>355</v>
      </c>
    </row>
    <row r="22" spans="1:5" ht="26" x14ac:dyDescent="0.35">
      <c r="A22" s="8" t="s">
        <v>69</v>
      </c>
      <c r="B22" s="8" t="s">
        <v>226</v>
      </c>
      <c r="C22" s="8" t="s">
        <v>194</v>
      </c>
      <c r="D22" s="8" t="s">
        <v>244</v>
      </c>
      <c r="E22" s="8" t="s">
        <v>355</v>
      </c>
    </row>
    <row r="23" spans="1:5" x14ac:dyDescent="0.35">
      <c r="A23" s="8" t="s">
        <v>70</v>
      </c>
      <c r="B23" s="8" t="s">
        <v>227</v>
      </c>
      <c r="C23" s="8" t="s">
        <v>190</v>
      </c>
      <c r="D23" s="8" t="s">
        <v>242</v>
      </c>
      <c r="E23" s="8" t="s">
        <v>355</v>
      </c>
    </row>
    <row r="24" spans="1:5" x14ac:dyDescent="0.35">
      <c r="A24" s="8" t="s">
        <v>74</v>
      </c>
      <c r="B24" s="8" t="s">
        <v>231</v>
      </c>
      <c r="C24" s="8" t="s">
        <v>190</v>
      </c>
      <c r="D24" s="8" t="s">
        <v>243</v>
      </c>
      <c r="E24" s="8" t="s">
        <v>355</v>
      </c>
    </row>
    <row r="29" spans="1:5" x14ac:dyDescent="0.35">
      <c r="A29" s="5" t="s">
        <v>360</v>
      </c>
      <c r="B29" s="5" t="s">
        <v>366</v>
      </c>
    </row>
    <row r="30" spans="1:5" x14ac:dyDescent="0.35">
      <c r="A30" s="8" t="s">
        <v>361</v>
      </c>
      <c r="B30" s="8" t="s">
        <v>367</v>
      </c>
    </row>
    <row r="31" spans="1:5" x14ac:dyDescent="0.35">
      <c r="A31" s="8" t="s">
        <v>362</v>
      </c>
      <c r="B31" s="8" t="s">
        <v>368</v>
      </c>
    </row>
    <row r="32" spans="1:5" x14ac:dyDescent="0.35">
      <c r="A32" s="8" t="s">
        <v>363</v>
      </c>
      <c r="B32" s="8" t="s">
        <v>369</v>
      </c>
    </row>
    <row r="33" spans="1:4" x14ac:dyDescent="0.35">
      <c r="A33" s="8" t="s">
        <v>364</v>
      </c>
      <c r="B33" s="8" t="s">
        <v>370</v>
      </c>
    </row>
    <row r="34" spans="1:4" x14ac:dyDescent="0.35">
      <c r="A34" s="8" t="s">
        <v>365</v>
      </c>
      <c r="B34" s="8" t="s">
        <v>371</v>
      </c>
    </row>
    <row r="36" spans="1:4" x14ac:dyDescent="0.35">
      <c r="A36" s="8" t="s">
        <v>372</v>
      </c>
      <c r="B36" s="8" t="s">
        <v>344</v>
      </c>
    </row>
    <row r="38" spans="1:4" x14ac:dyDescent="0.35">
      <c r="A38" s="5" t="s">
        <v>373</v>
      </c>
    </row>
    <row r="39" spans="1:4" x14ac:dyDescent="0.35">
      <c r="A39" s="5" t="s">
        <v>374</v>
      </c>
      <c r="B39" s="5" t="s">
        <v>376</v>
      </c>
      <c r="C39" s="5" t="s">
        <v>384</v>
      </c>
      <c r="D39" s="5" t="s">
        <v>387</v>
      </c>
    </row>
    <row r="40" spans="1:4" x14ac:dyDescent="0.35">
      <c r="A40" s="8" t="s">
        <v>375</v>
      </c>
      <c r="B40" s="8" t="s">
        <v>377</v>
      </c>
      <c r="C40" s="8" t="s">
        <v>385</v>
      </c>
      <c r="D40" s="8" t="s">
        <v>388</v>
      </c>
    </row>
    <row r="41" spans="1:4" x14ac:dyDescent="0.35">
      <c r="A41" s="8" t="s">
        <v>375</v>
      </c>
      <c r="B41" s="8" t="s">
        <v>378</v>
      </c>
      <c r="C41" s="8" t="s">
        <v>385</v>
      </c>
      <c r="D41" s="8" t="s">
        <v>388</v>
      </c>
    </row>
    <row r="42" spans="1:4" x14ac:dyDescent="0.35">
      <c r="A42" s="8" t="s">
        <v>375</v>
      </c>
      <c r="B42" s="8" t="s">
        <v>379</v>
      </c>
      <c r="C42" s="8" t="s">
        <v>385</v>
      </c>
      <c r="D42" s="8" t="s">
        <v>388</v>
      </c>
    </row>
    <row r="43" spans="1:4" x14ac:dyDescent="0.35">
      <c r="A43" s="8" t="s">
        <v>375</v>
      </c>
      <c r="B43" s="8" t="s">
        <v>377</v>
      </c>
      <c r="C43" s="8" t="s">
        <v>386</v>
      </c>
      <c r="D43" s="8" t="s">
        <v>388</v>
      </c>
    </row>
    <row r="44" spans="1:4" x14ac:dyDescent="0.35">
      <c r="A44" s="8" t="s">
        <v>375</v>
      </c>
      <c r="B44" s="8" t="s">
        <v>380</v>
      </c>
      <c r="C44" s="8" t="s">
        <v>386</v>
      </c>
      <c r="D44" s="8" t="s">
        <v>388</v>
      </c>
    </row>
    <row r="45" spans="1:4" x14ac:dyDescent="0.35">
      <c r="A45" s="8" t="s">
        <v>375</v>
      </c>
      <c r="B45" s="8" t="s">
        <v>381</v>
      </c>
      <c r="C45" s="8" t="s">
        <v>386</v>
      </c>
      <c r="D45" s="8" t="s">
        <v>388</v>
      </c>
    </row>
    <row r="46" spans="1:4" x14ac:dyDescent="0.35">
      <c r="A46" s="8" t="s">
        <v>375</v>
      </c>
      <c r="B46" s="8" t="s">
        <v>382</v>
      </c>
      <c r="C46" s="8" t="s">
        <v>386</v>
      </c>
      <c r="D46" s="8" t="s">
        <v>388</v>
      </c>
    </row>
    <row r="47" spans="1:4" x14ac:dyDescent="0.35">
      <c r="A47" s="8" t="s">
        <v>375</v>
      </c>
      <c r="B47" s="8" t="s">
        <v>383</v>
      </c>
      <c r="C47" s="8" t="s">
        <v>386</v>
      </c>
      <c r="D47" s="8" t="s">
        <v>388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7"/>
  <sheetViews>
    <sheetView workbookViewId="0"/>
  </sheetViews>
  <sheetFormatPr baseColWidth="10" defaultColWidth="8.7265625" defaultRowHeight="14.5" x14ac:dyDescent="0.35"/>
  <cols>
    <col min="2" max="2" width="42.81640625" customWidth="1"/>
    <col min="4" max="4" width="14.26953125" customWidth="1"/>
  </cols>
  <sheetData>
    <row r="1" spans="1:2" x14ac:dyDescent="0.35">
      <c r="A1" s="5" t="s">
        <v>343</v>
      </c>
      <c r="B1" s="5" t="s">
        <v>346</v>
      </c>
    </row>
    <row r="2" spans="1:2" x14ac:dyDescent="0.35">
      <c r="A2" t="s">
        <v>1</v>
      </c>
      <c r="B2">
        <v>2</v>
      </c>
    </row>
    <row r="3" spans="1:2" x14ac:dyDescent="0.35">
      <c r="A3" t="s">
        <v>2</v>
      </c>
      <c r="B3">
        <v>3</v>
      </c>
    </row>
    <row r="4" spans="1:2" x14ac:dyDescent="0.35">
      <c r="A4" t="s">
        <v>3</v>
      </c>
      <c r="B4">
        <v>4</v>
      </c>
    </row>
    <row r="5" spans="1:2" x14ac:dyDescent="0.35">
      <c r="A5" t="s">
        <v>4</v>
      </c>
      <c r="B5">
        <v>5</v>
      </c>
    </row>
    <row r="6" spans="1:2" x14ac:dyDescent="0.35">
      <c r="A6" t="s">
        <v>344</v>
      </c>
      <c r="B6" t="s">
        <v>347</v>
      </c>
    </row>
    <row r="7" spans="1:2" x14ac:dyDescent="0.35">
      <c r="A7" t="s">
        <v>345</v>
      </c>
      <c r="B7" t="s">
        <v>348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-LCA_default_default!B2/OEV_Pathways_default_default!B2</f>
        <v>-0.75622493374679922</v>
      </c>
      <c r="C2" s="8">
        <f>-LCA_default_default!C2/OEV_Pathways_default_default!C2</f>
        <v>-4.5282363541710856E-2</v>
      </c>
      <c r="D2" s="8">
        <f>-LCA_default_default!D2/OEV_Pathways_default_default!D2</f>
        <v>-0.29827975563144832</v>
      </c>
      <c r="E2" s="8">
        <f>-LCA_default_default!E2/OEV_Pathways_default_default!E2</f>
        <v>-0.2855444903890913</v>
      </c>
      <c r="F2" s="8">
        <f>-LCA_default_default!F2/OEV_Pathways_default_default!F2</f>
        <v>-0.45471349442149928</v>
      </c>
      <c r="G2" s="8">
        <f>-LCA_default_default!G2/OEV_Pathways_default_default!G2</f>
        <v>-5.8692543853105128E-2</v>
      </c>
      <c r="H2" s="8">
        <f>-LCA_default_default!H2/OEV_Pathways_default_default!H2</f>
        <v>-0.18862749225711453</v>
      </c>
      <c r="I2" s="8">
        <f>-LCA_default_default!I2/OEV_Pathways_default_default!I2</f>
        <v>-0.11747593883105453</v>
      </c>
      <c r="J2" s="8">
        <f>-LCA_default_default!J2/OEV_Pathways_default_default!J2</f>
        <v>-0.20443720353217326</v>
      </c>
      <c r="K2" s="8">
        <f>-LCA_default_default!K2/OEV_Pathways_default_default!K2</f>
        <v>-0.20887549444140147</v>
      </c>
      <c r="L2" s="8">
        <f>-LCA_default_default!L2/OEV_Pathways_default_default!L2</f>
        <v>-0.25626339221718863</v>
      </c>
      <c r="M2" s="8">
        <f>-LCA_default_default!M2/OEV_Pathways_default_default!M2</f>
        <v>-0.3935154166717309</v>
      </c>
      <c r="N2" s="8">
        <f>-LCA_default_default!N2/OEV_Pathways_default_default!N2</f>
        <v>-0.45313345176208591</v>
      </c>
      <c r="O2" s="8">
        <f>-LCA_default_default!O2/OEV_Pathways_default_default!O2</f>
        <v>3.5868100008919E-3</v>
      </c>
      <c r="P2" s="8">
        <f>-LCA_default_default!P2/OEV_Pathways_default_default!P2</f>
        <v>-0.25603127493091726</v>
      </c>
      <c r="Q2" s="8">
        <f>-LCA_default_default!Q2/OEV_Pathways_default_default!Q2</f>
        <v>-3.6172039652604196E-2</v>
      </c>
    </row>
    <row r="3" spans="1:17" x14ac:dyDescent="0.35">
      <c r="A3" s="5" t="s">
        <v>2</v>
      </c>
      <c r="B3" s="8">
        <f>-LCA_default_default!B3/OEV_Pathways_default_default!B3</f>
        <v>-2.3978004441607732</v>
      </c>
      <c r="C3" s="8">
        <f>-LCA_default_default!C3/OEV_Pathways_default_default!C3</f>
        <v>0.10035270395395428</v>
      </c>
      <c r="D3" s="8">
        <f>-LCA_default_default!D3/OEV_Pathways_default_default!D3</f>
        <v>-1.4468422366025413E-2</v>
      </c>
      <c r="E3" s="8">
        <f>-LCA_default_default!E3/OEV_Pathways_default_default!E3</f>
        <v>0.26610287627268059</v>
      </c>
      <c r="F3" s="8">
        <f>-LCA_default_default!F3/OEV_Pathways_default_default!F3</f>
        <v>0.16321827071674455</v>
      </c>
      <c r="G3" s="8">
        <f>-LCA_default_default!G3/OEV_Pathways_default_default!G3</f>
        <v>3.8089232124661185E-2</v>
      </c>
      <c r="H3" s="8">
        <f>-LCA_default_default!H3/OEV_Pathways_default_default!H3</f>
        <v>0.44603143514858357</v>
      </c>
      <c r="I3" s="8">
        <f>-LCA_default_default!I3/OEV_Pathways_default_default!I3</f>
        <v>0.2428249345292178</v>
      </c>
      <c r="J3" s="8">
        <f>-LCA_default_default!J3/OEV_Pathways_default_default!J3</f>
        <v>0.60264829165357825</v>
      </c>
      <c r="K3" s="8">
        <f>-LCA_default_default!K3/OEV_Pathways_default_default!K3</f>
        <v>-0.36284706846860104</v>
      </c>
      <c r="L3" s="8">
        <f>-LCA_default_default!L3/OEV_Pathways_default_default!L3</f>
        <v>0.5898437020279319</v>
      </c>
      <c r="M3" s="8">
        <f>-LCA_default_default!M3/OEV_Pathways_default_default!M3</f>
        <v>0.1554695055783655</v>
      </c>
      <c r="N3" s="8">
        <f>-LCA_default_default!N3/OEV_Pathways_default_default!N3</f>
        <v>0.12095959847944898</v>
      </c>
      <c r="O3" s="8">
        <f>-LCA_default_default!O3/OEV_Pathways_default_default!O3</f>
        <v>0.46444348461512958</v>
      </c>
      <c r="P3" s="8">
        <f>-LCA_default_default!P3/OEV_Pathways_default_default!P3</f>
        <v>0.29087166393230152</v>
      </c>
      <c r="Q3" s="8">
        <f>-LCA_default_default!Q3/OEV_Pathways_default_default!Q3</f>
        <v>0.21495059372522599</v>
      </c>
    </row>
    <row r="4" spans="1:17" x14ac:dyDescent="0.35">
      <c r="A4" s="5" t="s">
        <v>3</v>
      </c>
      <c r="B4" s="8">
        <f>-LCA_default_default!B4/OEV_Pathways_default_default!B4</f>
        <v>-0.44601620084761678</v>
      </c>
      <c r="C4" s="8">
        <f>-LCA_default_default!C4/OEV_Pathways_default_default!C4</f>
        <v>-8.2031648669260576E-2</v>
      </c>
      <c r="D4" s="8">
        <f>-LCA_default_default!D4/OEV_Pathways_default_default!D4</f>
        <v>-0.2992021103858809</v>
      </c>
      <c r="E4" s="8">
        <f>-LCA_default_default!E4/OEV_Pathways_default_default!E4</f>
        <v>-0.48035260603150093</v>
      </c>
      <c r="F4" s="8">
        <f>-LCA_default_default!F4/OEV_Pathways_default_default!F4</f>
        <v>-0.57971870837847383</v>
      </c>
      <c r="G4" s="8">
        <f>-LCA_default_default!G4/OEV_Pathways_default_default!G4</f>
        <v>-8.5285222953378217E-2</v>
      </c>
      <c r="H4" s="8">
        <f>-LCA_default_default!H4/OEV_Pathways_default_default!H4</f>
        <v>-0.30526174424994484</v>
      </c>
      <c r="I4" s="8">
        <f>-LCA_default_default!I4/OEV_Pathways_default_default!I4</f>
        <v>-0.18304864541065516</v>
      </c>
      <c r="J4" s="8">
        <f>-LCA_default_default!J4/OEV_Pathways_default_default!J4</f>
        <v>-0.34341525087685154</v>
      </c>
      <c r="K4" s="8">
        <f>-LCA_default_default!K4/OEV_Pathways_default_default!K4</f>
        <v>-0.15365558830723799</v>
      </c>
      <c r="L4" s="8">
        <f>-LCA_default_default!L4/OEV_Pathways_default_default!L4</f>
        <v>-0.40495127982884527</v>
      </c>
      <c r="M4" s="8">
        <f>-LCA_default_default!M4/OEV_Pathways_default_default!M4</f>
        <v>-0.62770499989380779</v>
      </c>
      <c r="N4" s="8">
        <f>-LCA_default_default!N4/OEV_Pathways_default_default!N4</f>
        <v>-0.58219893076167495</v>
      </c>
      <c r="O4" s="8">
        <f>-LCA_default_default!O4/OEV_Pathways_default_default!O4</f>
        <v>-8.5804688934132081E-2</v>
      </c>
      <c r="P4" s="8">
        <f>-LCA_default_default!P4/OEV_Pathways_default_default!P4</f>
        <v>-0.29282238741169109</v>
      </c>
      <c r="Q4" s="8">
        <f>-LCA_default_default!Q4/OEV_Pathways_default_default!Q4</f>
        <v>-9.1774887369430624E-2</v>
      </c>
    </row>
    <row r="5" spans="1:17" x14ac:dyDescent="0.35">
      <c r="A5" s="5" t="s">
        <v>4</v>
      </c>
      <c r="B5" s="8">
        <f>-LCA_default_default!B5/OEV_Pathways_default_default!B5</f>
        <v>-0.41583891887492958</v>
      </c>
      <c r="C5" s="8">
        <f>-LCA_default_default!C5/OEV_Pathways_default_default!C5</f>
        <v>-6.9327862621899411E-2</v>
      </c>
      <c r="D5" s="8">
        <f>-LCA_default_default!D5/OEV_Pathways_default_default!D5</f>
        <v>-0.39226863021696756</v>
      </c>
      <c r="E5" s="8">
        <f>-LCA_default_default!E5/OEV_Pathways_default_default!E5</f>
        <v>-0.33955486884807562</v>
      </c>
      <c r="F5" s="8">
        <f>-LCA_default_default!F5/OEV_Pathways_default_default!F5</f>
        <v>-0.57735394016293107</v>
      </c>
      <c r="G5" s="8">
        <f>-LCA_default_default!G5/OEV_Pathways_default_default!G5</f>
        <v>-7.3224683112178515E-2</v>
      </c>
      <c r="H5" s="8">
        <f>-LCA_default_default!H5/OEV_Pathways_default_default!H5</f>
        <v>-0.32242430006379375</v>
      </c>
      <c r="I5" s="8">
        <f>-LCA_default_default!I5/OEV_Pathways_default_default!I5</f>
        <v>-0.19386109223141162</v>
      </c>
      <c r="J5" s="8">
        <f>-LCA_default_default!J5/OEV_Pathways_default_default!J5</f>
        <v>-0.38081367036430497</v>
      </c>
      <c r="K5" s="8">
        <f>-LCA_default_default!K5/OEV_Pathways_default_default!K5</f>
        <v>-0.19436490718844399</v>
      </c>
      <c r="L5" s="8">
        <f>-LCA_default_default!L5/OEV_Pathways_default_default!L5</f>
        <v>-0.43917383189112458</v>
      </c>
      <c r="M5" s="8">
        <f>-LCA_default_default!M5/OEV_Pathways_default_default!M5</f>
        <v>-0.42038400194037839</v>
      </c>
      <c r="N5" s="8">
        <f>-LCA_default_default!N5/OEV_Pathways_default_default!N5</f>
        <v>-0.55845414917620495</v>
      </c>
      <c r="O5" s="8">
        <f>-LCA_default_default!O5/OEV_Pathways_default_default!O5</f>
        <v>-9.0437748913838059E-2</v>
      </c>
      <c r="P5" s="8">
        <f>-LCA_default_default!P5/OEV_Pathways_default_default!P5</f>
        <v>-0.41380484623147434</v>
      </c>
      <c r="Q5" s="8">
        <f>-LCA_default_default!Q5/OEV_Pathways_default_default!Q5</f>
        <v>-8.2811018967330008E-2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-LCA_default_S1!B2/OEV_Pathways_default_S1!B2</f>
        <v>-0.73059998876404664</v>
      </c>
      <c r="C2" s="8">
        <f>-LCA_default_S1!C2/OEV_Pathways_default_S1!C2</f>
        <v>-4.5551161153147605E-2</v>
      </c>
      <c r="D2" s="8">
        <f>-LCA_default_S1!D2/OEV_Pathways_default_S1!D2</f>
        <v>-0.19048936450600337</v>
      </c>
      <c r="E2" s="8">
        <f>-LCA_default_S1!E2/OEV_Pathways_default_S1!E2</f>
        <v>-0.27123418379583603</v>
      </c>
      <c r="F2" s="8">
        <f>-LCA_default_S1!F2/OEV_Pathways_default_S1!F2</f>
        <v>-0.44878972551394686</v>
      </c>
      <c r="G2" s="8">
        <f>-LCA_default_S1!G2/OEV_Pathways_default_S1!G2</f>
        <v>-5.6118574337981376E-2</v>
      </c>
      <c r="H2" s="8">
        <f>-LCA_default_S1!H2/OEV_Pathways_default_S1!H2</f>
        <v>-0.17045472391538441</v>
      </c>
      <c r="I2" s="8">
        <f>-LCA_default_S1!I2/OEV_Pathways_default_S1!I2</f>
        <v>-0.10500444487506044</v>
      </c>
      <c r="J2" s="8">
        <f>-LCA_default_S1!J2/OEV_Pathways_default_S1!J2</f>
        <v>-0.1784210717977831</v>
      </c>
      <c r="K2" s="8">
        <f>-LCA_default_S1!K2/OEV_Pathways_default_S1!K2</f>
        <v>-1.4806672454116472E-2</v>
      </c>
      <c r="L2" s="8">
        <f>-LCA_default_S1!L2/OEV_Pathways_default_S1!L2</f>
        <v>-0.23079866947305197</v>
      </c>
      <c r="M2" s="8">
        <f>-LCA_default_S1!M2/OEV_Pathways_default_S1!M2</f>
        <v>-0.39391815868957386</v>
      </c>
      <c r="N2" s="8">
        <f>-LCA_default_S1!N2/OEV_Pathways_default_S1!N2</f>
        <v>-0.44897777552958446</v>
      </c>
      <c r="O2" s="8">
        <f>-LCA_default_S1!O2/OEV_Pathways_default_S1!O2</f>
        <v>1.9629448224712437E-2</v>
      </c>
      <c r="P2" s="8">
        <f>-LCA_default_S1!P2/OEV_Pathways_default_S1!P2</f>
        <v>-0.19876229935309803</v>
      </c>
      <c r="Q2" s="8">
        <f>-LCA_default_S1!Q2/OEV_Pathways_default_S1!Q2</f>
        <v>-3.0903925742495161E-2</v>
      </c>
    </row>
    <row r="3" spans="1:17" x14ac:dyDescent="0.35">
      <c r="A3" s="5" t="s">
        <v>2</v>
      </c>
      <c r="B3" s="8">
        <f>-LCA_default_S1!B3/OEV_Pathways_default_S1!B3</f>
        <v>-2.2440507742642573</v>
      </c>
      <c r="C3" s="8">
        <f>-LCA_default_S1!C3/OEV_Pathways_default_S1!C3</f>
        <v>9.8739918285333739E-2</v>
      </c>
      <c r="D3" s="8">
        <f>-LCA_default_S1!D3/OEV_Pathways_default_S1!D3</f>
        <v>0.63227392438664409</v>
      </c>
      <c r="E3" s="8">
        <f>-LCA_default_S1!E3/OEV_Pathways_default_S1!E3</f>
        <v>0.35196471583221212</v>
      </c>
      <c r="F3" s="8">
        <f>-LCA_default_S1!F3/OEV_Pathways_default_S1!F3</f>
        <v>0.19876088416205948</v>
      </c>
      <c r="G3" s="8">
        <f>-LCA_default_S1!G3/OEV_Pathways_default_S1!G3</f>
        <v>5.3533049215403708E-2</v>
      </c>
      <c r="H3" s="8">
        <f>-LCA_default_S1!H3/OEV_Pathways_default_S1!H3</f>
        <v>0.55506804519896413</v>
      </c>
      <c r="I3" s="8">
        <f>-LCA_default_S1!I3/OEV_Pathways_default_S1!I3</f>
        <v>0.31765389826518242</v>
      </c>
      <c r="J3" s="8">
        <f>-LCA_default_S1!J3/OEV_Pathways_default_S1!J3</f>
        <v>0.75874508205991897</v>
      </c>
      <c r="K3" s="8">
        <f>-LCA_default_S1!K3/OEV_Pathways_default_S1!K3</f>
        <v>0.80156586345510894</v>
      </c>
      <c r="L3" s="8">
        <f>-LCA_default_S1!L3/OEV_Pathways_default_S1!L3</f>
        <v>0.74263203849275172</v>
      </c>
      <c r="M3" s="8">
        <f>-LCA_default_S1!M3/OEV_Pathways_default_S1!M3</f>
        <v>0.15305305347130721</v>
      </c>
      <c r="N3" s="8">
        <f>-LCA_default_S1!N3/OEV_Pathways_default_S1!N3</f>
        <v>0.14589365587445813</v>
      </c>
      <c r="O3" s="8">
        <f>-LCA_default_S1!O3/OEV_Pathways_default_S1!O3</f>
        <v>0.56069931395805284</v>
      </c>
      <c r="P3" s="8">
        <f>-LCA_default_S1!P3/OEV_Pathways_default_S1!P3</f>
        <v>0.63448551739921688</v>
      </c>
      <c r="Q3" s="8">
        <f>-LCA_default_S1!Q3/OEV_Pathways_default_S1!Q3</f>
        <v>0.24655927718588022</v>
      </c>
    </row>
    <row r="4" spans="1:17" x14ac:dyDescent="0.35">
      <c r="A4" s="5" t="s">
        <v>3</v>
      </c>
      <c r="B4" s="8">
        <f>-LCA_default_S1!B4/OEV_Pathways_default_S1!B4</f>
        <v>-0.44601620084761678</v>
      </c>
      <c r="C4" s="8">
        <f>-LCA_default_S1!C4/OEV_Pathways_default_S1!C4</f>
        <v>-8.2031648669260576E-2</v>
      </c>
      <c r="D4" s="8">
        <f>-LCA_default_S1!D4/OEV_Pathways_default_S1!D4</f>
        <v>-0.2992021103858809</v>
      </c>
      <c r="E4" s="8">
        <f>-LCA_default_S1!E4/OEV_Pathways_default_S1!E4</f>
        <v>-0.48035260603150093</v>
      </c>
      <c r="F4" s="8">
        <f>-LCA_default_S1!F4/OEV_Pathways_default_S1!F4</f>
        <v>-0.57971870837847383</v>
      </c>
      <c r="G4" s="8">
        <f>-LCA_default_S1!G4/OEV_Pathways_default_S1!G4</f>
        <v>-8.5285222953378217E-2</v>
      </c>
      <c r="H4" s="8">
        <f>-LCA_default_S1!H4/OEV_Pathways_default_S1!H4</f>
        <v>-0.30526174424994484</v>
      </c>
      <c r="I4" s="8">
        <f>-LCA_default_S1!I4/OEV_Pathways_default_S1!I4</f>
        <v>-0.18304864541065516</v>
      </c>
      <c r="J4" s="8">
        <f>-LCA_default_S1!J4/OEV_Pathways_default_S1!J4</f>
        <v>-0.34341525087685154</v>
      </c>
      <c r="K4" s="8">
        <f>-LCA_default_S1!K4/OEV_Pathways_default_S1!K4</f>
        <v>-0.15365558830723799</v>
      </c>
      <c r="L4" s="8">
        <f>-LCA_default_S1!L4/OEV_Pathways_default_S1!L4</f>
        <v>-0.40495127982884527</v>
      </c>
      <c r="M4" s="8">
        <f>-LCA_default_S1!M4/OEV_Pathways_default_S1!M4</f>
        <v>-0.62770499989380779</v>
      </c>
      <c r="N4" s="8">
        <f>-LCA_default_S1!N4/OEV_Pathways_default_S1!N4</f>
        <v>-0.58219893076167495</v>
      </c>
      <c r="O4" s="8">
        <f>-LCA_default_S1!O4/OEV_Pathways_default_S1!O4</f>
        <v>-8.5804688934132081E-2</v>
      </c>
      <c r="P4" s="8">
        <f>-LCA_default_S1!P4/OEV_Pathways_default_S1!P4</f>
        <v>-0.29282238741169109</v>
      </c>
      <c r="Q4" s="8">
        <f>-LCA_default_S1!Q4/OEV_Pathways_default_S1!Q4</f>
        <v>-9.1774887369430624E-2</v>
      </c>
    </row>
    <row r="5" spans="1:17" x14ac:dyDescent="0.35">
      <c r="A5" s="5" t="s">
        <v>4</v>
      </c>
      <c r="B5" s="8">
        <f>-LCA_default_S1!B5/OEV_Pathways_default_S1!B5</f>
        <v>-0.41583891887492958</v>
      </c>
      <c r="C5" s="8">
        <f>-LCA_default_S1!C5/OEV_Pathways_default_S1!C5</f>
        <v>-6.9327862621899411E-2</v>
      </c>
      <c r="D5" s="8">
        <f>-LCA_default_S1!D5/OEV_Pathways_default_S1!D5</f>
        <v>-0.39226863021696756</v>
      </c>
      <c r="E5" s="8">
        <f>-LCA_default_S1!E5/OEV_Pathways_default_S1!E5</f>
        <v>-0.33955486884807562</v>
      </c>
      <c r="F5" s="8">
        <f>-LCA_default_S1!F5/OEV_Pathways_default_S1!F5</f>
        <v>-0.57735394016293107</v>
      </c>
      <c r="G5" s="8">
        <f>-LCA_default_S1!G5/OEV_Pathways_default_S1!G5</f>
        <v>-7.3224683112178515E-2</v>
      </c>
      <c r="H5" s="8">
        <f>-LCA_default_S1!H5/OEV_Pathways_default_S1!H5</f>
        <v>-0.32242430006379375</v>
      </c>
      <c r="I5" s="8">
        <f>-LCA_default_S1!I5/OEV_Pathways_default_S1!I5</f>
        <v>-0.19386109223141162</v>
      </c>
      <c r="J5" s="8">
        <f>-LCA_default_S1!J5/OEV_Pathways_default_S1!J5</f>
        <v>-0.38081367036430497</v>
      </c>
      <c r="K5" s="8">
        <f>-LCA_default_S1!K5/OEV_Pathways_default_S1!K5</f>
        <v>-0.19436490718844399</v>
      </c>
      <c r="L5" s="8">
        <f>-LCA_default_S1!L5/OEV_Pathways_default_S1!L5</f>
        <v>-0.43917383189112458</v>
      </c>
      <c r="M5" s="8">
        <f>-LCA_default_S1!M5/OEV_Pathways_default_S1!M5</f>
        <v>-0.42038400194037839</v>
      </c>
      <c r="N5" s="8">
        <f>-LCA_default_S1!N5/OEV_Pathways_default_S1!N5</f>
        <v>-0.55845414917620495</v>
      </c>
      <c r="O5" s="8">
        <f>-LCA_default_S1!O5/OEV_Pathways_default_S1!O5</f>
        <v>-9.0437748913838059E-2</v>
      </c>
      <c r="P5" s="8">
        <f>-LCA_default_S1!P5/OEV_Pathways_default_S1!P5</f>
        <v>-0.41380484623147434</v>
      </c>
      <c r="Q5" s="8">
        <f>-LCA_default_S1!Q5/OEV_Pathways_default_S1!Q5</f>
        <v>-8.2811018967330008E-2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-LCA_default_S2!B2/OEV_Pathways_default_S2!B2</f>
        <v>-0.75622493374679922</v>
      </c>
      <c r="C2" s="8">
        <f>-LCA_default_S2!C2/OEV_Pathways_default_S2!C2</f>
        <v>-4.5282363541710856E-2</v>
      </c>
      <c r="D2" s="8">
        <f>-LCA_default_S2!D2/OEV_Pathways_default_S2!D2</f>
        <v>-0.29827975563144832</v>
      </c>
      <c r="E2" s="8">
        <f>-LCA_default_S2!E2/OEV_Pathways_default_S2!E2</f>
        <v>-0.2855444903890913</v>
      </c>
      <c r="F2" s="8">
        <f>-LCA_default_S2!F2/OEV_Pathways_default_S2!F2</f>
        <v>-0.45471349442149928</v>
      </c>
      <c r="G2" s="8">
        <f>-LCA_default_S2!G2/OEV_Pathways_default_S2!G2</f>
        <v>-5.8692543853105128E-2</v>
      </c>
      <c r="H2" s="8">
        <f>-LCA_default_S2!H2/OEV_Pathways_default_S2!H2</f>
        <v>-0.18862749225711453</v>
      </c>
      <c r="I2" s="8">
        <f>-LCA_default_S2!I2/OEV_Pathways_default_S2!I2</f>
        <v>-0.11747593883105453</v>
      </c>
      <c r="J2" s="8">
        <f>-LCA_default_S2!J2/OEV_Pathways_default_S2!J2</f>
        <v>-0.20443720353217326</v>
      </c>
      <c r="K2" s="8">
        <f>-LCA_default_S2!K2/OEV_Pathways_default_S2!K2</f>
        <v>-0.20887549444140147</v>
      </c>
      <c r="L2" s="8">
        <f>-LCA_default_S2!L2/OEV_Pathways_default_S2!L2</f>
        <v>-0.25626339221718863</v>
      </c>
      <c r="M2" s="8">
        <f>-LCA_default_S2!M2/OEV_Pathways_default_S2!M2</f>
        <v>-0.3935154166717309</v>
      </c>
      <c r="N2" s="8">
        <f>-LCA_default_S2!N2/OEV_Pathways_default_S2!N2</f>
        <v>-0.45313345176208591</v>
      </c>
      <c r="O2" s="8">
        <f>-LCA_default_S2!O2/OEV_Pathways_default_S2!O2</f>
        <v>3.5868100008919E-3</v>
      </c>
      <c r="P2" s="8">
        <f>-LCA_default_S2!P2/OEV_Pathways_default_S2!P2</f>
        <v>-0.25603127493091726</v>
      </c>
      <c r="Q2" s="8">
        <f>-LCA_default_S2!Q2/OEV_Pathways_default_S2!Q2</f>
        <v>-3.6172039652604196E-2</v>
      </c>
    </row>
    <row r="3" spans="1:17" x14ac:dyDescent="0.35">
      <c r="A3" s="5" t="s">
        <v>2</v>
      </c>
      <c r="B3" s="8">
        <f>-LCA_default_S2!B3/OEV_Pathways_default_S2!B3</f>
        <v>-2.3978004441607732</v>
      </c>
      <c r="C3" s="8">
        <f>-LCA_default_S2!C3/OEV_Pathways_default_S2!C3</f>
        <v>0.10035270395395428</v>
      </c>
      <c r="D3" s="8">
        <f>-LCA_default_S2!D3/OEV_Pathways_default_S2!D3</f>
        <v>-1.4468422366025413E-2</v>
      </c>
      <c r="E3" s="8">
        <f>-LCA_default_S2!E3/OEV_Pathways_default_S2!E3</f>
        <v>0.26610287627268059</v>
      </c>
      <c r="F3" s="8">
        <f>-LCA_default_S2!F3/OEV_Pathways_default_S2!F3</f>
        <v>0.16321827071674455</v>
      </c>
      <c r="G3" s="8">
        <f>-LCA_default_S2!G3/OEV_Pathways_default_S2!G3</f>
        <v>3.8089232124661185E-2</v>
      </c>
      <c r="H3" s="8">
        <f>-LCA_default_S2!H3/OEV_Pathways_default_S2!H3</f>
        <v>0.44603143514858357</v>
      </c>
      <c r="I3" s="8">
        <f>-LCA_default_S2!I3/OEV_Pathways_default_S2!I3</f>
        <v>0.2428249345292178</v>
      </c>
      <c r="J3" s="8">
        <f>-LCA_default_S2!J3/OEV_Pathways_default_S2!J3</f>
        <v>0.60264829165357825</v>
      </c>
      <c r="K3" s="8">
        <f>-LCA_default_S2!K3/OEV_Pathways_default_S2!K3</f>
        <v>-0.36284706846860104</v>
      </c>
      <c r="L3" s="8">
        <f>-LCA_default_S2!L3/OEV_Pathways_default_S2!L3</f>
        <v>0.5898437020279319</v>
      </c>
      <c r="M3" s="8">
        <f>-LCA_default_S2!M3/OEV_Pathways_default_S2!M3</f>
        <v>0.1554695055783655</v>
      </c>
      <c r="N3" s="8">
        <f>-LCA_default_S2!N3/OEV_Pathways_default_S2!N3</f>
        <v>0.12095959847944898</v>
      </c>
      <c r="O3" s="8">
        <f>-LCA_default_S2!O3/OEV_Pathways_default_S2!O3</f>
        <v>0.46444348461512958</v>
      </c>
      <c r="P3" s="8">
        <f>-LCA_default_S2!P3/OEV_Pathways_default_S2!P3</f>
        <v>0.29087166393230152</v>
      </c>
      <c r="Q3" s="8">
        <f>-LCA_default_S2!Q3/OEV_Pathways_default_S2!Q3</f>
        <v>0.21495059372522599</v>
      </c>
    </row>
    <row r="4" spans="1:17" x14ac:dyDescent="0.35">
      <c r="A4" s="5" t="s">
        <v>3</v>
      </c>
      <c r="B4" s="8">
        <f>-LCA_default_S2!B4/OEV_Pathways_default_S2!B4</f>
        <v>-0.44601620084761678</v>
      </c>
      <c r="C4" s="8">
        <f>-LCA_default_S2!C4/OEV_Pathways_default_S2!C4</f>
        <v>-8.2031648669260576E-2</v>
      </c>
      <c r="D4" s="8">
        <f>-LCA_default_S2!D4/OEV_Pathways_default_S2!D4</f>
        <v>-0.2992021103858809</v>
      </c>
      <c r="E4" s="8">
        <f>-LCA_default_S2!E4/OEV_Pathways_default_S2!E4</f>
        <v>-0.48035260603150093</v>
      </c>
      <c r="F4" s="8">
        <f>-LCA_default_S2!F4/OEV_Pathways_default_S2!F4</f>
        <v>-0.57971870837847383</v>
      </c>
      <c r="G4" s="8">
        <f>-LCA_default_S2!G4/OEV_Pathways_default_S2!G4</f>
        <v>-8.5285222953378217E-2</v>
      </c>
      <c r="H4" s="8">
        <f>-LCA_default_S2!H4/OEV_Pathways_default_S2!H4</f>
        <v>-0.30526174424994484</v>
      </c>
      <c r="I4" s="8">
        <f>-LCA_default_S2!I4/OEV_Pathways_default_S2!I4</f>
        <v>-0.18304864541065516</v>
      </c>
      <c r="J4" s="8">
        <f>-LCA_default_S2!J4/OEV_Pathways_default_S2!J4</f>
        <v>-0.34341525087685154</v>
      </c>
      <c r="K4" s="8">
        <f>-LCA_default_S2!K4/OEV_Pathways_default_S2!K4</f>
        <v>-0.15365558830723799</v>
      </c>
      <c r="L4" s="8">
        <f>-LCA_default_S2!L4/OEV_Pathways_default_S2!L4</f>
        <v>-0.40495127982884527</v>
      </c>
      <c r="M4" s="8">
        <f>-LCA_default_S2!M4/OEV_Pathways_default_S2!M4</f>
        <v>-0.62770499989380779</v>
      </c>
      <c r="N4" s="8">
        <f>-LCA_default_S2!N4/OEV_Pathways_default_S2!N4</f>
        <v>-0.58219893076167495</v>
      </c>
      <c r="O4" s="8">
        <f>-LCA_default_S2!O4/OEV_Pathways_default_S2!O4</f>
        <v>-8.5804688934132081E-2</v>
      </c>
      <c r="P4" s="8">
        <f>-LCA_default_S2!P4/OEV_Pathways_default_S2!P4</f>
        <v>-0.29282238741169109</v>
      </c>
      <c r="Q4" s="8">
        <f>-LCA_default_S2!Q4/OEV_Pathways_default_S2!Q4</f>
        <v>-9.1774887369430624E-2</v>
      </c>
    </row>
    <row r="5" spans="1:17" x14ac:dyDescent="0.35">
      <c r="A5" s="5" t="s">
        <v>4</v>
      </c>
      <c r="B5" s="8">
        <f>-LCA_default_S2!B5/OEV_Pathways_default_S2!B5</f>
        <v>-0.41583891887492958</v>
      </c>
      <c r="C5" s="8">
        <f>-LCA_default_S2!C5/OEV_Pathways_default_S2!C5</f>
        <v>-6.9327862621899411E-2</v>
      </c>
      <c r="D5" s="8">
        <f>-LCA_default_S2!D5/OEV_Pathways_default_S2!D5</f>
        <v>-0.39226863021696756</v>
      </c>
      <c r="E5" s="8">
        <f>-LCA_default_S2!E5/OEV_Pathways_default_S2!E5</f>
        <v>-0.33955486884807562</v>
      </c>
      <c r="F5" s="8">
        <f>-LCA_default_S2!F5/OEV_Pathways_default_S2!F5</f>
        <v>-0.57735394016293107</v>
      </c>
      <c r="G5" s="8">
        <f>-LCA_default_S2!G5/OEV_Pathways_default_S2!G5</f>
        <v>-7.3224683112178515E-2</v>
      </c>
      <c r="H5" s="8">
        <f>-LCA_default_S2!H5/OEV_Pathways_default_S2!H5</f>
        <v>-0.32242430006379375</v>
      </c>
      <c r="I5" s="8">
        <f>-LCA_default_S2!I5/OEV_Pathways_default_S2!I5</f>
        <v>-0.19386109223141162</v>
      </c>
      <c r="J5" s="8">
        <f>-LCA_default_S2!J5/OEV_Pathways_default_S2!J5</f>
        <v>-0.38081367036430497</v>
      </c>
      <c r="K5" s="8">
        <f>-LCA_default_S2!K5/OEV_Pathways_default_S2!K5</f>
        <v>-0.19436490718844399</v>
      </c>
      <c r="L5" s="8">
        <f>-LCA_default_S2!L5/OEV_Pathways_default_S2!L5</f>
        <v>-0.43917383189112458</v>
      </c>
      <c r="M5" s="8">
        <f>-LCA_default_S2!M5/OEV_Pathways_default_S2!M5</f>
        <v>-0.42038400194037839</v>
      </c>
      <c r="N5" s="8">
        <f>-LCA_default_S2!N5/OEV_Pathways_default_S2!N5</f>
        <v>-0.55845414917620495</v>
      </c>
      <c r="O5" s="8">
        <f>-LCA_default_S2!O5/OEV_Pathways_default_S2!O5</f>
        <v>-9.0437748913838059E-2</v>
      </c>
      <c r="P5" s="8">
        <f>-LCA_default_S2!P5/OEV_Pathways_default_S2!P5</f>
        <v>-0.41380484623147434</v>
      </c>
      <c r="Q5" s="8">
        <f>-LCA_default_S2!Q5/OEV_Pathways_default_S2!Q5</f>
        <v>-8.2811018967330008E-2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-LCA_default_S3!B2/OEV_Pathways_default_S3!B2</f>
        <v>-0.82180613777544487</v>
      </c>
      <c r="C2" s="8">
        <f>-LCA_default_S3!C2/OEV_Pathways_default_S3!C2</f>
        <v>-4.8910667523186242E-2</v>
      </c>
      <c r="D2" s="8">
        <f>-LCA_default_S3!D2/OEV_Pathways_default_S3!D2</f>
        <v>-0.50712561534044809</v>
      </c>
      <c r="E2" s="8">
        <f>-LCA_default_S3!E2/OEV_Pathways_default_S3!E2</f>
        <v>-0.35681276697025632</v>
      </c>
      <c r="F2" s="8">
        <f>-LCA_default_S3!F2/OEV_Pathways_default_S3!F2</f>
        <v>-0.4903402658862982</v>
      </c>
      <c r="G2" s="8">
        <f>-LCA_default_S3!G2/OEV_Pathways_default_S3!G2</f>
        <v>-6.7587874332614276E-2</v>
      </c>
      <c r="H2" s="8">
        <f>-LCA_default_S3!H2/OEV_Pathways_default_S3!H2</f>
        <v>-0.23055091878456233</v>
      </c>
      <c r="I2" s="8">
        <f>-LCA_default_S3!I2/OEV_Pathways_default_S3!I2</f>
        <v>-0.14591759130217155</v>
      </c>
      <c r="J2" s="8">
        <f>-LCA_default_S3!J2/OEV_Pathways_default_S3!J2</f>
        <v>-0.2596633430879246</v>
      </c>
      <c r="K2" s="8">
        <f>-LCA_default_S3!K2/OEV_Pathways_default_S3!K2</f>
        <v>-0.56580532900560743</v>
      </c>
      <c r="L2" s="8">
        <f>-LCA_default_S3!L2/OEV_Pathways_default_S3!L2</f>
        <v>-0.31042612262285718</v>
      </c>
      <c r="M2" s="8">
        <f>-LCA_default_S3!M2/OEV_Pathways_default_S3!M2</f>
        <v>-0.45320466798016157</v>
      </c>
      <c r="N2" s="8">
        <f>-LCA_default_S3!N2/OEV_Pathways_default_S3!N2</f>
        <v>-0.47692340940454886</v>
      </c>
      <c r="O2" s="8">
        <f>-LCA_default_S3!O2/OEV_Pathways_default_S3!O2</f>
        <v>-2.9256654981311712E-2</v>
      </c>
      <c r="P2" s="8">
        <f>-LCA_default_S3!P2/OEV_Pathways_default_S3!P2</f>
        <v>-0.38249934870438124</v>
      </c>
      <c r="Q2" s="8">
        <f>-LCA_default_S3!Q2/OEV_Pathways_default_S3!Q2</f>
        <v>-5.0014403575322795E-2</v>
      </c>
    </row>
    <row r="3" spans="1:17" x14ac:dyDescent="0.35">
      <c r="A3" s="5" t="s">
        <v>2</v>
      </c>
      <c r="B3" s="8">
        <f>-LCA_default_S3!B3/OEV_Pathways_default_S3!B3</f>
        <v>-2.7912876683326466</v>
      </c>
      <c r="C3" s="8">
        <f>-LCA_default_S3!C3/OEV_Pathways_default_S3!C3</f>
        <v>7.8582880065101918E-2</v>
      </c>
      <c r="D3" s="8">
        <f>-LCA_default_S3!D3/OEV_Pathways_default_S3!D3</f>
        <v>-1.2675435806200239</v>
      </c>
      <c r="E3" s="8">
        <f>-LCA_default_S3!E3/OEV_Pathways_default_S3!E3</f>
        <v>-0.16150678321430995</v>
      </c>
      <c r="F3" s="8">
        <f>-LCA_default_S3!F3/OEV_Pathways_default_S3!F3</f>
        <v>-5.0542358072048696E-2</v>
      </c>
      <c r="G3" s="8">
        <f>-LCA_default_S3!G3/OEV_Pathways_default_S3!G3</f>
        <v>-1.5282750752393659E-2</v>
      </c>
      <c r="H3" s="8">
        <f>-LCA_default_S3!H3/OEV_Pathways_default_S3!H3</f>
        <v>0.19449087598389686</v>
      </c>
      <c r="I3" s="8">
        <f>-LCA_default_S3!I3/OEV_Pathways_default_S3!I3</f>
        <v>7.217501970251565E-2</v>
      </c>
      <c r="J3" s="8">
        <f>-LCA_default_S3!J3/OEV_Pathways_default_S3!J3</f>
        <v>0.2712914543190702</v>
      </c>
      <c r="K3" s="8">
        <f>-LCA_default_S3!K3/OEV_Pathways_default_S3!K3</f>
        <v>-2.5044260758538366</v>
      </c>
      <c r="L3" s="8">
        <f>-LCA_default_S3!L3/OEV_Pathways_default_S3!L3</f>
        <v>0.26486731959392051</v>
      </c>
      <c r="M3" s="8">
        <f>-LCA_default_S3!M3/OEV_Pathways_default_S3!M3</f>
        <v>-0.20266600227221837</v>
      </c>
      <c r="N3" s="8">
        <f>-LCA_default_S3!N3/OEV_Pathways_default_S3!N3</f>
        <v>-2.1780147375328775E-2</v>
      </c>
      <c r="O3" s="8">
        <f>-LCA_default_S3!O3/OEV_Pathways_default_S3!O3</f>
        <v>0.26738269472190795</v>
      </c>
      <c r="P3" s="8">
        <f>-LCA_default_S3!P3/OEV_Pathways_default_S3!P3</f>
        <v>-0.46793677870848177</v>
      </c>
      <c r="Q3" s="8">
        <f>-LCA_default_S3!Q3/OEV_Pathways_default_S3!Q3</f>
        <v>0.13189641018891449</v>
      </c>
    </row>
    <row r="4" spans="1:17" x14ac:dyDescent="0.35">
      <c r="A4" s="5" t="s">
        <v>3</v>
      </c>
      <c r="B4" s="8">
        <f>-LCA_default_S3!B4/OEV_Pathways_default_S3!B4</f>
        <v>-0.44601620084761678</v>
      </c>
      <c r="C4" s="8">
        <f>-LCA_default_S3!C4/OEV_Pathways_default_S3!C4</f>
        <v>-8.2031648669260576E-2</v>
      </c>
      <c r="D4" s="8">
        <f>-LCA_default_S3!D4/OEV_Pathways_default_S3!D4</f>
        <v>-0.2992021103858809</v>
      </c>
      <c r="E4" s="8">
        <f>-LCA_default_S3!E4/OEV_Pathways_default_S3!E4</f>
        <v>-0.48035260603150093</v>
      </c>
      <c r="F4" s="8">
        <f>-LCA_default_S3!F4/OEV_Pathways_default_S3!F4</f>
        <v>-0.57971870837847383</v>
      </c>
      <c r="G4" s="8">
        <f>-LCA_default_S3!G4/OEV_Pathways_default_S3!G4</f>
        <v>-8.5285222953378217E-2</v>
      </c>
      <c r="H4" s="8">
        <f>-LCA_default_S3!H4/OEV_Pathways_default_S3!H4</f>
        <v>-0.30526174424994484</v>
      </c>
      <c r="I4" s="8">
        <f>-LCA_default_S3!I4/OEV_Pathways_default_S3!I4</f>
        <v>-0.18304864541065516</v>
      </c>
      <c r="J4" s="8">
        <f>-LCA_default_S3!J4/OEV_Pathways_default_S3!J4</f>
        <v>-0.34341525087685154</v>
      </c>
      <c r="K4" s="8">
        <f>-LCA_default_S3!K4/OEV_Pathways_default_S3!K4</f>
        <v>-0.15365558830723799</v>
      </c>
      <c r="L4" s="8">
        <f>-LCA_default_S3!L4/OEV_Pathways_default_S3!L4</f>
        <v>-0.40495127982884527</v>
      </c>
      <c r="M4" s="8">
        <f>-LCA_default_S3!M4/OEV_Pathways_default_S3!M4</f>
        <v>-0.62770499989380779</v>
      </c>
      <c r="N4" s="8">
        <f>-LCA_default_S3!N4/OEV_Pathways_default_S3!N4</f>
        <v>-0.58219893076167495</v>
      </c>
      <c r="O4" s="8">
        <f>-LCA_default_S3!O4/OEV_Pathways_default_S3!O4</f>
        <v>-8.5804688934132081E-2</v>
      </c>
      <c r="P4" s="8">
        <f>-LCA_default_S3!P4/OEV_Pathways_default_S3!P4</f>
        <v>-0.29282238741169109</v>
      </c>
      <c r="Q4" s="8">
        <f>-LCA_default_S3!Q4/OEV_Pathways_default_S3!Q4</f>
        <v>-9.1774887369430624E-2</v>
      </c>
    </row>
    <row r="5" spans="1:17" x14ac:dyDescent="0.35">
      <c r="A5" s="5" t="s">
        <v>4</v>
      </c>
      <c r="B5" s="8">
        <f>-LCA_default_S3!B5/OEV_Pathways_default_S3!B5</f>
        <v>-0.41583891887492958</v>
      </c>
      <c r="C5" s="8">
        <f>-LCA_default_S3!C5/OEV_Pathways_default_S3!C5</f>
        <v>-6.9327862621899411E-2</v>
      </c>
      <c r="D5" s="8">
        <f>-LCA_default_S3!D5/OEV_Pathways_default_S3!D5</f>
        <v>-0.39226863021696756</v>
      </c>
      <c r="E5" s="8">
        <f>-LCA_default_S3!E5/OEV_Pathways_default_S3!E5</f>
        <v>-0.33955486884807562</v>
      </c>
      <c r="F5" s="8">
        <f>-LCA_default_S3!F5/OEV_Pathways_default_S3!F5</f>
        <v>-0.57735394016293107</v>
      </c>
      <c r="G5" s="8">
        <f>-LCA_default_S3!G5/OEV_Pathways_default_S3!G5</f>
        <v>-7.3224683112178515E-2</v>
      </c>
      <c r="H5" s="8">
        <f>-LCA_default_S3!H5/OEV_Pathways_default_S3!H5</f>
        <v>-0.32242430006379375</v>
      </c>
      <c r="I5" s="8">
        <f>-LCA_default_S3!I5/OEV_Pathways_default_S3!I5</f>
        <v>-0.19386109223141162</v>
      </c>
      <c r="J5" s="8">
        <f>-LCA_default_S3!J5/OEV_Pathways_default_S3!J5</f>
        <v>-0.38081367036430497</v>
      </c>
      <c r="K5" s="8">
        <f>-LCA_default_S3!K5/OEV_Pathways_default_S3!K5</f>
        <v>-0.19436490718844399</v>
      </c>
      <c r="L5" s="8">
        <f>-LCA_default_S3!L5/OEV_Pathways_default_S3!L5</f>
        <v>-0.43917383189112458</v>
      </c>
      <c r="M5" s="8">
        <f>-LCA_default_S3!M5/OEV_Pathways_default_S3!M5</f>
        <v>-0.42038400194037839</v>
      </c>
      <c r="N5" s="8">
        <f>-LCA_default_S3!N5/OEV_Pathways_default_S3!N5</f>
        <v>-0.55845414917620495</v>
      </c>
      <c r="O5" s="8">
        <f>-LCA_default_S3!O5/OEV_Pathways_default_S3!O5</f>
        <v>-9.0437748913838059E-2</v>
      </c>
      <c r="P5" s="8">
        <f>-LCA_default_S3!P5/OEV_Pathways_default_S3!P5</f>
        <v>-0.41380484623147434</v>
      </c>
      <c r="Q5" s="8">
        <f>-LCA_default_S3!Q5/OEV_Pathways_default_S3!Q5</f>
        <v>-8.2811018967330008E-2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-LCA_db1_default!B2/OEV_Pathways_db1_default!B2</f>
        <v>-0.74633309867533038</v>
      </c>
      <c r="C2" s="8">
        <f>-LCA_db1_default!C2/OEV_Pathways_db1_default!C2</f>
        <v>-3.2212107921051066E-2</v>
      </c>
      <c r="D2" s="8">
        <f>-LCA_db1_default!D2/OEV_Pathways_db1_default!D2</f>
        <v>-0.29051713394202933</v>
      </c>
      <c r="E2" s="8">
        <f>-LCA_db1_default!E2/OEV_Pathways_db1_default!E2</f>
        <v>-0.27686031000509903</v>
      </c>
      <c r="F2" s="8">
        <f>-LCA_db1_default!F2/OEV_Pathways_db1_default!F2</f>
        <v>-0.44529409360101418</v>
      </c>
      <c r="G2" s="8">
        <f>-LCA_db1_default!G2/OEV_Pathways_db1_default!G2</f>
        <v>-4.6082354244754549E-2</v>
      </c>
      <c r="H2" s="8">
        <f>-LCA_db1_default!H2/OEV_Pathways_db1_default!H2</f>
        <v>-0.17886029923581398</v>
      </c>
      <c r="I2" s="8">
        <f>-LCA_db1_default!I2/OEV_Pathways_db1_default!I2</f>
        <v>-0.10614853393614919</v>
      </c>
      <c r="J2" s="8">
        <f>-LCA_db1_default!J2/OEV_Pathways_db1_default!J2</f>
        <v>-0.19591303556786505</v>
      </c>
      <c r="K2" s="8">
        <f>-LCA_db1_default!K2/OEV_Pathways_db1_default!K2</f>
        <v>-0.20443252237302681</v>
      </c>
      <c r="L2" s="8">
        <f>-LCA_db1_default!L2/OEV_Pathways_db1_default!L2</f>
        <v>-0.24774061465774283</v>
      </c>
      <c r="M2" s="8">
        <f>-LCA_db1_default!M2/OEV_Pathways_db1_default!M2</f>
        <v>-0.38348942444330747</v>
      </c>
      <c r="N2" s="8">
        <f>-LCA_db1_default!N2/OEV_Pathways_db1_default!N2</f>
        <v>-0.45197965483522945</v>
      </c>
      <c r="O2" s="8">
        <f>-LCA_db1_default!O2/OEV_Pathways_db1_default!O2</f>
        <v>7.2331847994489993E-3</v>
      </c>
      <c r="P2" s="8">
        <f>-LCA_db1_default!P2/OEV_Pathways_db1_default!P2</f>
        <v>-0.2507057554189398</v>
      </c>
      <c r="Q2" s="8">
        <f>-LCA_db1_default!Q2/OEV_Pathways_db1_default!Q2</f>
        <v>-2.3531622045442402E-2</v>
      </c>
    </row>
    <row r="3" spans="1:17" x14ac:dyDescent="0.35">
      <c r="A3" s="5" t="s">
        <v>2</v>
      </c>
      <c r="B3" s="8">
        <f>-LCA_db1_default!B3/OEV_Pathways_db1_default!B3</f>
        <v>-2.401912244146541</v>
      </c>
      <c r="C3" s="8">
        <f>-LCA_db1_default!C3/OEV_Pathways_db1_default!C3</f>
        <v>9.5026508797577125E-2</v>
      </c>
      <c r="D3" s="8">
        <f>-LCA_db1_default!D3/OEV_Pathways_db1_default!D3</f>
        <v>-1.763645401945867E-2</v>
      </c>
      <c r="E3" s="8">
        <f>-LCA_db1_default!E3/OEV_Pathways_db1_default!E3</f>
        <v>0.26256563950001938</v>
      </c>
      <c r="F3" s="8">
        <f>-LCA_db1_default!F3/OEV_Pathways_db1_default!F3</f>
        <v>0.15937694937475153</v>
      </c>
      <c r="G3" s="8">
        <f>-LCA_db1_default!G3/OEV_Pathways_db1_default!G3</f>
        <v>3.2948019630996625E-2</v>
      </c>
      <c r="H3" s="8">
        <f>-LCA_db1_default!H3/OEV_Pathways_db1_default!H3</f>
        <v>0.44205945844418576</v>
      </c>
      <c r="I3" s="8">
        <f>-LCA_db1_default!I3/OEV_Pathways_db1_default!I3</f>
        <v>0.23821270138481254</v>
      </c>
      <c r="J3" s="8">
        <f>-LCA_db1_default!J3/OEV_Pathways_db1_default!J3</f>
        <v>0.59918556127304667</v>
      </c>
      <c r="K3" s="8">
        <f>-LCA_db1_default!K3/OEV_Pathways_db1_default!K3</f>
        <v>-0.36466454597676057</v>
      </c>
      <c r="L3" s="8">
        <f>-LCA_db1_default!L3/OEV_Pathways_db1_default!L3</f>
        <v>0.5863806878039568</v>
      </c>
      <c r="M3" s="8">
        <f>-LCA_db1_default!M3/OEV_Pathways_db1_default!M3</f>
        <v>0.15138135469107972</v>
      </c>
      <c r="N3" s="8">
        <f>-LCA_db1_default!N3/OEV_Pathways_db1_default!N3</f>
        <v>0.1204884169657879</v>
      </c>
      <c r="O3" s="8">
        <f>-LCA_db1_default!O3/OEV_Pathways_db1_default!O3</f>
        <v>0.46296167200301647</v>
      </c>
      <c r="P3" s="8">
        <f>-LCA_db1_default!P3/OEV_Pathways_db1_default!P3</f>
        <v>0.28870118867064293</v>
      </c>
      <c r="Q3" s="8">
        <f>-LCA_db1_default!Q3/OEV_Pathways_db1_default!Q3</f>
        <v>0.20980393150298363</v>
      </c>
    </row>
    <row r="4" spans="1:17" x14ac:dyDescent="0.35">
      <c r="A4" s="5" t="s">
        <v>3</v>
      </c>
      <c r="B4" s="8">
        <f>-LCA_db1_default!B4/OEV_Pathways_db1_default!B4</f>
        <v>-0.42787951626605042</v>
      </c>
      <c r="C4" s="8">
        <f>-LCA_db1_default!C4/OEV_Pathways_db1_default!C4</f>
        <v>-5.810324725099366E-2</v>
      </c>
      <c r="D4" s="8">
        <f>-LCA_db1_default!D4/OEV_Pathways_db1_default!D4</f>
        <v>-0.28498544657645791</v>
      </c>
      <c r="E4" s="8">
        <f>-LCA_db1_default!E4/OEV_Pathways_db1_default!E4</f>
        <v>-0.46445276868468249</v>
      </c>
      <c r="F4" s="8">
        <f>-LCA_db1_default!F4/OEV_Pathways_db1_default!F4</f>
        <v>-0.56246717112647715</v>
      </c>
      <c r="G4" s="8">
        <f>-LCA_db1_default!G4/OEV_Pathways_db1_default!G4</f>
        <v>-6.2198303580598725E-2</v>
      </c>
      <c r="H4" s="8">
        <f>-LCA_db1_default!H4/OEV_Pathways_db1_default!H4</f>
        <v>-0.28737930571312381</v>
      </c>
      <c r="I4" s="8">
        <f>-LCA_db1_default!I4/OEV_Pathways_db1_default!I4</f>
        <v>-0.16230993331574259</v>
      </c>
      <c r="J4" s="8">
        <f>-LCA_db1_default!J4/OEV_Pathways_db1_default!J4</f>
        <v>-0.3278088560525162</v>
      </c>
      <c r="K4" s="8">
        <f>-LCA_db1_default!K4/OEV_Pathways_db1_default!K4</f>
        <v>-0.14551859270064998</v>
      </c>
      <c r="L4" s="8">
        <f>-LCA_db1_default!L4/OEV_Pathways_db1_default!L4</f>
        <v>-0.38934659747797778</v>
      </c>
      <c r="M4" s="8">
        <f>-LCA_db1_default!M4/OEV_Pathways_db1_default!M4</f>
        <v>-0.60934725619522134</v>
      </c>
      <c r="N4" s="8">
        <f>-LCA_db1_default!N4/OEV_Pathways_db1_default!N4</f>
        <v>-0.58008496328645476</v>
      </c>
      <c r="O4" s="8">
        <f>-LCA_db1_default!O4/OEV_Pathways_db1_default!O4</f>
        <v>-7.9130081216705159E-2</v>
      </c>
      <c r="P4" s="8">
        <f>-LCA_db1_default!P4/OEV_Pathways_db1_default!P4</f>
        <v>-0.28306622074799542</v>
      </c>
      <c r="Q4" s="8">
        <f>-LCA_db1_default!Q4/OEV_Pathways_db1_default!Q4</f>
        <v>-6.8634389262414164E-2</v>
      </c>
    </row>
    <row r="5" spans="1:17" x14ac:dyDescent="0.35">
      <c r="A5" s="5" t="s">
        <v>4</v>
      </c>
      <c r="B5" s="8">
        <f>-LCA_db1_default!B5/OEV_Pathways_db1_default!B5</f>
        <v>-0.40677577179111324</v>
      </c>
      <c r="C5" s="8">
        <f>-LCA_db1_default!C5/OEV_Pathways_db1_default!C5</f>
        <v>-5.7364220607298747E-2</v>
      </c>
      <c r="D5" s="8">
        <f>-LCA_db1_default!D5/OEV_Pathways_db1_default!D5</f>
        <v>-0.38516515215993391</v>
      </c>
      <c r="E5" s="8">
        <f>-LCA_db1_default!E5/OEV_Pathways_db1_default!E5</f>
        <v>-0.33160732072041627</v>
      </c>
      <c r="F5" s="8">
        <f>-LCA_db1_default!F5/OEV_Pathways_db1_default!F5</f>
        <v>-0.56873572290929397</v>
      </c>
      <c r="G5" s="8">
        <f>-LCA_db1_default!G5/OEV_Pathways_db1_default!G5</f>
        <v>-6.1681845979442144E-2</v>
      </c>
      <c r="H5" s="8">
        <f>-LCA_db1_default!H5/OEV_Pathways_db1_default!H5</f>
        <v>-0.31348754747760732</v>
      </c>
      <c r="I5" s="8">
        <f>-LCA_db1_default!I5/OEV_Pathways_db1_default!I5</f>
        <v>-0.18349467945674092</v>
      </c>
      <c r="J5" s="8">
        <f>-LCA_db1_default!J5/OEV_Pathways_db1_default!J5</f>
        <v>-0.37301535419173493</v>
      </c>
      <c r="K5" s="8">
        <f>-LCA_db1_default!K5/OEV_Pathways_db1_default!K5</f>
        <v>-0.19029780095336682</v>
      </c>
      <c r="L5" s="8">
        <f>-LCA_db1_default!L5/OEV_Pathways_db1_default!L5</f>
        <v>-0.43137706026481959</v>
      </c>
      <c r="M5" s="8">
        <f>-LCA_db1_default!M5/OEV_Pathways_db1_default!M5</f>
        <v>-0.41120779632016069</v>
      </c>
      <c r="N5" s="8">
        <f>-LCA_db1_default!N5/OEV_Pathways_db1_default!N5</f>
        <v>-0.55739880646808493</v>
      </c>
      <c r="O5" s="8">
        <f>-LCA_db1_default!O5/OEV_Pathways_db1_default!O5</f>
        <v>-8.7100800257637445E-2</v>
      </c>
      <c r="P5" s="8">
        <f>-LCA_db1_default!P5/OEV_Pathways_db1_default!P5</f>
        <v>-0.40893442656276363</v>
      </c>
      <c r="Q5" s="8">
        <f>-LCA_db1_default!Q5/OEV_Pathways_db1_default!Q5</f>
        <v>-7.1241628416936598E-2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-LCA_db1_S1!B2/OEV_Pathways_db1_S1!B2</f>
        <v>-0.71949606529966403</v>
      </c>
      <c r="C2" s="8">
        <f>-LCA_db1_S1!C2/OEV_Pathways_db1_S1!C2</f>
        <v>-3.0883672319592985E-2</v>
      </c>
      <c r="D2" s="8">
        <f>-LCA_db1_S1!D2/OEV_Pathways_db1_S1!D2</f>
        <v>-0.1817750165281776</v>
      </c>
      <c r="E2" s="8">
        <f>-LCA_db1_S1!E2/OEV_Pathways_db1_S1!E2</f>
        <v>-0.26148760457930281</v>
      </c>
      <c r="F2" s="8">
        <f>-LCA_db1_S1!F2/OEV_Pathways_db1_S1!F2</f>
        <v>-0.43821768868870087</v>
      </c>
      <c r="G2" s="8">
        <f>-LCA_db1_S1!G2/OEV_Pathways_db1_S1!G2</f>
        <v>-4.1967208107269637E-2</v>
      </c>
      <c r="H2" s="8">
        <f>-LCA_db1_S1!H2/OEV_Pathways_db1_S1!H2</f>
        <v>-0.15949291533404591</v>
      </c>
      <c r="I2" s="8">
        <f>-LCA_db1_S1!I2/OEV_Pathways_db1_S1!I2</f>
        <v>-9.2292073814812914E-2</v>
      </c>
      <c r="J2" s="8">
        <f>-LCA_db1_S1!J2/OEV_Pathways_db1_S1!J2</f>
        <v>-0.16885407690068924</v>
      </c>
      <c r="K2" s="8">
        <f>-LCA_db1_S1!K2/OEV_Pathways_db1_S1!K2</f>
        <v>-9.8179470325421812E-3</v>
      </c>
      <c r="L2" s="8">
        <f>-LCA_db1_S1!L2/OEV_Pathways_db1_S1!L2</f>
        <v>-0.22123309068967351</v>
      </c>
      <c r="M2" s="8">
        <f>-LCA_db1_S1!M2/OEV_Pathways_db1_S1!M2</f>
        <v>-0.38266571908142433</v>
      </c>
      <c r="N2" s="8">
        <f>-LCA_db1_S1!N2/OEV_Pathways_db1_S1!N2</f>
        <v>-0.44768263773300848</v>
      </c>
      <c r="O2" s="8">
        <f>-LCA_db1_S1!O2/OEV_Pathways_db1_S1!O2</f>
        <v>2.3721532502528127E-2</v>
      </c>
      <c r="P2" s="8">
        <f>-LCA_db1_S1!P2/OEV_Pathways_db1_S1!P2</f>
        <v>-0.1927838554400304</v>
      </c>
      <c r="Q2" s="8">
        <f>-LCA_db1_S1!Q2/OEV_Pathways_db1_S1!Q2</f>
        <v>-1.6718639258823286E-2</v>
      </c>
    </row>
    <row r="3" spans="1:17" x14ac:dyDescent="0.35">
      <c r="A3" s="5" t="s">
        <v>2</v>
      </c>
      <c r="B3" s="8">
        <f>-LCA_db1_S1!B3/OEV_Pathways_db1_S1!B3</f>
        <v>-2.2408900438925428</v>
      </c>
      <c r="C3" s="8">
        <f>-LCA_db1_S1!C3/OEV_Pathways_db1_S1!C3</f>
        <v>0.10299712240632564</v>
      </c>
      <c r="D3" s="8">
        <f>-LCA_db1_S1!D3/OEV_Pathways_db1_S1!D3</f>
        <v>0.63481625046365164</v>
      </c>
      <c r="E3" s="8">
        <f>-LCA_db1_S1!E3/OEV_Pathways_db1_S1!E3</f>
        <v>0.35480187205479635</v>
      </c>
      <c r="F3" s="8">
        <f>-LCA_db1_S1!F3/OEV_Pathways_db1_S1!F3</f>
        <v>0.20183537884863118</v>
      </c>
      <c r="G3" s="8">
        <f>-LCA_db1_S1!G3/OEV_Pathways_db1_S1!G3</f>
        <v>5.763889645590603E-2</v>
      </c>
      <c r="H3" s="8">
        <f>-LCA_db1_S1!H3/OEV_Pathways_db1_S1!H3</f>
        <v>0.55826376185479409</v>
      </c>
      <c r="I3" s="8">
        <f>-LCA_db1_S1!I3/OEV_Pathways_db1_S1!I3</f>
        <v>0.32135146211283022</v>
      </c>
      <c r="J3" s="8">
        <f>-LCA_db1_S1!J3/OEV_Pathways_db1_S1!J3</f>
        <v>0.76153931327610147</v>
      </c>
      <c r="K3" s="8">
        <f>-LCA_db1_S1!K3/OEV_Pathways_db1_S1!K3</f>
        <v>0.80302290606614712</v>
      </c>
      <c r="L3" s="8">
        <f>-LCA_db1_S1!L3/OEV_Pathways_db1_S1!L3</f>
        <v>0.74542583161237297</v>
      </c>
      <c r="M3" s="8">
        <f>-LCA_db1_S1!M3/OEV_Pathways_db1_S1!M3</f>
        <v>0.15632358686237832</v>
      </c>
      <c r="N3" s="8">
        <f>-LCA_db1_S1!N3/OEV_Pathways_db1_S1!N3</f>
        <v>0.14627051957911349</v>
      </c>
      <c r="O3" s="8">
        <f>-LCA_db1_S1!O3/OEV_Pathways_db1_S1!O3</f>
        <v>0.56189175822149129</v>
      </c>
      <c r="P3" s="8">
        <f>-LCA_db1_S1!P3/OEV_Pathways_db1_S1!P3</f>
        <v>0.63623258854409914</v>
      </c>
      <c r="Q3" s="8">
        <f>-LCA_db1_S1!Q3/OEV_Pathways_db1_S1!Q3</f>
        <v>0.2506818282226983</v>
      </c>
    </row>
    <row r="4" spans="1:17" x14ac:dyDescent="0.35">
      <c r="A4" s="5" t="s">
        <v>3</v>
      </c>
      <c r="B4" s="8">
        <f>-LCA_db1_S1!B4/OEV_Pathways_db1_S1!B4</f>
        <v>-0.42787951626605042</v>
      </c>
      <c r="C4" s="8">
        <f>-LCA_db1_S1!C4/OEV_Pathways_db1_S1!C4</f>
        <v>-5.810324725099366E-2</v>
      </c>
      <c r="D4" s="8">
        <f>-LCA_db1_S1!D4/OEV_Pathways_db1_S1!D4</f>
        <v>-0.28498544657645791</v>
      </c>
      <c r="E4" s="8">
        <f>-LCA_db1_S1!E4/OEV_Pathways_db1_S1!E4</f>
        <v>-0.46445276868468249</v>
      </c>
      <c r="F4" s="8">
        <f>-LCA_db1_S1!F4/OEV_Pathways_db1_S1!F4</f>
        <v>-0.56246717112647715</v>
      </c>
      <c r="G4" s="8">
        <f>-LCA_db1_S1!G4/OEV_Pathways_db1_S1!G4</f>
        <v>-6.2198303580598725E-2</v>
      </c>
      <c r="H4" s="8">
        <f>-LCA_db1_S1!H4/OEV_Pathways_db1_S1!H4</f>
        <v>-0.28737930571312381</v>
      </c>
      <c r="I4" s="8">
        <f>-LCA_db1_S1!I4/OEV_Pathways_db1_S1!I4</f>
        <v>-0.16230993331574259</v>
      </c>
      <c r="J4" s="8">
        <f>-LCA_db1_S1!J4/OEV_Pathways_db1_S1!J4</f>
        <v>-0.3278088560525162</v>
      </c>
      <c r="K4" s="8">
        <f>-LCA_db1_S1!K4/OEV_Pathways_db1_S1!K4</f>
        <v>-0.14551859270064998</v>
      </c>
      <c r="L4" s="8">
        <f>-LCA_db1_S1!L4/OEV_Pathways_db1_S1!L4</f>
        <v>-0.38934659747797778</v>
      </c>
      <c r="M4" s="8">
        <f>-LCA_db1_S1!M4/OEV_Pathways_db1_S1!M4</f>
        <v>-0.60934725619522134</v>
      </c>
      <c r="N4" s="8">
        <f>-LCA_db1_S1!N4/OEV_Pathways_db1_S1!N4</f>
        <v>-0.58008496328645476</v>
      </c>
      <c r="O4" s="8">
        <f>-LCA_db1_S1!O4/OEV_Pathways_db1_S1!O4</f>
        <v>-7.9130081216705159E-2</v>
      </c>
      <c r="P4" s="8">
        <f>-LCA_db1_S1!P4/OEV_Pathways_db1_S1!P4</f>
        <v>-0.28306622074799542</v>
      </c>
      <c r="Q4" s="8">
        <f>-LCA_db1_S1!Q4/OEV_Pathways_db1_S1!Q4</f>
        <v>-6.8634389262414164E-2</v>
      </c>
    </row>
    <row r="5" spans="1:17" x14ac:dyDescent="0.35">
      <c r="A5" s="5" t="s">
        <v>4</v>
      </c>
      <c r="B5" s="8">
        <f>-LCA_db1_S1!B5/OEV_Pathways_db1_S1!B5</f>
        <v>-0.40677577179111324</v>
      </c>
      <c r="C5" s="8">
        <f>-LCA_db1_S1!C5/OEV_Pathways_db1_S1!C5</f>
        <v>-5.7364220607298747E-2</v>
      </c>
      <c r="D5" s="8">
        <f>-LCA_db1_S1!D5/OEV_Pathways_db1_S1!D5</f>
        <v>-0.38516515215993391</v>
      </c>
      <c r="E5" s="8">
        <f>-LCA_db1_S1!E5/OEV_Pathways_db1_S1!E5</f>
        <v>-0.33160732072041627</v>
      </c>
      <c r="F5" s="8">
        <f>-LCA_db1_S1!F5/OEV_Pathways_db1_S1!F5</f>
        <v>-0.56873572290929397</v>
      </c>
      <c r="G5" s="8">
        <f>-LCA_db1_S1!G5/OEV_Pathways_db1_S1!G5</f>
        <v>-6.1681845979442144E-2</v>
      </c>
      <c r="H5" s="8">
        <f>-LCA_db1_S1!H5/OEV_Pathways_db1_S1!H5</f>
        <v>-0.31348754747760732</v>
      </c>
      <c r="I5" s="8">
        <f>-LCA_db1_S1!I5/OEV_Pathways_db1_S1!I5</f>
        <v>-0.18349467945674092</v>
      </c>
      <c r="J5" s="8">
        <f>-LCA_db1_S1!J5/OEV_Pathways_db1_S1!J5</f>
        <v>-0.37301535419173493</v>
      </c>
      <c r="K5" s="8">
        <f>-LCA_db1_S1!K5/OEV_Pathways_db1_S1!K5</f>
        <v>-0.19029780095336682</v>
      </c>
      <c r="L5" s="8">
        <f>-LCA_db1_S1!L5/OEV_Pathways_db1_S1!L5</f>
        <v>-0.43137706026481959</v>
      </c>
      <c r="M5" s="8">
        <f>-LCA_db1_S1!M5/OEV_Pathways_db1_S1!M5</f>
        <v>-0.41120779632016069</v>
      </c>
      <c r="N5" s="8">
        <f>-LCA_db1_S1!N5/OEV_Pathways_db1_S1!N5</f>
        <v>-0.55739880646808493</v>
      </c>
      <c r="O5" s="8">
        <f>-LCA_db1_S1!O5/OEV_Pathways_db1_S1!O5</f>
        <v>-8.7100800257637445E-2</v>
      </c>
      <c r="P5" s="8">
        <f>-LCA_db1_S1!P5/OEV_Pathways_db1_S1!P5</f>
        <v>-0.40893442656276363</v>
      </c>
      <c r="Q5" s="8">
        <f>-LCA_db1_S1!Q5/OEV_Pathways_db1_S1!Q5</f>
        <v>-7.1241628416936598E-2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-LCA_db1_S2!B2/OEV_Pathways_db1_S2!B2</f>
        <v>-0.74633309867533038</v>
      </c>
      <c r="C2" s="8">
        <f>-LCA_db1_S2!C2/OEV_Pathways_db1_S2!C2</f>
        <v>-3.2212107921051066E-2</v>
      </c>
      <c r="D2" s="8">
        <f>-LCA_db1_S2!D2/OEV_Pathways_db1_S2!D2</f>
        <v>-0.29051713394202933</v>
      </c>
      <c r="E2" s="8">
        <f>-LCA_db1_S2!E2/OEV_Pathways_db1_S2!E2</f>
        <v>-0.27686031000509903</v>
      </c>
      <c r="F2" s="8">
        <f>-LCA_db1_S2!F2/OEV_Pathways_db1_S2!F2</f>
        <v>-0.44529409360101418</v>
      </c>
      <c r="G2" s="8">
        <f>-LCA_db1_S2!G2/OEV_Pathways_db1_S2!G2</f>
        <v>-4.6082354244754549E-2</v>
      </c>
      <c r="H2" s="8">
        <f>-LCA_db1_S2!H2/OEV_Pathways_db1_S2!H2</f>
        <v>-0.17886029923581398</v>
      </c>
      <c r="I2" s="8">
        <f>-LCA_db1_S2!I2/OEV_Pathways_db1_S2!I2</f>
        <v>-0.10614853393614919</v>
      </c>
      <c r="J2" s="8">
        <f>-LCA_db1_S2!J2/OEV_Pathways_db1_S2!J2</f>
        <v>-0.19591303556786505</v>
      </c>
      <c r="K2" s="8">
        <f>-LCA_db1_S2!K2/OEV_Pathways_db1_S2!K2</f>
        <v>-0.20443252237302681</v>
      </c>
      <c r="L2" s="8">
        <f>-LCA_db1_S2!L2/OEV_Pathways_db1_S2!L2</f>
        <v>-0.24774061465774283</v>
      </c>
      <c r="M2" s="8">
        <f>-LCA_db1_S2!M2/OEV_Pathways_db1_S2!M2</f>
        <v>-0.38348942444330747</v>
      </c>
      <c r="N2" s="8">
        <f>-LCA_db1_S2!N2/OEV_Pathways_db1_S2!N2</f>
        <v>-0.45197965483522945</v>
      </c>
      <c r="O2" s="8">
        <f>-LCA_db1_S2!O2/OEV_Pathways_db1_S2!O2</f>
        <v>7.2331847994489993E-3</v>
      </c>
      <c r="P2" s="8">
        <f>-LCA_db1_S2!P2/OEV_Pathways_db1_S2!P2</f>
        <v>-0.2507057554189398</v>
      </c>
      <c r="Q2" s="8">
        <f>-LCA_db1_S2!Q2/OEV_Pathways_db1_S2!Q2</f>
        <v>-2.3531622045442402E-2</v>
      </c>
    </row>
    <row r="3" spans="1:17" x14ac:dyDescent="0.35">
      <c r="A3" s="5" t="s">
        <v>2</v>
      </c>
      <c r="B3" s="8">
        <f>-LCA_db1_S2!B3/OEV_Pathways_db1_S2!B3</f>
        <v>-2.401912244146541</v>
      </c>
      <c r="C3" s="8">
        <f>-LCA_db1_S2!C3/OEV_Pathways_db1_S2!C3</f>
        <v>9.5026508797577125E-2</v>
      </c>
      <c r="D3" s="8">
        <f>-LCA_db1_S2!D3/OEV_Pathways_db1_S2!D3</f>
        <v>-1.763645401945867E-2</v>
      </c>
      <c r="E3" s="8">
        <f>-LCA_db1_S2!E3/OEV_Pathways_db1_S2!E3</f>
        <v>0.26256563950001938</v>
      </c>
      <c r="F3" s="8">
        <f>-LCA_db1_S2!F3/OEV_Pathways_db1_S2!F3</f>
        <v>0.15937694937475153</v>
      </c>
      <c r="G3" s="8">
        <f>-LCA_db1_S2!G3/OEV_Pathways_db1_S2!G3</f>
        <v>3.2948019630996625E-2</v>
      </c>
      <c r="H3" s="8">
        <f>-LCA_db1_S2!H3/OEV_Pathways_db1_S2!H3</f>
        <v>0.44205945844418576</v>
      </c>
      <c r="I3" s="8">
        <f>-LCA_db1_S2!I3/OEV_Pathways_db1_S2!I3</f>
        <v>0.23821270138481254</v>
      </c>
      <c r="J3" s="8">
        <f>-LCA_db1_S2!J3/OEV_Pathways_db1_S2!J3</f>
        <v>0.59918556127304667</v>
      </c>
      <c r="K3" s="8">
        <f>-LCA_db1_S2!K3/OEV_Pathways_db1_S2!K3</f>
        <v>-0.36466454597676057</v>
      </c>
      <c r="L3" s="8">
        <f>-LCA_db1_S2!L3/OEV_Pathways_db1_S2!L3</f>
        <v>0.5863806878039568</v>
      </c>
      <c r="M3" s="8">
        <f>-LCA_db1_S2!M3/OEV_Pathways_db1_S2!M3</f>
        <v>0.15138135469107972</v>
      </c>
      <c r="N3" s="8">
        <f>-LCA_db1_S2!N3/OEV_Pathways_db1_S2!N3</f>
        <v>0.1204884169657879</v>
      </c>
      <c r="O3" s="8">
        <f>-LCA_db1_S2!O3/OEV_Pathways_db1_S2!O3</f>
        <v>0.46296167200301647</v>
      </c>
      <c r="P3" s="8">
        <f>-LCA_db1_S2!P3/OEV_Pathways_db1_S2!P3</f>
        <v>0.28870118867064293</v>
      </c>
      <c r="Q3" s="8">
        <f>-LCA_db1_S2!Q3/OEV_Pathways_db1_S2!Q3</f>
        <v>0.20980393150298363</v>
      </c>
    </row>
    <row r="4" spans="1:17" x14ac:dyDescent="0.35">
      <c r="A4" s="5" t="s">
        <v>3</v>
      </c>
      <c r="B4" s="8">
        <f>-LCA_db1_S2!B4/OEV_Pathways_db1_S2!B4</f>
        <v>-0.42787951626605042</v>
      </c>
      <c r="C4" s="8">
        <f>-LCA_db1_S2!C4/OEV_Pathways_db1_S2!C4</f>
        <v>-5.810324725099366E-2</v>
      </c>
      <c r="D4" s="8">
        <f>-LCA_db1_S2!D4/OEV_Pathways_db1_S2!D4</f>
        <v>-0.28498544657645791</v>
      </c>
      <c r="E4" s="8">
        <f>-LCA_db1_S2!E4/OEV_Pathways_db1_S2!E4</f>
        <v>-0.46445276868468249</v>
      </c>
      <c r="F4" s="8">
        <f>-LCA_db1_S2!F4/OEV_Pathways_db1_S2!F4</f>
        <v>-0.56246717112647715</v>
      </c>
      <c r="G4" s="8">
        <f>-LCA_db1_S2!G4/OEV_Pathways_db1_S2!G4</f>
        <v>-6.2198303580598725E-2</v>
      </c>
      <c r="H4" s="8">
        <f>-LCA_db1_S2!H4/OEV_Pathways_db1_S2!H4</f>
        <v>-0.28737930571312381</v>
      </c>
      <c r="I4" s="8">
        <f>-LCA_db1_S2!I4/OEV_Pathways_db1_S2!I4</f>
        <v>-0.16230993331574259</v>
      </c>
      <c r="J4" s="8">
        <f>-LCA_db1_S2!J4/OEV_Pathways_db1_S2!J4</f>
        <v>-0.3278088560525162</v>
      </c>
      <c r="K4" s="8">
        <f>-LCA_db1_S2!K4/OEV_Pathways_db1_S2!K4</f>
        <v>-0.14551859270064998</v>
      </c>
      <c r="L4" s="8">
        <f>-LCA_db1_S2!L4/OEV_Pathways_db1_S2!L4</f>
        <v>-0.38934659747797778</v>
      </c>
      <c r="M4" s="8">
        <f>-LCA_db1_S2!M4/OEV_Pathways_db1_S2!M4</f>
        <v>-0.60934725619522134</v>
      </c>
      <c r="N4" s="8">
        <f>-LCA_db1_S2!N4/OEV_Pathways_db1_S2!N4</f>
        <v>-0.58008496328645476</v>
      </c>
      <c r="O4" s="8">
        <f>-LCA_db1_S2!O4/OEV_Pathways_db1_S2!O4</f>
        <v>-7.9130081216705159E-2</v>
      </c>
      <c r="P4" s="8">
        <f>-LCA_db1_S2!P4/OEV_Pathways_db1_S2!P4</f>
        <v>-0.28306622074799542</v>
      </c>
      <c r="Q4" s="8">
        <f>-LCA_db1_S2!Q4/OEV_Pathways_db1_S2!Q4</f>
        <v>-6.8634389262414164E-2</v>
      </c>
    </row>
    <row r="5" spans="1:17" x14ac:dyDescent="0.35">
      <c r="A5" s="5" t="s">
        <v>4</v>
      </c>
      <c r="B5" s="8">
        <f>-LCA_db1_S2!B5/OEV_Pathways_db1_S2!B5</f>
        <v>-0.40677577179111324</v>
      </c>
      <c r="C5" s="8">
        <f>-LCA_db1_S2!C5/OEV_Pathways_db1_S2!C5</f>
        <v>-5.7364220607298747E-2</v>
      </c>
      <c r="D5" s="8">
        <f>-LCA_db1_S2!D5/OEV_Pathways_db1_S2!D5</f>
        <v>-0.38516515215993391</v>
      </c>
      <c r="E5" s="8">
        <f>-LCA_db1_S2!E5/OEV_Pathways_db1_S2!E5</f>
        <v>-0.33160732072041627</v>
      </c>
      <c r="F5" s="8">
        <f>-LCA_db1_S2!F5/OEV_Pathways_db1_S2!F5</f>
        <v>-0.56873572290929397</v>
      </c>
      <c r="G5" s="8">
        <f>-LCA_db1_S2!G5/OEV_Pathways_db1_S2!G5</f>
        <v>-6.1681845979442144E-2</v>
      </c>
      <c r="H5" s="8">
        <f>-LCA_db1_S2!H5/OEV_Pathways_db1_S2!H5</f>
        <v>-0.31348754747760732</v>
      </c>
      <c r="I5" s="8">
        <f>-LCA_db1_S2!I5/OEV_Pathways_db1_S2!I5</f>
        <v>-0.18349467945674092</v>
      </c>
      <c r="J5" s="8">
        <f>-LCA_db1_S2!J5/OEV_Pathways_db1_S2!J5</f>
        <v>-0.37301535419173493</v>
      </c>
      <c r="K5" s="8">
        <f>-LCA_db1_S2!K5/OEV_Pathways_db1_S2!K5</f>
        <v>-0.19029780095336682</v>
      </c>
      <c r="L5" s="8">
        <f>-LCA_db1_S2!L5/OEV_Pathways_db1_S2!L5</f>
        <v>-0.43137706026481959</v>
      </c>
      <c r="M5" s="8">
        <f>-LCA_db1_S2!M5/OEV_Pathways_db1_S2!M5</f>
        <v>-0.41120779632016069</v>
      </c>
      <c r="N5" s="8">
        <f>-LCA_db1_S2!N5/OEV_Pathways_db1_S2!N5</f>
        <v>-0.55739880646808493</v>
      </c>
      <c r="O5" s="8">
        <f>-LCA_db1_S2!O5/OEV_Pathways_db1_S2!O5</f>
        <v>-8.7100800257637445E-2</v>
      </c>
      <c r="P5" s="8">
        <f>-LCA_db1_S2!P5/OEV_Pathways_db1_S2!P5</f>
        <v>-0.40893442656276363</v>
      </c>
      <c r="Q5" s="8">
        <f>-LCA_db1_S2!Q5/OEV_Pathways_db1_S2!Q5</f>
        <v>-7.1241628416936598E-2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-LCA_db1_S3!B2/OEV_Pathways_db1_S3!B2</f>
        <v>-0.81191601227836641</v>
      </c>
      <c r="C2" s="8">
        <f>-LCA_db1_S3!C2/OEV_Pathways_db1_S3!C2</f>
        <v>-3.5840297841898482E-2</v>
      </c>
      <c r="D2" s="8">
        <f>-LCA_db1_S3!D2/OEV_Pathways_db1_S3!D2</f>
        <v>-0.49936763001952311</v>
      </c>
      <c r="E2" s="8">
        <f>-LCA_db1_S3!E2/OEV_Pathways_db1_S3!E2</f>
        <v>-0.34813023974088675</v>
      </c>
      <c r="F2" s="8">
        <f>-LCA_db1_S3!F2/OEV_Pathways_db1_S3!F2</f>
        <v>-0.48092166532657527</v>
      </c>
      <c r="G2" s="8">
        <f>-LCA_db1_S3!G2/OEV_Pathways_db1_S3!G2</f>
        <v>-5.4977768831830129E-2</v>
      </c>
      <c r="H2" s="8">
        <f>-LCA_db1_S3!H2/OEV_Pathways_db1_S3!H2</f>
        <v>-0.22078473464388784</v>
      </c>
      <c r="I2" s="8">
        <f>-LCA_db1_S3!I2/OEV_Pathways_db1_S3!I2</f>
        <v>-0.13459090969206153</v>
      </c>
      <c r="J2" s="8">
        <f>-LCA_db1_S3!J2/OEV_Pathways_db1_S3!J2</f>
        <v>-0.25114038826620294</v>
      </c>
      <c r="K2" s="8">
        <f>-LCA_db1_S3!K2/OEV_Pathways_db1_S3!K2</f>
        <v>-0.56136693119818526</v>
      </c>
      <c r="L2" s="8">
        <f>-LCA_db1_S3!L2/OEV_Pathways_db1_S3!L2</f>
        <v>-0.30190453137217532</v>
      </c>
      <c r="M2" s="8">
        <f>-LCA_db1_S3!M2/OEV_Pathways_db1_S3!M2</f>
        <v>-0.44318023633319653</v>
      </c>
      <c r="N2" s="8">
        <f>-LCA_db1_S3!N2/OEV_Pathways_db1_S3!N2</f>
        <v>-0.47576967250490709</v>
      </c>
      <c r="O2" s="8">
        <f>-LCA_db1_S3!O2/OEV_Pathways_db1_S3!O2</f>
        <v>-2.561056013389592E-2</v>
      </c>
      <c r="P2" s="8">
        <f>-LCA_db1_S3!P2/OEV_Pathways_db1_S3!P2</f>
        <v>-0.37717596858675412</v>
      </c>
      <c r="Q2" s="8">
        <f>-LCA_db1_S3!Q2/OEV_Pathways_db1_S3!Q2</f>
        <v>-3.7374253074991981E-2</v>
      </c>
    </row>
    <row r="3" spans="1:17" x14ac:dyDescent="0.35">
      <c r="A3" s="5" t="s">
        <v>2</v>
      </c>
      <c r="B3" s="8">
        <f>-LCA_db1_S3!B3/OEV_Pathways_db1_S3!B3</f>
        <v>-2.7954097257647561</v>
      </c>
      <c r="C3" s="8">
        <f>-LCA_db1_S3!C3/OEV_Pathways_db1_S3!C3</f>
        <v>7.3257369272492656E-2</v>
      </c>
      <c r="D3" s="8">
        <f>-LCA_db1_S3!D3/OEV_Pathways_db1_S3!D3</f>
        <v>-1.2707394304844215</v>
      </c>
      <c r="E3" s="8">
        <f>-LCA_db1_S3!E3/OEV_Pathways_db1_S3!E3</f>
        <v>-0.16505393891470718</v>
      </c>
      <c r="F3" s="8">
        <f>-LCA_db1_S3!F3/OEV_Pathways_db1_S3!F3</f>
        <v>-5.43884809786149E-2</v>
      </c>
      <c r="G3" s="8">
        <f>-LCA_db1_S3!G3/OEV_Pathways_db1_S3!G3</f>
        <v>-2.0424467891456896E-2</v>
      </c>
      <c r="H3" s="8">
        <f>-LCA_db1_S3!H3/OEV_Pathways_db1_S3!H3</f>
        <v>0.19051284599574261</v>
      </c>
      <c r="I3" s="8">
        <f>-LCA_db1_S3!I3/OEV_Pathways_db1_S3!I3</f>
        <v>6.7558446849338552E-2</v>
      </c>
      <c r="J3" s="8">
        <f>-LCA_db1_S3!J3/OEV_Pathways_db1_S3!J3</f>
        <v>0.26782144508301942</v>
      </c>
      <c r="K3" s="8">
        <f>-LCA_db1_S3!K3/OEV_Pathways_db1_S3!K3</f>
        <v>-2.506270998927711</v>
      </c>
      <c r="L3" s="8">
        <f>-LCA_db1_S3!L3/OEV_Pathways_db1_S3!L3</f>
        <v>0.26139718751736207</v>
      </c>
      <c r="M3" s="8">
        <f>-LCA_db1_S3!M3/OEV_Pathways_db1_S3!M3</f>
        <v>-0.20676351664825487</v>
      </c>
      <c r="N3" s="8">
        <f>-LCA_db1_S3!N3/OEV_Pathways_db1_S3!N3</f>
        <v>-2.2251689052278197E-2</v>
      </c>
      <c r="O3" s="8">
        <f>-LCA_db1_S3!O3/OEV_Pathways_db1_S3!O3</f>
        <v>0.26589920240294707</v>
      </c>
      <c r="P3" s="8">
        <f>-LCA_db1_S3!P3/OEV_Pathways_db1_S3!P3</f>
        <v>-0.47012009033624286</v>
      </c>
      <c r="Q3" s="8">
        <f>-LCA_db1_S3!Q3/OEV_Pathways_db1_S3!Q3</f>
        <v>0.12674814532568618</v>
      </c>
    </row>
    <row r="4" spans="1:17" x14ac:dyDescent="0.35">
      <c r="A4" s="5" t="s">
        <v>3</v>
      </c>
      <c r="B4" s="8">
        <f>-LCA_db1_S3!B4/OEV_Pathways_db1_S3!B4</f>
        <v>-0.42787951626605042</v>
      </c>
      <c r="C4" s="8">
        <f>-LCA_db1_S3!C4/OEV_Pathways_db1_S3!C4</f>
        <v>-5.810324725099366E-2</v>
      </c>
      <c r="D4" s="8">
        <f>-LCA_db1_S3!D4/OEV_Pathways_db1_S3!D4</f>
        <v>-0.28498544657645791</v>
      </c>
      <c r="E4" s="8">
        <f>-LCA_db1_S3!E4/OEV_Pathways_db1_S3!E4</f>
        <v>-0.46445276868468249</v>
      </c>
      <c r="F4" s="8">
        <f>-LCA_db1_S3!F4/OEV_Pathways_db1_S3!F4</f>
        <v>-0.56246717112647715</v>
      </c>
      <c r="G4" s="8">
        <f>-LCA_db1_S3!G4/OEV_Pathways_db1_S3!G4</f>
        <v>-6.2198303580598725E-2</v>
      </c>
      <c r="H4" s="8">
        <f>-LCA_db1_S3!H4/OEV_Pathways_db1_S3!H4</f>
        <v>-0.28737930571312381</v>
      </c>
      <c r="I4" s="8">
        <f>-LCA_db1_S3!I4/OEV_Pathways_db1_S3!I4</f>
        <v>-0.16230993331574259</v>
      </c>
      <c r="J4" s="8">
        <f>-LCA_db1_S3!J4/OEV_Pathways_db1_S3!J4</f>
        <v>-0.3278088560525162</v>
      </c>
      <c r="K4" s="8">
        <f>-LCA_db1_S3!K4/OEV_Pathways_db1_S3!K4</f>
        <v>-0.14551859270064998</v>
      </c>
      <c r="L4" s="8">
        <f>-LCA_db1_S3!L4/OEV_Pathways_db1_S3!L4</f>
        <v>-0.38934659747797778</v>
      </c>
      <c r="M4" s="8">
        <f>-LCA_db1_S3!M4/OEV_Pathways_db1_S3!M4</f>
        <v>-0.60934725619522134</v>
      </c>
      <c r="N4" s="8">
        <f>-LCA_db1_S3!N4/OEV_Pathways_db1_S3!N4</f>
        <v>-0.58008496328645476</v>
      </c>
      <c r="O4" s="8">
        <f>-LCA_db1_S3!O4/OEV_Pathways_db1_S3!O4</f>
        <v>-7.9130081216705159E-2</v>
      </c>
      <c r="P4" s="8">
        <f>-LCA_db1_S3!P4/OEV_Pathways_db1_S3!P4</f>
        <v>-0.28306622074799542</v>
      </c>
      <c r="Q4" s="8">
        <f>-LCA_db1_S3!Q4/OEV_Pathways_db1_S3!Q4</f>
        <v>-6.8634389262414164E-2</v>
      </c>
    </row>
    <row r="5" spans="1:17" x14ac:dyDescent="0.35">
      <c r="A5" s="5" t="s">
        <v>4</v>
      </c>
      <c r="B5" s="8">
        <f>-LCA_db1_S3!B5/OEV_Pathways_db1_S3!B5</f>
        <v>-0.40677577179111324</v>
      </c>
      <c r="C5" s="8">
        <f>-LCA_db1_S3!C5/OEV_Pathways_db1_S3!C5</f>
        <v>-5.7364220607298747E-2</v>
      </c>
      <c r="D5" s="8">
        <f>-LCA_db1_S3!D5/OEV_Pathways_db1_S3!D5</f>
        <v>-0.38516515215993391</v>
      </c>
      <c r="E5" s="8">
        <f>-LCA_db1_S3!E5/OEV_Pathways_db1_S3!E5</f>
        <v>-0.33160732072041627</v>
      </c>
      <c r="F5" s="8">
        <f>-LCA_db1_S3!F5/OEV_Pathways_db1_S3!F5</f>
        <v>-0.56873572290929397</v>
      </c>
      <c r="G5" s="8">
        <f>-LCA_db1_S3!G5/OEV_Pathways_db1_S3!G5</f>
        <v>-6.1681845979442144E-2</v>
      </c>
      <c r="H5" s="8">
        <f>-LCA_db1_S3!H5/OEV_Pathways_db1_S3!H5</f>
        <v>-0.31348754747760732</v>
      </c>
      <c r="I5" s="8">
        <f>-LCA_db1_S3!I5/OEV_Pathways_db1_S3!I5</f>
        <v>-0.18349467945674092</v>
      </c>
      <c r="J5" s="8">
        <f>-LCA_db1_S3!J5/OEV_Pathways_db1_S3!J5</f>
        <v>-0.37301535419173493</v>
      </c>
      <c r="K5" s="8">
        <f>-LCA_db1_S3!K5/OEV_Pathways_db1_S3!K5</f>
        <v>-0.19029780095336682</v>
      </c>
      <c r="L5" s="8">
        <f>-LCA_db1_S3!L5/OEV_Pathways_db1_S3!L5</f>
        <v>-0.43137706026481959</v>
      </c>
      <c r="M5" s="8">
        <f>-LCA_db1_S3!M5/OEV_Pathways_db1_S3!M5</f>
        <v>-0.41120779632016069</v>
      </c>
      <c r="N5" s="8">
        <f>-LCA_db1_S3!N5/OEV_Pathways_db1_S3!N5</f>
        <v>-0.55739880646808493</v>
      </c>
      <c r="O5" s="8">
        <f>-LCA_db1_S3!O5/OEV_Pathways_db1_S3!O5</f>
        <v>-8.7100800257637445E-2</v>
      </c>
      <c r="P5" s="8">
        <f>-LCA_db1_S3!P5/OEV_Pathways_db1_S3!P5</f>
        <v>-0.40893442656276363</v>
      </c>
      <c r="Q5" s="8">
        <f>-LCA_db1_S3!Q5/OEV_Pathways_db1_S3!Q5</f>
        <v>-7.1241628416936598E-2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8000"/>
  </sheetPr>
  <dimension ref="A1:AA5"/>
  <sheetViews>
    <sheetView workbookViewId="0">
      <selection activeCell="B1" sqref="B1:F1"/>
    </sheetView>
  </sheetViews>
  <sheetFormatPr baseColWidth="10" defaultColWidth="8.7265625" defaultRowHeight="14.5" x14ac:dyDescent="0.35"/>
  <cols>
    <col min="1" max="27" width="14.26953125" customWidth="1"/>
  </cols>
  <sheetData>
    <row r="1" spans="1:27" ht="104.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8">
        <f ca="1">+Indicator_default_default!B2*Weighting!B2+Indicator_default_default!C2*Weighting!B3+Indicator_default_default!D2*Weighting!B4+Indicator_default_default!E2*Weighting!B5+Indicator_default_default!F2*Weighting!B6+Indicator_default_default!G2*Weighting!B7+Indicator_default_default!H2*Weighting!B8+Indicator_default_default!I2*Weighting!B9+Indicator_default_default!J2*Weighting!B10+Indicator_default_default!K2*Weighting!B11+Indicator_default_default!L2*Weighting!B12+Indicator_default_default!M2*Weighting!B13+Indicator_default_default!N2*Weighting!B14+Indicator_default_default!O2*Weighting!B15+Indicator_default_default!P2*Weighting!B16+Indicator_default_default!Q2*Weighting!B17</f>
        <v>-0.35090514779809701</v>
      </c>
      <c r="C2" s="8">
        <f ca="1">+Indicator_default_default!B2*Weighting!C2+Indicator_default_default!C2*Weighting!C3+Indicator_default_default!D2*Weighting!C4+Indicator_default_default!E2*Weighting!C5+Indicator_default_default!F2*Weighting!C6+Indicator_default_default!G2*Weighting!C7+Indicator_default_default!H2*Weighting!C8+Indicator_default_default!I2*Weighting!C9+Indicator_default_default!J2*Weighting!C10+Indicator_default_default!K2*Weighting!C11+Indicator_default_default!L2*Weighting!C12+Indicator_default_default!M2*Weighting!C13+Indicator_default_default!N2*Weighting!C14+Indicator_default_default!O2*Weighting!C15+Indicator_default_default!P2*Weighting!C16+Indicator_default_default!Q2*Weighting!C17</f>
        <v>-0.50299994596427433</v>
      </c>
      <c r="D2" s="8">
        <f ca="1">+Indicator_default_default!B2*Weighting!D2+Indicator_default_default!C2*Weighting!D3+Indicator_default_default!D2*Weighting!D4+Indicator_default_default!E2*Weighting!D5+Indicator_default_default!F2*Weighting!D6+Indicator_default_default!G2*Weighting!D7+Indicator_default_default!H2*Weighting!D8+Indicator_default_default!I2*Weighting!D9+Indicator_default_default!J2*Weighting!D10+Indicator_default_default!K2*Weighting!D11+Indicator_default_default!L2*Weighting!D12+Indicator_default_default!M2*Weighting!D13+Indicator_default_default!N2*Weighting!D14+Indicator_default_default!O2*Weighting!D15+Indicator_default_default!P2*Weighting!D16+Indicator_default_default!Q2*Weighting!D17</f>
        <v>-0.35543926394136488</v>
      </c>
      <c r="E2" s="8">
        <f ca="1">+Indicator_default_default!B2*Weighting!E2+Indicator_default_default!C2*Weighting!E3+Indicator_default_default!D2*Weighting!E4+Indicator_default_default!E2*Weighting!E5+Indicator_default_default!F2*Weighting!E6+Indicator_default_default!G2*Weighting!E7+Indicator_default_default!H2*Weighting!E8+Indicator_default_default!I2*Weighting!E9+Indicator_default_default!J2*Weighting!E10+Indicator_default_default!K2*Weighting!E11+Indicator_default_default!L2*Weighting!E12+Indicator_default_default!M2*Weighting!E13+Indicator_default_default!N2*Weighting!E14+Indicator_default_default!O2*Weighting!E15+Indicator_default_default!P2*Weighting!E16+Indicator_default_default!Q2*Weighting!E17</f>
        <v>-0.5269259969931902</v>
      </c>
      <c r="F2" s="8">
        <f ca="1">+Indicator_default_default!B2*Weighting!F2+Indicator_default_default!C2*Weighting!F3+Indicator_default_default!D2*Weighting!F4+Indicator_default_default!E2*Weighting!F5+Indicator_default_default!F2*Weighting!F6+Indicator_default_default!G2*Weighting!F7+Indicator_default_default!H2*Weighting!F8+Indicator_default_default!I2*Weighting!F9+Indicator_default_default!J2*Weighting!F10+Indicator_default_default!K2*Weighting!F11+Indicator_default_default!L2*Weighting!F12+Indicator_default_default!M2*Weighting!F13+Indicator_default_default!N2*Weighting!F14+Indicator_default_default!O2*Weighting!F15+Indicator_default_default!P2*Weighting!F16+Indicator_default_default!Q2*Weighting!F17</f>
        <v>-0.41628386655943261</v>
      </c>
      <c r="G2" s="8">
        <f>+Indicator_default_default!B2*Weighting!G2+Indicator_default_default!C2*Weighting!G3+Indicator_default_default!D2*Weighting!G4+Indicator_default_default!E2*Weighting!G5+Indicator_default_default!F2*Weighting!G6+Indicator_default_default!G2*Weighting!G7+Indicator_default_default!H2*Weighting!G8+Indicator_default_default!I2*Weighting!G9+Indicator_default_default!J2*Weighting!G10+Indicator_default_default!K2*Weighting!G11+Indicator_default_default!L2*Weighting!G12+Indicator_default_default!M2*Weighting!G13+Indicator_default_default!N2*Weighting!G14+Indicator_default_default!O2*Weighting!G15+Indicator_default_default!P2*Weighting!G16+Indicator_default_default!Q2*Weighting!G17</f>
        <v>-0.25060515474243955</v>
      </c>
      <c r="H2" s="8">
        <f>+Indicator_default_default!B2*Weighting!H2+Indicator_default_default!C2*Weighting!H3+Indicator_default_default!D2*Weighting!H4+Indicator_default_default!E2*Weighting!H5+Indicator_default_default!F2*Weighting!H6+Indicator_default_default!G2*Weighting!H7+Indicator_default_default!H2*Weighting!H8+Indicator_default_default!I2*Weighting!H9+Indicator_default_default!J2*Weighting!H10+Indicator_default_default!K2*Weighting!H11+Indicator_default_default!L2*Weighting!H12+Indicator_default_default!M2*Weighting!H13+Indicator_default_default!N2*Weighting!H14+Indicator_default_default!O2*Weighting!H15+Indicator_default_default!P2*Weighting!H16+Indicator_default_default!Q2*Weighting!H17</f>
        <v>-0.31670684777719349</v>
      </c>
      <c r="I2" s="8">
        <f>+Indicator_default_default!B2*Weighting!I2+Indicator_default_default!C2*Weighting!I3+Indicator_default_default!D2*Weighting!I4+Indicator_default_default!E2*Weighting!I5+Indicator_default_default!F2*Weighting!I6+Indicator_default_default!G2*Weighting!I7+Indicator_default_default!H2*Weighting!I8+Indicator_default_default!I2*Weighting!I9+Indicator_default_default!J2*Weighting!I10+Indicator_default_default!K2*Weighting!I11+Indicator_default_default!L2*Weighting!I12+Indicator_default_default!M2*Weighting!I13+Indicator_default_default!N2*Weighting!I14+Indicator_default_default!O2*Weighting!I15+Indicator_default_default!P2*Weighting!I16+Indicator_default_default!Q2*Weighting!I17</f>
        <v>-0.25572428662464625</v>
      </c>
      <c r="J2" s="8">
        <f>+Indicator_default_default!B2*Weighting!J2+Indicator_default_default!C2*Weighting!J3+Indicator_default_default!D2*Weighting!J4+Indicator_default_default!E2*Weighting!J5+Indicator_default_default!F2*Weighting!J6+Indicator_default_default!G2*Weighting!J7+Indicator_default_default!H2*Weighting!J8+Indicator_default_default!I2*Weighting!J9+Indicator_default_default!J2*Weighting!J10+Indicator_default_default!K2*Weighting!J11+Indicator_default_default!L2*Weighting!J12+Indicator_default_default!M2*Weighting!J13+Indicator_default_default!N2*Weighting!J14+Indicator_default_default!O2*Weighting!J15+Indicator_default_default!P2*Weighting!J16+Indicator_default_default!Q2*Weighting!J17</f>
        <v>-0.38562861938823162</v>
      </c>
      <c r="K2" s="8">
        <f>+Indicator_default_default!B2*Weighting!K2+Indicator_default_default!C2*Weighting!K3+Indicator_default_default!D2*Weighting!K4+Indicator_default_default!E2*Weighting!K5+Indicator_default_default!F2*Weighting!K6+Indicator_default_default!G2*Weighting!K7+Indicator_default_default!H2*Weighting!K8+Indicator_default_default!I2*Weighting!K9+Indicator_default_default!J2*Weighting!K10+Indicator_default_default!K2*Weighting!K11+Indicator_default_default!L2*Weighting!K12+Indicator_default_default!M2*Weighting!K13+Indicator_default_default!N2*Weighting!K14+Indicator_default_default!O2*Weighting!K15+Indicator_default_default!P2*Weighting!K16+Indicator_default_default!Q2*Weighting!K17</f>
        <v>-0.27747667976298063</v>
      </c>
      <c r="L2" s="8">
        <f>+Indicator_default_default!B2*Weighting!L2+Indicator_default_default!C2*Weighting!L3+Indicator_default_default!D2*Weighting!L4+Indicator_default_default!E2*Weighting!L5+Indicator_default_default!F2*Weighting!L6+Indicator_default_default!G2*Weighting!L7+Indicator_default_default!H2*Weighting!L8+Indicator_default_default!I2*Weighting!L9+Indicator_default_default!J2*Weighting!L10+Indicator_default_default!K2*Weighting!L11+Indicator_default_default!L2*Weighting!L12+Indicator_default_default!M2*Weighting!L13+Indicator_default_default!N2*Weighting!L14+Indicator_default_default!O2*Weighting!L15+Indicator_default_default!P2*Weighting!L16+Indicator_default_default!Q2*Weighting!L17</f>
        <v>-0.75622493374679922</v>
      </c>
      <c r="M2" s="8">
        <f>+Indicator_default_default!B2*Weighting!M2+Indicator_default_default!C2*Weighting!M3+Indicator_default_default!D2*Weighting!M4+Indicator_default_default!E2*Weighting!M5+Indicator_default_default!F2*Weighting!M6+Indicator_default_default!G2*Weighting!M7+Indicator_default_default!H2*Weighting!M8+Indicator_default_default!I2*Weighting!M9+Indicator_default_default!J2*Weighting!M10+Indicator_default_default!K2*Weighting!M11+Indicator_default_default!L2*Weighting!M12+Indicator_default_default!M2*Weighting!M13+Indicator_default_default!N2*Weighting!M14+Indicator_default_default!O2*Weighting!M15+Indicator_default_default!P2*Weighting!M16+Indicator_default_default!Q2*Weighting!M17</f>
        <v>-4.5282363541710856E-2</v>
      </c>
      <c r="N2" s="8">
        <f>+Indicator_default_default!B2*Weighting!N2+Indicator_default_default!C2*Weighting!N3+Indicator_default_default!D2*Weighting!N4+Indicator_default_default!E2*Weighting!N5+Indicator_default_default!F2*Weighting!N6+Indicator_default_default!G2*Weighting!N7+Indicator_default_default!H2*Weighting!N8+Indicator_default_default!I2*Weighting!N9+Indicator_default_default!J2*Weighting!N10+Indicator_default_default!K2*Weighting!N11+Indicator_default_default!L2*Weighting!N12+Indicator_default_default!M2*Weighting!N13+Indicator_default_default!N2*Weighting!N14+Indicator_default_default!O2*Weighting!N15+Indicator_default_default!P2*Weighting!N16+Indicator_default_default!Q2*Weighting!N17</f>
        <v>-0.29827975563144832</v>
      </c>
      <c r="O2" s="8">
        <f>+Indicator_default_default!B2*Weighting!O2+Indicator_default_default!C2*Weighting!O3+Indicator_default_default!D2*Weighting!O4+Indicator_default_default!E2*Weighting!O5+Indicator_default_default!F2*Weighting!O6+Indicator_default_default!G2*Weighting!O7+Indicator_default_default!H2*Weighting!O8+Indicator_default_default!I2*Weighting!O9+Indicator_default_default!J2*Weighting!O10+Indicator_default_default!K2*Weighting!O11+Indicator_default_default!L2*Weighting!O12+Indicator_default_default!M2*Weighting!O13+Indicator_default_default!N2*Weighting!O14+Indicator_default_default!O2*Weighting!O15+Indicator_default_default!P2*Weighting!O16+Indicator_default_default!Q2*Weighting!O17</f>
        <v>-0.2855444903890913</v>
      </c>
      <c r="P2" s="8">
        <f>+Indicator_default_default!B2*Weighting!P2+Indicator_default_default!C2*Weighting!P3+Indicator_default_default!D2*Weighting!P4+Indicator_default_default!E2*Weighting!P5+Indicator_default_default!F2*Weighting!P6+Indicator_default_default!G2*Weighting!P7+Indicator_default_default!H2*Weighting!P8+Indicator_default_default!I2*Weighting!P9+Indicator_default_default!J2*Weighting!P10+Indicator_default_default!K2*Weighting!P11+Indicator_default_default!L2*Weighting!P12+Indicator_default_default!M2*Weighting!P13+Indicator_default_default!N2*Weighting!P14+Indicator_default_default!O2*Weighting!P15+Indicator_default_default!P2*Weighting!P16+Indicator_default_default!Q2*Weighting!P17</f>
        <v>-0.45471349442149928</v>
      </c>
      <c r="Q2" s="8">
        <f>+Indicator_default_default!B2*Weighting!Q2+Indicator_default_default!C2*Weighting!Q3+Indicator_default_default!D2*Weighting!Q4+Indicator_default_default!E2*Weighting!Q5+Indicator_default_default!F2*Weighting!Q6+Indicator_default_default!G2*Weighting!Q7+Indicator_default_default!H2*Weighting!Q8+Indicator_default_default!I2*Weighting!Q9+Indicator_default_default!J2*Weighting!Q10+Indicator_default_default!K2*Weighting!Q11+Indicator_default_default!L2*Weighting!Q12+Indicator_default_default!M2*Weighting!Q13+Indicator_default_default!N2*Weighting!Q14+Indicator_default_default!O2*Weighting!Q15+Indicator_default_default!P2*Weighting!Q16+Indicator_default_default!Q2*Weighting!Q17</f>
        <v>-5.8692543853105128E-2</v>
      </c>
      <c r="R2" s="8">
        <f>+Indicator_default_default!B2*Weighting!R2+Indicator_default_default!C2*Weighting!R3+Indicator_default_default!D2*Weighting!R4+Indicator_default_default!E2*Weighting!R5+Indicator_default_default!F2*Weighting!R6+Indicator_default_default!G2*Weighting!R7+Indicator_default_default!H2*Weighting!R8+Indicator_default_default!I2*Weighting!R9+Indicator_default_default!J2*Weighting!R10+Indicator_default_default!K2*Weighting!R11+Indicator_default_default!L2*Weighting!R12+Indicator_default_default!M2*Weighting!R13+Indicator_default_default!N2*Weighting!R14+Indicator_default_default!O2*Weighting!R15+Indicator_default_default!P2*Weighting!R16+Indicator_default_default!Q2*Weighting!R17</f>
        <v>-0.18862749225711453</v>
      </c>
      <c r="S2" s="8">
        <f>+Indicator_default_default!B2*Weighting!S2+Indicator_default_default!C2*Weighting!S3+Indicator_default_default!D2*Weighting!S4+Indicator_default_default!E2*Weighting!S5+Indicator_default_default!F2*Weighting!S6+Indicator_default_default!G2*Weighting!S7+Indicator_default_default!H2*Weighting!S8+Indicator_default_default!I2*Weighting!S9+Indicator_default_default!J2*Weighting!S10+Indicator_default_default!K2*Weighting!S11+Indicator_default_default!L2*Weighting!S12+Indicator_default_default!M2*Weighting!S13+Indicator_default_default!N2*Weighting!S14+Indicator_default_default!O2*Weighting!S15+Indicator_default_default!P2*Weighting!S16+Indicator_default_default!Q2*Weighting!S17</f>
        <v>-0.11747593883105453</v>
      </c>
      <c r="T2" s="8">
        <f>+Indicator_default_default!B2*Weighting!T2+Indicator_default_default!C2*Weighting!T3+Indicator_default_default!D2*Weighting!T4+Indicator_default_default!E2*Weighting!T5+Indicator_default_default!F2*Weighting!T6+Indicator_default_default!G2*Weighting!T7+Indicator_default_default!H2*Weighting!T8+Indicator_default_default!I2*Weighting!T9+Indicator_default_default!J2*Weighting!T10+Indicator_default_default!K2*Weighting!T11+Indicator_default_default!L2*Weighting!T12+Indicator_default_default!M2*Weighting!T13+Indicator_default_default!N2*Weighting!T14+Indicator_default_default!O2*Weighting!T15+Indicator_default_default!P2*Weighting!T16+Indicator_default_default!Q2*Weighting!T17</f>
        <v>-0.20443720353217326</v>
      </c>
      <c r="U2" s="8">
        <f>+Indicator_default_default!B2*Weighting!U2+Indicator_default_default!C2*Weighting!U3+Indicator_default_default!D2*Weighting!U4+Indicator_default_default!E2*Weighting!U5+Indicator_default_default!F2*Weighting!U6+Indicator_default_default!G2*Weighting!U7+Indicator_default_default!H2*Weighting!U8+Indicator_default_default!I2*Weighting!U9+Indicator_default_default!J2*Weighting!U10+Indicator_default_default!K2*Weighting!U11+Indicator_default_default!L2*Weighting!U12+Indicator_default_default!M2*Weighting!U13+Indicator_default_default!N2*Weighting!U14+Indicator_default_default!O2*Weighting!U15+Indicator_default_default!P2*Weighting!U16+Indicator_default_default!Q2*Weighting!U17</f>
        <v>-0.20887549444140147</v>
      </c>
      <c r="V2" s="8">
        <f>+Indicator_default_default!B2*Weighting!V2+Indicator_default_default!C2*Weighting!V3+Indicator_default_default!D2*Weighting!V4+Indicator_default_default!E2*Weighting!V5+Indicator_default_default!F2*Weighting!V6+Indicator_default_default!G2*Weighting!V7+Indicator_default_default!H2*Weighting!V8+Indicator_default_default!I2*Weighting!V9+Indicator_default_default!J2*Weighting!V10+Indicator_default_default!K2*Weighting!V11+Indicator_default_default!L2*Weighting!V12+Indicator_default_default!M2*Weighting!V13+Indicator_default_default!N2*Weighting!V14+Indicator_default_default!O2*Weighting!V15+Indicator_default_default!P2*Weighting!V16+Indicator_default_default!Q2*Weighting!V17</f>
        <v>-0.25626339221718863</v>
      </c>
      <c r="W2" s="8">
        <f>+Indicator_default_default!B2*Weighting!W2+Indicator_default_default!C2*Weighting!W3+Indicator_default_default!D2*Weighting!W4+Indicator_default_default!E2*Weighting!W5+Indicator_default_default!F2*Weighting!W6+Indicator_default_default!G2*Weighting!W7+Indicator_default_default!H2*Weighting!W8+Indicator_default_default!I2*Weighting!W9+Indicator_default_default!J2*Weighting!W10+Indicator_default_default!K2*Weighting!W11+Indicator_default_default!L2*Weighting!W12+Indicator_default_default!M2*Weighting!W13+Indicator_default_default!N2*Weighting!W14+Indicator_default_default!O2*Weighting!W15+Indicator_default_default!P2*Weighting!W16+Indicator_default_default!Q2*Weighting!W17</f>
        <v>-0.3935154166717309</v>
      </c>
      <c r="X2" s="8">
        <f>+Indicator_default_default!B2*Weighting!X2+Indicator_default_default!C2*Weighting!X3+Indicator_default_default!D2*Weighting!X4+Indicator_default_default!E2*Weighting!X5+Indicator_default_default!F2*Weighting!X6+Indicator_default_default!G2*Weighting!X7+Indicator_default_default!H2*Weighting!X8+Indicator_default_default!I2*Weighting!X9+Indicator_default_default!J2*Weighting!X10+Indicator_default_default!K2*Weighting!X11+Indicator_default_default!L2*Weighting!X12+Indicator_default_default!M2*Weighting!X13+Indicator_default_default!N2*Weighting!X14+Indicator_default_default!O2*Weighting!X15+Indicator_default_default!P2*Weighting!X16+Indicator_default_default!Q2*Weighting!X17</f>
        <v>-0.45313345176208591</v>
      </c>
      <c r="Y2" s="8">
        <f>+Indicator_default_default!B2*Weighting!Y2+Indicator_default_default!C2*Weighting!Y3+Indicator_default_default!D2*Weighting!Y4+Indicator_default_default!E2*Weighting!Y5+Indicator_default_default!F2*Weighting!Y6+Indicator_default_default!G2*Weighting!Y7+Indicator_default_default!H2*Weighting!Y8+Indicator_default_default!I2*Weighting!Y9+Indicator_default_default!J2*Weighting!Y10+Indicator_default_default!K2*Weighting!Y11+Indicator_default_default!L2*Weighting!Y12+Indicator_default_default!M2*Weighting!Y13+Indicator_default_default!N2*Weighting!Y14+Indicator_default_default!O2*Weighting!Y15+Indicator_default_default!P2*Weighting!Y16+Indicator_default_default!Q2*Weighting!Y17</f>
        <v>3.5868100008919E-3</v>
      </c>
      <c r="Z2" s="8">
        <f>+Indicator_default_default!B2*Weighting!Z2+Indicator_default_default!C2*Weighting!Z3+Indicator_default_default!D2*Weighting!Z4+Indicator_default_default!E2*Weighting!Z5+Indicator_default_default!F2*Weighting!Z6+Indicator_default_default!G2*Weighting!Z7+Indicator_default_default!H2*Weighting!Z8+Indicator_default_default!I2*Weighting!Z9+Indicator_default_default!J2*Weighting!Z10+Indicator_default_default!K2*Weighting!Z11+Indicator_default_default!L2*Weighting!Z12+Indicator_default_default!M2*Weighting!Z13+Indicator_default_default!N2*Weighting!Z14+Indicator_default_default!O2*Weighting!Z15+Indicator_default_default!P2*Weighting!Z16+Indicator_default_default!Q2*Weighting!Z17</f>
        <v>-0.25603127493091726</v>
      </c>
      <c r="AA2" s="8">
        <f>+Indicator_default_default!B2*Weighting!AA2+Indicator_default_default!C2*Weighting!AA3+Indicator_default_default!D2*Weighting!AA4+Indicator_default_default!E2*Weighting!AA5+Indicator_default_default!F2*Weighting!AA6+Indicator_default_default!G2*Weighting!AA7+Indicator_default_default!H2*Weighting!AA8+Indicator_default_default!I2*Weighting!AA9+Indicator_default_default!J2*Weighting!AA10+Indicator_default_default!K2*Weighting!AA11+Indicator_default_default!L2*Weighting!AA12+Indicator_default_default!M2*Weighting!AA13+Indicator_default_default!N2*Weighting!AA14+Indicator_default_default!O2*Weighting!AA15+Indicator_default_default!P2*Weighting!AA16+Indicator_default_default!Q2*Weighting!AA17</f>
        <v>-3.6172039652604196E-2</v>
      </c>
    </row>
    <row r="3" spans="1:27" x14ac:dyDescent="0.35">
      <c r="A3" s="5" t="s">
        <v>2</v>
      </c>
      <c r="B3" s="8">
        <f ca="1">+Indicator_default_default!B3*Weighting!B2+Indicator_default_default!C3*Weighting!B3+Indicator_default_default!D3*Weighting!B4+Indicator_default_default!E3*Weighting!B5+Indicator_default_default!F3*Weighting!B6+Indicator_default_default!G3*Weighting!B7+Indicator_default_default!H3*Weighting!B8+Indicator_default_default!I3*Weighting!B9+Indicator_default_default!J3*Weighting!B10+Indicator_default_default!K3*Weighting!B11+Indicator_default_default!L3*Weighting!B12+Indicator_default_default!M3*Weighting!B13+Indicator_default_default!N3*Weighting!B14+Indicator_default_default!O3*Weighting!B15+Indicator_default_default!P3*Weighting!B16+Indicator_default_default!Q3*Weighting!B17</f>
        <v>-0.24917117524717527</v>
      </c>
      <c r="C3" s="8">
        <f ca="1">+Indicator_default_default!B3*Weighting!C2+Indicator_default_default!C3*Weighting!C3+Indicator_default_default!D3*Weighting!C4+Indicator_default_default!E3*Weighting!C5+Indicator_default_default!F3*Weighting!C6+Indicator_default_default!G3*Weighting!C7+Indicator_default_default!H3*Weighting!C8+Indicator_default_default!I3*Weighting!C9+Indicator_default_default!J3*Weighting!C10+Indicator_default_default!K3*Weighting!C11+Indicator_default_default!L3*Weighting!C12+Indicator_default_default!M3*Weighting!C13+Indicator_default_default!N3*Weighting!C14+Indicator_default_default!O3*Weighting!C15+Indicator_default_default!P3*Weighting!C16+Indicator_default_default!Q3*Weighting!C17</f>
        <v>-1.0504885136012065</v>
      </c>
      <c r="D3" s="8">
        <f ca="1">+Indicator_default_default!B3*Weighting!D2+Indicator_default_default!C3*Weighting!D3+Indicator_default_default!D3*Weighting!D4+Indicator_default_default!E3*Weighting!D5+Indicator_default_default!F3*Weighting!D6+Indicator_default_default!G3*Weighting!D7+Indicator_default_default!H3*Weighting!D8+Indicator_default_default!I3*Weighting!D9+Indicator_default_default!J3*Weighting!D10+Indicator_default_default!K3*Weighting!D11+Indicator_default_default!L3*Weighting!D12+Indicator_default_default!M3*Weighting!D13+Indicator_default_default!N3*Weighting!D14+Indicator_default_default!O3*Weighting!D15+Indicator_default_default!P3*Weighting!D16+Indicator_default_default!Q3*Weighting!D17</f>
        <v>-0.26557082777889235</v>
      </c>
      <c r="E3" s="8">
        <f ca="1">+Indicator_default_default!B3*Weighting!E2+Indicator_default_default!C3*Weighting!E3+Indicator_default_default!D3*Weighting!E4+Indicator_default_default!E3*Weighting!E5+Indicator_default_default!F3*Weighting!E6+Indicator_default_default!G3*Weighting!E7+Indicator_default_default!H3*Weighting!E8+Indicator_default_default!I3*Weighting!E9+Indicator_default_default!J3*Weighting!E10+Indicator_default_default!K3*Weighting!E11+Indicator_default_default!L3*Weighting!E12+Indicator_default_default!M3*Weighting!E13+Indicator_default_default!N3*Weighting!E14+Indicator_default_default!O3*Weighting!E15+Indicator_default_default!P3*Weighting!E16+Indicator_default_default!Q3*Weighting!E17</f>
        <v>-1.0867743372422236</v>
      </c>
      <c r="F3" s="8">
        <f ca="1">+Indicator_default_default!B3*Weighting!F2+Indicator_default_default!C3*Weighting!F3+Indicator_default_default!D3*Weighting!F4+Indicator_default_default!E3*Weighting!F5+Indicator_default_default!F3*Weighting!F6+Indicator_default_default!G3*Weighting!F7+Indicator_default_default!H3*Weighting!F8+Indicator_default_default!I3*Weighting!F9+Indicator_default_default!J3*Weighting!F10+Indicator_default_default!K3*Weighting!F11+Indicator_default_default!L3*Weighting!F12+Indicator_default_default!M3*Weighting!F13+Indicator_default_default!N3*Weighting!F14+Indicator_default_default!O3*Weighting!F15+Indicator_default_default!P3*Weighting!F16+Indicator_default_default!Q3*Weighting!F17</f>
        <v>-0.548757036827064</v>
      </c>
      <c r="G3" s="8">
        <f>+Indicator_default_default!B3*Weighting!G2+Indicator_default_default!C3*Weighting!G3+Indicator_default_default!D3*Weighting!G4+Indicator_default_default!E3*Weighting!G5+Indicator_default_default!F3*Weighting!G6+Indicator_default_default!G3*Weighting!G7+Indicator_default_default!H3*Weighting!G8+Indicator_default_default!I3*Weighting!G9+Indicator_default_default!J3*Weighting!G10+Indicator_default_default!K3*Weighting!G11+Indicator_default_default!L3*Weighting!G12+Indicator_default_default!M3*Weighting!G13+Indicator_default_default!N3*Weighting!G14+Indicator_default_default!O3*Weighting!G15+Indicator_default_default!P3*Weighting!G16+Indicator_default_default!Q3*Weighting!G17</f>
        <v>5.7543147360151502E-2</v>
      </c>
      <c r="H3" s="8">
        <f>+Indicator_default_default!B3*Weighting!H2+Indicator_default_default!C3*Weighting!H3+Indicator_default_default!D3*Weighting!H4+Indicator_default_default!E3*Weighting!H5+Indicator_default_default!F3*Weighting!H6+Indicator_default_default!G3*Weighting!H7+Indicator_default_default!H3*Weighting!H8+Indicator_default_default!I3*Weighting!H9+Indicator_default_default!J3*Weighting!H10+Indicator_default_default!K3*Weighting!H11+Indicator_default_default!L3*Weighting!H12+Indicator_default_default!M3*Weighting!H13+Indicator_default_default!N3*Weighting!H14+Indicator_default_default!O3*Weighting!H15+Indicator_default_default!P3*Weighting!H16+Indicator_default_default!Q3*Weighting!H17</f>
        <v>-0.31745487538460715</v>
      </c>
      <c r="I3" s="8">
        <f>+Indicator_default_default!B3*Weighting!I2+Indicator_default_default!C3*Weighting!I3+Indicator_default_default!D3*Weighting!I4+Indicator_default_default!E3*Weighting!I5+Indicator_default_default!F3*Weighting!I6+Indicator_default_default!G3*Weighting!I7+Indicator_default_default!H3*Weighting!I8+Indicator_default_default!I3*Weighting!I9+Indicator_default_default!J3*Weighting!I10+Indicator_default_default!K3*Weighting!I11+Indicator_default_default!L3*Weighting!I12+Indicator_default_default!M3*Weighting!I13+Indicator_default_default!N3*Weighting!I14+Indicator_default_default!O3*Weighting!I15+Indicator_default_default!P3*Weighting!I16+Indicator_default_default!Q3*Weighting!I17</f>
        <v>5.1820917101106936E-2</v>
      </c>
      <c r="J3" s="8">
        <f>+Indicator_default_default!B3*Weighting!J2+Indicator_default_default!C3*Weighting!J3+Indicator_default_default!D3*Weighting!J4+Indicator_default_default!E3*Weighting!J5+Indicator_default_default!F3*Weighting!J6+Indicator_default_default!G3*Weighting!J7+Indicator_default_default!H3*Weighting!J8+Indicator_default_default!I3*Weighting!J9+Indicator_default_default!J3*Weighting!J10+Indicator_default_default!K3*Weighting!J11+Indicator_default_default!L3*Weighting!J12+Indicator_default_default!M3*Weighting!J13+Indicator_default_default!N3*Weighting!J14+Indicator_default_default!O3*Weighting!J15+Indicator_default_default!P3*Weighting!J16+Indicator_default_default!Q3*Weighting!J17</f>
        <v>-0.41916795971987053</v>
      </c>
      <c r="K3" s="8">
        <f>+Indicator_default_default!B3*Weighting!K2+Indicator_default_default!C3*Weighting!K3+Indicator_default_default!D3*Weighting!K4+Indicator_default_default!E3*Weighting!K5+Indicator_default_default!F3*Weighting!K6+Indicator_default_default!G3*Weighting!K7+Indicator_default_default!H3*Weighting!K8+Indicator_default_default!I3*Weighting!K9+Indicator_default_default!J3*Weighting!K10+Indicator_default_default!K3*Weighting!K11+Indicator_default_default!L3*Weighting!K12+Indicator_default_default!M3*Weighting!K13+Indicator_default_default!N3*Weighting!K14+Indicator_default_default!O3*Weighting!K15+Indicator_default_default!P3*Weighting!K16+Indicator_default_default!Q3*Weighting!K17</f>
        <v>-8.4027872067077777E-2</v>
      </c>
      <c r="L3" s="8">
        <f>+Indicator_default_default!B3*Weighting!L2+Indicator_default_default!C3*Weighting!L3+Indicator_default_default!D3*Weighting!L4+Indicator_default_default!E3*Weighting!L5+Indicator_default_default!F3*Weighting!L6+Indicator_default_default!G3*Weighting!L7+Indicator_default_default!H3*Weighting!L8+Indicator_default_default!I3*Weighting!L9+Indicator_default_default!J3*Weighting!L10+Indicator_default_default!K3*Weighting!L11+Indicator_default_default!L3*Weighting!L12+Indicator_default_default!M3*Weighting!L13+Indicator_default_default!N3*Weighting!L14+Indicator_default_default!O3*Weighting!L15+Indicator_default_default!P3*Weighting!L16+Indicator_default_default!Q3*Weighting!L17</f>
        <v>-2.3978004441607732</v>
      </c>
      <c r="M3" s="8">
        <f>+Indicator_default_default!B3*Weighting!M2+Indicator_default_default!C3*Weighting!M3+Indicator_default_default!D3*Weighting!M4+Indicator_default_default!E3*Weighting!M5+Indicator_default_default!F3*Weighting!M6+Indicator_default_default!G3*Weighting!M7+Indicator_default_default!H3*Weighting!M8+Indicator_default_default!I3*Weighting!M9+Indicator_default_default!J3*Weighting!M10+Indicator_default_default!K3*Weighting!M11+Indicator_default_default!L3*Weighting!M12+Indicator_default_default!M3*Weighting!M13+Indicator_default_default!N3*Weighting!M14+Indicator_default_default!O3*Weighting!M15+Indicator_default_default!P3*Weighting!M16+Indicator_default_default!Q3*Weighting!M17</f>
        <v>0.10035270395395428</v>
      </c>
      <c r="N3" s="8">
        <f>+Indicator_default_default!B3*Weighting!N2+Indicator_default_default!C3*Weighting!N3+Indicator_default_default!D3*Weighting!N4+Indicator_default_default!E3*Weighting!N5+Indicator_default_default!F3*Weighting!N6+Indicator_default_default!G3*Weighting!N7+Indicator_default_default!H3*Weighting!N8+Indicator_default_default!I3*Weighting!N9+Indicator_default_default!J3*Weighting!N10+Indicator_default_default!K3*Weighting!N11+Indicator_default_default!L3*Weighting!N12+Indicator_default_default!M3*Weighting!N13+Indicator_default_default!N3*Weighting!N14+Indicator_default_default!O3*Weighting!N15+Indicator_default_default!P3*Weighting!N16+Indicator_default_default!Q3*Weighting!N17</f>
        <v>-1.4468422366025413E-2</v>
      </c>
      <c r="O3" s="8">
        <f>+Indicator_default_default!B3*Weighting!O2+Indicator_default_default!C3*Weighting!O3+Indicator_default_default!D3*Weighting!O4+Indicator_default_default!E3*Weighting!O5+Indicator_default_default!F3*Weighting!O6+Indicator_default_default!G3*Weighting!O7+Indicator_default_default!H3*Weighting!O8+Indicator_default_default!I3*Weighting!O9+Indicator_default_default!J3*Weighting!O10+Indicator_default_default!K3*Weighting!O11+Indicator_default_default!L3*Weighting!O12+Indicator_default_default!M3*Weighting!O13+Indicator_default_default!N3*Weighting!O14+Indicator_default_default!O3*Weighting!O15+Indicator_default_default!P3*Weighting!O16+Indicator_default_default!Q3*Weighting!O17</f>
        <v>0.26610287627268059</v>
      </c>
      <c r="P3" s="8">
        <f>+Indicator_default_default!B3*Weighting!P2+Indicator_default_default!C3*Weighting!P3+Indicator_default_default!D3*Weighting!P4+Indicator_default_default!E3*Weighting!P5+Indicator_default_default!F3*Weighting!P6+Indicator_default_default!G3*Weighting!P7+Indicator_default_default!H3*Weighting!P8+Indicator_default_default!I3*Weighting!P9+Indicator_default_default!J3*Weighting!P10+Indicator_default_default!K3*Weighting!P11+Indicator_default_default!L3*Weighting!P12+Indicator_default_default!M3*Weighting!P13+Indicator_default_default!N3*Weighting!P14+Indicator_default_default!O3*Weighting!P15+Indicator_default_default!P3*Weighting!P16+Indicator_default_default!Q3*Weighting!P17</f>
        <v>0.16321827071674455</v>
      </c>
      <c r="Q3" s="8">
        <f>+Indicator_default_default!B3*Weighting!Q2+Indicator_default_default!C3*Weighting!Q3+Indicator_default_default!D3*Weighting!Q4+Indicator_default_default!E3*Weighting!Q5+Indicator_default_default!F3*Weighting!Q6+Indicator_default_default!G3*Weighting!Q7+Indicator_default_default!H3*Weighting!Q8+Indicator_default_default!I3*Weighting!Q9+Indicator_default_default!J3*Weighting!Q10+Indicator_default_default!K3*Weighting!Q11+Indicator_default_default!L3*Weighting!Q12+Indicator_default_default!M3*Weighting!Q13+Indicator_default_default!N3*Weighting!Q14+Indicator_default_default!O3*Weighting!Q15+Indicator_default_default!P3*Weighting!Q16+Indicator_default_default!Q3*Weighting!Q17</f>
        <v>3.8089232124661185E-2</v>
      </c>
      <c r="R3" s="8">
        <f>+Indicator_default_default!B3*Weighting!R2+Indicator_default_default!C3*Weighting!R3+Indicator_default_default!D3*Weighting!R4+Indicator_default_default!E3*Weighting!R5+Indicator_default_default!F3*Weighting!R6+Indicator_default_default!G3*Weighting!R7+Indicator_default_default!H3*Weighting!R8+Indicator_default_default!I3*Weighting!R9+Indicator_default_default!J3*Weighting!R10+Indicator_default_default!K3*Weighting!R11+Indicator_default_default!L3*Weighting!R12+Indicator_default_default!M3*Weighting!R13+Indicator_default_default!N3*Weighting!R14+Indicator_default_default!O3*Weighting!R15+Indicator_default_default!P3*Weighting!R16+Indicator_default_default!Q3*Weighting!R17</f>
        <v>0.44603143514858357</v>
      </c>
      <c r="S3" s="8">
        <f>+Indicator_default_default!B3*Weighting!S2+Indicator_default_default!C3*Weighting!S3+Indicator_default_default!D3*Weighting!S4+Indicator_default_default!E3*Weighting!S5+Indicator_default_default!F3*Weighting!S6+Indicator_default_default!G3*Weighting!S7+Indicator_default_default!H3*Weighting!S8+Indicator_default_default!I3*Weighting!S9+Indicator_default_default!J3*Weighting!S10+Indicator_default_default!K3*Weighting!S11+Indicator_default_default!L3*Weighting!S12+Indicator_default_default!M3*Weighting!S13+Indicator_default_default!N3*Weighting!S14+Indicator_default_default!O3*Weighting!S15+Indicator_default_default!P3*Weighting!S16+Indicator_default_default!Q3*Weighting!S17</f>
        <v>0.2428249345292178</v>
      </c>
      <c r="T3" s="8">
        <f>+Indicator_default_default!B3*Weighting!T2+Indicator_default_default!C3*Weighting!T3+Indicator_default_default!D3*Weighting!T4+Indicator_default_default!E3*Weighting!T5+Indicator_default_default!F3*Weighting!T6+Indicator_default_default!G3*Weighting!T7+Indicator_default_default!H3*Weighting!T8+Indicator_default_default!I3*Weighting!T9+Indicator_default_default!J3*Weighting!T10+Indicator_default_default!K3*Weighting!T11+Indicator_default_default!L3*Weighting!T12+Indicator_default_default!M3*Weighting!T13+Indicator_default_default!N3*Weighting!T14+Indicator_default_default!O3*Weighting!T15+Indicator_default_default!P3*Weighting!T16+Indicator_default_default!Q3*Weighting!T17</f>
        <v>0.60264829165357825</v>
      </c>
      <c r="U3" s="8">
        <f>+Indicator_default_default!B3*Weighting!U2+Indicator_default_default!C3*Weighting!U3+Indicator_default_default!D3*Weighting!U4+Indicator_default_default!E3*Weighting!U5+Indicator_default_default!F3*Weighting!U6+Indicator_default_default!G3*Weighting!U7+Indicator_default_default!H3*Weighting!U8+Indicator_default_default!I3*Weighting!U9+Indicator_default_default!J3*Weighting!U10+Indicator_default_default!K3*Weighting!U11+Indicator_default_default!L3*Weighting!U12+Indicator_default_default!M3*Weighting!U13+Indicator_default_default!N3*Weighting!U14+Indicator_default_default!O3*Weighting!U15+Indicator_default_default!P3*Weighting!U16+Indicator_default_default!Q3*Weighting!U17</f>
        <v>-0.36284706846860104</v>
      </c>
      <c r="V3" s="8">
        <f>+Indicator_default_default!B3*Weighting!V2+Indicator_default_default!C3*Weighting!V3+Indicator_default_default!D3*Weighting!V4+Indicator_default_default!E3*Weighting!V5+Indicator_default_default!F3*Weighting!V6+Indicator_default_default!G3*Weighting!V7+Indicator_default_default!H3*Weighting!V8+Indicator_default_default!I3*Weighting!V9+Indicator_default_default!J3*Weighting!V10+Indicator_default_default!K3*Weighting!V11+Indicator_default_default!L3*Weighting!V12+Indicator_default_default!M3*Weighting!V13+Indicator_default_default!N3*Weighting!V14+Indicator_default_default!O3*Weighting!V15+Indicator_default_default!P3*Weighting!V16+Indicator_default_default!Q3*Weighting!V17</f>
        <v>0.5898437020279319</v>
      </c>
      <c r="W3" s="8">
        <f>+Indicator_default_default!B3*Weighting!W2+Indicator_default_default!C3*Weighting!W3+Indicator_default_default!D3*Weighting!W4+Indicator_default_default!E3*Weighting!W5+Indicator_default_default!F3*Weighting!W6+Indicator_default_default!G3*Weighting!W7+Indicator_default_default!H3*Weighting!W8+Indicator_default_default!I3*Weighting!W9+Indicator_default_default!J3*Weighting!W10+Indicator_default_default!K3*Weighting!W11+Indicator_default_default!L3*Weighting!W12+Indicator_default_default!M3*Weighting!W13+Indicator_default_default!N3*Weighting!W14+Indicator_default_default!O3*Weighting!W15+Indicator_default_default!P3*Weighting!W16+Indicator_default_default!Q3*Weighting!W17</f>
        <v>0.1554695055783655</v>
      </c>
      <c r="X3" s="8">
        <f>+Indicator_default_default!B3*Weighting!X2+Indicator_default_default!C3*Weighting!X3+Indicator_default_default!D3*Weighting!X4+Indicator_default_default!E3*Weighting!X5+Indicator_default_default!F3*Weighting!X6+Indicator_default_default!G3*Weighting!X7+Indicator_default_default!H3*Weighting!X8+Indicator_default_default!I3*Weighting!X9+Indicator_default_default!J3*Weighting!X10+Indicator_default_default!K3*Weighting!X11+Indicator_default_default!L3*Weighting!X12+Indicator_default_default!M3*Weighting!X13+Indicator_default_default!N3*Weighting!X14+Indicator_default_default!O3*Weighting!X15+Indicator_default_default!P3*Weighting!X16+Indicator_default_default!Q3*Weighting!X17</f>
        <v>0.12095959847944898</v>
      </c>
      <c r="Y3" s="8">
        <f>+Indicator_default_default!B3*Weighting!Y2+Indicator_default_default!C3*Weighting!Y3+Indicator_default_default!D3*Weighting!Y4+Indicator_default_default!E3*Weighting!Y5+Indicator_default_default!F3*Weighting!Y6+Indicator_default_default!G3*Weighting!Y7+Indicator_default_default!H3*Weighting!Y8+Indicator_default_default!I3*Weighting!Y9+Indicator_default_default!J3*Weighting!Y10+Indicator_default_default!K3*Weighting!Y11+Indicator_default_default!L3*Weighting!Y12+Indicator_default_default!M3*Weighting!Y13+Indicator_default_default!N3*Weighting!Y14+Indicator_default_default!O3*Weighting!Y15+Indicator_default_default!P3*Weighting!Y16+Indicator_default_default!Q3*Weighting!Y17</f>
        <v>0.46444348461512958</v>
      </c>
      <c r="Z3" s="8">
        <f>+Indicator_default_default!B3*Weighting!Z2+Indicator_default_default!C3*Weighting!Z3+Indicator_default_default!D3*Weighting!Z4+Indicator_default_default!E3*Weighting!Z5+Indicator_default_default!F3*Weighting!Z6+Indicator_default_default!G3*Weighting!Z7+Indicator_default_default!H3*Weighting!Z8+Indicator_default_default!I3*Weighting!Z9+Indicator_default_default!J3*Weighting!Z10+Indicator_default_default!K3*Weighting!Z11+Indicator_default_default!L3*Weighting!Z12+Indicator_default_default!M3*Weighting!Z13+Indicator_default_default!N3*Weighting!Z14+Indicator_default_default!O3*Weighting!Z15+Indicator_default_default!P3*Weighting!Z16+Indicator_default_default!Q3*Weighting!Z17</f>
        <v>0.29087166393230152</v>
      </c>
      <c r="AA3" s="8">
        <f>+Indicator_default_default!B3*Weighting!AA2+Indicator_default_default!C3*Weighting!AA3+Indicator_default_default!D3*Weighting!AA4+Indicator_default_default!E3*Weighting!AA5+Indicator_default_default!F3*Weighting!AA6+Indicator_default_default!G3*Weighting!AA7+Indicator_default_default!H3*Weighting!AA8+Indicator_default_default!I3*Weighting!AA9+Indicator_default_default!J3*Weighting!AA10+Indicator_default_default!K3*Weighting!AA11+Indicator_default_default!L3*Weighting!AA12+Indicator_default_default!M3*Weighting!AA13+Indicator_default_default!N3*Weighting!AA14+Indicator_default_default!O3*Weighting!AA15+Indicator_default_default!P3*Weighting!AA16+Indicator_default_default!Q3*Weighting!AA17</f>
        <v>0.21495059372522599</v>
      </c>
    </row>
    <row r="4" spans="1:27" x14ac:dyDescent="0.35">
      <c r="A4" s="5" t="s">
        <v>3</v>
      </c>
      <c r="B4" s="8">
        <f ca="1">+Indicator_default_default!B4*Weighting!B2+Indicator_default_default!C4*Weighting!B3+Indicator_default_default!D4*Weighting!B4+Indicator_default_default!E4*Weighting!B5+Indicator_default_default!F4*Weighting!B6+Indicator_default_default!G4*Weighting!B7+Indicator_default_default!H4*Weighting!B8+Indicator_default_default!I4*Weighting!B9+Indicator_default_default!J4*Weighting!B10+Indicator_default_default!K4*Weighting!B11+Indicator_default_default!L4*Weighting!B12+Indicator_default_default!M4*Weighting!B13+Indicator_default_default!N4*Weighting!B14+Indicator_default_default!O4*Weighting!B15+Indicator_default_default!P4*Weighting!B16+Indicator_default_default!Q4*Weighting!B17</f>
        <v>-0.36875102139077759</v>
      </c>
      <c r="C4" s="8">
        <f ca="1">+Indicator_default_default!B4*Weighting!C2+Indicator_default_default!C4*Weighting!C3+Indicator_default_default!D4*Weighting!C4+Indicator_default_default!E4*Weighting!C5+Indicator_default_default!F4*Weighting!C6+Indicator_default_default!G4*Weighting!C7+Indicator_default_default!H4*Weighting!C8+Indicator_default_default!I4*Weighting!C9+Indicator_default_default!J4*Weighting!C10+Indicator_default_default!K4*Weighting!C11+Indicator_default_default!L4*Weighting!C12+Indicator_default_default!M4*Weighting!C13+Indicator_default_default!N4*Weighting!C14+Indicator_default_default!O4*Weighting!C15+Indicator_default_default!P4*Weighting!C16+Indicator_default_default!Q4*Weighting!C17</f>
        <v>-0.40649765147279571</v>
      </c>
      <c r="D4" s="8">
        <f ca="1">+Indicator_default_default!B4*Weighting!D2+Indicator_default_default!C4*Weighting!D3+Indicator_default_default!D4*Weighting!D4+Indicator_default_default!E4*Weighting!D5+Indicator_default_default!F4*Weighting!D6+Indicator_default_default!G4*Weighting!D7+Indicator_default_default!H4*Weighting!D8+Indicator_default_default!I4*Weighting!D9+Indicator_default_default!J4*Weighting!D10+Indicator_default_default!K4*Weighting!D11+Indicator_default_default!L4*Weighting!D12+Indicator_default_default!M4*Weighting!D13+Indicator_default_default!N4*Weighting!D14+Indicator_default_default!O4*Weighting!D15+Indicator_default_default!P4*Weighting!D16+Indicator_default_default!Q4*Weighting!D17</f>
        <v>-0.36938122930766487</v>
      </c>
      <c r="E4" s="8">
        <f ca="1">+Indicator_default_default!B4*Weighting!E2+Indicator_default_default!C4*Weighting!E3+Indicator_default_default!D4*Weighting!E4+Indicator_default_default!E4*Weighting!E5+Indicator_default_default!F4*Weighting!E6+Indicator_default_default!G4*Weighting!E7+Indicator_default_default!H4*Weighting!E8+Indicator_default_default!I4*Weighting!E9+Indicator_default_default!J4*Weighting!E10+Indicator_default_default!K4*Weighting!E11+Indicator_default_default!L4*Weighting!E12+Indicator_default_default!M4*Weighting!E13+Indicator_default_default!N4*Weighting!E14+Indicator_default_default!O4*Weighting!E15+Indicator_default_default!P4*Weighting!E16+Indicator_default_default!Q4*Weighting!E17</f>
        <v>-0.44941205162438153</v>
      </c>
      <c r="F4" s="8">
        <f ca="1">+Indicator_default_default!B4*Weighting!F2+Indicator_default_default!C4*Weighting!F3+Indicator_default_default!D4*Weighting!F4+Indicator_default_default!E4*Weighting!F5+Indicator_default_default!F4*Weighting!F6+Indicator_default_default!G4*Weighting!F7+Indicator_default_default!H4*Weighting!F8+Indicator_default_default!I4*Weighting!F9+Indicator_default_default!J4*Weighting!F10+Indicator_default_default!K4*Weighting!F11+Indicator_default_default!L4*Weighting!F12+Indicator_default_default!M4*Weighting!F13+Indicator_default_default!N4*Weighting!F14+Indicator_default_default!O4*Weighting!F15+Indicator_default_default!P4*Weighting!F16+Indicator_default_default!Q4*Weighting!F17</f>
        <v>-0.39064208249089116</v>
      </c>
      <c r="G4" s="8">
        <f>+Indicator_default_default!B4*Weighting!G2+Indicator_default_default!C4*Weighting!G3+Indicator_default_default!D4*Weighting!G4+Indicator_default_default!E4*Weighting!G5+Indicator_default_default!F4*Weighting!G6+Indicator_default_default!G4*Weighting!G7+Indicator_default_default!H4*Weighting!G8+Indicator_default_default!I4*Weighting!G9+Indicator_default_default!J4*Weighting!G10+Indicator_default_default!K4*Weighting!G11+Indicator_default_default!L4*Weighting!G12+Indicator_default_default!M4*Weighting!G13+Indicator_default_default!N4*Weighting!G14+Indicator_default_default!O4*Weighting!G15+Indicator_default_default!P4*Weighting!G16+Indicator_default_default!Q4*Weighting!G17</f>
        <v>-0.31520280626939895</v>
      </c>
      <c r="H4" s="8">
        <f>+Indicator_default_default!B4*Weighting!H2+Indicator_default_default!C4*Weighting!H3+Indicator_default_default!D4*Weighting!H4+Indicator_default_default!E4*Weighting!H5+Indicator_default_default!F4*Weighting!H6+Indicator_default_default!G4*Weighting!H7+Indicator_default_default!H4*Weighting!H8+Indicator_default_default!I4*Weighting!H9+Indicator_default_default!J4*Weighting!H10+Indicator_default_default!K4*Weighting!H11+Indicator_default_default!L4*Weighting!H12+Indicator_default_default!M4*Weighting!H13+Indicator_default_default!N4*Weighting!H14+Indicator_default_default!O4*Weighting!H15+Indicator_default_default!P4*Weighting!H16+Indicator_default_default!Q4*Weighting!H17</f>
        <v>-0.32356817169529489</v>
      </c>
      <c r="I4" s="8">
        <f>+Indicator_default_default!B4*Weighting!I2+Indicator_default_default!C4*Weighting!I3+Indicator_default_default!D4*Weighting!I4+Indicator_default_default!E4*Weighting!I5+Indicator_default_default!F4*Weighting!I6+Indicator_default_default!G4*Weighting!I7+Indicator_default_default!H4*Weighting!I8+Indicator_default_default!I4*Weighting!I9+Indicator_default_default!J4*Weighting!I10+Indicator_default_default!K4*Weighting!I11+Indicator_default_default!L4*Weighting!I12+Indicator_default_default!M4*Weighting!I13+Indicator_default_default!N4*Weighting!I14+Indicator_default_default!O4*Weighting!I15+Indicator_default_default!P4*Weighting!I16+Indicator_default_default!Q4*Weighting!I17</f>
        <v>-0.3193267572140121</v>
      </c>
      <c r="J4" s="8">
        <f>+Indicator_default_default!B4*Weighting!J2+Indicator_default_default!C4*Weighting!J3+Indicator_default_default!D4*Weighting!J4+Indicator_default_default!E4*Weighting!J5+Indicator_default_default!F4*Weighting!J6+Indicator_default_default!G4*Weighting!J7+Indicator_default_default!H4*Weighting!J8+Indicator_default_default!I4*Weighting!J9+Indicator_default_default!J4*Weighting!J10+Indicator_default_default!K4*Weighting!J11+Indicator_default_default!L4*Weighting!J12+Indicator_default_default!M4*Weighting!J13+Indicator_default_default!N4*Weighting!J14+Indicator_default_default!O4*Weighting!J15+Indicator_default_default!P4*Weighting!J16+Indicator_default_default!Q4*Weighting!J17</f>
        <v>-0.40868478993041968</v>
      </c>
      <c r="K4" s="8">
        <f>+Indicator_default_default!B4*Weighting!K2+Indicator_default_default!C4*Weighting!K3+Indicator_default_default!D4*Weighting!K4+Indicator_default_default!E4*Weighting!K5+Indicator_default_default!F4*Weighting!K6+Indicator_default_default!G4*Weighting!K7+Indicator_default_default!H4*Weighting!K8+Indicator_default_default!I4*Weighting!K9+Indicator_default_default!J4*Weighting!K10+Indicator_default_default!K4*Weighting!K11+Indicator_default_default!L4*Weighting!K12+Indicator_default_default!M4*Weighting!K13+Indicator_default_default!N4*Weighting!K14+Indicator_default_default!O4*Weighting!K15+Indicator_default_default!P4*Weighting!K16+Indicator_default_default!Q4*Weighting!K17</f>
        <v>-0.31843373919426088</v>
      </c>
      <c r="L4" s="8">
        <f>+Indicator_default_default!B4*Weighting!L2+Indicator_default_default!C4*Weighting!L3+Indicator_default_default!D4*Weighting!L4+Indicator_default_default!E4*Weighting!L5+Indicator_default_default!F4*Weighting!L6+Indicator_default_default!G4*Weighting!L7+Indicator_default_default!H4*Weighting!L8+Indicator_default_default!I4*Weighting!L9+Indicator_default_default!J4*Weighting!L10+Indicator_default_default!K4*Weighting!L11+Indicator_default_default!L4*Weighting!L12+Indicator_default_default!M4*Weighting!L13+Indicator_default_default!N4*Weighting!L14+Indicator_default_default!O4*Weighting!L15+Indicator_default_default!P4*Weighting!L16+Indicator_default_default!Q4*Weighting!L17</f>
        <v>-0.44601620084761678</v>
      </c>
      <c r="M4" s="8">
        <f>+Indicator_default_default!B4*Weighting!M2+Indicator_default_default!C4*Weighting!M3+Indicator_default_default!D4*Weighting!M4+Indicator_default_default!E4*Weighting!M5+Indicator_default_default!F4*Weighting!M6+Indicator_default_default!G4*Weighting!M7+Indicator_default_default!H4*Weighting!M8+Indicator_default_default!I4*Weighting!M9+Indicator_default_default!J4*Weighting!M10+Indicator_default_default!K4*Weighting!M11+Indicator_default_default!L4*Weighting!M12+Indicator_default_default!M4*Weighting!M13+Indicator_default_default!N4*Weighting!M14+Indicator_default_default!O4*Weighting!M15+Indicator_default_default!P4*Weighting!M16+Indicator_default_default!Q4*Weighting!M17</f>
        <v>-8.2031648669260576E-2</v>
      </c>
      <c r="N4" s="8">
        <f>+Indicator_default_default!B4*Weighting!N2+Indicator_default_default!C4*Weighting!N3+Indicator_default_default!D4*Weighting!N4+Indicator_default_default!E4*Weighting!N5+Indicator_default_default!F4*Weighting!N6+Indicator_default_default!G4*Weighting!N7+Indicator_default_default!H4*Weighting!N8+Indicator_default_default!I4*Weighting!N9+Indicator_default_default!J4*Weighting!N10+Indicator_default_default!K4*Weighting!N11+Indicator_default_default!L4*Weighting!N12+Indicator_default_default!M4*Weighting!N13+Indicator_default_default!N4*Weighting!N14+Indicator_default_default!O4*Weighting!N15+Indicator_default_default!P4*Weighting!N16+Indicator_default_default!Q4*Weighting!N17</f>
        <v>-0.2992021103858809</v>
      </c>
      <c r="O4" s="8">
        <f>+Indicator_default_default!B4*Weighting!O2+Indicator_default_default!C4*Weighting!O3+Indicator_default_default!D4*Weighting!O4+Indicator_default_default!E4*Weighting!O5+Indicator_default_default!F4*Weighting!O6+Indicator_default_default!G4*Weighting!O7+Indicator_default_default!H4*Weighting!O8+Indicator_default_default!I4*Weighting!O9+Indicator_default_default!J4*Weighting!O10+Indicator_default_default!K4*Weighting!O11+Indicator_default_default!L4*Weighting!O12+Indicator_default_default!M4*Weighting!O13+Indicator_default_default!N4*Weighting!O14+Indicator_default_default!O4*Weighting!O15+Indicator_default_default!P4*Weighting!O16+Indicator_default_default!Q4*Weighting!O17</f>
        <v>-0.48035260603150093</v>
      </c>
      <c r="P4" s="8">
        <f>+Indicator_default_default!B4*Weighting!P2+Indicator_default_default!C4*Weighting!P3+Indicator_default_default!D4*Weighting!P4+Indicator_default_default!E4*Weighting!P5+Indicator_default_default!F4*Weighting!P6+Indicator_default_default!G4*Weighting!P7+Indicator_default_default!H4*Weighting!P8+Indicator_default_default!I4*Weighting!P9+Indicator_default_default!J4*Weighting!P10+Indicator_default_default!K4*Weighting!P11+Indicator_default_default!L4*Weighting!P12+Indicator_default_default!M4*Weighting!P13+Indicator_default_default!N4*Weighting!P14+Indicator_default_default!O4*Weighting!P15+Indicator_default_default!P4*Weighting!P16+Indicator_default_default!Q4*Weighting!P17</f>
        <v>-0.57971870837847383</v>
      </c>
      <c r="Q4" s="8">
        <f>+Indicator_default_default!B4*Weighting!Q2+Indicator_default_default!C4*Weighting!Q3+Indicator_default_default!D4*Weighting!Q4+Indicator_default_default!E4*Weighting!Q5+Indicator_default_default!F4*Weighting!Q6+Indicator_default_default!G4*Weighting!Q7+Indicator_default_default!H4*Weighting!Q8+Indicator_default_default!I4*Weighting!Q9+Indicator_default_default!J4*Weighting!Q10+Indicator_default_default!K4*Weighting!Q11+Indicator_default_default!L4*Weighting!Q12+Indicator_default_default!M4*Weighting!Q13+Indicator_default_default!N4*Weighting!Q14+Indicator_default_default!O4*Weighting!Q15+Indicator_default_default!P4*Weighting!Q16+Indicator_default_default!Q4*Weighting!Q17</f>
        <v>-8.5285222953378217E-2</v>
      </c>
      <c r="R4" s="8">
        <f>+Indicator_default_default!B4*Weighting!R2+Indicator_default_default!C4*Weighting!R3+Indicator_default_default!D4*Weighting!R4+Indicator_default_default!E4*Weighting!R5+Indicator_default_default!F4*Weighting!R6+Indicator_default_default!G4*Weighting!R7+Indicator_default_default!H4*Weighting!R8+Indicator_default_default!I4*Weighting!R9+Indicator_default_default!J4*Weighting!R10+Indicator_default_default!K4*Weighting!R11+Indicator_default_default!L4*Weighting!R12+Indicator_default_default!M4*Weighting!R13+Indicator_default_default!N4*Weighting!R14+Indicator_default_default!O4*Weighting!R15+Indicator_default_default!P4*Weighting!R16+Indicator_default_default!Q4*Weighting!R17</f>
        <v>-0.30526174424994484</v>
      </c>
      <c r="S4" s="8">
        <f>+Indicator_default_default!B4*Weighting!S2+Indicator_default_default!C4*Weighting!S3+Indicator_default_default!D4*Weighting!S4+Indicator_default_default!E4*Weighting!S5+Indicator_default_default!F4*Weighting!S6+Indicator_default_default!G4*Weighting!S7+Indicator_default_default!H4*Weighting!S8+Indicator_default_default!I4*Weighting!S9+Indicator_default_default!J4*Weighting!S10+Indicator_default_default!K4*Weighting!S11+Indicator_default_default!L4*Weighting!S12+Indicator_default_default!M4*Weighting!S13+Indicator_default_default!N4*Weighting!S14+Indicator_default_default!O4*Weighting!S15+Indicator_default_default!P4*Weighting!S16+Indicator_default_default!Q4*Weighting!S17</f>
        <v>-0.18304864541065516</v>
      </c>
      <c r="T4" s="8">
        <f>+Indicator_default_default!B4*Weighting!T2+Indicator_default_default!C4*Weighting!T3+Indicator_default_default!D4*Weighting!T4+Indicator_default_default!E4*Weighting!T5+Indicator_default_default!F4*Weighting!T6+Indicator_default_default!G4*Weighting!T7+Indicator_default_default!H4*Weighting!T8+Indicator_default_default!I4*Weighting!T9+Indicator_default_default!J4*Weighting!T10+Indicator_default_default!K4*Weighting!T11+Indicator_default_default!L4*Weighting!T12+Indicator_default_default!M4*Weighting!T13+Indicator_default_default!N4*Weighting!T14+Indicator_default_default!O4*Weighting!T15+Indicator_default_default!P4*Weighting!T16+Indicator_default_default!Q4*Weighting!T17</f>
        <v>-0.34341525087685154</v>
      </c>
      <c r="U4" s="8">
        <f>+Indicator_default_default!B4*Weighting!U2+Indicator_default_default!C4*Weighting!U3+Indicator_default_default!D4*Weighting!U4+Indicator_default_default!E4*Weighting!U5+Indicator_default_default!F4*Weighting!U6+Indicator_default_default!G4*Weighting!U7+Indicator_default_default!H4*Weighting!U8+Indicator_default_default!I4*Weighting!U9+Indicator_default_default!J4*Weighting!U10+Indicator_default_default!K4*Weighting!U11+Indicator_default_default!L4*Weighting!U12+Indicator_default_default!M4*Weighting!U13+Indicator_default_default!N4*Weighting!U14+Indicator_default_default!O4*Weighting!U15+Indicator_default_default!P4*Weighting!U16+Indicator_default_default!Q4*Weighting!U17</f>
        <v>-0.15365558830723799</v>
      </c>
      <c r="V4" s="8">
        <f>+Indicator_default_default!B4*Weighting!V2+Indicator_default_default!C4*Weighting!V3+Indicator_default_default!D4*Weighting!V4+Indicator_default_default!E4*Weighting!V5+Indicator_default_default!F4*Weighting!V6+Indicator_default_default!G4*Weighting!V7+Indicator_default_default!H4*Weighting!V8+Indicator_default_default!I4*Weighting!V9+Indicator_default_default!J4*Weighting!V10+Indicator_default_default!K4*Weighting!V11+Indicator_default_default!L4*Weighting!V12+Indicator_default_default!M4*Weighting!V13+Indicator_default_default!N4*Weighting!V14+Indicator_default_default!O4*Weighting!V15+Indicator_default_default!P4*Weighting!V16+Indicator_default_default!Q4*Weighting!V17</f>
        <v>-0.40495127982884527</v>
      </c>
      <c r="W4" s="8">
        <f>+Indicator_default_default!B4*Weighting!W2+Indicator_default_default!C4*Weighting!W3+Indicator_default_default!D4*Weighting!W4+Indicator_default_default!E4*Weighting!W5+Indicator_default_default!F4*Weighting!W6+Indicator_default_default!G4*Weighting!W7+Indicator_default_default!H4*Weighting!W8+Indicator_default_default!I4*Weighting!W9+Indicator_default_default!J4*Weighting!W10+Indicator_default_default!K4*Weighting!W11+Indicator_default_default!L4*Weighting!W12+Indicator_default_default!M4*Weighting!W13+Indicator_default_default!N4*Weighting!W14+Indicator_default_default!O4*Weighting!W15+Indicator_default_default!P4*Weighting!W16+Indicator_default_default!Q4*Weighting!W17</f>
        <v>-0.62770499989380779</v>
      </c>
      <c r="X4" s="8">
        <f>+Indicator_default_default!B4*Weighting!X2+Indicator_default_default!C4*Weighting!X3+Indicator_default_default!D4*Weighting!X4+Indicator_default_default!E4*Weighting!X5+Indicator_default_default!F4*Weighting!X6+Indicator_default_default!G4*Weighting!X7+Indicator_default_default!H4*Weighting!X8+Indicator_default_default!I4*Weighting!X9+Indicator_default_default!J4*Weighting!X10+Indicator_default_default!K4*Weighting!X11+Indicator_default_default!L4*Weighting!X12+Indicator_default_default!M4*Weighting!X13+Indicator_default_default!N4*Weighting!X14+Indicator_default_default!O4*Weighting!X15+Indicator_default_default!P4*Weighting!X16+Indicator_default_default!Q4*Weighting!X17</f>
        <v>-0.58219893076167495</v>
      </c>
      <c r="Y4" s="8">
        <f>+Indicator_default_default!B4*Weighting!Y2+Indicator_default_default!C4*Weighting!Y3+Indicator_default_default!D4*Weighting!Y4+Indicator_default_default!E4*Weighting!Y5+Indicator_default_default!F4*Weighting!Y6+Indicator_default_default!G4*Weighting!Y7+Indicator_default_default!H4*Weighting!Y8+Indicator_default_default!I4*Weighting!Y9+Indicator_default_default!J4*Weighting!Y10+Indicator_default_default!K4*Weighting!Y11+Indicator_default_default!L4*Weighting!Y12+Indicator_default_default!M4*Weighting!Y13+Indicator_default_default!N4*Weighting!Y14+Indicator_default_default!O4*Weighting!Y15+Indicator_default_default!P4*Weighting!Y16+Indicator_default_default!Q4*Weighting!Y17</f>
        <v>-8.5804688934132081E-2</v>
      </c>
      <c r="Z4" s="8">
        <f>+Indicator_default_default!B4*Weighting!Z2+Indicator_default_default!C4*Weighting!Z3+Indicator_default_default!D4*Weighting!Z4+Indicator_default_default!E4*Weighting!Z5+Indicator_default_default!F4*Weighting!Z6+Indicator_default_default!G4*Weighting!Z7+Indicator_default_default!H4*Weighting!Z8+Indicator_default_default!I4*Weighting!Z9+Indicator_default_default!J4*Weighting!Z10+Indicator_default_default!K4*Weighting!Z11+Indicator_default_default!L4*Weighting!Z12+Indicator_default_default!M4*Weighting!Z13+Indicator_default_default!N4*Weighting!Z14+Indicator_default_default!O4*Weighting!Z15+Indicator_default_default!P4*Weighting!Z16+Indicator_default_default!Q4*Weighting!Z17</f>
        <v>-0.29282238741169109</v>
      </c>
      <c r="AA4" s="8">
        <f>+Indicator_default_default!B4*Weighting!AA2+Indicator_default_default!C4*Weighting!AA3+Indicator_default_default!D4*Weighting!AA4+Indicator_default_default!E4*Weighting!AA5+Indicator_default_default!F4*Weighting!AA6+Indicator_default_default!G4*Weighting!AA7+Indicator_default_default!H4*Weighting!AA8+Indicator_default_default!I4*Weighting!AA9+Indicator_default_default!J4*Weighting!AA10+Indicator_default_default!K4*Weighting!AA11+Indicator_default_default!L4*Weighting!AA12+Indicator_default_default!M4*Weighting!AA13+Indicator_default_default!N4*Weighting!AA14+Indicator_default_default!O4*Weighting!AA15+Indicator_default_default!P4*Weighting!AA16+Indicator_default_default!Q4*Weighting!AA17</f>
        <v>-9.1774887369430624E-2</v>
      </c>
    </row>
    <row r="5" spans="1:27" x14ac:dyDescent="0.35">
      <c r="A5" s="5" t="s">
        <v>4</v>
      </c>
      <c r="B5" s="8">
        <f ca="1">+Indicator_default_default!B5*Weighting!B2+Indicator_default_default!C5*Weighting!B3+Indicator_default_default!D5*Weighting!B4+Indicator_default_default!E5*Weighting!B5+Indicator_default_default!F5*Weighting!B6+Indicator_default_default!G5*Weighting!B7+Indicator_default_default!H5*Weighting!B8+Indicator_default_default!I5*Weighting!B9+Indicator_default_default!J5*Weighting!B10+Indicator_default_default!K5*Weighting!B11+Indicator_default_default!L5*Weighting!B12+Indicator_default_default!M5*Weighting!B13+Indicator_default_default!N5*Weighting!B14+Indicator_default_default!O5*Weighting!B15+Indicator_default_default!P5*Weighting!B16+Indicator_default_default!Q5*Weighting!B17</f>
        <v>-0.37291922291995089</v>
      </c>
      <c r="C5" s="8">
        <f ca="1">+Indicator_default_default!B5*Weighting!C2+Indicator_default_default!C5*Weighting!C3+Indicator_default_default!D5*Weighting!C4+Indicator_default_default!E5*Weighting!C5+Indicator_default_default!F5*Weighting!C6+Indicator_default_default!G5*Weighting!C7+Indicator_default_default!H5*Weighting!C8+Indicator_default_default!I5*Weighting!C9+Indicator_default_default!J5*Weighting!C10+Indicator_default_default!K5*Weighting!C11+Indicator_default_default!L5*Weighting!C12+Indicator_default_default!M5*Weighting!C13+Indicator_default_default!N5*Weighting!C14+Indicator_default_default!O5*Weighting!C15+Indicator_default_default!P5*Weighting!C16+Indicator_default_default!Q5*Weighting!C17</f>
        <v>-0.38483861974628275</v>
      </c>
      <c r="D5" s="8">
        <f ca="1">+Indicator_default_default!B5*Weighting!D2+Indicator_default_default!C5*Weighting!D3+Indicator_default_default!D5*Weighting!D4+Indicator_default_default!E5*Weighting!D5+Indicator_default_default!F5*Weighting!D6+Indicator_default_default!G5*Weighting!D7+Indicator_default_default!H5*Weighting!D8+Indicator_default_default!I5*Weighting!D9+Indicator_default_default!J5*Weighting!D10+Indicator_default_default!K5*Weighting!D11+Indicator_default_default!L5*Weighting!D12+Indicator_default_default!M5*Weighting!D13+Indicator_default_default!N5*Weighting!D14+Indicator_default_default!O5*Weighting!D15+Indicator_default_default!P5*Weighting!D16+Indicator_default_default!Q5*Weighting!D17</f>
        <v>-0.37610076575132256</v>
      </c>
      <c r="E5" s="8">
        <f ca="1">+Indicator_default_default!B5*Weighting!E2+Indicator_default_default!C5*Weighting!E3+Indicator_default_default!D5*Weighting!E4+Indicator_default_default!E5*Weighting!E5+Indicator_default_default!F5*Weighting!E6+Indicator_default_default!G5*Weighting!E7+Indicator_default_default!H5*Weighting!E8+Indicator_default_default!I5*Weighting!E9+Indicator_default_default!J5*Weighting!E10+Indicator_default_default!K5*Weighting!E11+Indicator_default_default!L5*Weighting!E12+Indicator_default_default!M5*Weighting!E13+Indicator_default_default!N5*Weighting!E14+Indicator_default_default!O5*Weighting!E15+Indicator_default_default!P5*Weighting!E16+Indicator_default_default!Q5*Weighting!E17</f>
        <v>-0.39198584715605156</v>
      </c>
      <c r="F5" s="8">
        <f ca="1">+Indicator_default_default!B5*Weighting!F2+Indicator_default_default!C5*Weighting!F3+Indicator_default_default!D5*Weighting!F4+Indicator_default_default!E5*Weighting!F5+Indicator_default_default!F5*Weighting!F6+Indicator_default_default!G5*Weighting!F7+Indicator_default_default!H5*Weighting!F8+Indicator_default_default!I5*Weighting!F9+Indicator_default_default!J5*Weighting!F10+Indicator_default_default!K5*Weighting!F11+Indicator_default_default!L5*Weighting!F12+Indicator_default_default!M5*Weighting!F13+Indicator_default_default!N5*Weighting!F14+Indicator_default_default!O5*Weighting!F15+Indicator_default_default!P5*Weighting!F16+Indicator_default_default!Q5*Weighting!F17</f>
        <v>-0.38922066584924975</v>
      </c>
      <c r="G5" s="8">
        <f>+Indicator_default_default!B5*Weighting!G2+Indicator_default_default!C5*Weighting!G3+Indicator_default_default!D5*Weighting!G4+Indicator_default_default!E5*Weighting!G5+Indicator_default_default!F5*Weighting!G6+Indicator_default_default!G5*Weighting!G7+Indicator_default_default!H5*Weighting!G8+Indicator_default_default!I5*Weighting!G9+Indicator_default_default!J5*Weighting!G10+Indicator_default_default!K5*Weighting!G11+Indicator_default_default!L5*Weighting!G12+Indicator_default_default!M5*Weighting!G13+Indicator_default_default!N5*Weighting!G14+Indicator_default_default!O5*Weighting!G15+Indicator_default_default!P5*Weighting!G16+Indicator_default_default!Q5*Weighting!G17</f>
        <v>-0.31025615442533039</v>
      </c>
      <c r="H5" s="8">
        <f>+Indicator_default_default!B5*Weighting!H2+Indicator_default_default!C5*Weighting!H3+Indicator_default_default!D5*Weighting!H4+Indicator_default_default!E5*Weighting!H5+Indicator_default_default!F5*Weighting!H6+Indicator_default_default!G5*Weighting!H7+Indicator_default_default!H5*Weighting!H8+Indicator_default_default!I5*Weighting!H9+Indicator_default_default!J5*Weighting!H10+Indicator_default_default!K5*Weighting!H11+Indicator_default_default!L5*Weighting!H12+Indicator_default_default!M5*Weighting!H13+Indicator_default_default!N5*Weighting!H14+Indicator_default_default!O5*Weighting!H15+Indicator_default_default!P5*Weighting!H16+Indicator_default_default!Q5*Weighting!H17</f>
        <v>-0.31188328929598802</v>
      </c>
      <c r="I5" s="8">
        <f>+Indicator_default_default!B5*Weighting!I2+Indicator_default_default!C5*Weighting!I3+Indicator_default_default!D5*Weighting!I4+Indicator_default_default!E5*Weighting!I5+Indicator_default_default!F5*Weighting!I6+Indicator_default_default!G5*Weighting!I7+Indicator_default_default!H5*Weighting!I8+Indicator_default_default!I5*Weighting!I9+Indicator_default_default!J5*Weighting!I10+Indicator_default_default!K5*Weighting!I11+Indicator_default_default!L5*Weighting!I12+Indicator_default_default!M5*Weighting!I13+Indicator_default_default!N5*Weighting!I14+Indicator_default_default!O5*Weighting!I15+Indicator_default_default!P5*Weighting!I16+Indicator_default_default!Q5*Weighting!I17</f>
        <v>-0.31583770747365358</v>
      </c>
      <c r="J5" s="8">
        <f>+Indicator_default_default!B5*Weighting!J2+Indicator_default_default!C5*Weighting!J3+Indicator_default_default!D5*Weighting!J4+Indicator_default_default!E5*Weighting!J5+Indicator_default_default!F5*Weighting!J6+Indicator_default_default!G5*Weighting!J7+Indicator_default_default!H5*Weighting!J8+Indicator_default_default!I5*Weighting!J9+Indicator_default_default!J5*Weighting!J10+Indicator_default_default!K5*Weighting!J11+Indicator_default_default!L5*Weighting!J12+Indicator_default_default!M5*Weighting!J13+Indicator_default_default!N5*Weighting!J14+Indicator_default_default!O5*Weighting!J15+Indicator_default_default!P5*Weighting!J16+Indicator_default_default!Q5*Weighting!J17</f>
        <v>-0.35907805891622674</v>
      </c>
      <c r="K5" s="8">
        <f>+Indicator_default_default!B5*Weighting!K2+Indicator_default_default!C5*Weighting!K3+Indicator_default_default!D5*Weighting!K4+Indicator_default_default!E5*Weighting!K5+Indicator_default_default!F5*Weighting!K6+Indicator_default_default!G5*Weighting!K7+Indicator_default_default!H5*Weighting!K8+Indicator_default_default!I5*Weighting!K9+Indicator_default_default!J5*Weighting!K10+Indicator_default_default!K5*Weighting!K11+Indicator_default_default!L5*Weighting!K12+Indicator_default_default!M5*Weighting!K13+Indicator_default_default!N5*Weighting!K14+Indicator_default_default!O5*Weighting!K15+Indicator_default_default!P5*Weighting!K16+Indicator_default_default!Q5*Weighting!K17</f>
        <v>-0.31465490937409474</v>
      </c>
      <c r="L5" s="8">
        <f>+Indicator_default_default!B5*Weighting!L2+Indicator_default_default!C5*Weighting!L3+Indicator_default_default!D5*Weighting!L4+Indicator_default_default!E5*Weighting!L5+Indicator_default_default!F5*Weighting!L6+Indicator_default_default!G5*Weighting!L7+Indicator_default_default!H5*Weighting!L8+Indicator_default_default!I5*Weighting!L9+Indicator_default_default!J5*Weighting!L10+Indicator_default_default!K5*Weighting!L11+Indicator_default_default!L5*Weighting!L12+Indicator_default_default!M5*Weighting!L13+Indicator_default_default!N5*Weighting!L14+Indicator_default_default!O5*Weighting!L15+Indicator_default_default!P5*Weighting!L16+Indicator_default_default!Q5*Weighting!L17</f>
        <v>-0.41583891887492958</v>
      </c>
      <c r="M5" s="8">
        <f>+Indicator_default_default!B5*Weighting!M2+Indicator_default_default!C5*Weighting!M3+Indicator_default_default!D5*Weighting!M4+Indicator_default_default!E5*Weighting!M5+Indicator_default_default!F5*Weighting!M6+Indicator_default_default!G5*Weighting!M7+Indicator_default_default!H5*Weighting!M8+Indicator_default_default!I5*Weighting!M9+Indicator_default_default!J5*Weighting!M10+Indicator_default_default!K5*Weighting!M11+Indicator_default_default!L5*Weighting!M12+Indicator_default_default!M5*Weighting!M13+Indicator_default_default!N5*Weighting!M14+Indicator_default_default!O5*Weighting!M15+Indicator_default_default!P5*Weighting!M16+Indicator_default_default!Q5*Weighting!M17</f>
        <v>-6.9327862621899411E-2</v>
      </c>
      <c r="N5" s="8">
        <f>+Indicator_default_default!B5*Weighting!N2+Indicator_default_default!C5*Weighting!N3+Indicator_default_default!D5*Weighting!N4+Indicator_default_default!E5*Weighting!N5+Indicator_default_default!F5*Weighting!N6+Indicator_default_default!G5*Weighting!N7+Indicator_default_default!H5*Weighting!N8+Indicator_default_default!I5*Weighting!N9+Indicator_default_default!J5*Weighting!N10+Indicator_default_default!K5*Weighting!N11+Indicator_default_default!L5*Weighting!N12+Indicator_default_default!M5*Weighting!N13+Indicator_default_default!N5*Weighting!N14+Indicator_default_default!O5*Weighting!N15+Indicator_default_default!P5*Weighting!N16+Indicator_default_default!Q5*Weighting!N17</f>
        <v>-0.39226863021696756</v>
      </c>
      <c r="O5" s="8">
        <f>+Indicator_default_default!B5*Weighting!O2+Indicator_default_default!C5*Weighting!O3+Indicator_default_default!D5*Weighting!O4+Indicator_default_default!E5*Weighting!O5+Indicator_default_default!F5*Weighting!O6+Indicator_default_default!G5*Weighting!O7+Indicator_default_default!H5*Weighting!O8+Indicator_default_default!I5*Weighting!O9+Indicator_default_default!J5*Weighting!O10+Indicator_default_default!K5*Weighting!O11+Indicator_default_default!L5*Weighting!O12+Indicator_default_default!M5*Weighting!O13+Indicator_default_default!N5*Weighting!O14+Indicator_default_default!O5*Weighting!O15+Indicator_default_default!P5*Weighting!O16+Indicator_default_default!Q5*Weighting!O17</f>
        <v>-0.33955486884807562</v>
      </c>
      <c r="P5" s="8">
        <f>+Indicator_default_default!B5*Weighting!P2+Indicator_default_default!C5*Weighting!P3+Indicator_default_default!D5*Weighting!P4+Indicator_default_default!E5*Weighting!P5+Indicator_default_default!F5*Weighting!P6+Indicator_default_default!G5*Weighting!P7+Indicator_default_default!H5*Weighting!P8+Indicator_default_default!I5*Weighting!P9+Indicator_default_default!J5*Weighting!P10+Indicator_default_default!K5*Weighting!P11+Indicator_default_default!L5*Weighting!P12+Indicator_default_default!M5*Weighting!P13+Indicator_default_default!N5*Weighting!P14+Indicator_default_default!O5*Weighting!P15+Indicator_default_default!P5*Weighting!P16+Indicator_default_default!Q5*Weighting!P17</f>
        <v>-0.57735394016293107</v>
      </c>
      <c r="Q5" s="8">
        <f>+Indicator_default_default!B5*Weighting!Q2+Indicator_default_default!C5*Weighting!Q3+Indicator_default_default!D5*Weighting!Q4+Indicator_default_default!E5*Weighting!Q5+Indicator_default_default!F5*Weighting!Q6+Indicator_default_default!G5*Weighting!Q7+Indicator_default_default!H5*Weighting!Q8+Indicator_default_default!I5*Weighting!Q9+Indicator_default_default!J5*Weighting!Q10+Indicator_default_default!K5*Weighting!Q11+Indicator_default_default!L5*Weighting!Q12+Indicator_default_default!M5*Weighting!Q13+Indicator_default_default!N5*Weighting!Q14+Indicator_default_default!O5*Weighting!Q15+Indicator_default_default!P5*Weighting!Q16+Indicator_default_default!Q5*Weighting!Q17</f>
        <v>-7.3224683112178515E-2</v>
      </c>
      <c r="R5" s="8">
        <f>+Indicator_default_default!B5*Weighting!R2+Indicator_default_default!C5*Weighting!R3+Indicator_default_default!D5*Weighting!R4+Indicator_default_default!E5*Weighting!R5+Indicator_default_default!F5*Weighting!R6+Indicator_default_default!G5*Weighting!R7+Indicator_default_default!H5*Weighting!R8+Indicator_default_default!I5*Weighting!R9+Indicator_default_default!J5*Weighting!R10+Indicator_default_default!K5*Weighting!R11+Indicator_default_default!L5*Weighting!R12+Indicator_default_default!M5*Weighting!R13+Indicator_default_default!N5*Weighting!R14+Indicator_default_default!O5*Weighting!R15+Indicator_default_default!P5*Weighting!R16+Indicator_default_default!Q5*Weighting!R17</f>
        <v>-0.32242430006379375</v>
      </c>
      <c r="S5" s="8">
        <f>+Indicator_default_default!B5*Weighting!S2+Indicator_default_default!C5*Weighting!S3+Indicator_default_default!D5*Weighting!S4+Indicator_default_default!E5*Weighting!S5+Indicator_default_default!F5*Weighting!S6+Indicator_default_default!G5*Weighting!S7+Indicator_default_default!H5*Weighting!S8+Indicator_default_default!I5*Weighting!S9+Indicator_default_default!J5*Weighting!S10+Indicator_default_default!K5*Weighting!S11+Indicator_default_default!L5*Weighting!S12+Indicator_default_default!M5*Weighting!S13+Indicator_default_default!N5*Weighting!S14+Indicator_default_default!O5*Weighting!S15+Indicator_default_default!P5*Weighting!S16+Indicator_default_default!Q5*Weighting!S17</f>
        <v>-0.19386109223141162</v>
      </c>
      <c r="T5" s="8">
        <f>+Indicator_default_default!B5*Weighting!T2+Indicator_default_default!C5*Weighting!T3+Indicator_default_default!D5*Weighting!T4+Indicator_default_default!E5*Weighting!T5+Indicator_default_default!F5*Weighting!T6+Indicator_default_default!G5*Weighting!T7+Indicator_default_default!H5*Weighting!T8+Indicator_default_default!I5*Weighting!T9+Indicator_default_default!J5*Weighting!T10+Indicator_default_default!K5*Weighting!T11+Indicator_default_default!L5*Weighting!T12+Indicator_default_default!M5*Weighting!T13+Indicator_default_default!N5*Weighting!T14+Indicator_default_default!O5*Weighting!T15+Indicator_default_default!P5*Weighting!T16+Indicator_default_default!Q5*Weighting!T17</f>
        <v>-0.38081367036430497</v>
      </c>
      <c r="U5" s="8">
        <f>+Indicator_default_default!B5*Weighting!U2+Indicator_default_default!C5*Weighting!U3+Indicator_default_default!D5*Weighting!U4+Indicator_default_default!E5*Weighting!U5+Indicator_default_default!F5*Weighting!U6+Indicator_default_default!G5*Weighting!U7+Indicator_default_default!H5*Weighting!U8+Indicator_default_default!I5*Weighting!U9+Indicator_default_default!J5*Weighting!U10+Indicator_default_default!K5*Weighting!U11+Indicator_default_default!L5*Weighting!U12+Indicator_default_default!M5*Weighting!U13+Indicator_default_default!N5*Weighting!U14+Indicator_default_default!O5*Weighting!U15+Indicator_default_default!P5*Weighting!U16+Indicator_default_default!Q5*Weighting!U17</f>
        <v>-0.19436490718844399</v>
      </c>
      <c r="V5" s="8">
        <f>+Indicator_default_default!B5*Weighting!V2+Indicator_default_default!C5*Weighting!V3+Indicator_default_default!D5*Weighting!V4+Indicator_default_default!E5*Weighting!V5+Indicator_default_default!F5*Weighting!V6+Indicator_default_default!G5*Weighting!V7+Indicator_default_default!H5*Weighting!V8+Indicator_default_default!I5*Weighting!V9+Indicator_default_default!J5*Weighting!V10+Indicator_default_default!K5*Weighting!V11+Indicator_default_default!L5*Weighting!V12+Indicator_default_default!M5*Weighting!V13+Indicator_default_default!N5*Weighting!V14+Indicator_default_default!O5*Weighting!V15+Indicator_default_default!P5*Weighting!V16+Indicator_default_default!Q5*Weighting!V17</f>
        <v>-0.43917383189112458</v>
      </c>
      <c r="W5" s="8">
        <f>+Indicator_default_default!B5*Weighting!W2+Indicator_default_default!C5*Weighting!W3+Indicator_default_default!D5*Weighting!W4+Indicator_default_default!E5*Weighting!W5+Indicator_default_default!F5*Weighting!W6+Indicator_default_default!G5*Weighting!W7+Indicator_default_default!H5*Weighting!W8+Indicator_default_default!I5*Weighting!W9+Indicator_default_default!J5*Weighting!W10+Indicator_default_default!K5*Weighting!W11+Indicator_default_default!L5*Weighting!W12+Indicator_default_default!M5*Weighting!W13+Indicator_default_default!N5*Weighting!W14+Indicator_default_default!O5*Weighting!W15+Indicator_default_default!P5*Weighting!W16+Indicator_default_default!Q5*Weighting!W17</f>
        <v>-0.42038400194037839</v>
      </c>
      <c r="X5" s="8">
        <f>+Indicator_default_default!B5*Weighting!X2+Indicator_default_default!C5*Weighting!X3+Indicator_default_default!D5*Weighting!X4+Indicator_default_default!E5*Weighting!X5+Indicator_default_default!F5*Weighting!X6+Indicator_default_default!G5*Weighting!X7+Indicator_default_default!H5*Weighting!X8+Indicator_default_default!I5*Weighting!X9+Indicator_default_default!J5*Weighting!X10+Indicator_default_default!K5*Weighting!X11+Indicator_default_default!L5*Weighting!X12+Indicator_default_default!M5*Weighting!X13+Indicator_default_default!N5*Weighting!X14+Indicator_default_default!O5*Weighting!X15+Indicator_default_default!P5*Weighting!X16+Indicator_default_default!Q5*Weighting!X17</f>
        <v>-0.55845414917620495</v>
      </c>
      <c r="Y5" s="8">
        <f>+Indicator_default_default!B5*Weighting!Y2+Indicator_default_default!C5*Weighting!Y3+Indicator_default_default!D5*Weighting!Y4+Indicator_default_default!E5*Weighting!Y5+Indicator_default_default!F5*Weighting!Y6+Indicator_default_default!G5*Weighting!Y7+Indicator_default_default!H5*Weighting!Y8+Indicator_default_default!I5*Weighting!Y9+Indicator_default_default!J5*Weighting!Y10+Indicator_default_default!K5*Weighting!Y11+Indicator_default_default!L5*Weighting!Y12+Indicator_default_default!M5*Weighting!Y13+Indicator_default_default!N5*Weighting!Y14+Indicator_default_default!O5*Weighting!Y15+Indicator_default_default!P5*Weighting!Y16+Indicator_default_default!Q5*Weighting!Y17</f>
        <v>-9.0437748913838059E-2</v>
      </c>
      <c r="Z5" s="8">
        <f>+Indicator_default_default!B5*Weighting!Z2+Indicator_default_default!C5*Weighting!Z3+Indicator_default_default!D5*Weighting!Z4+Indicator_default_default!E5*Weighting!Z5+Indicator_default_default!F5*Weighting!Z6+Indicator_default_default!G5*Weighting!Z7+Indicator_default_default!H5*Weighting!Z8+Indicator_default_default!I5*Weighting!Z9+Indicator_default_default!J5*Weighting!Z10+Indicator_default_default!K5*Weighting!Z11+Indicator_default_default!L5*Weighting!Z12+Indicator_default_default!M5*Weighting!Z13+Indicator_default_default!N5*Weighting!Z14+Indicator_default_default!O5*Weighting!Z15+Indicator_default_default!P5*Weighting!Z16+Indicator_default_default!Q5*Weighting!Z17</f>
        <v>-0.41380484623147434</v>
      </c>
      <c r="AA5" s="8">
        <f>+Indicator_default_default!B5*Weighting!AA2+Indicator_default_default!C5*Weighting!AA3+Indicator_default_default!D5*Weighting!AA4+Indicator_default_default!E5*Weighting!AA5+Indicator_default_default!F5*Weighting!AA6+Indicator_default_default!G5*Weighting!AA7+Indicator_default_default!H5*Weighting!AA8+Indicator_default_default!I5*Weighting!AA9+Indicator_default_default!J5*Weighting!AA10+Indicator_default_default!K5*Weighting!AA11+Indicator_default_default!L5*Weighting!AA12+Indicator_default_default!M5*Weighting!AA13+Indicator_default_default!N5*Weighting!AA14+Indicator_default_default!O5*Weighting!AA15+Indicator_default_default!P5*Weighting!AA16+Indicator_default_default!Q5*Weighting!AA17</f>
        <v>-8.2811018967330008E-2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8000"/>
  </sheetPr>
  <dimension ref="A1:AA5"/>
  <sheetViews>
    <sheetView workbookViewId="0">
      <selection activeCell="B1" sqref="B1:F1"/>
    </sheetView>
  </sheetViews>
  <sheetFormatPr baseColWidth="10" defaultColWidth="8.7265625" defaultRowHeight="14.5" x14ac:dyDescent="0.35"/>
  <cols>
    <col min="1" max="27" width="14.26953125" customWidth="1"/>
  </cols>
  <sheetData>
    <row r="1" spans="1:27" ht="104.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8">
        <f ca="1">+Indicator_default_S1!B2*Weighting!B2+Indicator_default_S1!C2*Weighting!B3+Indicator_default_S1!D2*Weighting!B4+Indicator_default_S1!E2*Weighting!B5+Indicator_default_S1!F2*Weighting!B6+Indicator_default_S1!G2*Weighting!B7+Indicator_default_S1!H2*Weighting!B8+Indicator_default_S1!I2*Weighting!B9+Indicator_default_S1!J2*Weighting!B10+Indicator_default_S1!K2*Weighting!B11+Indicator_default_S1!L2*Weighting!B12+Indicator_default_S1!M2*Weighting!B13+Indicator_default_S1!N2*Weighting!B14+Indicator_default_S1!O2*Weighting!B15+Indicator_default_S1!P2*Weighting!B16+Indicator_default_S1!Q2*Weighting!B17</f>
        <v>-0.30321854598580322</v>
      </c>
      <c r="C2" s="8">
        <f ca="1">+Indicator_default_S1!B2*Weighting!C2+Indicator_default_S1!C2*Weighting!C3+Indicator_default_S1!D2*Weighting!C4+Indicator_default_S1!E2*Weighting!C5+Indicator_default_S1!F2*Weighting!C6+Indicator_default_S1!G2*Weighting!C7+Indicator_default_S1!H2*Weighting!C8+Indicator_default_S1!I2*Weighting!C9+Indicator_default_S1!J2*Weighting!C10+Indicator_default_S1!K2*Weighting!C11+Indicator_default_S1!L2*Weighting!C12+Indicator_default_S1!M2*Weighting!C13+Indicator_default_S1!N2*Weighting!C14+Indicator_default_S1!O2*Weighting!C15+Indicator_default_S1!P2*Weighting!C16+Indicator_default_S1!Q2*Weighting!C17</f>
        <v>-0.4748972182609425</v>
      </c>
      <c r="D2" s="8">
        <f ca="1">+Indicator_default_S1!B2*Weighting!D2+Indicator_default_S1!C2*Weighting!D3+Indicator_default_S1!D2*Weighting!D4+Indicator_default_S1!E2*Weighting!D5+Indicator_default_S1!F2*Weighting!D6+Indicator_default_S1!G2*Weighting!D7+Indicator_default_S1!H2*Weighting!D8+Indicator_default_S1!I2*Weighting!D9+Indicator_default_S1!J2*Weighting!D10+Indicator_default_S1!K2*Weighting!D11+Indicator_default_S1!L2*Weighting!D12+Indicator_default_S1!M2*Weighting!D13+Indicator_default_S1!N2*Weighting!D14+Indicator_default_S1!O2*Weighting!D15+Indicator_default_S1!P2*Weighting!D16+Indicator_default_S1!Q2*Weighting!D17</f>
        <v>-0.30756772403757288</v>
      </c>
      <c r="E2" s="8">
        <f ca="1">+Indicator_default_S1!B2*Weighting!E2+Indicator_default_S1!C2*Weighting!E3+Indicator_default_S1!D2*Weighting!E4+Indicator_default_S1!E2*Weighting!E5+Indicator_default_S1!F2*Weighting!E6+Indicator_default_S1!G2*Weighting!E7+Indicator_default_S1!H2*Weighting!E8+Indicator_default_S1!I2*Weighting!E9+Indicator_default_S1!J2*Weighting!E10+Indicator_default_S1!K2*Weighting!E11+Indicator_default_S1!L2*Weighting!E12+Indicator_default_S1!M2*Weighting!E13+Indicator_default_S1!N2*Weighting!E14+Indicator_default_S1!O2*Weighting!E15+Indicator_default_S1!P2*Weighting!E16+Indicator_default_S1!Q2*Weighting!E17</f>
        <v>-0.50719565172862524</v>
      </c>
      <c r="F2" s="8">
        <f ca="1">+Indicator_default_S1!B2*Weighting!F2+Indicator_default_S1!C2*Weighting!F3+Indicator_default_S1!D2*Weighting!F4+Indicator_default_S1!E2*Weighting!F5+Indicator_default_S1!F2*Weighting!F6+Indicator_default_S1!G2*Weighting!F7+Indicator_default_S1!H2*Weighting!F8+Indicator_default_S1!I2*Weighting!F9+Indicator_default_S1!J2*Weighting!F10+Indicator_default_S1!K2*Weighting!F11+Indicator_default_S1!L2*Weighting!F12+Indicator_default_S1!M2*Weighting!F13+Indicator_default_S1!N2*Weighting!F14+Indicator_default_S1!O2*Weighting!F15+Indicator_default_S1!P2*Weighting!F16+Indicator_default_S1!Q2*Weighting!F17</f>
        <v>-0.37681133718547238</v>
      </c>
      <c r="G2" s="8">
        <f>+Indicator_default_S1!B2*Weighting!G2+Indicator_default_S1!C2*Weighting!G3+Indicator_default_S1!D2*Weighting!G4+Indicator_default_S1!E2*Weighting!G5+Indicator_default_S1!F2*Weighting!G6+Indicator_default_S1!G2*Weighting!G7+Indicator_default_S1!H2*Weighting!G8+Indicator_default_S1!I2*Weighting!G9+Indicator_default_S1!J2*Weighting!G10+Indicator_default_S1!K2*Weighting!G11+Indicator_default_S1!L2*Weighting!G12+Indicator_default_S1!M2*Weighting!G13+Indicator_default_S1!N2*Weighting!G14+Indicator_default_S1!O2*Weighting!G15+Indicator_default_S1!P2*Weighting!G16+Indicator_default_S1!Q2*Weighting!G17</f>
        <v>-0.21845008072977479</v>
      </c>
      <c r="H2" s="8">
        <f>+Indicator_default_S1!B2*Weighting!H2+Indicator_default_S1!C2*Weighting!H3+Indicator_default_S1!D2*Weighting!H4+Indicator_default_S1!E2*Weighting!H5+Indicator_default_S1!F2*Weighting!H6+Indicator_default_S1!G2*Weighting!H7+Indicator_default_S1!H2*Weighting!H8+Indicator_default_S1!I2*Weighting!H9+Indicator_default_S1!J2*Weighting!H10+Indicator_default_S1!K2*Weighting!H11+Indicator_default_S1!L2*Weighting!H12+Indicator_default_S1!M2*Weighting!H13+Indicator_default_S1!N2*Weighting!H14+Indicator_default_S1!O2*Weighting!H15+Indicator_default_S1!P2*Weighting!H16+Indicator_default_S1!Q2*Weighting!H17</f>
        <v>-0.29313829819203174</v>
      </c>
      <c r="I2" s="8">
        <f>+Indicator_default_S1!B2*Weighting!I2+Indicator_default_S1!C2*Weighting!I3+Indicator_default_S1!D2*Weighting!I4+Indicator_default_S1!E2*Weighting!I5+Indicator_default_S1!F2*Weighting!I6+Indicator_default_S1!G2*Weighting!I7+Indicator_default_S1!H2*Weighting!I8+Indicator_default_S1!I2*Weighting!I9+Indicator_default_S1!J2*Weighting!I10+Indicator_default_S1!K2*Weighting!I11+Indicator_default_S1!L2*Weighting!I12+Indicator_default_S1!M2*Weighting!I13+Indicator_default_S1!N2*Weighting!I14+Indicator_default_S1!O2*Weighting!I15+Indicator_default_S1!P2*Weighting!I16+Indicator_default_S1!Q2*Weighting!I17</f>
        <v>-0.2240385447678826</v>
      </c>
      <c r="J2" s="8">
        <f>+Indicator_default_S1!B2*Weighting!J2+Indicator_default_S1!C2*Weighting!J3+Indicator_default_S1!D2*Weighting!J4+Indicator_default_S1!E2*Weighting!J5+Indicator_default_S1!F2*Weighting!J6+Indicator_default_S1!G2*Weighting!J7+Indicator_default_S1!H2*Weighting!J8+Indicator_default_S1!I2*Weighting!J9+Indicator_default_S1!J2*Weighting!J10+Indicator_default_S1!K2*Weighting!J11+Indicator_default_S1!L2*Weighting!J12+Indicator_default_S1!M2*Weighting!J13+Indicator_default_S1!N2*Weighting!J14+Indicator_default_S1!O2*Weighting!J15+Indicator_default_S1!P2*Weighting!J16+Indicator_default_S1!Q2*Weighting!J17</f>
        <v>-0.35479775801684132</v>
      </c>
      <c r="K2" s="8">
        <f>+Indicator_default_S1!B2*Weighting!K2+Indicator_default_S1!C2*Weighting!K3+Indicator_default_S1!D2*Weighting!K4+Indicator_default_S1!E2*Weighting!K5+Indicator_default_S1!F2*Weighting!K6+Indicator_default_S1!G2*Weighting!K7+Indicator_default_S1!H2*Weighting!K8+Indicator_default_S1!I2*Weighting!K9+Indicator_default_S1!J2*Weighting!K10+Indicator_default_S1!K2*Weighting!K11+Indicator_default_S1!L2*Weighting!K12+Indicator_default_S1!M2*Weighting!K13+Indicator_default_S1!N2*Weighting!K14+Indicator_default_S1!O2*Weighting!K15+Indicator_default_S1!P2*Weighting!K16+Indicator_default_S1!Q2*Weighting!K17</f>
        <v>-0.24845287875606933</v>
      </c>
      <c r="L2" s="8">
        <f>+Indicator_default_S1!B2*Weighting!L2+Indicator_default_S1!C2*Weighting!L3+Indicator_default_S1!D2*Weighting!L4+Indicator_default_S1!E2*Weighting!L5+Indicator_default_S1!F2*Weighting!L6+Indicator_default_S1!G2*Weighting!L7+Indicator_default_S1!H2*Weighting!L8+Indicator_default_S1!I2*Weighting!L9+Indicator_default_S1!J2*Weighting!L10+Indicator_default_S1!K2*Weighting!L11+Indicator_default_S1!L2*Weighting!L12+Indicator_default_S1!M2*Weighting!L13+Indicator_default_S1!N2*Weighting!L14+Indicator_default_S1!O2*Weighting!L15+Indicator_default_S1!P2*Weighting!L16+Indicator_default_S1!Q2*Weighting!L17</f>
        <v>-0.73059998876404664</v>
      </c>
      <c r="M2" s="8">
        <f>+Indicator_default_S1!B2*Weighting!M2+Indicator_default_S1!C2*Weighting!M3+Indicator_default_S1!D2*Weighting!M4+Indicator_default_S1!E2*Weighting!M5+Indicator_default_S1!F2*Weighting!M6+Indicator_default_S1!G2*Weighting!M7+Indicator_default_S1!H2*Weighting!M8+Indicator_default_S1!I2*Weighting!M9+Indicator_default_S1!J2*Weighting!M10+Indicator_default_S1!K2*Weighting!M11+Indicator_default_S1!L2*Weighting!M12+Indicator_default_S1!M2*Weighting!M13+Indicator_default_S1!N2*Weighting!M14+Indicator_default_S1!O2*Weighting!M15+Indicator_default_S1!P2*Weighting!M16+Indicator_default_S1!Q2*Weighting!M17</f>
        <v>-4.5551161153147605E-2</v>
      </c>
      <c r="N2" s="8">
        <f>+Indicator_default_S1!B2*Weighting!N2+Indicator_default_S1!C2*Weighting!N3+Indicator_default_S1!D2*Weighting!N4+Indicator_default_S1!E2*Weighting!N5+Indicator_default_S1!F2*Weighting!N6+Indicator_default_S1!G2*Weighting!N7+Indicator_default_S1!H2*Weighting!N8+Indicator_default_S1!I2*Weighting!N9+Indicator_default_S1!J2*Weighting!N10+Indicator_default_S1!K2*Weighting!N11+Indicator_default_S1!L2*Weighting!N12+Indicator_default_S1!M2*Weighting!N13+Indicator_default_S1!N2*Weighting!N14+Indicator_default_S1!O2*Weighting!N15+Indicator_default_S1!P2*Weighting!N16+Indicator_default_S1!Q2*Weighting!N17</f>
        <v>-0.19048936450600337</v>
      </c>
      <c r="O2" s="8">
        <f>+Indicator_default_S1!B2*Weighting!O2+Indicator_default_S1!C2*Weighting!O3+Indicator_default_S1!D2*Weighting!O4+Indicator_default_S1!E2*Weighting!O5+Indicator_default_S1!F2*Weighting!O6+Indicator_default_S1!G2*Weighting!O7+Indicator_default_S1!H2*Weighting!O8+Indicator_default_S1!I2*Weighting!O9+Indicator_default_S1!J2*Weighting!O10+Indicator_default_S1!K2*Weighting!O11+Indicator_default_S1!L2*Weighting!O12+Indicator_default_S1!M2*Weighting!O13+Indicator_default_S1!N2*Weighting!O14+Indicator_default_S1!O2*Weighting!O15+Indicator_default_S1!P2*Weighting!O16+Indicator_default_S1!Q2*Weighting!O17</f>
        <v>-0.27123418379583603</v>
      </c>
      <c r="P2" s="8">
        <f>+Indicator_default_S1!B2*Weighting!P2+Indicator_default_S1!C2*Weighting!P3+Indicator_default_S1!D2*Weighting!P4+Indicator_default_S1!E2*Weighting!P5+Indicator_default_S1!F2*Weighting!P6+Indicator_default_S1!G2*Weighting!P7+Indicator_default_S1!H2*Weighting!P8+Indicator_default_S1!I2*Weighting!P9+Indicator_default_S1!J2*Weighting!P10+Indicator_default_S1!K2*Weighting!P11+Indicator_default_S1!L2*Weighting!P12+Indicator_default_S1!M2*Weighting!P13+Indicator_default_S1!N2*Weighting!P14+Indicator_default_S1!O2*Weighting!P15+Indicator_default_S1!P2*Weighting!P16+Indicator_default_S1!Q2*Weighting!P17</f>
        <v>-0.44878972551394686</v>
      </c>
      <c r="Q2" s="8">
        <f>+Indicator_default_S1!B2*Weighting!Q2+Indicator_default_S1!C2*Weighting!Q3+Indicator_default_S1!D2*Weighting!Q4+Indicator_default_S1!E2*Weighting!Q5+Indicator_default_S1!F2*Weighting!Q6+Indicator_default_S1!G2*Weighting!Q7+Indicator_default_S1!H2*Weighting!Q8+Indicator_default_S1!I2*Weighting!Q9+Indicator_default_S1!J2*Weighting!Q10+Indicator_default_S1!K2*Weighting!Q11+Indicator_default_S1!L2*Weighting!Q12+Indicator_default_S1!M2*Weighting!Q13+Indicator_default_S1!N2*Weighting!Q14+Indicator_default_S1!O2*Weighting!Q15+Indicator_default_S1!P2*Weighting!Q16+Indicator_default_S1!Q2*Weighting!Q17</f>
        <v>-5.6118574337981376E-2</v>
      </c>
      <c r="R2" s="8">
        <f>+Indicator_default_S1!B2*Weighting!R2+Indicator_default_S1!C2*Weighting!R3+Indicator_default_S1!D2*Weighting!R4+Indicator_default_S1!E2*Weighting!R5+Indicator_default_S1!F2*Weighting!R6+Indicator_default_S1!G2*Weighting!R7+Indicator_default_S1!H2*Weighting!R8+Indicator_default_S1!I2*Weighting!R9+Indicator_default_S1!J2*Weighting!R10+Indicator_default_S1!K2*Weighting!R11+Indicator_default_S1!L2*Weighting!R12+Indicator_default_S1!M2*Weighting!R13+Indicator_default_S1!N2*Weighting!R14+Indicator_default_S1!O2*Weighting!R15+Indicator_default_S1!P2*Weighting!R16+Indicator_default_S1!Q2*Weighting!R17</f>
        <v>-0.17045472391538441</v>
      </c>
      <c r="S2" s="8">
        <f>+Indicator_default_S1!B2*Weighting!S2+Indicator_default_S1!C2*Weighting!S3+Indicator_default_S1!D2*Weighting!S4+Indicator_default_S1!E2*Weighting!S5+Indicator_default_S1!F2*Weighting!S6+Indicator_default_S1!G2*Weighting!S7+Indicator_default_S1!H2*Weighting!S8+Indicator_default_S1!I2*Weighting!S9+Indicator_default_S1!J2*Weighting!S10+Indicator_default_S1!K2*Weighting!S11+Indicator_default_S1!L2*Weighting!S12+Indicator_default_S1!M2*Weighting!S13+Indicator_default_S1!N2*Weighting!S14+Indicator_default_S1!O2*Weighting!S15+Indicator_default_S1!P2*Weighting!S16+Indicator_default_S1!Q2*Weighting!S17</f>
        <v>-0.10500444487506044</v>
      </c>
      <c r="T2" s="8">
        <f>+Indicator_default_S1!B2*Weighting!T2+Indicator_default_S1!C2*Weighting!T3+Indicator_default_S1!D2*Weighting!T4+Indicator_default_S1!E2*Weighting!T5+Indicator_default_S1!F2*Weighting!T6+Indicator_default_S1!G2*Weighting!T7+Indicator_default_S1!H2*Weighting!T8+Indicator_default_S1!I2*Weighting!T9+Indicator_default_S1!J2*Weighting!T10+Indicator_default_S1!K2*Weighting!T11+Indicator_default_S1!L2*Weighting!T12+Indicator_default_S1!M2*Weighting!T13+Indicator_default_S1!N2*Weighting!T14+Indicator_default_S1!O2*Weighting!T15+Indicator_default_S1!P2*Weighting!T16+Indicator_default_S1!Q2*Weighting!T17</f>
        <v>-0.1784210717977831</v>
      </c>
      <c r="U2" s="8">
        <f>+Indicator_default_S1!B2*Weighting!U2+Indicator_default_S1!C2*Weighting!U3+Indicator_default_S1!D2*Weighting!U4+Indicator_default_S1!E2*Weighting!U5+Indicator_default_S1!F2*Weighting!U6+Indicator_default_S1!G2*Weighting!U7+Indicator_default_S1!H2*Weighting!U8+Indicator_default_S1!I2*Weighting!U9+Indicator_default_S1!J2*Weighting!U10+Indicator_default_S1!K2*Weighting!U11+Indicator_default_S1!L2*Weighting!U12+Indicator_default_S1!M2*Weighting!U13+Indicator_default_S1!N2*Weighting!U14+Indicator_default_S1!O2*Weighting!U15+Indicator_default_S1!P2*Weighting!U16+Indicator_default_S1!Q2*Weighting!U17</f>
        <v>-1.4806672454116472E-2</v>
      </c>
      <c r="V2" s="8">
        <f>+Indicator_default_S1!B2*Weighting!V2+Indicator_default_S1!C2*Weighting!V3+Indicator_default_S1!D2*Weighting!V4+Indicator_default_S1!E2*Weighting!V5+Indicator_default_S1!F2*Weighting!V6+Indicator_default_S1!G2*Weighting!V7+Indicator_default_S1!H2*Weighting!V8+Indicator_default_S1!I2*Weighting!V9+Indicator_default_S1!J2*Weighting!V10+Indicator_default_S1!K2*Weighting!V11+Indicator_default_S1!L2*Weighting!V12+Indicator_default_S1!M2*Weighting!V13+Indicator_default_S1!N2*Weighting!V14+Indicator_default_S1!O2*Weighting!V15+Indicator_default_S1!P2*Weighting!V16+Indicator_default_S1!Q2*Weighting!V17</f>
        <v>-0.23079866947305197</v>
      </c>
      <c r="W2" s="8">
        <f>+Indicator_default_S1!B2*Weighting!W2+Indicator_default_S1!C2*Weighting!W3+Indicator_default_S1!D2*Weighting!W4+Indicator_default_S1!E2*Weighting!W5+Indicator_default_S1!F2*Weighting!W6+Indicator_default_S1!G2*Weighting!W7+Indicator_default_S1!H2*Weighting!W8+Indicator_default_S1!I2*Weighting!W9+Indicator_default_S1!J2*Weighting!W10+Indicator_default_S1!K2*Weighting!W11+Indicator_default_S1!L2*Weighting!W12+Indicator_default_S1!M2*Weighting!W13+Indicator_default_S1!N2*Weighting!W14+Indicator_default_S1!O2*Weighting!W15+Indicator_default_S1!P2*Weighting!W16+Indicator_default_S1!Q2*Weighting!W17</f>
        <v>-0.39391815868957386</v>
      </c>
      <c r="X2" s="8">
        <f>+Indicator_default_S1!B2*Weighting!X2+Indicator_default_S1!C2*Weighting!X3+Indicator_default_S1!D2*Weighting!X4+Indicator_default_S1!E2*Weighting!X5+Indicator_default_S1!F2*Weighting!X6+Indicator_default_S1!G2*Weighting!X7+Indicator_default_S1!H2*Weighting!X8+Indicator_default_S1!I2*Weighting!X9+Indicator_default_S1!J2*Weighting!X10+Indicator_default_S1!K2*Weighting!X11+Indicator_default_S1!L2*Weighting!X12+Indicator_default_S1!M2*Weighting!X13+Indicator_default_S1!N2*Weighting!X14+Indicator_default_S1!O2*Weighting!X15+Indicator_default_S1!P2*Weighting!X16+Indicator_default_S1!Q2*Weighting!X17</f>
        <v>-0.44897777552958446</v>
      </c>
      <c r="Y2" s="8">
        <f>+Indicator_default_S1!B2*Weighting!Y2+Indicator_default_S1!C2*Weighting!Y3+Indicator_default_S1!D2*Weighting!Y4+Indicator_default_S1!E2*Weighting!Y5+Indicator_default_S1!F2*Weighting!Y6+Indicator_default_S1!G2*Weighting!Y7+Indicator_default_S1!H2*Weighting!Y8+Indicator_default_S1!I2*Weighting!Y9+Indicator_default_S1!J2*Weighting!Y10+Indicator_default_S1!K2*Weighting!Y11+Indicator_default_S1!L2*Weighting!Y12+Indicator_default_S1!M2*Weighting!Y13+Indicator_default_S1!N2*Weighting!Y14+Indicator_default_S1!O2*Weighting!Y15+Indicator_default_S1!P2*Weighting!Y16+Indicator_default_S1!Q2*Weighting!Y17</f>
        <v>1.9629448224712437E-2</v>
      </c>
      <c r="Z2" s="8">
        <f>+Indicator_default_S1!B2*Weighting!Z2+Indicator_default_S1!C2*Weighting!Z3+Indicator_default_S1!D2*Weighting!Z4+Indicator_default_S1!E2*Weighting!Z5+Indicator_default_S1!F2*Weighting!Z6+Indicator_default_S1!G2*Weighting!Z7+Indicator_default_S1!H2*Weighting!Z8+Indicator_default_S1!I2*Weighting!Z9+Indicator_default_S1!J2*Weighting!Z10+Indicator_default_S1!K2*Weighting!Z11+Indicator_default_S1!L2*Weighting!Z12+Indicator_default_S1!M2*Weighting!Z13+Indicator_default_S1!N2*Weighting!Z14+Indicator_default_S1!O2*Weighting!Z15+Indicator_default_S1!P2*Weighting!Z16+Indicator_default_S1!Q2*Weighting!Z17</f>
        <v>-0.19876229935309803</v>
      </c>
      <c r="AA2" s="8">
        <f>+Indicator_default_S1!B2*Weighting!AA2+Indicator_default_S1!C2*Weighting!AA3+Indicator_default_S1!D2*Weighting!AA4+Indicator_default_S1!E2*Weighting!AA5+Indicator_default_S1!F2*Weighting!AA6+Indicator_default_S1!G2*Weighting!AA7+Indicator_default_S1!H2*Weighting!AA8+Indicator_default_S1!I2*Weighting!AA9+Indicator_default_S1!J2*Weighting!AA10+Indicator_default_S1!K2*Weighting!AA11+Indicator_default_S1!L2*Weighting!AA12+Indicator_default_S1!M2*Weighting!AA13+Indicator_default_S1!N2*Weighting!AA14+Indicator_default_S1!O2*Weighting!AA15+Indicator_default_S1!P2*Weighting!AA16+Indicator_default_S1!Q2*Weighting!AA17</f>
        <v>-3.0903925742495161E-2</v>
      </c>
    </row>
    <row r="3" spans="1:27" x14ac:dyDescent="0.35">
      <c r="A3" s="5" t="s">
        <v>2</v>
      </c>
      <c r="B3" s="8">
        <f ca="1">+Indicator_default_S1!B3*Weighting!B2+Indicator_default_S1!C3*Weighting!B3+Indicator_default_S1!D3*Weighting!B4+Indicator_default_S1!E3*Weighting!B5+Indicator_default_S1!F3*Weighting!B6+Indicator_default_S1!G3*Weighting!B7+Indicator_default_S1!H3*Weighting!B8+Indicator_default_S1!I3*Weighting!B9+Indicator_default_S1!J3*Weighting!B10+Indicator_default_S1!K3*Weighting!B11+Indicator_default_S1!L3*Weighting!B12+Indicator_default_S1!M3*Weighting!B13+Indicator_default_S1!N3*Weighting!B14+Indicator_default_S1!O3*Weighting!B15+Indicator_default_S1!P3*Weighting!B16+Indicator_default_S1!Q3*Weighting!B17</f>
        <v>3.6948435626587783E-2</v>
      </c>
      <c r="C3" s="8">
        <f ca="1">+Indicator_default_S1!B3*Weighting!C2+Indicator_default_S1!C3*Weighting!C3+Indicator_default_S1!D3*Weighting!C4+Indicator_default_S1!E3*Weighting!C5+Indicator_default_S1!F3*Weighting!C6+Indicator_default_S1!G3*Weighting!C7+Indicator_default_S1!H3*Weighting!C8+Indicator_default_S1!I3*Weighting!C9+Indicator_default_S1!J3*Weighting!C10+Indicator_default_S1!K3*Weighting!C11+Indicator_default_S1!L3*Weighting!C12+Indicator_default_S1!M3*Weighting!C13+Indicator_default_S1!N3*Weighting!C14+Indicator_default_S1!O3*Weighting!C15+Indicator_default_S1!P3*Weighting!C16+Indicator_default_S1!Q3*Weighting!C17</f>
        <v>-0.88187214738121478</v>
      </c>
      <c r="D3" s="8">
        <f ca="1">+Indicator_default_S1!B3*Weighting!D2+Indicator_default_S1!C3*Weighting!D3+Indicator_default_S1!D3*Weighting!D4+Indicator_default_S1!E3*Weighting!D5+Indicator_default_S1!F3*Weighting!D6+Indicator_default_S1!G3*Weighting!D7+Indicator_default_S1!H3*Weighting!D8+Indicator_default_S1!I3*Weighting!D9+Indicator_default_S1!J3*Weighting!D10+Indicator_default_S1!K3*Weighting!D11+Indicator_default_S1!L3*Weighting!D12+Indicator_default_S1!M3*Weighting!D13+Indicator_default_S1!N3*Weighting!D14+Indicator_default_S1!O3*Weighting!D15+Indicator_default_S1!P3*Weighting!D16+Indicator_default_S1!Q3*Weighting!D17</f>
        <v>2.1658411643860061E-2</v>
      </c>
      <c r="E3" s="8">
        <f ca="1">+Indicator_default_S1!B3*Weighting!E2+Indicator_default_S1!C3*Weighting!E3+Indicator_default_S1!D3*Weighting!E4+Indicator_default_S1!E3*Weighting!E5+Indicator_default_S1!F3*Weighting!E6+Indicator_default_S1!G3*Weighting!E7+Indicator_default_S1!H3*Weighting!E8+Indicator_default_S1!I3*Weighting!E9+Indicator_default_S1!J3*Weighting!E10+Indicator_default_S1!K3*Weighting!E11+Indicator_default_S1!L3*Weighting!E12+Indicator_default_S1!M3*Weighting!E13+Indicator_default_S1!N3*Weighting!E14+Indicator_default_S1!O3*Weighting!E15+Indicator_default_S1!P3*Weighting!E16+Indicator_default_S1!Q3*Weighting!E17</f>
        <v>-0.96839226565483427</v>
      </c>
      <c r="F3" s="8">
        <f ca="1">+Indicator_default_S1!B3*Weighting!F2+Indicator_default_S1!C3*Weighting!F3+Indicator_default_S1!D3*Weighting!F4+Indicator_default_S1!E3*Weighting!F5+Indicator_default_S1!F3*Weighting!F6+Indicator_default_S1!G3*Weighting!F7+Indicator_default_S1!H3*Weighting!F8+Indicator_default_S1!I3*Weighting!F9+Indicator_default_S1!J3*Weighting!F10+Indicator_default_S1!K3*Weighting!F11+Indicator_default_S1!L3*Weighting!F12+Indicator_default_S1!M3*Weighting!F13+Indicator_default_S1!N3*Weighting!F14+Indicator_default_S1!O3*Weighting!F15+Indicator_default_S1!P3*Weighting!F16+Indicator_default_S1!Q3*Weighting!F17</f>
        <v>-0.3119218605833024</v>
      </c>
      <c r="G3" s="8">
        <f>+Indicator_default_S1!B3*Weighting!G2+Indicator_default_S1!C3*Weighting!G3+Indicator_default_S1!D3*Weighting!G4+Indicator_default_S1!E3*Weighting!G5+Indicator_default_S1!F3*Weighting!G6+Indicator_default_S1!G3*Weighting!G7+Indicator_default_S1!H3*Weighting!G8+Indicator_default_S1!I3*Weighting!G9+Indicator_default_S1!J3*Weighting!G10+Indicator_default_S1!K3*Weighting!G11+Indicator_default_S1!L3*Weighting!G12+Indicator_default_S1!M3*Weighting!G13+Indicator_default_S1!N3*Weighting!G14+Indicator_default_S1!O3*Weighting!G15+Indicator_default_S1!P3*Weighting!G16+Indicator_default_S1!Q3*Weighting!G17</f>
        <v>0.25047359143613984</v>
      </c>
      <c r="H3" s="8">
        <f>+Indicator_default_S1!B3*Weighting!H2+Indicator_default_S1!C3*Weighting!H3+Indicator_default_S1!D3*Weighting!H4+Indicator_default_S1!E3*Weighting!H5+Indicator_default_S1!F3*Weighting!H6+Indicator_default_S1!G3*Weighting!H7+Indicator_default_S1!H3*Weighting!H8+Indicator_default_S1!I3*Weighting!H9+Indicator_default_S1!J3*Weighting!H10+Indicator_default_S1!K3*Weighting!H11+Indicator_default_S1!L3*Weighting!H12+Indicator_default_S1!M3*Weighting!H13+Indicator_default_S1!N3*Weighting!H14+Indicator_default_S1!O3*Weighting!H15+Indicator_default_S1!P3*Weighting!H16+Indicator_default_S1!Q3*Weighting!H17</f>
        <v>-0.17604357787363653</v>
      </c>
      <c r="I3" s="8">
        <f>+Indicator_default_S1!B3*Weighting!I2+Indicator_default_S1!C3*Weighting!I3+Indicator_default_S1!D3*Weighting!I4+Indicator_default_S1!E3*Weighting!I5+Indicator_default_S1!F3*Weighting!I6+Indicator_default_S1!G3*Weighting!I7+Indicator_default_S1!H3*Weighting!I8+Indicator_default_S1!I3*Weighting!I9+Indicator_default_S1!J3*Weighting!I10+Indicator_default_S1!K3*Weighting!I11+Indicator_default_S1!L3*Weighting!I12+Indicator_default_S1!M3*Weighting!I13+Indicator_default_S1!N3*Weighting!I14+Indicator_default_S1!O3*Weighting!I15+Indicator_default_S1!P3*Weighting!I16+Indicator_default_S1!Q3*Weighting!I17</f>
        <v>0.24193536824168901</v>
      </c>
      <c r="J3" s="8">
        <f>+Indicator_default_S1!B3*Weighting!J2+Indicator_default_S1!C3*Weighting!J3+Indicator_default_S1!D3*Weighting!J4+Indicator_default_S1!E3*Weighting!J5+Indicator_default_S1!F3*Weighting!J6+Indicator_default_S1!G3*Weighting!J7+Indicator_default_S1!H3*Weighting!J8+Indicator_default_S1!I3*Weighting!J9+Indicator_default_S1!J3*Weighting!J10+Indicator_default_S1!K3*Weighting!J11+Indicator_default_S1!L3*Weighting!J12+Indicator_default_S1!M3*Weighting!J13+Indicator_default_S1!N3*Weighting!J14+Indicator_default_S1!O3*Weighting!J15+Indicator_default_S1!P3*Weighting!J16+Indicator_default_S1!Q3*Weighting!J17</f>
        <v>-0.23418279149152835</v>
      </c>
      <c r="K3" s="8">
        <f>+Indicator_default_S1!B3*Weighting!K2+Indicator_default_S1!C3*Weighting!K3+Indicator_default_S1!D3*Weighting!K4+Indicator_default_S1!E3*Weighting!K5+Indicator_default_S1!F3*Weighting!K6+Indicator_default_S1!G3*Weighting!K7+Indicator_default_S1!H3*Weighting!K8+Indicator_default_S1!I3*Weighting!K9+Indicator_default_S1!J3*Weighting!K10+Indicator_default_S1!K3*Weighting!K11+Indicator_default_S1!L3*Weighting!K12+Indicator_default_S1!M3*Weighting!K13+Indicator_default_S1!N3*Weighting!K14+Indicator_default_S1!O3*Weighting!K15+Indicator_default_S1!P3*Weighting!K16+Indicator_default_S1!Q3*Weighting!K17</f>
        <v>9.0114933974389397E-2</v>
      </c>
      <c r="L3" s="8">
        <f>+Indicator_default_S1!B3*Weighting!L2+Indicator_default_S1!C3*Weighting!L3+Indicator_default_S1!D3*Weighting!L4+Indicator_default_S1!E3*Weighting!L5+Indicator_default_S1!F3*Weighting!L6+Indicator_default_S1!G3*Weighting!L7+Indicator_default_S1!H3*Weighting!L8+Indicator_default_S1!I3*Weighting!L9+Indicator_default_S1!J3*Weighting!L10+Indicator_default_S1!K3*Weighting!L11+Indicator_default_S1!L3*Weighting!L12+Indicator_default_S1!M3*Weighting!L13+Indicator_default_S1!N3*Weighting!L14+Indicator_default_S1!O3*Weighting!L15+Indicator_default_S1!P3*Weighting!L16+Indicator_default_S1!Q3*Weighting!L17</f>
        <v>-2.2440507742642573</v>
      </c>
      <c r="M3" s="8">
        <f>+Indicator_default_S1!B3*Weighting!M2+Indicator_default_S1!C3*Weighting!M3+Indicator_default_S1!D3*Weighting!M4+Indicator_default_S1!E3*Weighting!M5+Indicator_default_S1!F3*Weighting!M6+Indicator_default_S1!G3*Weighting!M7+Indicator_default_S1!H3*Weighting!M8+Indicator_default_S1!I3*Weighting!M9+Indicator_default_S1!J3*Weighting!M10+Indicator_default_S1!K3*Weighting!M11+Indicator_default_S1!L3*Weighting!M12+Indicator_default_S1!M3*Weighting!M13+Indicator_default_S1!N3*Weighting!M14+Indicator_default_S1!O3*Weighting!M15+Indicator_default_S1!P3*Weighting!M16+Indicator_default_S1!Q3*Weighting!M17</f>
        <v>9.8739918285333739E-2</v>
      </c>
      <c r="N3" s="8">
        <f>+Indicator_default_S1!B3*Weighting!N2+Indicator_default_S1!C3*Weighting!N3+Indicator_default_S1!D3*Weighting!N4+Indicator_default_S1!E3*Weighting!N5+Indicator_default_S1!F3*Weighting!N6+Indicator_default_S1!G3*Weighting!N7+Indicator_default_S1!H3*Weighting!N8+Indicator_default_S1!I3*Weighting!N9+Indicator_default_S1!J3*Weighting!N10+Indicator_default_S1!K3*Weighting!N11+Indicator_default_S1!L3*Weighting!N12+Indicator_default_S1!M3*Weighting!N13+Indicator_default_S1!N3*Weighting!N14+Indicator_default_S1!O3*Weighting!N15+Indicator_default_S1!P3*Weighting!N16+Indicator_default_S1!Q3*Weighting!N17</f>
        <v>0.63227392438664409</v>
      </c>
      <c r="O3" s="8">
        <f>+Indicator_default_S1!B3*Weighting!O2+Indicator_default_S1!C3*Weighting!O3+Indicator_default_S1!D3*Weighting!O4+Indicator_default_S1!E3*Weighting!O5+Indicator_default_S1!F3*Weighting!O6+Indicator_default_S1!G3*Weighting!O7+Indicator_default_S1!H3*Weighting!O8+Indicator_default_S1!I3*Weighting!O9+Indicator_default_S1!J3*Weighting!O10+Indicator_default_S1!K3*Weighting!O11+Indicator_default_S1!L3*Weighting!O12+Indicator_default_S1!M3*Weighting!O13+Indicator_default_S1!N3*Weighting!O14+Indicator_default_S1!O3*Weighting!O15+Indicator_default_S1!P3*Weighting!O16+Indicator_default_S1!Q3*Weighting!O17</f>
        <v>0.35196471583221212</v>
      </c>
      <c r="P3" s="8">
        <f>+Indicator_default_S1!B3*Weighting!P2+Indicator_default_S1!C3*Weighting!P3+Indicator_default_S1!D3*Weighting!P4+Indicator_default_S1!E3*Weighting!P5+Indicator_default_S1!F3*Weighting!P6+Indicator_default_S1!G3*Weighting!P7+Indicator_default_S1!H3*Weighting!P8+Indicator_default_S1!I3*Weighting!P9+Indicator_default_S1!J3*Weighting!P10+Indicator_default_S1!K3*Weighting!P11+Indicator_default_S1!L3*Weighting!P12+Indicator_default_S1!M3*Weighting!P13+Indicator_default_S1!N3*Weighting!P14+Indicator_default_S1!O3*Weighting!P15+Indicator_default_S1!P3*Weighting!P16+Indicator_default_S1!Q3*Weighting!P17</f>
        <v>0.19876088416205948</v>
      </c>
      <c r="Q3" s="8">
        <f>+Indicator_default_S1!B3*Weighting!Q2+Indicator_default_S1!C3*Weighting!Q3+Indicator_default_S1!D3*Weighting!Q4+Indicator_default_S1!E3*Weighting!Q5+Indicator_default_S1!F3*Weighting!Q6+Indicator_default_S1!G3*Weighting!Q7+Indicator_default_S1!H3*Weighting!Q8+Indicator_default_S1!I3*Weighting!Q9+Indicator_default_S1!J3*Weighting!Q10+Indicator_default_S1!K3*Weighting!Q11+Indicator_default_S1!L3*Weighting!Q12+Indicator_default_S1!M3*Weighting!Q13+Indicator_default_S1!N3*Weighting!Q14+Indicator_default_S1!O3*Weighting!Q15+Indicator_default_S1!P3*Weighting!Q16+Indicator_default_S1!Q3*Weighting!Q17</f>
        <v>5.3533049215403708E-2</v>
      </c>
      <c r="R3" s="8">
        <f>+Indicator_default_S1!B3*Weighting!R2+Indicator_default_S1!C3*Weighting!R3+Indicator_default_S1!D3*Weighting!R4+Indicator_default_S1!E3*Weighting!R5+Indicator_default_S1!F3*Weighting!R6+Indicator_default_S1!G3*Weighting!R7+Indicator_default_S1!H3*Weighting!R8+Indicator_default_S1!I3*Weighting!R9+Indicator_default_S1!J3*Weighting!R10+Indicator_default_S1!K3*Weighting!R11+Indicator_default_S1!L3*Weighting!R12+Indicator_default_S1!M3*Weighting!R13+Indicator_default_S1!N3*Weighting!R14+Indicator_default_S1!O3*Weighting!R15+Indicator_default_S1!P3*Weighting!R16+Indicator_default_S1!Q3*Weighting!R17</f>
        <v>0.55506804519896413</v>
      </c>
      <c r="S3" s="8">
        <f>+Indicator_default_S1!B3*Weighting!S2+Indicator_default_S1!C3*Weighting!S3+Indicator_default_S1!D3*Weighting!S4+Indicator_default_S1!E3*Weighting!S5+Indicator_default_S1!F3*Weighting!S6+Indicator_default_S1!G3*Weighting!S7+Indicator_default_S1!H3*Weighting!S8+Indicator_default_S1!I3*Weighting!S9+Indicator_default_S1!J3*Weighting!S10+Indicator_default_S1!K3*Weighting!S11+Indicator_default_S1!L3*Weighting!S12+Indicator_default_S1!M3*Weighting!S13+Indicator_default_S1!N3*Weighting!S14+Indicator_default_S1!O3*Weighting!S15+Indicator_default_S1!P3*Weighting!S16+Indicator_default_S1!Q3*Weighting!S17</f>
        <v>0.31765389826518242</v>
      </c>
      <c r="T3" s="8">
        <f>+Indicator_default_S1!B3*Weighting!T2+Indicator_default_S1!C3*Weighting!T3+Indicator_default_S1!D3*Weighting!T4+Indicator_default_S1!E3*Weighting!T5+Indicator_default_S1!F3*Weighting!T6+Indicator_default_S1!G3*Weighting!T7+Indicator_default_S1!H3*Weighting!T8+Indicator_default_S1!I3*Weighting!T9+Indicator_default_S1!J3*Weighting!T10+Indicator_default_S1!K3*Weighting!T11+Indicator_default_S1!L3*Weighting!T12+Indicator_default_S1!M3*Weighting!T13+Indicator_default_S1!N3*Weighting!T14+Indicator_default_S1!O3*Weighting!T15+Indicator_default_S1!P3*Weighting!T16+Indicator_default_S1!Q3*Weighting!T17</f>
        <v>0.75874508205991897</v>
      </c>
      <c r="U3" s="8">
        <f>+Indicator_default_S1!B3*Weighting!U2+Indicator_default_S1!C3*Weighting!U3+Indicator_default_S1!D3*Weighting!U4+Indicator_default_S1!E3*Weighting!U5+Indicator_default_S1!F3*Weighting!U6+Indicator_default_S1!G3*Weighting!U7+Indicator_default_S1!H3*Weighting!U8+Indicator_default_S1!I3*Weighting!U9+Indicator_default_S1!J3*Weighting!U10+Indicator_default_S1!K3*Weighting!U11+Indicator_default_S1!L3*Weighting!U12+Indicator_default_S1!M3*Weighting!U13+Indicator_default_S1!N3*Weighting!U14+Indicator_default_S1!O3*Weighting!U15+Indicator_default_S1!P3*Weighting!U16+Indicator_default_S1!Q3*Weighting!U17</f>
        <v>0.80156586345510894</v>
      </c>
      <c r="V3" s="8">
        <f>+Indicator_default_S1!B3*Weighting!V2+Indicator_default_S1!C3*Weighting!V3+Indicator_default_S1!D3*Weighting!V4+Indicator_default_S1!E3*Weighting!V5+Indicator_default_S1!F3*Weighting!V6+Indicator_default_S1!G3*Weighting!V7+Indicator_default_S1!H3*Weighting!V8+Indicator_default_S1!I3*Weighting!V9+Indicator_default_S1!J3*Weighting!V10+Indicator_default_S1!K3*Weighting!V11+Indicator_default_S1!L3*Weighting!V12+Indicator_default_S1!M3*Weighting!V13+Indicator_default_S1!N3*Weighting!V14+Indicator_default_S1!O3*Weighting!V15+Indicator_default_S1!P3*Weighting!V16+Indicator_default_S1!Q3*Weighting!V17</f>
        <v>0.74263203849275172</v>
      </c>
      <c r="W3" s="8">
        <f>+Indicator_default_S1!B3*Weighting!W2+Indicator_default_S1!C3*Weighting!W3+Indicator_default_S1!D3*Weighting!W4+Indicator_default_S1!E3*Weighting!W5+Indicator_default_S1!F3*Weighting!W6+Indicator_default_S1!G3*Weighting!W7+Indicator_default_S1!H3*Weighting!W8+Indicator_default_S1!I3*Weighting!W9+Indicator_default_S1!J3*Weighting!W10+Indicator_default_S1!K3*Weighting!W11+Indicator_default_S1!L3*Weighting!W12+Indicator_default_S1!M3*Weighting!W13+Indicator_default_S1!N3*Weighting!W14+Indicator_default_S1!O3*Weighting!W15+Indicator_default_S1!P3*Weighting!W16+Indicator_default_S1!Q3*Weighting!W17</f>
        <v>0.15305305347130721</v>
      </c>
      <c r="X3" s="8">
        <f>+Indicator_default_S1!B3*Weighting!X2+Indicator_default_S1!C3*Weighting!X3+Indicator_default_S1!D3*Weighting!X4+Indicator_default_S1!E3*Weighting!X5+Indicator_default_S1!F3*Weighting!X6+Indicator_default_S1!G3*Weighting!X7+Indicator_default_S1!H3*Weighting!X8+Indicator_default_S1!I3*Weighting!X9+Indicator_default_S1!J3*Weighting!X10+Indicator_default_S1!K3*Weighting!X11+Indicator_default_S1!L3*Weighting!X12+Indicator_default_S1!M3*Weighting!X13+Indicator_default_S1!N3*Weighting!X14+Indicator_default_S1!O3*Weighting!X15+Indicator_default_S1!P3*Weighting!X16+Indicator_default_S1!Q3*Weighting!X17</f>
        <v>0.14589365587445813</v>
      </c>
      <c r="Y3" s="8">
        <f>+Indicator_default_S1!B3*Weighting!Y2+Indicator_default_S1!C3*Weighting!Y3+Indicator_default_S1!D3*Weighting!Y4+Indicator_default_S1!E3*Weighting!Y5+Indicator_default_S1!F3*Weighting!Y6+Indicator_default_S1!G3*Weighting!Y7+Indicator_default_S1!H3*Weighting!Y8+Indicator_default_S1!I3*Weighting!Y9+Indicator_default_S1!J3*Weighting!Y10+Indicator_default_S1!K3*Weighting!Y11+Indicator_default_S1!L3*Weighting!Y12+Indicator_default_S1!M3*Weighting!Y13+Indicator_default_S1!N3*Weighting!Y14+Indicator_default_S1!O3*Weighting!Y15+Indicator_default_S1!P3*Weighting!Y16+Indicator_default_S1!Q3*Weighting!Y17</f>
        <v>0.56069931395805284</v>
      </c>
      <c r="Z3" s="8">
        <f>+Indicator_default_S1!B3*Weighting!Z2+Indicator_default_S1!C3*Weighting!Z3+Indicator_default_S1!D3*Weighting!Z4+Indicator_default_S1!E3*Weighting!Z5+Indicator_default_S1!F3*Weighting!Z6+Indicator_default_S1!G3*Weighting!Z7+Indicator_default_S1!H3*Weighting!Z8+Indicator_default_S1!I3*Weighting!Z9+Indicator_default_S1!J3*Weighting!Z10+Indicator_default_S1!K3*Weighting!Z11+Indicator_default_S1!L3*Weighting!Z12+Indicator_default_S1!M3*Weighting!Z13+Indicator_default_S1!N3*Weighting!Z14+Indicator_default_S1!O3*Weighting!Z15+Indicator_default_S1!P3*Weighting!Z16+Indicator_default_S1!Q3*Weighting!Z17</f>
        <v>0.63448551739921688</v>
      </c>
      <c r="AA3" s="8">
        <f>+Indicator_default_S1!B3*Weighting!AA2+Indicator_default_S1!C3*Weighting!AA3+Indicator_default_S1!D3*Weighting!AA4+Indicator_default_S1!E3*Weighting!AA5+Indicator_default_S1!F3*Weighting!AA6+Indicator_default_S1!G3*Weighting!AA7+Indicator_default_S1!H3*Weighting!AA8+Indicator_default_S1!I3*Weighting!AA9+Indicator_default_S1!J3*Weighting!AA10+Indicator_default_S1!K3*Weighting!AA11+Indicator_default_S1!L3*Weighting!AA12+Indicator_default_S1!M3*Weighting!AA13+Indicator_default_S1!N3*Weighting!AA14+Indicator_default_S1!O3*Weighting!AA15+Indicator_default_S1!P3*Weighting!AA16+Indicator_default_S1!Q3*Weighting!AA17</f>
        <v>0.24655927718588022</v>
      </c>
    </row>
    <row r="4" spans="1:27" x14ac:dyDescent="0.35">
      <c r="A4" s="5" t="s">
        <v>3</v>
      </c>
      <c r="B4" s="8">
        <f ca="1">+Indicator_default_S1!B4*Weighting!B2+Indicator_default_S1!C4*Weighting!B3+Indicator_default_S1!D4*Weighting!B4+Indicator_default_S1!E4*Weighting!B5+Indicator_default_S1!F4*Weighting!B6+Indicator_default_S1!G4*Weighting!B7+Indicator_default_S1!H4*Weighting!B8+Indicator_default_S1!I4*Weighting!B9+Indicator_default_S1!J4*Weighting!B10+Indicator_default_S1!K4*Weighting!B11+Indicator_default_S1!L4*Weighting!B12+Indicator_default_S1!M4*Weighting!B13+Indicator_default_S1!N4*Weighting!B14+Indicator_default_S1!O4*Weighting!B15+Indicator_default_S1!P4*Weighting!B16+Indicator_default_S1!Q4*Weighting!B17</f>
        <v>-0.36875102139077759</v>
      </c>
      <c r="C4" s="8">
        <f ca="1">+Indicator_default_S1!B4*Weighting!C2+Indicator_default_S1!C4*Weighting!C3+Indicator_default_S1!D4*Weighting!C4+Indicator_default_S1!E4*Weighting!C5+Indicator_default_S1!F4*Weighting!C6+Indicator_default_S1!G4*Weighting!C7+Indicator_default_S1!H4*Weighting!C8+Indicator_default_S1!I4*Weighting!C9+Indicator_default_S1!J4*Weighting!C10+Indicator_default_S1!K4*Weighting!C11+Indicator_default_S1!L4*Weighting!C12+Indicator_default_S1!M4*Weighting!C13+Indicator_default_S1!N4*Weighting!C14+Indicator_default_S1!O4*Weighting!C15+Indicator_default_S1!P4*Weighting!C16+Indicator_default_S1!Q4*Weighting!C17</f>
        <v>-0.40649765147279571</v>
      </c>
      <c r="D4" s="8">
        <f ca="1">+Indicator_default_S1!B4*Weighting!D2+Indicator_default_S1!C4*Weighting!D3+Indicator_default_S1!D4*Weighting!D4+Indicator_default_S1!E4*Weighting!D5+Indicator_default_S1!F4*Weighting!D6+Indicator_default_S1!G4*Weighting!D7+Indicator_default_S1!H4*Weighting!D8+Indicator_default_S1!I4*Weighting!D9+Indicator_default_S1!J4*Weighting!D10+Indicator_default_S1!K4*Weighting!D11+Indicator_default_S1!L4*Weighting!D12+Indicator_default_S1!M4*Weighting!D13+Indicator_default_S1!N4*Weighting!D14+Indicator_default_S1!O4*Weighting!D15+Indicator_default_S1!P4*Weighting!D16+Indicator_default_S1!Q4*Weighting!D17</f>
        <v>-0.36938122930766487</v>
      </c>
      <c r="E4" s="8">
        <f ca="1">+Indicator_default_S1!B4*Weighting!E2+Indicator_default_S1!C4*Weighting!E3+Indicator_default_S1!D4*Weighting!E4+Indicator_default_S1!E4*Weighting!E5+Indicator_default_S1!F4*Weighting!E6+Indicator_default_S1!G4*Weighting!E7+Indicator_default_S1!H4*Weighting!E8+Indicator_default_S1!I4*Weighting!E9+Indicator_default_S1!J4*Weighting!E10+Indicator_default_S1!K4*Weighting!E11+Indicator_default_S1!L4*Weighting!E12+Indicator_default_S1!M4*Weighting!E13+Indicator_default_S1!N4*Weighting!E14+Indicator_default_S1!O4*Weighting!E15+Indicator_default_S1!P4*Weighting!E16+Indicator_default_S1!Q4*Weighting!E17</f>
        <v>-0.44941205162438153</v>
      </c>
      <c r="F4" s="8">
        <f ca="1">+Indicator_default_S1!B4*Weighting!F2+Indicator_default_S1!C4*Weighting!F3+Indicator_default_S1!D4*Weighting!F4+Indicator_default_S1!E4*Weighting!F5+Indicator_default_S1!F4*Weighting!F6+Indicator_default_S1!G4*Weighting!F7+Indicator_default_S1!H4*Weighting!F8+Indicator_default_S1!I4*Weighting!F9+Indicator_default_S1!J4*Weighting!F10+Indicator_default_S1!K4*Weighting!F11+Indicator_default_S1!L4*Weighting!F12+Indicator_default_S1!M4*Weighting!F13+Indicator_default_S1!N4*Weighting!F14+Indicator_default_S1!O4*Weighting!F15+Indicator_default_S1!P4*Weighting!F16+Indicator_default_S1!Q4*Weighting!F17</f>
        <v>-0.39064208249089116</v>
      </c>
      <c r="G4" s="8">
        <f>+Indicator_default_S1!B4*Weighting!G2+Indicator_default_S1!C4*Weighting!G3+Indicator_default_S1!D4*Weighting!G4+Indicator_default_S1!E4*Weighting!G5+Indicator_default_S1!F4*Weighting!G6+Indicator_default_S1!G4*Weighting!G7+Indicator_default_S1!H4*Weighting!G8+Indicator_default_S1!I4*Weighting!G9+Indicator_default_S1!J4*Weighting!G10+Indicator_default_S1!K4*Weighting!G11+Indicator_default_S1!L4*Weighting!G12+Indicator_default_S1!M4*Weighting!G13+Indicator_default_S1!N4*Weighting!G14+Indicator_default_S1!O4*Weighting!G15+Indicator_default_S1!P4*Weighting!G16+Indicator_default_S1!Q4*Weighting!G17</f>
        <v>-0.31520280626939895</v>
      </c>
      <c r="H4" s="8">
        <f>+Indicator_default_S1!B4*Weighting!H2+Indicator_default_S1!C4*Weighting!H3+Indicator_default_S1!D4*Weighting!H4+Indicator_default_S1!E4*Weighting!H5+Indicator_default_S1!F4*Weighting!H6+Indicator_default_S1!G4*Weighting!H7+Indicator_default_S1!H4*Weighting!H8+Indicator_default_S1!I4*Weighting!H9+Indicator_default_S1!J4*Weighting!H10+Indicator_default_S1!K4*Weighting!H11+Indicator_default_S1!L4*Weighting!H12+Indicator_default_S1!M4*Weighting!H13+Indicator_default_S1!N4*Weighting!H14+Indicator_default_S1!O4*Weighting!H15+Indicator_default_S1!P4*Weighting!H16+Indicator_default_S1!Q4*Weighting!H17</f>
        <v>-0.32356817169529489</v>
      </c>
      <c r="I4" s="8">
        <f>+Indicator_default_S1!B4*Weighting!I2+Indicator_default_S1!C4*Weighting!I3+Indicator_default_S1!D4*Weighting!I4+Indicator_default_S1!E4*Weighting!I5+Indicator_default_S1!F4*Weighting!I6+Indicator_default_S1!G4*Weighting!I7+Indicator_default_S1!H4*Weighting!I8+Indicator_default_S1!I4*Weighting!I9+Indicator_default_S1!J4*Weighting!I10+Indicator_default_S1!K4*Weighting!I11+Indicator_default_S1!L4*Weighting!I12+Indicator_default_S1!M4*Weighting!I13+Indicator_default_S1!N4*Weighting!I14+Indicator_default_S1!O4*Weighting!I15+Indicator_default_S1!P4*Weighting!I16+Indicator_default_S1!Q4*Weighting!I17</f>
        <v>-0.3193267572140121</v>
      </c>
      <c r="J4" s="8">
        <f>+Indicator_default_S1!B4*Weighting!J2+Indicator_default_S1!C4*Weighting!J3+Indicator_default_S1!D4*Weighting!J4+Indicator_default_S1!E4*Weighting!J5+Indicator_default_S1!F4*Weighting!J6+Indicator_default_S1!G4*Weighting!J7+Indicator_default_S1!H4*Weighting!J8+Indicator_default_S1!I4*Weighting!J9+Indicator_default_S1!J4*Weighting!J10+Indicator_default_S1!K4*Weighting!J11+Indicator_default_S1!L4*Weighting!J12+Indicator_default_S1!M4*Weighting!J13+Indicator_default_S1!N4*Weighting!J14+Indicator_default_S1!O4*Weighting!J15+Indicator_default_S1!P4*Weighting!J16+Indicator_default_S1!Q4*Weighting!J17</f>
        <v>-0.40868478993041968</v>
      </c>
      <c r="K4" s="8">
        <f>+Indicator_default_S1!B4*Weighting!K2+Indicator_default_S1!C4*Weighting!K3+Indicator_default_S1!D4*Weighting!K4+Indicator_default_S1!E4*Weighting!K5+Indicator_default_S1!F4*Weighting!K6+Indicator_default_S1!G4*Weighting!K7+Indicator_default_S1!H4*Weighting!K8+Indicator_default_S1!I4*Weighting!K9+Indicator_default_S1!J4*Weighting!K10+Indicator_default_S1!K4*Weighting!K11+Indicator_default_S1!L4*Weighting!K12+Indicator_default_S1!M4*Weighting!K13+Indicator_default_S1!N4*Weighting!K14+Indicator_default_S1!O4*Weighting!K15+Indicator_default_S1!P4*Weighting!K16+Indicator_default_S1!Q4*Weighting!K17</f>
        <v>-0.31843373919426088</v>
      </c>
      <c r="L4" s="8">
        <f>+Indicator_default_S1!B4*Weighting!L2+Indicator_default_S1!C4*Weighting!L3+Indicator_default_S1!D4*Weighting!L4+Indicator_default_S1!E4*Weighting!L5+Indicator_default_S1!F4*Weighting!L6+Indicator_default_S1!G4*Weighting!L7+Indicator_default_S1!H4*Weighting!L8+Indicator_default_S1!I4*Weighting!L9+Indicator_default_S1!J4*Weighting!L10+Indicator_default_S1!K4*Weighting!L11+Indicator_default_S1!L4*Weighting!L12+Indicator_default_S1!M4*Weighting!L13+Indicator_default_S1!N4*Weighting!L14+Indicator_default_S1!O4*Weighting!L15+Indicator_default_S1!P4*Weighting!L16+Indicator_default_S1!Q4*Weighting!L17</f>
        <v>-0.44601620084761678</v>
      </c>
      <c r="M4" s="8">
        <f>+Indicator_default_S1!B4*Weighting!M2+Indicator_default_S1!C4*Weighting!M3+Indicator_default_S1!D4*Weighting!M4+Indicator_default_S1!E4*Weighting!M5+Indicator_default_S1!F4*Weighting!M6+Indicator_default_S1!G4*Weighting!M7+Indicator_default_S1!H4*Weighting!M8+Indicator_default_S1!I4*Weighting!M9+Indicator_default_S1!J4*Weighting!M10+Indicator_default_S1!K4*Weighting!M11+Indicator_default_S1!L4*Weighting!M12+Indicator_default_S1!M4*Weighting!M13+Indicator_default_S1!N4*Weighting!M14+Indicator_default_S1!O4*Weighting!M15+Indicator_default_S1!P4*Weighting!M16+Indicator_default_S1!Q4*Weighting!M17</f>
        <v>-8.2031648669260576E-2</v>
      </c>
      <c r="N4" s="8">
        <f>+Indicator_default_S1!B4*Weighting!N2+Indicator_default_S1!C4*Weighting!N3+Indicator_default_S1!D4*Weighting!N4+Indicator_default_S1!E4*Weighting!N5+Indicator_default_S1!F4*Weighting!N6+Indicator_default_S1!G4*Weighting!N7+Indicator_default_S1!H4*Weighting!N8+Indicator_default_S1!I4*Weighting!N9+Indicator_default_S1!J4*Weighting!N10+Indicator_default_S1!K4*Weighting!N11+Indicator_default_S1!L4*Weighting!N12+Indicator_default_S1!M4*Weighting!N13+Indicator_default_S1!N4*Weighting!N14+Indicator_default_S1!O4*Weighting!N15+Indicator_default_S1!P4*Weighting!N16+Indicator_default_S1!Q4*Weighting!N17</f>
        <v>-0.2992021103858809</v>
      </c>
      <c r="O4" s="8">
        <f>+Indicator_default_S1!B4*Weighting!O2+Indicator_default_S1!C4*Weighting!O3+Indicator_default_S1!D4*Weighting!O4+Indicator_default_S1!E4*Weighting!O5+Indicator_default_S1!F4*Weighting!O6+Indicator_default_S1!G4*Weighting!O7+Indicator_default_S1!H4*Weighting!O8+Indicator_default_S1!I4*Weighting!O9+Indicator_default_S1!J4*Weighting!O10+Indicator_default_S1!K4*Weighting!O11+Indicator_default_S1!L4*Weighting!O12+Indicator_default_S1!M4*Weighting!O13+Indicator_default_S1!N4*Weighting!O14+Indicator_default_S1!O4*Weighting!O15+Indicator_default_S1!P4*Weighting!O16+Indicator_default_S1!Q4*Weighting!O17</f>
        <v>-0.48035260603150093</v>
      </c>
      <c r="P4" s="8">
        <f>+Indicator_default_S1!B4*Weighting!P2+Indicator_default_S1!C4*Weighting!P3+Indicator_default_S1!D4*Weighting!P4+Indicator_default_S1!E4*Weighting!P5+Indicator_default_S1!F4*Weighting!P6+Indicator_default_S1!G4*Weighting!P7+Indicator_default_S1!H4*Weighting!P8+Indicator_default_S1!I4*Weighting!P9+Indicator_default_S1!J4*Weighting!P10+Indicator_default_S1!K4*Weighting!P11+Indicator_default_S1!L4*Weighting!P12+Indicator_default_S1!M4*Weighting!P13+Indicator_default_S1!N4*Weighting!P14+Indicator_default_S1!O4*Weighting!P15+Indicator_default_S1!P4*Weighting!P16+Indicator_default_S1!Q4*Weighting!P17</f>
        <v>-0.57971870837847383</v>
      </c>
      <c r="Q4" s="8">
        <f>+Indicator_default_S1!B4*Weighting!Q2+Indicator_default_S1!C4*Weighting!Q3+Indicator_default_S1!D4*Weighting!Q4+Indicator_default_S1!E4*Weighting!Q5+Indicator_default_S1!F4*Weighting!Q6+Indicator_default_S1!G4*Weighting!Q7+Indicator_default_S1!H4*Weighting!Q8+Indicator_default_S1!I4*Weighting!Q9+Indicator_default_S1!J4*Weighting!Q10+Indicator_default_S1!K4*Weighting!Q11+Indicator_default_S1!L4*Weighting!Q12+Indicator_default_S1!M4*Weighting!Q13+Indicator_default_S1!N4*Weighting!Q14+Indicator_default_S1!O4*Weighting!Q15+Indicator_default_S1!P4*Weighting!Q16+Indicator_default_S1!Q4*Weighting!Q17</f>
        <v>-8.5285222953378217E-2</v>
      </c>
      <c r="R4" s="8">
        <f>+Indicator_default_S1!B4*Weighting!R2+Indicator_default_S1!C4*Weighting!R3+Indicator_default_S1!D4*Weighting!R4+Indicator_default_S1!E4*Weighting!R5+Indicator_default_S1!F4*Weighting!R6+Indicator_default_S1!G4*Weighting!R7+Indicator_default_S1!H4*Weighting!R8+Indicator_default_S1!I4*Weighting!R9+Indicator_default_S1!J4*Weighting!R10+Indicator_default_S1!K4*Weighting!R11+Indicator_default_S1!L4*Weighting!R12+Indicator_default_S1!M4*Weighting!R13+Indicator_default_S1!N4*Weighting!R14+Indicator_default_S1!O4*Weighting!R15+Indicator_default_S1!P4*Weighting!R16+Indicator_default_S1!Q4*Weighting!R17</f>
        <v>-0.30526174424994484</v>
      </c>
      <c r="S4" s="8">
        <f>+Indicator_default_S1!B4*Weighting!S2+Indicator_default_S1!C4*Weighting!S3+Indicator_default_S1!D4*Weighting!S4+Indicator_default_S1!E4*Weighting!S5+Indicator_default_S1!F4*Weighting!S6+Indicator_default_S1!G4*Weighting!S7+Indicator_default_S1!H4*Weighting!S8+Indicator_default_S1!I4*Weighting!S9+Indicator_default_S1!J4*Weighting!S10+Indicator_default_S1!K4*Weighting!S11+Indicator_default_S1!L4*Weighting!S12+Indicator_default_S1!M4*Weighting!S13+Indicator_default_S1!N4*Weighting!S14+Indicator_default_S1!O4*Weighting!S15+Indicator_default_S1!P4*Weighting!S16+Indicator_default_S1!Q4*Weighting!S17</f>
        <v>-0.18304864541065516</v>
      </c>
      <c r="T4" s="8">
        <f>+Indicator_default_S1!B4*Weighting!T2+Indicator_default_S1!C4*Weighting!T3+Indicator_default_S1!D4*Weighting!T4+Indicator_default_S1!E4*Weighting!T5+Indicator_default_S1!F4*Weighting!T6+Indicator_default_S1!G4*Weighting!T7+Indicator_default_S1!H4*Weighting!T8+Indicator_default_S1!I4*Weighting!T9+Indicator_default_S1!J4*Weighting!T10+Indicator_default_S1!K4*Weighting!T11+Indicator_default_S1!L4*Weighting!T12+Indicator_default_S1!M4*Weighting!T13+Indicator_default_S1!N4*Weighting!T14+Indicator_default_S1!O4*Weighting!T15+Indicator_default_S1!P4*Weighting!T16+Indicator_default_S1!Q4*Weighting!T17</f>
        <v>-0.34341525087685154</v>
      </c>
      <c r="U4" s="8">
        <f>+Indicator_default_S1!B4*Weighting!U2+Indicator_default_S1!C4*Weighting!U3+Indicator_default_S1!D4*Weighting!U4+Indicator_default_S1!E4*Weighting!U5+Indicator_default_S1!F4*Weighting!U6+Indicator_default_S1!G4*Weighting!U7+Indicator_default_S1!H4*Weighting!U8+Indicator_default_S1!I4*Weighting!U9+Indicator_default_S1!J4*Weighting!U10+Indicator_default_S1!K4*Weighting!U11+Indicator_default_S1!L4*Weighting!U12+Indicator_default_S1!M4*Weighting!U13+Indicator_default_S1!N4*Weighting!U14+Indicator_default_S1!O4*Weighting!U15+Indicator_default_S1!P4*Weighting!U16+Indicator_default_S1!Q4*Weighting!U17</f>
        <v>-0.15365558830723799</v>
      </c>
      <c r="V4" s="8">
        <f>+Indicator_default_S1!B4*Weighting!V2+Indicator_default_S1!C4*Weighting!V3+Indicator_default_S1!D4*Weighting!V4+Indicator_default_S1!E4*Weighting!V5+Indicator_default_S1!F4*Weighting!V6+Indicator_default_S1!G4*Weighting!V7+Indicator_default_S1!H4*Weighting!V8+Indicator_default_S1!I4*Weighting!V9+Indicator_default_S1!J4*Weighting!V10+Indicator_default_S1!K4*Weighting!V11+Indicator_default_S1!L4*Weighting!V12+Indicator_default_S1!M4*Weighting!V13+Indicator_default_S1!N4*Weighting!V14+Indicator_default_S1!O4*Weighting!V15+Indicator_default_S1!P4*Weighting!V16+Indicator_default_S1!Q4*Weighting!V17</f>
        <v>-0.40495127982884527</v>
      </c>
      <c r="W4" s="8">
        <f>+Indicator_default_S1!B4*Weighting!W2+Indicator_default_S1!C4*Weighting!W3+Indicator_default_S1!D4*Weighting!W4+Indicator_default_S1!E4*Weighting!W5+Indicator_default_S1!F4*Weighting!W6+Indicator_default_S1!G4*Weighting!W7+Indicator_default_S1!H4*Weighting!W8+Indicator_default_S1!I4*Weighting!W9+Indicator_default_S1!J4*Weighting!W10+Indicator_default_S1!K4*Weighting!W11+Indicator_default_S1!L4*Weighting!W12+Indicator_default_S1!M4*Weighting!W13+Indicator_default_S1!N4*Weighting!W14+Indicator_default_S1!O4*Weighting!W15+Indicator_default_S1!P4*Weighting!W16+Indicator_default_S1!Q4*Weighting!W17</f>
        <v>-0.62770499989380779</v>
      </c>
      <c r="X4" s="8">
        <f>+Indicator_default_S1!B4*Weighting!X2+Indicator_default_S1!C4*Weighting!X3+Indicator_default_S1!D4*Weighting!X4+Indicator_default_S1!E4*Weighting!X5+Indicator_default_S1!F4*Weighting!X6+Indicator_default_S1!G4*Weighting!X7+Indicator_default_S1!H4*Weighting!X8+Indicator_default_S1!I4*Weighting!X9+Indicator_default_S1!J4*Weighting!X10+Indicator_default_S1!K4*Weighting!X11+Indicator_default_S1!L4*Weighting!X12+Indicator_default_S1!M4*Weighting!X13+Indicator_default_S1!N4*Weighting!X14+Indicator_default_S1!O4*Weighting!X15+Indicator_default_S1!P4*Weighting!X16+Indicator_default_S1!Q4*Weighting!X17</f>
        <v>-0.58219893076167495</v>
      </c>
      <c r="Y4" s="8">
        <f>+Indicator_default_S1!B4*Weighting!Y2+Indicator_default_S1!C4*Weighting!Y3+Indicator_default_S1!D4*Weighting!Y4+Indicator_default_S1!E4*Weighting!Y5+Indicator_default_S1!F4*Weighting!Y6+Indicator_default_S1!G4*Weighting!Y7+Indicator_default_S1!H4*Weighting!Y8+Indicator_default_S1!I4*Weighting!Y9+Indicator_default_S1!J4*Weighting!Y10+Indicator_default_S1!K4*Weighting!Y11+Indicator_default_S1!L4*Weighting!Y12+Indicator_default_S1!M4*Weighting!Y13+Indicator_default_S1!N4*Weighting!Y14+Indicator_default_S1!O4*Weighting!Y15+Indicator_default_S1!P4*Weighting!Y16+Indicator_default_S1!Q4*Weighting!Y17</f>
        <v>-8.5804688934132081E-2</v>
      </c>
      <c r="Z4" s="8">
        <f>+Indicator_default_S1!B4*Weighting!Z2+Indicator_default_S1!C4*Weighting!Z3+Indicator_default_S1!D4*Weighting!Z4+Indicator_default_S1!E4*Weighting!Z5+Indicator_default_S1!F4*Weighting!Z6+Indicator_default_S1!G4*Weighting!Z7+Indicator_default_S1!H4*Weighting!Z8+Indicator_default_S1!I4*Weighting!Z9+Indicator_default_S1!J4*Weighting!Z10+Indicator_default_S1!K4*Weighting!Z11+Indicator_default_S1!L4*Weighting!Z12+Indicator_default_S1!M4*Weighting!Z13+Indicator_default_S1!N4*Weighting!Z14+Indicator_default_S1!O4*Weighting!Z15+Indicator_default_S1!P4*Weighting!Z16+Indicator_default_S1!Q4*Weighting!Z17</f>
        <v>-0.29282238741169109</v>
      </c>
      <c r="AA4" s="8">
        <f>+Indicator_default_S1!B4*Weighting!AA2+Indicator_default_S1!C4*Weighting!AA3+Indicator_default_S1!D4*Weighting!AA4+Indicator_default_S1!E4*Weighting!AA5+Indicator_default_S1!F4*Weighting!AA6+Indicator_default_S1!G4*Weighting!AA7+Indicator_default_S1!H4*Weighting!AA8+Indicator_default_S1!I4*Weighting!AA9+Indicator_default_S1!J4*Weighting!AA10+Indicator_default_S1!K4*Weighting!AA11+Indicator_default_S1!L4*Weighting!AA12+Indicator_default_S1!M4*Weighting!AA13+Indicator_default_S1!N4*Weighting!AA14+Indicator_default_S1!O4*Weighting!AA15+Indicator_default_S1!P4*Weighting!AA16+Indicator_default_S1!Q4*Weighting!AA17</f>
        <v>-9.1774887369430624E-2</v>
      </c>
    </row>
    <row r="5" spans="1:27" x14ac:dyDescent="0.35">
      <c r="A5" s="5" t="s">
        <v>4</v>
      </c>
      <c r="B5" s="8">
        <f ca="1">+Indicator_default_S1!B5*Weighting!B2+Indicator_default_S1!C5*Weighting!B3+Indicator_default_S1!D5*Weighting!B4+Indicator_default_S1!E5*Weighting!B5+Indicator_default_S1!F5*Weighting!B6+Indicator_default_S1!G5*Weighting!B7+Indicator_default_S1!H5*Weighting!B8+Indicator_default_S1!I5*Weighting!B9+Indicator_default_S1!J5*Weighting!B10+Indicator_default_S1!K5*Weighting!B11+Indicator_default_S1!L5*Weighting!B12+Indicator_default_S1!M5*Weighting!B13+Indicator_default_S1!N5*Weighting!B14+Indicator_default_S1!O5*Weighting!B15+Indicator_default_S1!P5*Weighting!B16+Indicator_default_S1!Q5*Weighting!B17</f>
        <v>-0.37291922291995089</v>
      </c>
      <c r="C5" s="8">
        <f ca="1">+Indicator_default_S1!B5*Weighting!C2+Indicator_default_S1!C5*Weighting!C3+Indicator_default_S1!D5*Weighting!C4+Indicator_default_S1!E5*Weighting!C5+Indicator_default_S1!F5*Weighting!C6+Indicator_default_S1!G5*Weighting!C7+Indicator_default_S1!H5*Weighting!C8+Indicator_default_S1!I5*Weighting!C9+Indicator_default_S1!J5*Weighting!C10+Indicator_default_S1!K5*Weighting!C11+Indicator_default_S1!L5*Weighting!C12+Indicator_default_S1!M5*Weighting!C13+Indicator_default_S1!N5*Weighting!C14+Indicator_default_S1!O5*Weighting!C15+Indicator_default_S1!P5*Weighting!C16+Indicator_default_S1!Q5*Weighting!C17</f>
        <v>-0.38483861974628275</v>
      </c>
      <c r="D5" s="8">
        <f ca="1">+Indicator_default_S1!B5*Weighting!D2+Indicator_default_S1!C5*Weighting!D3+Indicator_default_S1!D5*Weighting!D4+Indicator_default_S1!E5*Weighting!D5+Indicator_default_S1!F5*Weighting!D6+Indicator_default_S1!G5*Weighting!D7+Indicator_default_S1!H5*Weighting!D8+Indicator_default_S1!I5*Weighting!D9+Indicator_default_S1!J5*Weighting!D10+Indicator_default_S1!K5*Weighting!D11+Indicator_default_S1!L5*Weighting!D12+Indicator_default_S1!M5*Weighting!D13+Indicator_default_S1!N5*Weighting!D14+Indicator_default_S1!O5*Weighting!D15+Indicator_default_S1!P5*Weighting!D16+Indicator_default_S1!Q5*Weighting!D17</f>
        <v>-0.37610076575132256</v>
      </c>
      <c r="E5" s="8">
        <f ca="1">+Indicator_default_S1!B5*Weighting!E2+Indicator_default_S1!C5*Weighting!E3+Indicator_default_S1!D5*Weighting!E4+Indicator_default_S1!E5*Weighting!E5+Indicator_default_S1!F5*Weighting!E6+Indicator_default_S1!G5*Weighting!E7+Indicator_default_S1!H5*Weighting!E8+Indicator_default_S1!I5*Weighting!E9+Indicator_default_S1!J5*Weighting!E10+Indicator_default_S1!K5*Weighting!E11+Indicator_default_S1!L5*Weighting!E12+Indicator_default_S1!M5*Weighting!E13+Indicator_default_S1!N5*Weighting!E14+Indicator_default_S1!O5*Weighting!E15+Indicator_default_S1!P5*Weighting!E16+Indicator_default_S1!Q5*Weighting!E17</f>
        <v>-0.39198584715605156</v>
      </c>
      <c r="F5" s="8">
        <f ca="1">+Indicator_default_S1!B5*Weighting!F2+Indicator_default_S1!C5*Weighting!F3+Indicator_default_S1!D5*Weighting!F4+Indicator_default_S1!E5*Weighting!F5+Indicator_default_S1!F5*Weighting!F6+Indicator_default_S1!G5*Weighting!F7+Indicator_default_S1!H5*Weighting!F8+Indicator_default_S1!I5*Weighting!F9+Indicator_default_S1!J5*Weighting!F10+Indicator_default_S1!K5*Weighting!F11+Indicator_default_S1!L5*Weighting!F12+Indicator_default_S1!M5*Weighting!F13+Indicator_default_S1!N5*Weighting!F14+Indicator_default_S1!O5*Weighting!F15+Indicator_default_S1!P5*Weighting!F16+Indicator_default_S1!Q5*Weighting!F17</f>
        <v>-0.38922066584924975</v>
      </c>
      <c r="G5" s="8">
        <f>+Indicator_default_S1!B5*Weighting!G2+Indicator_default_S1!C5*Weighting!G3+Indicator_default_S1!D5*Weighting!G4+Indicator_default_S1!E5*Weighting!G5+Indicator_default_S1!F5*Weighting!G6+Indicator_default_S1!G5*Weighting!G7+Indicator_default_S1!H5*Weighting!G8+Indicator_default_S1!I5*Weighting!G9+Indicator_default_S1!J5*Weighting!G10+Indicator_default_S1!K5*Weighting!G11+Indicator_default_S1!L5*Weighting!G12+Indicator_default_S1!M5*Weighting!G13+Indicator_default_S1!N5*Weighting!G14+Indicator_default_S1!O5*Weighting!G15+Indicator_default_S1!P5*Weighting!G16+Indicator_default_S1!Q5*Weighting!G17</f>
        <v>-0.31025615442533039</v>
      </c>
      <c r="H5" s="8">
        <f>+Indicator_default_S1!B5*Weighting!H2+Indicator_default_S1!C5*Weighting!H3+Indicator_default_S1!D5*Weighting!H4+Indicator_default_S1!E5*Weighting!H5+Indicator_default_S1!F5*Weighting!H6+Indicator_default_S1!G5*Weighting!H7+Indicator_default_S1!H5*Weighting!H8+Indicator_default_S1!I5*Weighting!H9+Indicator_default_S1!J5*Weighting!H10+Indicator_default_S1!K5*Weighting!H11+Indicator_default_S1!L5*Weighting!H12+Indicator_default_S1!M5*Weighting!H13+Indicator_default_S1!N5*Weighting!H14+Indicator_default_S1!O5*Weighting!H15+Indicator_default_S1!P5*Weighting!H16+Indicator_default_S1!Q5*Weighting!H17</f>
        <v>-0.31188328929598802</v>
      </c>
      <c r="I5" s="8">
        <f>+Indicator_default_S1!B5*Weighting!I2+Indicator_default_S1!C5*Weighting!I3+Indicator_default_S1!D5*Weighting!I4+Indicator_default_S1!E5*Weighting!I5+Indicator_default_S1!F5*Weighting!I6+Indicator_default_S1!G5*Weighting!I7+Indicator_default_S1!H5*Weighting!I8+Indicator_default_S1!I5*Weighting!I9+Indicator_default_S1!J5*Weighting!I10+Indicator_default_S1!K5*Weighting!I11+Indicator_default_S1!L5*Weighting!I12+Indicator_default_S1!M5*Weighting!I13+Indicator_default_S1!N5*Weighting!I14+Indicator_default_S1!O5*Weighting!I15+Indicator_default_S1!P5*Weighting!I16+Indicator_default_S1!Q5*Weighting!I17</f>
        <v>-0.31583770747365358</v>
      </c>
      <c r="J5" s="8">
        <f>+Indicator_default_S1!B5*Weighting!J2+Indicator_default_S1!C5*Weighting!J3+Indicator_default_S1!D5*Weighting!J4+Indicator_default_S1!E5*Weighting!J5+Indicator_default_S1!F5*Weighting!J6+Indicator_default_S1!G5*Weighting!J7+Indicator_default_S1!H5*Weighting!J8+Indicator_default_S1!I5*Weighting!J9+Indicator_default_S1!J5*Weighting!J10+Indicator_default_S1!K5*Weighting!J11+Indicator_default_S1!L5*Weighting!J12+Indicator_default_S1!M5*Weighting!J13+Indicator_default_S1!N5*Weighting!J14+Indicator_default_S1!O5*Weighting!J15+Indicator_default_S1!P5*Weighting!J16+Indicator_default_S1!Q5*Weighting!J17</f>
        <v>-0.35907805891622674</v>
      </c>
      <c r="K5" s="8">
        <f>+Indicator_default_S1!B5*Weighting!K2+Indicator_default_S1!C5*Weighting!K3+Indicator_default_S1!D5*Weighting!K4+Indicator_default_S1!E5*Weighting!K5+Indicator_default_S1!F5*Weighting!K6+Indicator_default_S1!G5*Weighting!K7+Indicator_default_S1!H5*Weighting!K8+Indicator_default_S1!I5*Weighting!K9+Indicator_default_S1!J5*Weighting!K10+Indicator_default_S1!K5*Weighting!K11+Indicator_default_S1!L5*Weighting!K12+Indicator_default_S1!M5*Weighting!K13+Indicator_default_S1!N5*Weighting!K14+Indicator_default_S1!O5*Weighting!K15+Indicator_default_S1!P5*Weighting!K16+Indicator_default_S1!Q5*Weighting!K17</f>
        <v>-0.31465490937409474</v>
      </c>
      <c r="L5" s="8">
        <f>+Indicator_default_S1!B5*Weighting!L2+Indicator_default_S1!C5*Weighting!L3+Indicator_default_S1!D5*Weighting!L4+Indicator_default_S1!E5*Weighting!L5+Indicator_default_S1!F5*Weighting!L6+Indicator_default_S1!G5*Weighting!L7+Indicator_default_S1!H5*Weighting!L8+Indicator_default_S1!I5*Weighting!L9+Indicator_default_S1!J5*Weighting!L10+Indicator_default_S1!K5*Weighting!L11+Indicator_default_S1!L5*Weighting!L12+Indicator_default_S1!M5*Weighting!L13+Indicator_default_S1!N5*Weighting!L14+Indicator_default_S1!O5*Weighting!L15+Indicator_default_S1!P5*Weighting!L16+Indicator_default_S1!Q5*Weighting!L17</f>
        <v>-0.41583891887492958</v>
      </c>
      <c r="M5" s="8">
        <f>+Indicator_default_S1!B5*Weighting!M2+Indicator_default_S1!C5*Weighting!M3+Indicator_default_S1!D5*Weighting!M4+Indicator_default_S1!E5*Weighting!M5+Indicator_default_S1!F5*Weighting!M6+Indicator_default_S1!G5*Weighting!M7+Indicator_default_S1!H5*Weighting!M8+Indicator_default_S1!I5*Weighting!M9+Indicator_default_S1!J5*Weighting!M10+Indicator_default_S1!K5*Weighting!M11+Indicator_default_S1!L5*Weighting!M12+Indicator_default_S1!M5*Weighting!M13+Indicator_default_S1!N5*Weighting!M14+Indicator_default_S1!O5*Weighting!M15+Indicator_default_S1!P5*Weighting!M16+Indicator_default_S1!Q5*Weighting!M17</f>
        <v>-6.9327862621899411E-2</v>
      </c>
      <c r="N5" s="8">
        <f>+Indicator_default_S1!B5*Weighting!N2+Indicator_default_S1!C5*Weighting!N3+Indicator_default_S1!D5*Weighting!N4+Indicator_default_S1!E5*Weighting!N5+Indicator_default_S1!F5*Weighting!N6+Indicator_default_S1!G5*Weighting!N7+Indicator_default_S1!H5*Weighting!N8+Indicator_default_S1!I5*Weighting!N9+Indicator_default_S1!J5*Weighting!N10+Indicator_default_S1!K5*Weighting!N11+Indicator_default_S1!L5*Weighting!N12+Indicator_default_S1!M5*Weighting!N13+Indicator_default_S1!N5*Weighting!N14+Indicator_default_S1!O5*Weighting!N15+Indicator_default_S1!P5*Weighting!N16+Indicator_default_S1!Q5*Weighting!N17</f>
        <v>-0.39226863021696756</v>
      </c>
      <c r="O5" s="8">
        <f>+Indicator_default_S1!B5*Weighting!O2+Indicator_default_S1!C5*Weighting!O3+Indicator_default_S1!D5*Weighting!O4+Indicator_default_S1!E5*Weighting!O5+Indicator_default_S1!F5*Weighting!O6+Indicator_default_S1!G5*Weighting!O7+Indicator_default_S1!H5*Weighting!O8+Indicator_default_S1!I5*Weighting!O9+Indicator_default_S1!J5*Weighting!O10+Indicator_default_S1!K5*Weighting!O11+Indicator_default_S1!L5*Weighting!O12+Indicator_default_S1!M5*Weighting!O13+Indicator_default_S1!N5*Weighting!O14+Indicator_default_S1!O5*Weighting!O15+Indicator_default_S1!P5*Weighting!O16+Indicator_default_S1!Q5*Weighting!O17</f>
        <v>-0.33955486884807562</v>
      </c>
      <c r="P5" s="8">
        <f>+Indicator_default_S1!B5*Weighting!P2+Indicator_default_S1!C5*Weighting!P3+Indicator_default_S1!D5*Weighting!P4+Indicator_default_S1!E5*Weighting!P5+Indicator_default_S1!F5*Weighting!P6+Indicator_default_S1!G5*Weighting!P7+Indicator_default_S1!H5*Weighting!P8+Indicator_default_S1!I5*Weighting!P9+Indicator_default_S1!J5*Weighting!P10+Indicator_default_S1!K5*Weighting!P11+Indicator_default_S1!L5*Weighting!P12+Indicator_default_S1!M5*Weighting!P13+Indicator_default_S1!N5*Weighting!P14+Indicator_default_S1!O5*Weighting!P15+Indicator_default_S1!P5*Weighting!P16+Indicator_default_S1!Q5*Weighting!P17</f>
        <v>-0.57735394016293107</v>
      </c>
      <c r="Q5" s="8">
        <f>+Indicator_default_S1!B5*Weighting!Q2+Indicator_default_S1!C5*Weighting!Q3+Indicator_default_S1!D5*Weighting!Q4+Indicator_default_S1!E5*Weighting!Q5+Indicator_default_S1!F5*Weighting!Q6+Indicator_default_S1!G5*Weighting!Q7+Indicator_default_S1!H5*Weighting!Q8+Indicator_default_S1!I5*Weighting!Q9+Indicator_default_S1!J5*Weighting!Q10+Indicator_default_S1!K5*Weighting!Q11+Indicator_default_S1!L5*Weighting!Q12+Indicator_default_S1!M5*Weighting!Q13+Indicator_default_S1!N5*Weighting!Q14+Indicator_default_S1!O5*Weighting!Q15+Indicator_default_S1!P5*Weighting!Q16+Indicator_default_S1!Q5*Weighting!Q17</f>
        <v>-7.3224683112178515E-2</v>
      </c>
      <c r="R5" s="8">
        <f>+Indicator_default_S1!B5*Weighting!R2+Indicator_default_S1!C5*Weighting!R3+Indicator_default_S1!D5*Weighting!R4+Indicator_default_S1!E5*Weighting!R5+Indicator_default_S1!F5*Weighting!R6+Indicator_default_S1!G5*Weighting!R7+Indicator_default_S1!H5*Weighting!R8+Indicator_default_S1!I5*Weighting!R9+Indicator_default_S1!J5*Weighting!R10+Indicator_default_S1!K5*Weighting!R11+Indicator_default_S1!L5*Weighting!R12+Indicator_default_S1!M5*Weighting!R13+Indicator_default_S1!N5*Weighting!R14+Indicator_default_S1!O5*Weighting!R15+Indicator_default_S1!P5*Weighting!R16+Indicator_default_S1!Q5*Weighting!R17</f>
        <v>-0.32242430006379375</v>
      </c>
      <c r="S5" s="8">
        <f>+Indicator_default_S1!B5*Weighting!S2+Indicator_default_S1!C5*Weighting!S3+Indicator_default_S1!D5*Weighting!S4+Indicator_default_S1!E5*Weighting!S5+Indicator_default_S1!F5*Weighting!S6+Indicator_default_S1!G5*Weighting!S7+Indicator_default_S1!H5*Weighting!S8+Indicator_default_S1!I5*Weighting!S9+Indicator_default_S1!J5*Weighting!S10+Indicator_default_S1!K5*Weighting!S11+Indicator_default_S1!L5*Weighting!S12+Indicator_default_S1!M5*Weighting!S13+Indicator_default_S1!N5*Weighting!S14+Indicator_default_S1!O5*Weighting!S15+Indicator_default_S1!P5*Weighting!S16+Indicator_default_S1!Q5*Weighting!S17</f>
        <v>-0.19386109223141162</v>
      </c>
      <c r="T5" s="8">
        <f>+Indicator_default_S1!B5*Weighting!T2+Indicator_default_S1!C5*Weighting!T3+Indicator_default_S1!D5*Weighting!T4+Indicator_default_S1!E5*Weighting!T5+Indicator_default_S1!F5*Weighting!T6+Indicator_default_S1!G5*Weighting!T7+Indicator_default_S1!H5*Weighting!T8+Indicator_default_S1!I5*Weighting!T9+Indicator_default_S1!J5*Weighting!T10+Indicator_default_S1!K5*Weighting!T11+Indicator_default_S1!L5*Weighting!T12+Indicator_default_S1!M5*Weighting!T13+Indicator_default_S1!N5*Weighting!T14+Indicator_default_S1!O5*Weighting!T15+Indicator_default_S1!P5*Weighting!T16+Indicator_default_S1!Q5*Weighting!T17</f>
        <v>-0.38081367036430497</v>
      </c>
      <c r="U5" s="8">
        <f>+Indicator_default_S1!B5*Weighting!U2+Indicator_default_S1!C5*Weighting!U3+Indicator_default_S1!D5*Weighting!U4+Indicator_default_S1!E5*Weighting!U5+Indicator_default_S1!F5*Weighting!U6+Indicator_default_S1!G5*Weighting!U7+Indicator_default_S1!H5*Weighting!U8+Indicator_default_S1!I5*Weighting!U9+Indicator_default_S1!J5*Weighting!U10+Indicator_default_S1!K5*Weighting!U11+Indicator_default_S1!L5*Weighting!U12+Indicator_default_S1!M5*Weighting!U13+Indicator_default_S1!N5*Weighting!U14+Indicator_default_S1!O5*Weighting!U15+Indicator_default_S1!P5*Weighting!U16+Indicator_default_S1!Q5*Weighting!U17</f>
        <v>-0.19436490718844399</v>
      </c>
      <c r="V5" s="8">
        <f>+Indicator_default_S1!B5*Weighting!V2+Indicator_default_S1!C5*Weighting!V3+Indicator_default_S1!D5*Weighting!V4+Indicator_default_S1!E5*Weighting!V5+Indicator_default_S1!F5*Weighting!V6+Indicator_default_S1!G5*Weighting!V7+Indicator_default_S1!H5*Weighting!V8+Indicator_default_S1!I5*Weighting!V9+Indicator_default_S1!J5*Weighting!V10+Indicator_default_S1!K5*Weighting!V11+Indicator_default_S1!L5*Weighting!V12+Indicator_default_S1!M5*Weighting!V13+Indicator_default_S1!N5*Weighting!V14+Indicator_default_S1!O5*Weighting!V15+Indicator_default_S1!P5*Weighting!V16+Indicator_default_S1!Q5*Weighting!V17</f>
        <v>-0.43917383189112458</v>
      </c>
      <c r="W5" s="8">
        <f>+Indicator_default_S1!B5*Weighting!W2+Indicator_default_S1!C5*Weighting!W3+Indicator_default_S1!D5*Weighting!W4+Indicator_default_S1!E5*Weighting!W5+Indicator_default_S1!F5*Weighting!W6+Indicator_default_S1!G5*Weighting!W7+Indicator_default_S1!H5*Weighting!W8+Indicator_default_S1!I5*Weighting!W9+Indicator_default_S1!J5*Weighting!W10+Indicator_default_S1!K5*Weighting!W11+Indicator_default_S1!L5*Weighting!W12+Indicator_default_S1!M5*Weighting!W13+Indicator_default_S1!N5*Weighting!W14+Indicator_default_S1!O5*Weighting!W15+Indicator_default_S1!P5*Weighting!W16+Indicator_default_S1!Q5*Weighting!W17</f>
        <v>-0.42038400194037839</v>
      </c>
      <c r="X5" s="8">
        <f>+Indicator_default_S1!B5*Weighting!X2+Indicator_default_S1!C5*Weighting!X3+Indicator_default_S1!D5*Weighting!X4+Indicator_default_S1!E5*Weighting!X5+Indicator_default_S1!F5*Weighting!X6+Indicator_default_S1!G5*Weighting!X7+Indicator_default_S1!H5*Weighting!X8+Indicator_default_S1!I5*Weighting!X9+Indicator_default_S1!J5*Weighting!X10+Indicator_default_S1!K5*Weighting!X11+Indicator_default_S1!L5*Weighting!X12+Indicator_default_S1!M5*Weighting!X13+Indicator_default_S1!N5*Weighting!X14+Indicator_default_S1!O5*Weighting!X15+Indicator_default_S1!P5*Weighting!X16+Indicator_default_S1!Q5*Weighting!X17</f>
        <v>-0.55845414917620495</v>
      </c>
      <c r="Y5" s="8">
        <f>+Indicator_default_S1!B5*Weighting!Y2+Indicator_default_S1!C5*Weighting!Y3+Indicator_default_S1!D5*Weighting!Y4+Indicator_default_S1!E5*Weighting!Y5+Indicator_default_S1!F5*Weighting!Y6+Indicator_default_S1!G5*Weighting!Y7+Indicator_default_S1!H5*Weighting!Y8+Indicator_default_S1!I5*Weighting!Y9+Indicator_default_S1!J5*Weighting!Y10+Indicator_default_S1!K5*Weighting!Y11+Indicator_default_S1!L5*Weighting!Y12+Indicator_default_S1!M5*Weighting!Y13+Indicator_default_S1!N5*Weighting!Y14+Indicator_default_S1!O5*Weighting!Y15+Indicator_default_S1!P5*Weighting!Y16+Indicator_default_S1!Q5*Weighting!Y17</f>
        <v>-9.0437748913838059E-2</v>
      </c>
      <c r="Z5" s="8">
        <f>+Indicator_default_S1!B5*Weighting!Z2+Indicator_default_S1!C5*Weighting!Z3+Indicator_default_S1!D5*Weighting!Z4+Indicator_default_S1!E5*Weighting!Z5+Indicator_default_S1!F5*Weighting!Z6+Indicator_default_S1!G5*Weighting!Z7+Indicator_default_S1!H5*Weighting!Z8+Indicator_default_S1!I5*Weighting!Z9+Indicator_default_S1!J5*Weighting!Z10+Indicator_default_S1!K5*Weighting!Z11+Indicator_default_S1!L5*Weighting!Z12+Indicator_default_S1!M5*Weighting!Z13+Indicator_default_S1!N5*Weighting!Z14+Indicator_default_S1!O5*Weighting!Z15+Indicator_default_S1!P5*Weighting!Z16+Indicator_default_S1!Q5*Weighting!Z17</f>
        <v>-0.41380484623147434</v>
      </c>
      <c r="AA5" s="8">
        <f>+Indicator_default_S1!B5*Weighting!AA2+Indicator_default_S1!C5*Weighting!AA3+Indicator_default_S1!D5*Weighting!AA4+Indicator_default_S1!E5*Weighting!AA5+Indicator_default_S1!F5*Weighting!AA6+Indicator_default_S1!G5*Weighting!AA7+Indicator_default_S1!H5*Weighting!AA8+Indicator_default_S1!I5*Weighting!AA9+Indicator_default_S1!J5*Weighting!AA10+Indicator_default_S1!K5*Weighting!AA11+Indicator_default_S1!L5*Weighting!AA12+Indicator_default_S1!M5*Weighting!AA13+Indicator_default_S1!N5*Weighting!AA14+Indicator_default_S1!O5*Weighting!AA15+Indicator_default_S1!P5*Weighting!AA16+Indicator_default_S1!Q5*Weighting!AA17</f>
        <v>-8.2811018967330008E-2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8000"/>
  </sheetPr>
  <dimension ref="A1:AA5"/>
  <sheetViews>
    <sheetView workbookViewId="0">
      <selection activeCell="B1" sqref="B1:F1"/>
    </sheetView>
  </sheetViews>
  <sheetFormatPr baseColWidth="10" defaultColWidth="8.7265625" defaultRowHeight="14.5" x14ac:dyDescent="0.35"/>
  <cols>
    <col min="1" max="27" width="14.26953125" customWidth="1"/>
  </cols>
  <sheetData>
    <row r="1" spans="1:27" ht="104.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8">
        <f ca="1">+Indicator_default_S2!B2*Weighting!B2+Indicator_default_S2!C2*Weighting!B3+Indicator_default_S2!D2*Weighting!B4+Indicator_default_S2!E2*Weighting!B5+Indicator_default_S2!F2*Weighting!B6+Indicator_default_S2!G2*Weighting!B7+Indicator_default_S2!H2*Weighting!B8+Indicator_default_S2!I2*Weighting!B9+Indicator_default_S2!J2*Weighting!B10+Indicator_default_S2!K2*Weighting!B11+Indicator_default_S2!L2*Weighting!B12+Indicator_default_S2!M2*Weighting!B13+Indicator_default_S2!N2*Weighting!B14+Indicator_default_S2!O2*Weighting!B15+Indicator_default_S2!P2*Weighting!B16+Indicator_default_S2!Q2*Weighting!B17</f>
        <v>-0.35090514779809701</v>
      </c>
      <c r="C2" s="8">
        <f ca="1">+Indicator_default_S2!B2*Weighting!C2+Indicator_default_S2!C2*Weighting!C3+Indicator_default_S2!D2*Weighting!C4+Indicator_default_S2!E2*Weighting!C5+Indicator_default_S2!F2*Weighting!C6+Indicator_default_S2!G2*Weighting!C7+Indicator_default_S2!H2*Weighting!C8+Indicator_default_S2!I2*Weighting!C9+Indicator_default_S2!J2*Weighting!C10+Indicator_default_S2!K2*Weighting!C11+Indicator_default_S2!L2*Weighting!C12+Indicator_default_S2!M2*Weighting!C13+Indicator_default_S2!N2*Weighting!C14+Indicator_default_S2!O2*Weighting!C15+Indicator_default_S2!P2*Weighting!C16+Indicator_default_S2!Q2*Weighting!C17</f>
        <v>-0.50299994596427433</v>
      </c>
      <c r="D2" s="8">
        <f ca="1">+Indicator_default_S2!B2*Weighting!D2+Indicator_default_S2!C2*Weighting!D3+Indicator_default_S2!D2*Weighting!D4+Indicator_default_S2!E2*Weighting!D5+Indicator_default_S2!F2*Weighting!D6+Indicator_default_S2!G2*Weighting!D7+Indicator_default_S2!H2*Weighting!D8+Indicator_default_S2!I2*Weighting!D9+Indicator_default_S2!J2*Weighting!D10+Indicator_default_S2!K2*Weighting!D11+Indicator_default_S2!L2*Weighting!D12+Indicator_default_S2!M2*Weighting!D13+Indicator_default_S2!N2*Weighting!D14+Indicator_default_S2!O2*Weighting!D15+Indicator_default_S2!P2*Weighting!D16+Indicator_default_S2!Q2*Weighting!D17</f>
        <v>-0.35543926394136488</v>
      </c>
      <c r="E2" s="8">
        <f ca="1">+Indicator_default_S2!B2*Weighting!E2+Indicator_default_S2!C2*Weighting!E3+Indicator_default_S2!D2*Weighting!E4+Indicator_default_S2!E2*Weighting!E5+Indicator_default_S2!F2*Weighting!E6+Indicator_default_S2!G2*Weighting!E7+Indicator_default_S2!H2*Weighting!E8+Indicator_default_S2!I2*Weighting!E9+Indicator_default_S2!J2*Weighting!E10+Indicator_default_S2!K2*Weighting!E11+Indicator_default_S2!L2*Weighting!E12+Indicator_default_S2!M2*Weighting!E13+Indicator_default_S2!N2*Weighting!E14+Indicator_default_S2!O2*Weighting!E15+Indicator_default_S2!P2*Weighting!E16+Indicator_default_S2!Q2*Weighting!E17</f>
        <v>-0.5269259969931902</v>
      </c>
      <c r="F2" s="8">
        <f ca="1">+Indicator_default_S2!B2*Weighting!F2+Indicator_default_S2!C2*Weighting!F3+Indicator_default_S2!D2*Weighting!F4+Indicator_default_S2!E2*Weighting!F5+Indicator_default_S2!F2*Weighting!F6+Indicator_default_S2!G2*Weighting!F7+Indicator_default_S2!H2*Weighting!F8+Indicator_default_S2!I2*Weighting!F9+Indicator_default_S2!J2*Weighting!F10+Indicator_default_S2!K2*Weighting!F11+Indicator_default_S2!L2*Weighting!F12+Indicator_default_S2!M2*Weighting!F13+Indicator_default_S2!N2*Weighting!F14+Indicator_default_S2!O2*Weighting!F15+Indicator_default_S2!P2*Weighting!F16+Indicator_default_S2!Q2*Weighting!F17</f>
        <v>-0.41628386655943261</v>
      </c>
      <c r="G2" s="8">
        <f>+Indicator_default_S2!B2*Weighting!G2+Indicator_default_S2!C2*Weighting!G3+Indicator_default_S2!D2*Weighting!G4+Indicator_default_S2!E2*Weighting!G5+Indicator_default_S2!F2*Weighting!G6+Indicator_default_S2!G2*Weighting!G7+Indicator_default_S2!H2*Weighting!G8+Indicator_default_S2!I2*Weighting!G9+Indicator_default_S2!J2*Weighting!G10+Indicator_default_S2!K2*Weighting!G11+Indicator_default_S2!L2*Weighting!G12+Indicator_default_S2!M2*Weighting!G13+Indicator_default_S2!N2*Weighting!G14+Indicator_default_S2!O2*Weighting!G15+Indicator_default_S2!P2*Weighting!G16+Indicator_default_S2!Q2*Weighting!G17</f>
        <v>-0.25060515474243955</v>
      </c>
      <c r="H2" s="8">
        <f>+Indicator_default_S2!B2*Weighting!H2+Indicator_default_S2!C2*Weighting!H3+Indicator_default_S2!D2*Weighting!H4+Indicator_default_S2!E2*Weighting!H5+Indicator_default_S2!F2*Weighting!H6+Indicator_default_S2!G2*Weighting!H7+Indicator_default_S2!H2*Weighting!H8+Indicator_default_S2!I2*Weighting!H9+Indicator_default_S2!J2*Weighting!H10+Indicator_default_S2!K2*Weighting!H11+Indicator_default_S2!L2*Weighting!H12+Indicator_default_S2!M2*Weighting!H13+Indicator_default_S2!N2*Weighting!H14+Indicator_default_S2!O2*Weighting!H15+Indicator_default_S2!P2*Weighting!H16+Indicator_default_S2!Q2*Weighting!H17</f>
        <v>-0.31670684777719349</v>
      </c>
      <c r="I2" s="8">
        <f>+Indicator_default_S2!B2*Weighting!I2+Indicator_default_S2!C2*Weighting!I3+Indicator_default_S2!D2*Weighting!I4+Indicator_default_S2!E2*Weighting!I5+Indicator_default_S2!F2*Weighting!I6+Indicator_default_S2!G2*Weighting!I7+Indicator_default_S2!H2*Weighting!I8+Indicator_default_S2!I2*Weighting!I9+Indicator_default_S2!J2*Weighting!I10+Indicator_default_S2!K2*Weighting!I11+Indicator_default_S2!L2*Weighting!I12+Indicator_default_S2!M2*Weighting!I13+Indicator_default_S2!N2*Weighting!I14+Indicator_default_S2!O2*Weighting!I15+Indicator_default_S2!P2*Weighting!I16+Indicator_default_S2!Q2*Weighting!I17</f>
        <v>-0.25572428662464625</v>
      </c>
      <c r="J2" s="8">
        <f>+Indicator_default_S2!B2*Weighting!J2+Indicator_default_S2!C2*Weighting!J3+Indicator_default_S2!D2*Weighting!J4+Indicator_default_S2!E2*Weighting!J5+Indicator_default_S2!F2*Weighting!J6+Indicator_default_S2!G2*Weighting!J7+Indicator_default_S2!H2*Weighting!J8+Indicator_default_S2!I2*Weighting!J9+Indicator_default_S2!J2*Weighting!J10+Indicator_default_S2!K2*Weighting!J11+Indicator_default_S2!L2*Weighting!J12+Indicator_default_S2!M2*Weighting!J13+Indicator_default_S2!N2*Weighting!J14+Indicator_default_S2!O2*Weighting!J15+Indicator_default_S2!P2*Weighting!J16+Indicator_default_S2!Q2*Weighting!J17</f>
        <v>-0.38562861938823162</v>
      </c>
      <c r="K2" s="8">
        <f>+Indicator_default_S2!B2*Weighting!K2+Indicator_default_S2!C2*Weighting!K3+Indicator_default_S2!D2*Weighting!K4+Indicator_default_S2!E2*Weighting!K5+Indicator_default_S2!F2*Weighting!K6+Indicator_default_S2!G2*Weighting!K7+Indicator_default_S2!H2*Weighting!K8+Indicator_default_S2!I2*Weighting!K9+Indicator_default_S2!J2*Weighting!K10+Indicator_default_S2!K2*Weighting!K11+Indicator_default_S2!L2*Weighting!K12+Indicator_default_S2!M2*Weighting!K13+Indicator_default_S2!N2*Weighting!K14+Indicator_default_S2!O2*Weighting!K15+Indicator_default_S2!P2*Weighting!K16+Indicator_default_S2!Q2*Weighting!K17</f>
        <v>-0.27747667976298063</v>
      </c>
      <c r="L2" s="8">
        <f>+Indicator_default_S2!B2*Weighting!L2+Indicator_default_S2!C2*Weighting!L3+Indicator_default_S2!D2*Weighting!L4+Indicator_default_S2!E2*Weighting!L5+Indicator_default_S2!F2*Weighting!L6+Indicator_default_S2!G2*Weighting!L7+Indicator_default_S2!H2*Weighting!L8+Indicator_default_S2!I2*Weighting!L9+Indicator_default_S2!J2*Weighting!L10+Indicator_default_S2!K2*Weighting!L11+Indicator_default_S2!L2*Weighting!L12+Indicator_default_S2!M2*Weighting!L13+Indicator_default_S2!N2*Weighting!L14+Indicator_default_S2!O2*Weighting!L15+Indicator_default_S2!P2*Weighting!L16+Indicator_default_S2!Q2*Weighting!L17</f>
        <v>-0.75622493374679922</v>
      </c>
      <c r="M2" s="8">
        <f>+Indicator_default_S2!B2*Weighting!M2+Indicator_default_S2!C2*Weighting!M3+Indicator_default_S2!D2*Weighting!M4+Indicator_default_S2!E2*Weighting!M5+Indicator_default_S2!F2*Weighting!M6+Indicator_default_S2!G2*Weighting!M7+Indicator_default_S2!H2*Weighting!M8+Indicator_default_S2!I2*Weighting!M9+Indicator_default_S2!J2*Weighting!M10+Indicator_default_S2!K2*Weighting!M11+Indicator_default_S2!L2*Weighting!M12+Indicator_default_S2!M2*Weighting!M13+Indicator_default_S2!N2*Weighting!M14+Indicator_default_S2!O2*Weighting!M15+Indicator_default_S2!P2*Weighting!M16+Indicator_default_S2!Q2*Weighting!M17</f>
        <v>-4.5282363541710856E-2</v>
      </c>
      <c r="N2" s="8">
        <f>+Indicator_default_S2!B2*Weighting!N2+Indicator_default_S2!C2*Weighting!N3+Indicator_default_S2!D2*Weighting!N4+Indicator_default_S2!E2*Weighting!N5+Indicator_default_S2!F2*Weighting!N6+Indicator_default_S2!G2*Weighting!N7+Indicator_default_S2!H2*Weighting!N8+Indicator_default_S2!I2*Weighting!N9+Indicator_default_S2!J2*Weighting!N10+Indicator_default_S2!K2*Weighting!N11+Indicator_default_S2!L2*Weighting!N12+Indicator_default_S2!M2*Weighting!N13+Indicator_default_S2!N2*Weighting!N14+Indicator_default_S2!O2*Weighting!N15+Indicator_default_S2!P2*Weighting!N16+Indicator_default_S2!Q2*Weighting!N17</f>
        <v>-0.29827975563144832</v>
      </c>
      <c r="O2" s="8">
        <f>+Indicator_default_S2!B2*Weighting!O2+Indicator_default_S2!C2*Weighting!O3+Indicator_default_S2!D2*Weighting!O4+Indicator_default_S2!E2*Weighting!O5+Indicator_default_S2!F2*Weighting!O6+Indicator_default_S2!G2*Weighting!O7+Indicator_default_S2!H2*Weighting!O8+Indicator_default_S2!I2*Weighting!O9+Indicator_default_S2!J2*Weighting!O10+Indicator_default_S2!K2*Weighting!O11+Indicator_default_S2!L2*Weighting!O12+Indicator_default_S2!M2*Weighting!O13+Indicator_default_S2!N2*Weighting!O14+Indicator_default_S2!O2*Weighting!O15+Indicator_default_S2!P2*Weighting!O16+Indicator_default_S2!Q2*Weighting!O17</f>
        <v>-0.2855444903890913</v>
      </c>
      <c r="P2" s="8">
        <f>+Indicator_default_S2!B2*Weighting!P2+Indicator_default_S2!C2*Weighting!P3+Indicator_default_S2!D2*Weighting!P4+Indicator_default_S2!E2*Weighting!P5+Indicator_default_S2!F2*Weighting!P6+Indicator_default_S2!G2*Weighting!P7+Indicator_default_S2!H2*Weighting!P8+Indicator_default_S2!I2*Weighting!P9+Indicator_default_S2!J2*Weighting!P10+Indicator_default_S2!K2*Weighting!P11+Indicator_default_S2!L2*Weighting!P12+Indicator_default_S2!M2*Weighting!P13+Indicator_default_S2!N2*Weighting!P14+Indicator_default_S2!O2*Weighting!P15+Indicator_default_S2!P2*Weighting!P16+Indicator_default_S2!Q2*Weighting!P17</f>
        <v>-0.45471349442149928</v>
      </c>
      <c r="Q2" s="8">
        <f>+Indicator_default_S2!B2*Weighting!Q2+Indicator_default_S2!C2*Weighting!Q3+Indicator_default_S2!D2*Weighting!Q4+Indicator_default_S2!E2*Weighting!Q5+Indicator_default_S2!F2*Weighting!Q6+Indicator_default_S2!G2*Weighting!Q7+Indicator_default_S2!H2*Weighting!Q8+Indicator_default_S2!I2*Weighting!Q9+Indicator_default_S2!J2*Weighting!Q10+Indicator_default_S2!K2*Weighting!Q11+Indicator_default_S2!L2*Weighting!Q12+Indicator_default_S2!M2*Weighting!Q13+Indicator_default_S2!N2*Weighting!Q14+Indicator_default_S2!O2*Weighting!Q15+Indicator_default_S2!P2*Weighting!Q16+Indicator_default_S2!Q2*Weighting!Q17</f>
        <v>-5.8692543853105128E-2</v>
      </c>
      <c r="R2" s="8">
        <f>+Indicator_default_S2!B2*Weighting!R2+Indicator_default_S2!C2*Weighting!R3+Indicator_default_S2!D2*Weighting!R4+Indicator_default_S2!E2*Weighting!R5+Indicator_default_S2!F2*Weighting!R6+Indicator_default_S2!G2*Weighting!R7+Indicator_default_S2!H2*Weighting!R8+Indicator_default_S2!I2*Weighting!R9+Indicator_default_S2!J2*Weighting!R10+Indicator_default_S2!K2*Weighting!R11+Indicator_default_S2!L2*Weighting!R12+Indicator_default_S2!M2*Weighting!R13+Indicator_default_S2!N2*Weighting!R14+Indicator_default_S2!O2*Weighting!R15+Indicator_default_S2!P2*Weighting!R16+Indicator_default_S2!Q2*Weighting!R17</f>
        <v>-0.18862749225711453</v>
      </c>
      <c r="S2" s="8">
        <f>+Indicator_default_S2!B2*Weighting!S2+Indicator_default_S2!C2*Weighting!S3+Indicator_default_S2!D2*Weighting!S4+Indicator_default_S2!E2*Weighting!S5+Indicator_default_S2!F2*Weighting!S6+Indicator_default_S2!G2*Weighting!S7+Indicator_default_S2!H2*Weighting!S8+Indicator_default_S2!I2*Weighting!S9+Indicator_default_S2!J2*Weighting!S10+Indicator_default_S2!K2*Weighting!S11+Indicator_default_S2!L2*Weighting!S12+Indicator_default_S2!M2*Weighting!S13+Indicator_default_S2!N2*Weighting!S14+Indicator_default_S2!O2*Weighting!S15+Indicator_default_S2!P2*Weighting!S16+Indicator_default_S2!Q2*Weighting!S17</f>
        <v>-0.11747593883105453</v>
      </c>
      <c r="T2" s="8">
        <f>+Indicator_default_S2!B2*Weighting!T2+Indicator_default_S2!C2*Weighting!T3+Indicator_default_S2!D2*Weighting!T4+Indicator_default_S2!E2*Weighting!T5+Indicator_default_S2!F2*Weighting!T6+Indicator_default_S2!G2*Weighting!T7+Indicator_default_S2!H2*Weighting!T8+Indicator_default_S2!I2*Weighting!T9+Indicator_default_S2!J2*Weighting!T10+Indicator_default_S2!K2*Weighting!T11+Indicator_default_S2!L2*Weighting!T12+Indicator_default_S2!M2*Weighting!T13+Indicator_default_S2!N2*Weighting!T14+Indicator_default_S2!O2*Weighting!T15+Indicator_default_S2!P2*Weighting!T16+Indicator_default_S2!Q2*Weighting!T17</f>
        <v>-0.20443720353217326</v>
      </c>
      <c r="U2" s="8">
        <f>+Indicator_default_S2!B2*Weighting!U2+Indicator_default_S2!C2*Weighting!U3+Indicator_default_S2!D2*Weighting!U4+Indicator_default_S2!E2*Weighting!U5+Indicator_default_S2!F2*Weighting!U6+Indicator_default_S2!G2*Weighting!U7+Indicator_default_S2!H2*Weighting!U8+Indicator_default_S2!I2*Weighting!U9+Indicator_default_S2!J2*Weighting!U10+Indicator_default_S2!K2*Weighting!U11+Indicator_default_S2!L2*Weighting!U12+Indicator_default_S2!M2*Weighting!U13+Indicator_default_S2!N2*Weighting!U14+Indicator_default_S2!O2*Weighting!U15+Indicator_default_S2!P2*Weighting!U16+Indicator_default_S2!Q2*Weighting!U17</f>
        <v>-0.20887549444140147</v>
      </c>
      <c r="V2" s="8">
        <f>+Indicator_default_S2!B2*Weighting!V2+Indicator_default_S2!C2*Weighting!V3+Indicator_default_S2!D2*Weighting!V4+Indicator_default_S2!E2*Weighting!V5+Indicator_default_S2!F2*Weighting!V6+Indicator_default_S2!G2*Weighting!V7+Indicator_default_S2!H2*Weighting!V8+Indicator_default_S2!I2*Weighting!V9+Indicator_default_S2!J2*Weighting!V10+Indicator_default_S2!K2*Weighting!V11+Indicator_default_S2!L2*Weighting!V12+Indicator_default_S2!M2*Weighting!V13+Indicator_default_S2!N2*Weighting!V14+Indicator_default_S2!O2*Weighting!V15+Indicator_default_S2!P2*Weighting!V16+Indicator_default_S2!Q2*Weighting!V17</f>
        <v>-0.25626339221718863</v>
      </c>
      <c r="W2" s="8">
        <f>+Indicator_default_S2!B2*Weighting!W2+Indicator_default_S2!C2*Weighting!W3+Indicator_default_S2!D2*Weighting!W4+Indicator_default_S2!E2*Weighting!W5+Indicator_default_S2!F2*Weighting!W6+Indicator_default_S2!G2*Weighting!W7+Indicator_default_S2!H2*Weighting!W8+Indicator_default_S2!I2*Weighting!W9+Indicator_default_S2!J2*Weighting!W10+Indicator_default_S2!K2*Weighting!W11+Indicator_default_S2!L2*Weighting!W12+Indicator_default_S2!M2*Weighting!W13+Indicator_default_S2!N2*Weighting!W14+Indicator_default_S2!O2*Weighting!W15+Indicator_default_S2!P2*Weighting!W16+Indicator_default_S2!Q2*Weighting!W17</f>
        <v>-0.3935154166717309</v>
      </c>
      <c r="X2" s="8">
        <f>+Indicator_default_S2!B2*Weighting!X2+Indicator_default_S2!C2*Weighting!X3+Indicator_default_S2!D2*Weighting!X4+Indicator_default_S2!E2*Weighting!X5+Indicator_default_S2!F2*Weighting!X6+Indicator_default_S2!G2*Weighting!X7+Indicator_default_S2!H2*Weighting!X8+Indicator_default_S2!I2*Weighting!X9+Indicator_default_S2!J2*Weighting!X10+Indicator_default_S2!K2*Weighting!X11+Indicator_default_S2!L2*Weighting!X12+Indicator_default_S2!M2*Weighting!X13+Indicator_default_S2!N2*Weighting!X14+Indicator_default_S2!O2*Weighting!X15+Indicator_default_S2!P2*Weighting!X16+Indicator_default_S2!Q2*Weighting!X17</f>
        <v>-0.45313345176208591</v>
      </c>
      <c r="Y2" s="8">
        <f>+Indicator_default_S2!B2*Weighting!Y2+Indicator_default_S2!C2*Weighting!Y3+Indicator_default_S2!D2*Weighting!Y4+Indicator_default_S2!E2*Weighting!Y5+Indicator_default_S2!F2*Weighting!Y6+Indicator_default_S2!G2*Weighting!Y7+Indicator_default_S2!H2*Weighting!Y8+Indicator_default_S2!I2*Weighting!Y9+Indicator_default_S2!J2*Weighting!Y10+Indicator_default_S2!K2*Weighting!Y11+Indicator_default_S2!L2*Weighting!Y12+Indicator_default_S2!M2*Weighting!Y13+Indicator_default_S2!N2*Weighting!Y14+Indicator_default_S2!O2*Weighting!Y15+Indicator_default_S2!P2*Weighting!Y16+Indicator_default_S2!Q2*Weighting!Y17</f>
        <v>3.5868100008919E-3</v>
      </c>
      <c r="Z2" s="8">
        <f>+Indicator_default_S2!B2*Weighting!Z2+Indicator_default_S2!C2*Weighting!Z3+Indicator_default_S2!D2*Weighting!Z4+Indicator_default_S2!E2*Weighting!Z5+Indicator_default_S2!F2*Weighting!Z6+Indicator_default_S2!G2*Weighting!Z7+Indicator_default_S2!H2*Weighting!Z8+Indicator_default_S2!I2*Weighting!Z9+Indicator_default_S2!J2*Weighting!Z10+Indicator_default_S2!K2*Weighting!Z11+Indicator_default_S2!L2*Weighting!Z12+Indicator_default_S2!M2*Weighting!Z13+Indicator_default_S2!N2*Weighting!Z14+Indicator_default_S2!O2*Weighting!Z15+Indicator_default_S2!P2*Weighting!Z16+Indicator_default_S2!Q2*Weighting!Z17</f>
        <v>-0.25603127493091726</v>
      </c>
      <c r="AA2" s="8">
        <f>+Indicator_default_S2!B2*Weighting!AA2+Indicator_default_S2!C2*Weighting!AA3+Indicator_default_S2!D2*Weighting!AA4+Indicator_default_S2!E2*Weighting!AA5+Indicator_default_S2!F2*Weighting!AA6+Indicator_default_S2!G2*Weighting!AA7+Indicator_default_S2!H2*Weighting!AA8+Indicator_default_S2!I2*Weighting!AA9+Indicator_default_S2!J2*Weighting!AA10+Indicator_default_S2!K2*Weighting!AA11+Indicator_default_S2!L2*Weighting!AA12+Indicator_default_S2!M2*Weighting!AA13+Indicator_default_S2!N2*Weighting!AA14+Indicator_default_S2!O2*Weighting!AA15+Indicator_default_S2!P2*Weighting!AA16+Indicator_default_S2!Q2*Weighting!AA17</f>
        <v>-3.6172039652604196E-2</v>
      </c>
    </row>
    <row r="3" spans="1:27" x14ac:dyDescent="0.35">
      <c r="A3" s="5" t="s">
        <v>2</v>
      </c>
      <c r="B3" s="8">
        <f ca="1">+Indicator_default_S2!B3*Weighting!B2+Indicator_default_S2!C3*Weighting!B3+Indicator_default_S2!D3*Weighting!B4+Indicator_default_S2!E3*Weighting!B5+Indicator_default_S2!F3*Weighting!B6+Indicator_default_S2!G3*Weighting!B7+Indicator_default_S2!H3*Weighting!B8+Indicator_default_S2!I3*Weighting!B9+Indicator_default_S2!J3*Weighting!B10+Indicator_default_S2!K3*Weighting!B11+Indicator_default_S2!L3*Weighting!B12+Indicator_default_S2!M3*Weighting!B13+Indicator_default_S2!N3*Weighting!B14+Indicator_default_S2!O3*Weighting!B15+Indicator_default_S2!P3*Weighting!B16+Indicator_default_S2!Q3*Weighting!B17</f>
        <v>-0.24917117524717527</v>
      </c>
      <c r="C3" s="8">
        <f ca="1">+Indicator_default_S2!B3*Weighting!C2+Indicator_default_S2!C3*Weighting!C3+Indicator_default_S2!D3*Weighting!C4+Indicator_default_S2!E3*Weighting!C5+Indicator_default_S2!F3*Weighting!C6+Indicator_default_S2!G3*Weighting!C7+Indicator_default_S2!H3*Weighting!C8+Indicator_default_S2!I3*Weighting!C9+Indicator_default_S2!J3*Weighting!C10+Indicator_default_S2!K3*Weighting!C11+Indicator_default_S2!L3*Weighting!C12+Indicator_default_S2!M3*Weighting!C13+Indicator_default_S2!N3*Weighting!C14+Indicator_default_S2!O3*Weighting!C15+Indicator_default_S2!P3*Weighting!C16+Indicator_default_S2!Q3*Weighting!C17</f>
        <v>-1.0504885136012065</v>
      </c>
      <c r="D3" s="8">
        <f ca="1">+Indicator_default_S2!B3*Weighting!D2+Indicator_default_S2!C3*Weighting!D3+Indicator_default_S2!D3*Weighting!D4+Indicator_default_S2!E3*Weighting!D5+Indicator_default_S2!F3*Weighting!D6+Indicator_default_S2!G3*Weighting!D7+Indicator_default_S2!H3*Weighting!D8+Indicator_default_S2!I3*Weighting!D9+Indicator_default_S2!J3*Weighting!D10+Indicator_default_S2!K3*Weighting!D11+Indicator_default_S2!L3*Weighting!D12+Indicator_default_S2!M3*Weighting!D13+Indicator_default_S2!N3*Weighting!D14+Indicator_default_S2!O3*Weighting!D15+Indicator_default_S2!P3*Weighting!D16+Indicator_default_S2!Q3*Weighting!D17</f>
        <v>-0.26557082777889235</v>
      </c>
      <c r="E3" s="8">
        <f ca="1">+Indicator_default_S2!B3*Weighting!E2+Indicator_default_S2!C3*Weighting!E3+Indicator_default_S2!D3*Weighting!E4+Indicator_default_S2!E3*Weighting!E5+Indicator_default_S2!F3*Weighting!E6+Indicator_default_S2!G3*Weighting!E7+Indicator_default_S2!H3*Weighting!E8+Indicator_default_S2!I3*Weighting!E9+Indicator_default_S2!J3*Weighting!E10+Indicator_default_S2!K3*Weighting!E11+Indicator_default_S2!L3*Weighting!E12+Indicator_default_S2!M3*Weighting!E13+Indicator_default_S2!N3*Weighting!E14+Indicator_default_S2!O3*Weighting!E15+Indicator_default_S2!P3*Weighting!E16+Indicator_default_S2!Q3*Weighting!E17</f>
        <v>-1.0867743372422236</v>
      </c>
      <c r="F3" s="8">
        <f ca="1">+Indicator_default_S2!B3*Weighting!F2+Indicator_default_S2!C3*Weighting!F3+Indicator_default_S2!D3*Weighting!F4+Indicator_default_S2!E3*Weighting!F5+Indicator_default_S2!F3*Weighting!F6+Indicator_default_S2!G3*Weighting!F7+Indicator_default_S2!H3*Weighting!F8+Indicator_default_S2!I3*Weighting!F9+Indicator_default_S2!J3*Weighting!F10+Indicator_default_S2!K3*Weighting!F11+Indicator_default_S2!L3*Weighting!F12+Indicator_default_S2!M3*Weighting!F13+Indicator_default_S2!N3*Weighting!F14+Indicator_default_S2!O3*Weighting!F15+Indicator_default_S2!P3*Weighting!F16+Indicator_default_S2!Q3*Weighting!F17</f>
        <v>-0.548757036827064</v>
      </c>
      <c r="G3" s="8">
        <f>+Indicator_default_S2!B3*Weighting!G2+Indicator_default_S2!C3*Weighting!G3+Indicator_default_S2!D3*Weighting!G4+Indicator_default_S2!E3*Weighting!G5+Indicator_default_S2!F3*Weighting!G6+Indicator_default_S2!G3*Weighting!G7+Indicator_default_S2!H3*Weighting!G8+Indicator_default_S2!I3*Weighting!G9+Indicator_default_S2!J3*Weighting!G10+Indicator_default_S2!K3*Weighting!G11+Indicator_default_S2!L3*Weighting!G12+Indicator_default_S2!M3*Weighting!G13+Indicator_default_S2!N3*Weighting!G14+Indicator_default_S2!O3*Weighting!G15+Indicator_default_S2!P3*Weighting!G16+Indicator_default_S2!Q3*Weighting!G17</f>
        <v>5.7543147360151502E-2</v>
      </c>
      <c r="H3" s="8">
        <f>+Indicator_default_S2!B3*Weighting!H2+Indicator_default_S2!C3*Weighting!H3+Indicator_default_S2!D3*Weighting!H4+Indicator_default_S2!E3*Weighting!H5+Indicator_default_S2!F3*Weighting!H6+Indicator_default_S2!G3*Weighting!H7+Indicator_default_S2!H3*Weighting!H8+Indicator_default_S2!I3*Weighting!H9+Indicator_default_S2!J3*Weighting!H10+Indicator_default_S2!K3*Weighting!H11+Indicator_default_S2!L3*Weighting!H12+Indicator_default_S2!M3*Weighting!H13+Indicator_default_S2!N3*Weighting!H14+Indicator_default_S2!O3*Weighting!H15+Indicator_default_S2!P3*Weighting!H16+Indicator_default_S2!Q3*Weighting!H17</f>
        <v>-0.31745487538460715</v>
      </c>
      <c r="I3" s="8">
        <f>+Indicator_default_S2!B3*Weighting!I2+Indicator_default_S2!C3*Weighting!I3+Indicator_default_S2!D3*Weighting!I4+Indicator_default_S2!E3*Weighting!I5+Indicator_default_S2!F3*Weighting!I6+Indicator_default_S2!G3*Weighting!I7+Indicator_default_S2!H3*Weighting!I8+Indicator_default_S2!I3*Weighting!I9+Indicator_default_S2!J3*Weighting!I10+Indicator_default_S2!K3*Weighting!I11+Indicator_default_S2!L3*Weighting!I12+Indicator_default_S2!M3*Weighting!I13+Indicator_default_S2!N3*Weighting!I14+Indicator_default_S2!O3*Weighting!I15+Indicator_default_S2!P3*Weighting!I16+Indicator_default_S2!Q3*Weighting!I17</f>
        <v>5.1820917101106936E-2</v>
      </c>
      <c r="J3" s="8">
        <f>+Indicator_default_S2!B3*Weighting!J2+Indicator_default_S2!C3*Weighting!J3+Indicator_default_S2!D3*Weighting!J4+Indicator_default_S2!E3*Weighting!J5+Indicator_default_S2!F3*Weighting!J6+Indicator_default_S2!G3*Weighting!J7+Indicator_default_S2!H3*Weighting!J8+Indicator_default_S2!I3*Weighting!J9+Indicator_default_S2!J3*Weighting!J10+Indicator_default_S2!K3*Weighting!J11+Indicator_default_S2!L3*Weighting!J12+Indicator_default_S2!M3*Weighting!J13+Indicator_default_S2!N3*Weighting!J14+Indicator_default_S2!O3*Weighting!J15+Indicator_default_S2!P3*Weighting!J16+Indicator_default_S2!Q3*Weighting!J17</f>
        <v>-0.41916795971987053</v>
      </c>
      <c r="K3" s="8">
        <f>+Indicator_default_S2!B3*Weighting!K2+Indicator_default_S2!C3*Weighting!K3+Indicator_default_S2!D3*Weighting!K4+Indicator_default_S2!E3*Weighting!K5+Indicator_default_S2!F3*Weighting!K6+Indicator_default_S2!G3*Weighting!K7+Indicator_default_S2!H3*Weighting!K8+Indicator_default_S2!I3*Weighting!K9+Indicator_default_S2!J3*Weighting!K10+Indicator_default_S2!K3*Weighting!K11+Indicator_default_S2!L3*Weighting!K12+Indicator_default_S2!M3*Weighting!K13+Indicator_default_S2!N3*Weighting!K14+Indicator_default_S2!O3*Weighting!K15+Indicator_default_S2!P3*Weighting!K16+Indicator_default_S2!Q3*Weighting!K17</f>
        <v>-8.4027872067077777E-2</v>
      </c>
      <c r="L3" s="8">
        <f>+Indicator_default_S2!B3*Weighting!L2+Indicator_default_S2!C3*Weighting!L3+Indicator_default_S2!D3*Weighting!L4+Indicator_default_S2!E3*Weighting!L5+Indicator_default_S2!F3*Weighting!L6+Indicator_default_S2!G3*Weighting!L7+Indicator_default_S2!H3*Weighting!L8+Indicator_default_S2!I3*Weighting!L9+Indicator_default_S2!J3*Weighting!L10+Indicator_default_S2!K3*Weighting!L11+Indicator_default_S2!L3*Weighting!L12+Indicator_default_S2!M3*Weighting!L13+Indicator_default_S2!N3*Weighting!L14+Indicator_default_S2!O3*Weighting!L15+Indicator_default_S2!P3*Weighting!L16+Indicator_default_S2!Q3*Weighting!L17</f>
        <v>-2.3978004441607732</v>
      </c>
      <c r="M3" s="8">
        <f>+Indicator_default_S2!B3*Weighting!M2+Indicator_default_S2!C3*Weighting!M3+Indicator_default_S2!D3*Weighting!M4+Indicator_default_S2!E3*Weighting!M5+Indicator_default_S2!F3*Weighting!M6+Indicator_default_S2!G3*Weighting!M7+Indicator_default_S2!H3*Weighting!M8+Indicator_default_S2!I3*Weighting!M9+Indicator_default_S2!J3*Weighting!M10+Indicator_default_S2!K3*Weighting!M11+Indicator_default_S2!L3*Weighting!M12+Indicator_default_S2!M3*Weighting!M13+Indicator_default_S2!N3*Weighting!M14+Indicator_default_S2!O3*Weighting!M15+Indicator_default_S2!P3*Weighting!M16+Indicator_default_S2!Q3*Weighting!M17</f>
        <v>0.10035270395395428</v>
      </c>
      <c r="N3" s="8">
        <f>+Indicator_default_S2!B3*Weighting!N2+Indicator_default_S2!C3*Weighting!N3+Indicator_default_S2!D3*Weighting!N4+Indicator_default_S2!E3*Weighting!N5+Indicator_default_S2!F3*Weighting!N6+Indicator_default_S2!G3*Weighting!N7+Indicator_default_S2!H3*Weighting!N8+Indicator_default_S2!I3*Weighting!N9+Indicator_default_S2!J3*Weighting!N10+Indicator_default_S2!K3*Weighting!N11+Indicator_default_S2!L3*Weighting!N12+Indicator_default_S2!M3*Weighting!N13+Indicator_default_S2!N3*Weighting!N14+Indicator_default_S2!O3*Weighting!N15+Indicator_default_S2!P3*Weighting!N16+Indicator_default_S2!Q3*Weighting!N17</f>
        <v>-1.4468422366025413E-2</v>
      </c>
      <c r="O3" s="8">
        <f>+Indicator_default_S2!B3*Weighting!O2+Indicator_default_S2!C3*Weighting!O3+Indicator_default_S2!D3*Weighting!O4+Indicator_default_S2!E3*Weighting!O5+Indicator_default_S2!F3*Weighting!O6+Indicator_default_S2!G3*Weighting!O7+Indicator_default_S2!H3*Weighting!O8+Indicator_default_S2!I3*Weighting!O9+Indicator_default_S2!J3*Weighting!O10+Indicator_default_S2!K3*Weighting!O11+Indicator_default_S2!L3*Weighting!O12+Indicator_default_S2!M3*Weighting!O13+Indicator_default_S2!N3*Weighting!O14+Indicator_default_S2!O3*Weighting!O15+Indicator_default_S2!P3*Weighting!O16+Indicator_default_S2!Q3*Weighting!O17</f>
        <v>0.26610287627268059</v>
      </c>
      <c r="P3" s="8">
        <f>+Indicator_default_S2!B3*Weighting!P2+Indicator_default_S2!C3*Weighting!P3+Indicator_default_S2!D3*Weighting!P4+Indicator_default_S2!E3*Weighting!P5+Indicator_default_S2!F3*Weighting!P6+Indicator_default_S2!G3*Weighting!P7+Indicator_default_S2!H3*Weighting!P8+Indicator_default_S2!I3*Weighting!P9+Indicator_default_S2!J3*Weighting!P10+Indicator_default_S2!K3*Weighting!P11+Indicator_default_S2!L3*Weighting!P12+Indicator_default_S2!M3*Weighting!P13+Indicator_default_S2!N3*Weighting!P14+Indicator_default_S2!O3*Weighting!P15+Indicator_default_S2!P3*Weighting!P16+Indicator_default_S2!Q3*Weighting!P17</f>
        <v>0.16321827071674455</v>
      </c>
      <c r="Q3" s="8">
        <f>+Indicator_default_S2!B3*Weighting!Q2+Indicator_default_S2!C3*Weighting!Q3+Indicator_default_S2!D3*Weighting!Q4+Indicator_default_S2!E3*Weighting!Q5+Indicator_default_S2!F3*Weighting!Q6+Indicator_default_S2!G3*Weighting!Q7+Indicator_default_S2!H3*Weighting!Q8+Indicator_default_S2!I3*Weighting!Q9+Indicator_default_S2!J3*Weighting!Q10+Indicator_default_S2!K3*Weighting!Q11+Indicator_default_S2!L3*Weighting!Q12+Indicator_default_S2!M3*Weighting!Q13+Indicator_default_S2!N3*Weighting!Q14+Indicator_default_S2!O3*Weighting!Q15+Indicator_default_S2!P3*Weighting!Q16+Indicator_default_S2!Q3*Weighting!Q17</f>
        <v>3.8089232124661185E-2</v>
      </c>
      <c r="R3" s="8">
        <f>+Indicator_default_S2!B3*Weighting!R2+Indicator_default_S2!C3*Weighting!R3+Indicator_default_S2!D3*Weighting!R4+Indicator_default_S2!E3*Weighting!R5+Indicator_default_S2!F3*Weighting!R6+Indicator_default_S2!G3*Weighting!R7+Indicator_default_S2!H3*Weighting!R8+Indicator_default_S2!I3*Weighting!R9+Indicator_default_S2!J3*Weighting!R10+Indicator_default_S2!K3*Weighting!R11+Indicator_default_S2!L3*Weighting!R12+Indicator_default_S2!M3*Weighting!R13+Indicator_default_S2!N3*Weighting!R14+Indicator_default_S2!O3*Weighting!R15+Indicator_default_S2!P3*Weighting!R16+Indicator_default_S2!Q3*Weighting!R17</f>
        <v>0.44603143514858357</v>
      </c>
      <c r="S3" s="8">
        <f>+Indicator_default_S2!B3*Weighting!S2+Indicator_default_S2!C3*Weighting!S3+Indicator_default_S2!D3*Weighting!S4+Indicator_default_S2!E3*Weighting!S5+Indicator_default_S2!F3*Weighting!S6+Indicator_default_S2!G3*Weighting!S7+Indicator_default_S2!H3*Weighting!S8+Indicator_default_S2!I3*Weighting!S9+Indicator_default_S2!J3*Weighting!S10+Indicator_default_S2!K3*Weighting!S11+Indicator_default_S2!L3*Weighting!S12+Indicator_default_S2!M3*Weighting!S13+Indicator_default_S2!N3*Weighting!S14+Indicator_default_S2!O3*Weighting!S15+Indicator_default_S2!P3*Weighting!S16+Indicator_default_S2!Q3*Weighting!S17</f>
        <v>0.2428249345292178</v>
      </c>
      <c r="T3" s="8">
        <f>+Indicator_default_S2!B3*Weighting!T2+Indicator_default_S2!C3*Weighting!T3+Indicator_default_S2!D3*Weighting!T4+Indicator_default_S2!E3*Weighting!T5+Indicator_default_S2!F3*Weighting!T6+Indicator_default_S2!G3*Weighting!T7+Indicator_default_S2!H3*Weighting!T8+Indicator_default_S2!I3*Weighting!T9+Indicator_default_S2!J3*Weighting!T10+Indicator_default_S2!K3*Weighting!T11+Indicator_default_S2!L3*Weighting!T12+Indicator_default_S2!M3*Weighting!T13+Indicator_default_S2!N3*Weighting!T14+Indicator_default_S2!O3*Weighting!T15+Indicator_default_S2!P3*Weighting!T16+Indicator_default_S2!Q3*Weighting!T17</f>
        <v>0.60264829165357825</v>
      </c>
      <c r="U3" s="8">
        <f>+Indicator_default_S2!B3*Weighting!U2+Indicator_default_S2!C3*Weighting!U3+Indicator_default_S2!D3*Weighting!U4+Indicator_default_S2!E3*Weighting!U5+Indicator_default_S2!F3*Weighting!U6+Indicator_default_S2!G3*Weighting!U7+Indicator_default_S2!H3*Weighting!U8+Indicator_default_S2!I3*Weighting!U9+Indicator_default_S2!J3*Weighting!U10+Indicator_default_S2!K3*Weighting!U11+Indicator_default_S2!L3*Weighting!U12+Indicator_default_S2!M3*Weighting!U13+Indicator_default_S2!N3*Weighting!U14+Indicator_default_S2!O3*Weighting!U15+Indicator_default_S2!P3*Weighting!U16+Indicator_default_S2!Q3*Weighting!U17</f>
        <v>-0.36284706846860104</v>
      </c>
      <c r="V3" s="8">
        <f>+Indicator_default_S2!B3*Weighting!V2+Indicator_default_S2!C3*Weighting!V3+Indicator_default_S2!D3*Weighting!V4+Indicator_default_S2!E3*Weighting!V5+Indicator_default_S2!F3*Weighting!V6+Indicator_default_S2!G3*Weighting!V7+Indicator_default_S2!H3*Weighting!V8+Indicator_default_S2!I3*Weighting!V9+Indicator_default_S2!J3*Weighting!V10+Indicator_default_S2!K3*Weighting!V11+Indicator_default_S2!L3*Weighting!V12+Indicator_default_S2!M3*Weighting!V13+Indicator_default_S2!N3*Weighting!V14+Indicator_default_S2!O3*Weighting!V15+Indicator_default_S2!P3*Weighting!V16+Indicator_default_S2!Q3*Weighting!V17</f>
        <v>0.5898437020279319</v>
      </c>
      <c r="W3" s="8">
        <f>+Indicator_default_S2!B3*Weighting!W2+Indicator_default_S2!C3*Weighting!W3+Indicator_default_S2!D3*Weighting!W4+Indicator_default_S2!E3*Weighting!W5+Indicator_default_S2!F3*Weighting!W6+Indicator_default_S2!G3*Weighting!W7+Indicator_default_S2!H3*Weighting!W8+Indicator_default_S2!I3*Weighting!W9+Indicator_default_S2!J3*Weighting!W10+Indicator_default_S2!K3*Weighting!W11+Indicator_default_S2!L3*Weighting!W12+Indicator_default_S2!M3*Weighting!W13+Indicator_default_S2!N3*Weighting!W14+Indicator_default_S2!O3*Weighting!W15+Indicator_default_S2!P3*Weighting!W16+Indicator_default_S2!Q3*Weighting!W17</f>
        <v>0.1554695055783655</v>
      </c>
      <c r="X3" s="8">
        <f>+Indicator_default_S2!B3*Weighting!X2+Indicator_default_S2!C3*Weighting!X3+Indicator_default_S2!D3*Weighting!X4+Indicator_default_S2!E3*Weighting!X5+Indicator_default_S2!F3*Weighting!X6+Indicator_default_S2!G3*Weighting!X7+Indicator_default_S2!H3*Weighting!X8+Indicator_default_S2!I3*Weighting!X9+Indicator_default_S2!J3*Weighting!X10+Indicator_default_S2!K3*Weighting!X11+Indicator_default_S2!L3*Weighting!X12+Indicator_default_S2!M3*Weighting!X13+Indicator_default_S2!N3*Weighting!X14+Indicator_default_S2!O3*Weighting!X15+Indicator_default_S2!P3*Weighting!X16+Indicator_default_S2!Q3*Weighting!X17</f>
        <v>0.12095959847944898</v>
      </c>
      <c r="Y3" s="8">
        <f>+Indicator_default_S2!B3*Weighting!Y2+Indicator_default_S2!C3*Weighting!Y3+Indicator_default_S2!D3*Weighting!Y4+Indicator_default_S2!E3*Weighting!Y5+Indicator_default_S2!F3*Weighting!Y6+Indicator_default_S2!G3*Weighting!Y7+Indicator_default_S2!H3*Weighting!Y8+Indicator_default_S2!I3*Weighting!Y9+Indicator_default_S2!J3*Weighting!Y10+Indicator_default_S2!K3*Weighting!Y11+Indicator_default_S2!L3*Weighting!Y12+Indicator_default_S2!M3*Weighting!Y13+Indicator_default_S2!N3*Weighting!Y14+Indicator_default_S2!O3*Weighting!Y15+Indicator_default_S2!P3*Weighting!Y16+Indicator_default_S2!Q3*Weighting!Y17</f>
        <v>0.46444348461512958</v>
      </c>
      <c r="Z3" s="8">
        <f>+Indicator_default_S2!B3*Weighting!Z2+Indicator_default_S2!C3*Weighting!Z3+Indicator_default_S2!D3*Weighting!Z4+Indicator_default_S2!E3*Weighting!Z5+Indicator_default_S2!F3*Weighting!Z6+Indicator_default_S2!G3*Weighting!Z7+Indicator_default_S2!H3*Weighting!Z8+Indicator_default_S2!I3*Weighting!Z9+Indicator_default_S2!J3*Weighting!Z10+Indicator_default_S2!K3*Weighting!Z11+Indicator_default_S2!L3*Weighting!Z12+Indicator_default_S2!M3*Weighting!Z13+Indicator_default_S2!N3*Weighting!Z14+Indicator_default_S2!O3*Weighting!Z15+Indicator_default_S2!P3*Weighting!Z16+Indicator_default_S2!Q3*Weighting!Z17</f>
        <v>0.29087166393230152</v>
      </c>
      <c r="AA3" s="8">
        <f>+Indicator_default_S2!B3*Weighting!AA2+Indicator_default_S2!C3*Weighting!AA3+Indicator_default_S2!D3*Weighting!AA4+Indicator_default_S2!E3*Weighting!AA5+Indicator_default_S2!F3*Weighting!AA6+Indicator_default_S2!G3*Weighting!AA7+Indicator_default_S2!H3*Weighting!AA8+Indicator_default_S2!I3*Weighting!AA9+Indicator_default_S2!J3*Weighting!AA10+Indicator_default_S2!K3*Weighting!AA11+Indicator_default_S2!L3*Weighting!AA12+Indicator_default_S2!M3*Weighting!AA13+Indicator_default_S2!N3*Weighting!AA14+Indicator_default_S2!O3*Weighting!AA15+Indicator_default_S2!P3*Weighting!AA16+Indicator_default_S2!Q3*Weighting!AA17</f>
        <v>0.21495059372522599</v>
      </c>
    </row>
    <row r="4" spans="1:27" x14ac:dyDescent="0.35">
      <c r="A4" s="5" t="s">
        <v>3</v>
      </c>
      <c r="B4" s="8">
        <f ca="1">+Indicator_default_S2!B4*Weighting!B2+Indicator_default_S2!C4*Weighting!B3+Indicator_default_S2!D4*Weighting!B4+Indicator_default_S2!E4*Weighting!B5+Indicator_default_S2!F4*Weighting!B6+Indicator_default_S2!G4*Weighting!B7+Indicator_default_S2!H4*Weighting!B8+Indicator_default_S2!I4*Weighting!B9+Indicator_default_S2!J4*Weighting!B10+Indicator_default_S2!K4*Weighting!B11+Indicator_default_S2!L4*Weighting!B12+Indicator_default_S2!M4*Weighting!B13+Indicator_default_S2!N4*Weighting!B14+Indicator_default_S2!O4*Weighting!B15+Indicator_default_S2!P4*Weighting!B16+Indicator_default_S2!Q4*Weighting!B17</f>
        <v>-0.36875102139077759</v>
      </c>
      <c r="C4" s="8">
        <f ca="1">+Indicator_default_S2!B4*Weighting!C2+Indicator_default_S2!C4*Weighting!C3+Indicator_default_S2!D4*Weighting!C4+Indicator_default_S2!E4*Weighting!C5+Indicator_default_S2!F4*Weighting!C6+Indicator_default_S2!G4*Weighting!C7+Indicator_default_S2!H4*Weighting!C8+Indicator_default_S2!I4*Weighting!C9+Indicator_default_S2!J4*Weighting!C10+Indicator_default_S2!K4*Weighting!C11+Indicator_default_S2!L4*Weighting!C12+Indicator_default_S2!M4*Weighting!C13+Indicator_default_S2!N4*Weighting!C14+Indicator_default_S2!O4*Weighting!C15+Indicator_default_S2!P4*Weighting!C16+Indicator_default_S2!Q4*Weighting!C17</f>
        <v>-0.40649765147279571</v>
      </c>
      <c r="D4" s="8">
        <f ca="1">+Indicator_default_S2!B4*Weighting!D2+Indicator_default_S2!C4*Weighting!D3+Indicator_default_S2!D4*Weighting!D4+Indicator_default_S2!E4*Weighting!D5+Indicator_default_S2!F4*Weighting!D6+Indicator_default_S2!G4*Weighting!D7+Indicator_default_S2!H4*Weighting!D8+Indicator_default_S2!I4*Weighting!D9+Indicator_default_S2!J4*Weighting!D10+Indicator_default_S2!K4*Weighting!D11+Indicator_default_S2!L4*Weighting!D12+Indicator_default_S2!M4*Weighting!D13+Indicator_default_S2!N4*Weighting!D14+Indicator_default_S2!O4*Weighting!D15+Indicator_default_S2!P4*Weighting!D16+Indicator_default_S2!Q4*Weighting!D17</f>
        <v>-0.36938122930766487</v>
      </c>
      <c r="E4" s="8">
        <f ca="1">+Indicator_default_S2!B4*Weighting!E2+Indicator_default_S2!C4*Weighting!E3+Indicator_default_S2!D4*Weighting!E4+Indicator_default_S2!E4*Weighting!E5+Indicator_default_S2!F4*Weighting!E6+Indicator_default_S2!G4*Weighting!E7+Indicator_default_S2!H4*Weighting!E8+Indicator_default_S2!I4*Weighting!E9+Indicator_default_S2!J4*Weighting!E10+Indicator_default_S2!K4*Weighting!E11+Indicator_default_S2!L4*Weighting!E12+Indicator_default_S2!M4*Weighting!E13+Indicator_default_S2!N4*Weighting!E14+Indicator_default_S2!O4*Weighting!E15+Indicator_default_S2!P4*Weighting!E16+Indicator_default_S2!Q4*Weighting!E17</f>
        <v>-0.44941205162438153</v>
      </c>
      <c r="F4" s="8">
        <f ca="1">+Indicator_default_S2!B4*Weighting!F2+Indicator_default_S2!C4*Weighting!F3+Indicator_default_S2!D4*Weighting!F4+Indicator_default_S2!E4*Weighting!F5+Indicator_default_S2!F4*Weighting!F6+Indicator_default_S2!G4*Weighting!F7+Indicator_default_S2!H4*Weighting!F8+Indicator_default_S2!I4*Weighting!F9+Indicator_default_S2!J4*Weighting!F10+Indicator_default_S2!K4*Weighting!F11+Indicator_default_S2!L4*Weighting!F12+Indicator_default_S2!M4*Weighting!F13+Indicator_default_S2!N4*Weighting!F14+Indicator_default_S2!O4*Weighting!F15+Indicator_default_S2!P4*Weighting!F16+Indicator_default_S2!Q4*Weighting!F17</f>
        <v>-0.39064208249089116</v>
      </c>
      <c r="G4" s="8">
        <f>+Indicator_default_S2!B4*Weighting!G2+Indicator_default_S2!C4*Weighting!G3+Indicator_default_S2!D4*Weighting!G4+Indicator_default_S2!E4*Weighting!G5+Indicator_default_S2!F4*Weighting!G6+Indicator_default_S2!G4*Weighting!G7+Indicator_default_S2!H4*Weighting!G8+Indicator_default_S2!I4*Weighting!G9+Indicator_default_S2!J4*Weighting!G10+Indicator_default_S2!K4*Weighting!G11+Indicator_default_S2!L4*Weighting!G12+Indicator_default_S2!M4*Weighting!G13+Indicator_default_S2!N4*Weighting!G14+Indicator_default_S2!O4*Weighting!G15+Indicator_default_S2!P4*Weighting!G16+Indicator_default_S2!Q4*Weighting!G17</f>
        <v>-0.31520280626939895</v>
      </c>
      <c r="H4" s="8">
        <f>+Indicator_default_S2!B4*Weighting!H2+Indicator_default_S2!C4*Weighting!H3+Indicator_default_S2!D4*Weighting!H4+Indicator_default_S2!E4*Weighting!H5+Indicator_default_S2!F4*Weighting!H6+Indicator_default_S2!G4*Weighting!H7+Indicator_default_S2!H4*Weighting!H8+Indicator_default_S2!I4*Weighting!H9+Indicator_default_S2!J4*Weighting!H10+Indicator_default_S2!K4*Weighting!H11+Indicator_default_S2!L4*Weighting!H12+Indicator_default_S2!M4*Weighting!H13+Indicator_default_S2!N4*Weighting!H14+Indicator_default_S2!O4*Weighting!H15+Indicator_default_S2!P4*Weighting!H16+Indicator_default_S2!Q4*Weighting!H17</f>
        <v>-0.32356817169529489</v>
      </c>
      <c r="I4" s="8">
        <f>+Indicator_default_S2!B4*Weighting!I2+Indicator_default_S2!C4*Weighting!I3+Indicator_default_S2!D4*Weighting!I4+Indicator_default_S2!E4*Weighting!I5+Indicator_default_S2!F4*Weighting!I6+Indicator_default_S2!G4*Weighting!I7+Indicator_default_S2!H4*Weighting!I8+Indicator_default_S2!I4*Weighting!I9+Indicator_default_S2!J4*Weighting!I10+Indicator_default_S2!K4*Weighting!I11+Indicator_default_S2!L4*Weighting!I12+Indicator_default_S2!M4*Weighting!I13+Indicator_default_S2!N4*Weighting!I14+Indicator_default_S2!O4*Weighting!I15+Indicator_default_S2!P4*Weighting!I16+Indicator_default_S2!Q4*Weighting!I17</f>
        <v>-0.3193267572140121</v>
      </c>
      <c r="J4" s="8">
        <f>+Indicator_default_S2!B4*Weighting!J2+Indicator_default_S2!C4*Weighting!J3+Indicator_default_S2!D4*Weighting!J4+Indicator_default_S2!E4*Weighting!J5+Indicator_default_S2!F4*Weighting!J6+Indicator_default_S2!G4*Weighting!J7+Indicator_default_S2!H4*Weighting!J8+Indicator_default_S2!I4*Weighting!J9+Indicator_default_S2!J4*Weighting!J10+Indicator_default_S2!K4*Weighting!J11+Indicator_default_S2!L4*Weighting!J12+Indicator_default_S2!M4*Weighting!J13+Indicator_default_S2!N4*Weighting!J14+Indicator_default_S2!O4*Weighting!J15+Indicator_default_S2!P4*Weighting!J16+Indicator_default_S2!Q4*Weighting!J17</f>
        <v>-0.40868478993041968</v>
      </c>
      <c r="K4" s="8">
        <f>+Indicator_default_S2!B4*Weighting!K2+Indicator_default_S2!C4*Weighting!K3+Indicator_default_S2!D4*Weighting!K4+Indicator_default_S2!E4*Weighting!K5+Indicator_default_S2!F4*Weighting!K6+Indicator_default_S2!G4*Weighting!K7+Indicator_default_S2!H4*Weighting!K8+Indicator_default_S2!I4*Weighting!K9+Indicator_default_S2!J4*Weighting!K10+Indicator_default_S2!K4*Weighting!K11+Indicator_default_S2!L4*Weighting!K12+Indicator_default_S2!M4*Weighting!K13+Indicator_default_S2!N4*Weighting!K14+Indicator_default_S2!O4*Weighting!K15+Indicator_default_S2!P4*Weighting!K16+Indicator_default_S2!Q4*Weighting!K17</f>
        <v>-0.31843373919426088</v>
      </c>
      <c r="L4" s="8">
        <f>+Indicator_default_S2!B4*Weighting!L2+Indicator_default_S2!C4*Weighting!L3+Indicator_default_S2!D4*Weighting!L4+Indicator_default_S2!E4*Weighting!L5+Indicator_default_S2!F4*Weighting!L6+Indicator_default_S2!G4*Weighting!L7+Indicator_default_S2!H4*Weighting!L8+Indicator_default_S2!I4*Weighting!L9+Indicator_default_S2!J4*Weighting!L10+Indicator_default_S2!K4*Weighting!L11+Indicator_default_S2!L4*Weighting!L12+Indicator_default_S2!M4*Weighting!L13+Indicator_default_S2!N4*Weighting!L14+Indicator_default_S2!O4*Weighting!L15+Indicator_default_S2!P4*Weighting!L16+Indicator_default_S2!Q4*Weighting!L17</f>
        <v>-0.44601620084761678</v>
      </c>
      <c r="M4" s="8">
        <f>+Indicator_default_S2!B4*Weighting!M2+Indicator_default_S2!C4*Weighting!M3+Indicator_default_S2!D4*Weighting!M4+Indicator_default_S2!E4*Weighting!M5+Indicator_default_S2!F4*Weighting!M6+Indicator_default_S2!G4*Weighting!M7+Indicator_default_S2!H4*Weighting!M8+Indicator_default_S2!I4*Weighting!M9+Indicator_default_S2!J4*Weighting!M10+Indicator_default_S2!K4*Weighting!M11+Indicator_default_S2!L4*Weighting!M12+Indicator_default_S2!M4*Weighting!M13+Indicator_default_S2!N4*Weighting!M14+Indicator_default_S2!O4*Weighting!M15+Indicator_default_S2!P4*Weighting!M16+Indicator_default_S2!Q4*Weighting!M17</f>
        <v>-8.2031648669260576E-2</v>
      </c>
      <c r="N4" s="8">
        <f>+Indicator_default_S2!B4*Weighting!N2+Indicator_default_S2!C4*Weighting!N3+Indicator_default_S2!D4*Weighting!N4+Indicator_default_S2!E4*Weighting!N5+Indicator_default_S2!F4*Weighting!N6+Indicator_default_S2!G4*Weighting!N7+Indicator_default_S2!H4*Weighting!N8+Indicator_default_S2!I4*Weighting!N9+Indicator_default_S2!J4*Weighting!N10+Indicator_default_S2!K4*Weighting!N11+Indicator_default_S2!L4*Weighting!N12+Indicator_default_S2!M4*Weighting!N13+Indicator_default_S2!N4*Weighting!N14+Indicator_default_S2!O4*Weighting!N15+Indicator_default_S2!P4*Weighting!N16+Indicator_default_S2!Q4*Weighting!N17</f>
        <v>-0.2992021103858809</v>
      </c>
      <c r="O4" s="8">
        <f>+Indicator_default_S2!B4*Weighting!O2+Indicator_default_S2!C4*Weighting!O3+Indicator_default_S2!D4*Weighting!O4+Indicator_default_S2!E4*Weighting!O5+Indicator_default_S2!F4*Weighting!O6+Indicator_default_S2!G4*Weighting!O7+Indicator_default_S2!H4*Weighting!O8+Indicator_default_S2!I4*Weighting!O9+Indicator_default_S2!J4*Weighting!O10+Indicator_default_S2!K4*Weighting!O11+Indicator_default_S2!L4*Weighting!O12+Indicator_default_S2!M4*Weighting!O13+Indicator_default_S2!N4*Weighting!O14+Indicator_default_S2!O4*Weighting!O15+Indicator_default_S2!P4*Weighting!O16+Indicator_default_S2!Q4*Weighting!O17</f>
        <v>-0.48035260603150093</v>
      </c>
      <c r="P4" s="8">
        <f>+Indicator_default_S2!B4*Weighting!P2+Indicator_default_S2!C4*Weighting!P3+Indicator_default_S2!D4*Weighting!P4+Indicator_default_S2!E4*Weighting!P5+Indicator_default_S2!F4*Weighting!P6+Indicator_default_S2!G4*Weighting!P7+Indicator_default_S2!H4*Weighting!P8+Indicator_default_S2!I4*Weighting!P9+Indicator_default_S2!J4*Weighting!P10+Indicator_default_S2!K4*Weighting!P11+Indicator_default_S2!L4*Weighting!P12+Indicator_default_S2!M4*Weighting!P13+Indicator_default_S2!N4*Weighting!P14+Indicator_default_S2!O4*Weighting!P15+Indicator_default_S2!P4*Weighting!P16+Indicator_default_S2!Q4*Weighting!P17</f>
        <v>-0.57971870837847383</v>
      </c>
      <c r="Q4" s="8">
        <f>+Indicator_default_S2!B4*Weighting!Q2+Indicator_default_S2!C4*Weighting!Q3+Indicator_default_S2!D4*Weighting!Q4+Indicator_default_S2!E4*Weighting!Q5+Indicator_default_S2!F4*Weighting!Q6+Indicator_default_S2!G4*Weighting!Q7+Indicator_default_S2!H4*Weighting!Q8+Indicator_default_S2!I4*Weighting!Q9+Indicator_default_S2!J4*Weighting!Q10+Indicator_default_S2!K4*Weighting!Q11+Indicator_default_S2!L4*Weighting!Q12+Indicator_default_S2!M4*Weighting!Q13+Indicator_default_S2!N4*Weighting!Q14+Indicator_default_S2!O4*Weighting!Q15+Indicator_default_S2!P4*Weighting!Q16+Indicator_default_S2!Q4*Weighting!Q17</f>
        <v>-8.5285222953378217E-2</v>
      </c>
      <c r="R4" s="8">
        <f>+Indicator_default_S2!B4*Weighting!R2+Indicator_default_S2!C4*Weighting!R3+Indicator_default_S2!D4*Weighting!R4+Indicator_default_S2!E4*Weighting!R5+Indicator_default_S2!F4*Weighting!R6+Indicator_default_S2!G4*Weighting!R7+Indicator_default_S2!H4*Weighting!R8+Indicator_default_S2!I4*Weighting!R9+Indicator_default_S2!J4*Weighting!R10+Indicator_default_S2!K4*Weighting!R11+Indicator_default_S2!L4*Weighting!R12+Indicator_default_S2!M4*Weighting!R13+Indicator_default_S2!N4*Weighting!R14+Indicator_default_S2!O4*Weighting!R15+Indicator_default_S2!P4*Weighting!R16+Indicator_default_S2!Q4*Weighting!R17</f>
        <v>-0.30526174424994484</v>
      </c>
      <c r="S4" s="8">
        <f>+Indicator_default_S2!B4*Weighting!S2+Indicator_default_S2!C4*Weighting!S3+Indicator_default_S2!D4*Weighting!S4+Indicator_default_S2!E4*Weighting!S5+Indicator_default_S2!F4*Weighting!S6+Indicator_default_S2!G4*Weighting!S7+Indicator_default_S2!H4*Weighting!S8+Indicator_default_S2!I4*Weighting!S9+Indicator_default_S2!J4*Weighting!S10+Indicator_default_S2!K4*Weighting!S11+Indicator_default_S2!L4*Weighting!S12+Indicator_default_S2!M4*Weighting!S13+Indicator_default_S2!N4*Weighting!S14+Indicator_default_S2!O4*Weighting!S15+Indicator_default_S2!P4*Weighting!S16+Indicator_default_S2!Q4*Weighting!S17</f>
        <v>-0.18304864541065516</v>
      </c>
      <c r="T4" s="8">
        <f>+Indicator_default_S2!B4*Weighting!T2+Indicator_default_S2!C4*Weighting!T3+Indicator_default_S2!D4*Weighting!T4+Indicator_default_S2!E4*Weighting!T5+Indicator_default_S2!F4*Weighting!T6+Indicator_default_S2!G4*Weighting!T7+Indicator_default_S2!H4*Weighting!T8+Indicator_default_S2!I4*Weighting!T9+Indicator_default_S2!J4*Weighting!T10+Indicator_default_S2!K4*Weighting!T11+Indicator_default_S2!L4*Weighting!T12+Indicator_default_S2!M4*Weighting!T13+Indicator_default_S2!N4*Weighting!T14+Indicator_default_S2!O4*Weighting!T15+Indicator_default_S2!P4*Weighting!T16+Indicator_default_S2!Q4*Weighting!T17</f>
        <v>-0.34341525087685154</v>
      </c>
      <c r="U4" s="8">
        <f>+Indicator_default_S2!B4*Weighting!U2+Indicator_default_S2!C4*Weighting!U3+Indicator_default_S2!D4*Weighting!U4+Indicator_default_S2!E4*Weighting!U5+Indicator_default_S2!F4*Weighting!U6+Indicator_default_S2!G4*Weighting!U7+Indicator_default_S2!H4*Weighting!U8+Indicator_default_S2!I4*Weighting!U9+Indicator_default_S2!J4*Weighting!U10+Indicator_default_S2!K4*Weighting!U11+Indicator_default_S2!L4*Weighting!U12+Indicator_default_S2!M4*Weighting!U13+Indicator_default_S2!N4*Weighting!U14+Indicator_default_S2!O4*Weighting!U15+Indicator_default_S2!P4*Weighting!U16+Indicator_default_S2!Q4*Weighting!U17</f>
        <v>-0.15365558830723799</v>
      </c>
      <c r="V4" s="8">
        <f>+Indicator_default_S2!B4*Weighting!V2+Indicator_default_S2!C4*Weighting!V3+Indicator_default_S2!D4*Weighting!V4+Indicator_default_S2!E4*Weighting!V5+Indicator_default_S2!F4*Weighting!V6+Indicator_default_S2!G4*Weighting!V7+Indicator_default_S2!H4*Weighting!V8+Indicator_default_S2!I4*Weighting!V9+Indicator_default_S2!J4*Weighting!V10+Indicator_default_S2!K4*Weighting!V11+Indicator_default_S2!L4*Weighting!V12+Indicator_default_S2!M4*Weighting!V13+Indicator_default_S2!N4*Weighting!V14+Indicator_default_S2!O4*Weighting!V15+Indicator_default_S2!P4*Weighting!V16+Indicator_default_S2!Q4*Weighting!V17</f>
        <v>-0.40495127982884527</v>
      </c>
      <c r="W4" s="8">
        <f>+Indicator_default_S2!B4*Weighting!W2+Indicator_default_S2!C4*Weighting!W3+Indicator_default_S2!D4*Weighting!W4+Indicator_default_S2!E4*Weighting!W5+Indicator_default_S2!F4*Weighting!W6+Indicator_default_S2!G4*Weighting!W7+Indicator_default_S2!H4*Weighting!W8+Indicator_default_S2!I4*Weighting!W9+Indicator_default_S2!J4*Weighting!W10+Indicator_default_S2!K4*Weighting!W11+Indicator_default_S2!L4*Weighting!W12+Indicator_default_S2!M4*Weighting!W13+Indicator_default_S2!N4*Weighting!W14+Indicator_default_S2!O4*Weighting!W15+Indicator_default_S2!P4*Weighting!W16+Indicator_default_S2!Q4*Weighting!W17</f>
        <v>-0.62770499989380779</v>
      </c>
      <c r="X4" s="8">
        <f>+Indicator_default_S2!B4*Weighting!X2+Indicator_default_S2!C4*Weighting!X3+Indicator_default_S2!D4*Weighting!X4+Indicator_default_S2!E4*Weighting!X5+Indicator_default_S2!F4*Weighting!X6+Indicator_default_S2!G4*Weighting!X7+Indicator_default_S2!H4*Weighting!X8+Indicator_default_S2!I4*Weighting!X9+Indicator_default_S2!J4*Weighting!X10+Indicator_default_S2!K4*Weighting!X11+Indicator_default_S2!L4*Weighting!X12+Indicator_default_S2!M4*Weighting!X13+Indicator_default_S2!N4*Weighting!X14+Indicator_default_S2!O4*Weighting!X15+Indicator_default_S2!P4*Weighting!X16+Indicator_default_S2!Q4*Weighting!X17</f>
        <v>-0.58219893076167495</v>
      </c>
      <c r="Y4" s="8">
        <f>+Indicator_default_S2!B4*Weighting!Y2+Indicator_default_S2!C4*Weighting!Y3+Indicator_default_S2!D4*Weighting!Y4+Indicator_default_S2!E4*Weighting!Y5+Indicator_default_S2!F4*Weighting!Y6+Indicator_default_S2!G4*Weighting!Y7+Indicator_default_S2!H4*Weighting!Y8+Indicator_default_S2!I4*Weighting!Y9+Indicator_default_S2!J4*Weighting!Y10+Indicator_default_S2!K4*Weighting!Y11+Indicator_default_S2!L4*Weighting!Y12+Indicator_default_S2!M4*Weighting!Y13+Indicator_default_S2!N4*Weighting!Y14+Indicator_default_S2!O4*Weighting!Y15+Indicator_default_S2!P4*Weighting!Y16+Indicator_default_S2!Q4*Weighting!Y17</f>
        <v>-8.5804688934132081E-2</v>
      </c>
      <c r="Z4" s="8">
        <f>+Indicator_default_S2!B4*Weighting!Z2+Indicator_default_S2!C4*Weighting!Z3+Indicator_default_S2!D4*Weighting!Z4+Indicator_default_S2!E4*Weighting!Z5+Indicator_default_S2!F4*Weighting!Z6+Indicator_default_S2!G4*Weighting!Z7+Indicator_default_S2!H4*Weighting!Z8+Indicator_default_S2!I4*Weighting!Z9+Indicator_default_S2!J4*Weighting!Z10+Indicator_default_S2!K4*Weighting!Z11+Indicator_default_S2!L4*Weighting!Z12+Indicator_default_S2!M4*Weighting!Z13+Indicator_default_S2!N4*Weighting!Z14+Indicator_default_S2!O4*Weighting!Z15+Indicator_default_S2!P4*Weighting!Z16+Indicator_default_S2!Q4*Weighting!Z17</f>
        <v>-0.29282238741169109</v>
      </c>
      <c r="AA4" s="8">
        <f>+Indicator_default_S2!B4*Weighting!AA2+Indicator_default_S2!C4*Weighting!AA3+Indicator_default_S2!D4*Weighting!AA4+Indicator_default_S2!E4*Weighting!AA5+Indicator_default_S2!F4*Weighting!AA6+Indicator_default_S2!G4*Weighting!AA7+Indicator_default_S2!H4*Weighting!AA8+Indicator_default_S2!I4*Weighting!AA9+Indicator_default_S2!J4*Weighting!AA10+Indicator_default_S2!K4*Weighting!AA11+Indicator_default_S2!L4*Weighting!AA12+Indicator_default_S2!M4*Weighting!AA13+Indicator_default_S2!N4*Weighting!AA14+Indicator_default_S2!O4*Weighting!AA15+Indicator_default_S2!P4*Weighting!AA16+Indicator_default_S2!Q4*Weighting!AA17</f>
        <v>-9.1774887369430624E-2</v>
      </c>
    </row>
    <row r="5" spans="1:27" x14ac:dyDescent="0.35">
      <c r="A5" s="5" t="s">
        <v>4</v>
      </c>
      <c r="B5" s="8">
        <f ca="1">+Indicator_default_S2!B5*Weighting!B2+Indicator_default_S2!C5*Weighting!B3+Indicator_default_S2!D5*Weighting!B4+Indicator_default_S2!E5*Weighting!B5+Indicator_default_S2!F5*Weighting!B6+Indicator_default_S2!G5*Weighting!B7+Indicator_default_S2!H5*Weighting!B8+Indicator_default_S2!I5*Weighting!B9+Indicator_default_S2!J5*Weighting!B10+Indicator_default_S2!K5*Weighting!B11+Indicator_default_S2!L5*Weighting!B12+Indicator_default_S2!M5*Weighting!B13+Indicator_default_S2!N5*Weighting!B14+Indicator_default_S2!O5*Weighting!B15+Indicator_default_S2!P5*Weighting!B16+Indicator_default_S2!Q5*Weighting!B17</f>
        <v>-0.37291922291995089</v>
      </c>
      <c r="C5" s="8">
        <f ca="1">+Indicator_default_S2!B5*Weighting!C2+Indicator_default_S2!C5*Weighting!C3+Indicator_default_S2!D5*Weighting!C4+Indicator_default_S2!E5*Weighting!C5+Indicator_default_S2!F5*Weighting!C6+Indicator_default_S2!G5*Weighting!C7+Indicator_default_S2!H5*Weighting!C8+Indicator_default_S2!I5*Weighting!C9+Indicator_default_S2!J5*Weighting!C10+Indicator_default_S2!K5*Weighting!C11+Indicator_default_S2!L5*Weighting!C12+Indicator_default_S2!M5*Weighting!C13+Indicator_default_S2!N5*Weighting!C14+Indicator_default_S2!O5*Weighting!C15+Indicator_default_S2!P5*Weighting!C16+Indicator_default_S2!Q5*Weighting!C17</f>
        <v>-0.38483861974628275</v>
      </c>
      <c r="D5" s="8">
        <f ca="1">+Indicator_default_S2!B5*Weighting!D2+Indicator_default_S2!C5*Weighting!D3+Indicator_default_S2!D5*Weighting!D4+Indicator_default_S2!E5*Weighting!D5+Indicator_default_S2!F5*Weighting!D6+Indicator_default_S2!G5*Weighting!D7+Indicator_default_S2!H5*Weighting!D8+Indicator_default_S2!I5*Weighting!D9+Indicator_default_S2!J5*Weighting!D10+Indicator_default_S2!K5*Weighting!D11+Indicator_default_S2!L5*Weighting!D12+Indicator_default_S2!M5*Weighting!D13+Indicator_default_S2!N5*Weighting!D14+Indicator_default_S2!O5*Weighting!D15+Indicator_default_S2!P5*Weighting!D16+Indicator_default_S2!Q5*Weighting!D17</f>
        <v>-0.37610076575132256</v>
      </c>
      <c r="E5" s="8">
        <f ca="1">+Indicator_default_S2!B5*Weighting!E2+Indicator_default_S2!C5*Weighting!E3+Indicator_default_S2!D5*Weighting!E4+Indicator_default_S2!E5*Weighting!E5+Indicator_default_S2!F5*Weighting!E6+Indicator_default_S2!G5*Weighting!E7+Indicator_default_S2!H5*Weighting!E8+Indicator_default_S2!I5*Weighting!E9+Indicator_default_S2!J5*Weighting!E10+Indicator_default_S2!K5*Weighting!E11+Indicator_default_S2!L5*Weighting!E12+Indicator_default_S2!M5*Weighting!E13+Indicator_default_S2!N5*Weighting!E14+Indicator_default_S2!O5*Weighting!E15+Indicator_default_S2!P5*Weighting!E16+Indicator_default_S2!Q5*Weighting!E17</f>
        <v>-0.39198584715605156</v>
      </c>
      <c r="F5" s="8">
        <f ca="1">+Indicator_default_S2!B5*Weighting!F2+Indicator_default_S2!C5*Weighting!F3+Indicator_default_S2!D5*Weighting!F4+Indicator_default_S2!E5*Weighting!F5+Indicator_default_S2!F5*Weighting!F6+Indicator_default_S2!G5*Weighting!F7+Indicator_default_S2!H5*Weighting!F8+Indicator_default_S2!I5*Weighting!F9+Indicator_default_S2!J5*Weighting!F10+Indicator_default_S2!K5*Weighting!F11+Indicator_default_S2!L5*Weighting!F12+Indicator_default_S2!M5*Weighting!F13+Indicator_default_S2!N5*Weighting!F14+Indicator_default_S2!O5*Weighting!F15+Indicator_default_S2!P5*Weighting!F16+Indicator_default_S2!Q5*Weighting!F17</f>
        <v>-0.38922066584924975</v>
      </c>
      <c r="G5" s="8">
        <f>+Indicator_default_S2!B5*Weighting!G2+Indicator_default_S2!C5*Weighting!G3+Indicator_default_S2!D5*Weighting!G4+Indicator_default_S2!E5*Weighting!G5+Indicator_default_S2!F5*Weighting!G6+Indicator_default_S2!G5*Weighting!G7+Indicator_default_S2!H5*Weighting!G8+Indicator_default_S2!I5*Weighting!G9+Indicator_default_S2!J5*Weighting!G10+Indicator_default_S2!K5*Weighting!G11+Indicator_default_S2!L5*Weighting!G12+Indicator_default_S2!M5*Weighting!G13+Indicator_default_S2!N5*Weighting!G14+Indicator_default_S2!O5*Weighting!G15+Indicator_default_S2!P5*Weighting!G16+Indicator_default_S2!Q5*Weighting!G17</f>
        <v>-0.31025615442533039</v>
      </c>
      <c r="H5" s="8">
        <f>+Indicator_default_S2!B5*Weighting!H2+Indicator_default_S2!C5*Weighting!H3+Indicator_default_S2!D5*Weighting!H4+Indicator_default_S2!E5*Weighting!H5+Indicator_default_S2!F5*Weighting!H6+Indicator_default_S2!G5*Weighting!H7+Indicator_default_S2!H5*Weighting!H8+Indicator_default_S2!I5*Weighting!H9+Indicator_default_S2!J5*Weighting!H10+Indicator_default_S2!K5*Weighting!H11+Indicator_default_S2!L5*Weighting!H12+Indicator_default_S2!M5*Weighting!H13+Indicator_default_S2!N5*Weighting!H14+Indicator_default_S2!O5*Weighting!H15+Indicator_default_S2!P5*Weighting!H16+Indicator_default_S2!Q5*Weighting!H17</f>
        <v>-0.31188328929598802</v>
      </c>
      <c r="I5" s="8">
        <f>+Indicator_default_S2!B5*Weighting!I2+Indicator_default_S2!C5*Weighting!I3+Indicator_default_S2!D5*Weighting!I4+Indicator_default_S2!E5*Weighting!I5+Indicator_default_S2!F5*Weighting!I6+Indicator_default_S2!G5*Weighting!I7+Indicator_default_S2!H5*Weighting!I8+Indicator_default_S2!I5*Weighting!I9+Indicator_default_S2!J5*Weighting!I10+Indicator_default_S2!K5*Weighting!I11+Indicator_default_S2!L5*Weighting!I12+Indicator_default_S2!M5*Weighting!I13+Indicator_default_S2!N5*Weighting!I14+Indicator_default_S2!O5*Weighting!I15+Indicator_default_S2!P5*Weighting!I16+Indicator_default_S2!Q5*Weighting!I17</f>
        <v>-0.31583770747365358</v>
      </c>
      <c r="J5" s="8">
        <f>+Indicator_default_S2!B5*Weighting!J2+Indicator_default_S2!C5*Weighting!J3+Indicator_default_S2!D5*Weighting!J4+Indicator_default_S2!E5*Weighting!J5+Indicator_default_S2!F5*Weighting!J6+Indicator_default_S2!G5*Weighting!J7+Indicator_default_S2!H5*Weighting!J8+Indicator_default_S2!I5*Weighting!J9+Indicator_default_S2!J5*Weighting!J10+Indicator_default_S2!K5*Weighting!J11+Indicator_default_S2!L5*Weighting!J12+Indicator_default_S2!M5*Weighting!J13+Indicator_default_S2!N5*Weighting!J14+Indicator_default_S2!O5*Weighting!J15+Indicator_default_S2!P5*Weighting!J16+Indicator_default_S2!Q5*Weighting!J17</f>
        <v>-0.35907805891622674</v>
      </c>
      <c r="K5" s="8">
        <f>+Indicator_default_S2!B5*Weighting!K2+Indicator_default_S2!C5*Weighting!K3+Indicator_default_S2!D5*Weighting!K4+Indicator_default_S2!E5*Weighting!K5+Indicator_default_S2!F5*Weighting!K6+Indicator_default_S2!G5*Weighting!K7+Indicator_default_S2!H5*Weighting!K8+Indicator_default_S2!I5*Weighting!K9+Indicator_default_S2!J5*Weighting!K10+Indicator_default_S2!K5*Weighting!K11+Indicator_default_S2!L5*Weighting!K12+Indicator_default_S2!M5*Weighting!K13+Indicator_default_S2!N5*Weighting!K14+Indicator_default_S2!O5*Weighting!K15+Indicator_default_S2!P5*Weighting!K16+Indicator_default_S2!Q5*Weighting!K17</f>
        <v>-0.31465490937409474</v>
      </c>
      <c r="L5" s="8">
        <f>+Indicator_default_S2!B5*Weighting!L2+Indicator_default_S2!C5*Weighting!L3+Indicator_default_S2!D5*Weighting!L4+Indicator_default_S2!E5*Weighting!L5+Indicator_default_S2!F5*Weighting!L6+Indicator_default_S2!G5*Weighting!L7+Indicator_default_S2!H5*Weighting!L8+Indicator_default_S2!I5*Weighting!L9+Indicator_default_S2!J5*Weighting!L10+Indicator_default_S2!K5*Weighting!L11+Indicator_default_S2!L5*Weighting!L12+Indicator_default_S2!M5*Weighting!L13+Indicator_default_S2!N5*Weighting!L14+Indicator_default_S2!O5*Weighting!L15+Indicator_default_S2!P5*Weighting!L16+Indicator_default_S2!Q5*Weighting!L17</f>
        <v>-0.41583891887492958</v>
      </c>
      <c r="M5" s="8">
        <f>+Indicator_default_S2!B5*Weighting!M2+Indicator_default_S2!C5*Weighting!M3+Indicator_default_S2!D5*Weighting!M4+Indicator_default_S2!E5*Weighting!M5+Indicator_default_S2!F5*Weighting!M6+Indicator_default_S2!G5*Weighting!M7+Indicator_default_S2!H5*Weighting!M8+Indicator_default_S2!I5*Weighting!M9+Indicator_default_S2!J5*Weighting!M10+Indicator_default_S2!K5*Weighting!M11+Indicator_default_S2!L5*Weighting!M12+Indicator_default_S2!M5*Weighting!M13+Indicator_default_S2!N5*Weighting!M14+Indicator_default_S2!O5*Weighting!M15+Indicator_default_S2!P5*Weighting!M16+Indicator_default_S2!Q5*Weighting!M17</f>
        <v>-6.9327862621899411E-2</v>
      </c>
      <c r="N5" s="8">
        <f>+Indicator_default_S2!B5*Weighting!N2+Indicator_default_S2!C5*Weighting!N3+Indicator_default_S2!D5*Weighting!N4+Indicator_default_S2!E5*Weighting!N5+Indicator_default_S2!F5*Weighting!N6+Indicator_default_S2!G5*Weighting!N7+Indicator_default_S2!H5*Weighting!N8+Indicator_default_S2!I5*Weighting!N9+Indicator_default_S2!J5*Weighting!N10+Indicator_default_S2!K5*Weighting!N11+Indicator_default_S2!L5*Weighting!N12+Indicator_default_S2!M5*Weighting!N13+Indicator_default_S2!N5*Weighting!N14+Indicator_default_S2!O5*Weighting!N15+Indicator_default_S2!P5*Weighting!N16+Indicator_default_S2!Q5*Weighting!N17</f>
        <v>-0.39226863021696756</v>
      </c>
      <c r="O5" s="8">
        <f>+Indicator_default_S2!B5*Weighting!O2+Indicator_default_S2!C5*Weighting!O3+Indicator_default_S2!D5*Weighting!O4+Indicator_default_S2!E5*Weighting!O5+Indicator_default_S2!F5*Weighting!O6+Indicator_default_S2!G5*Weighting!O7+Indicator_default_S2!H5*Weighting!O8+Indicator_default_S2!I5*Weighting!O9+Indicator_default_S2!J5*Weighting!O10+Indicator_default_S2!K5*Weighting!O11+Indicator_default_S2!L5*Weighting!O12+Indicator_default_S2!M5*Weighting!O13+Indicator_default_S2!N5*Weighting!O14+Indicator_default_S2!O5*Weighting!O15+Indicator_default_S2!P5*Weighting!O16+Indicator_default_S2!Q5*Weighting!O17</f>
        <v>-0.33955486884807562</v>
      </c>
      <c r="P5" s="8">
        <f>+Indicator_default_S2!B5*Weighting!P2+Indicator_default_S2!C5*Weighting!P3+Indicator_default_S2!D5*Weighting!P4+Indicator_default_S2!E5*Weighting!P5+Indicator_default_S2!F5*Weighting!P6+Indicator_default_S2!G5*Weighting!P7+Indicator_default_S2!H5*Weighting!P8+Indicator_default_S2!I5*Weighting!P9+Indicator_default_S2!J5*Weighting!P10+Indicator_default_S2!K5*Weighting!P11+Indicator_default_S2!L5*Weighting!P12+Indicator_default_S2!M5*Weighting!P13+Indicator_default_S2!N5*Weighting!P14+Indicator_default_S2!O5*Weighting!P15+Indicator_default_S2!P5*Weighting!P16+Indicator_default_S2!Q5*Weighting!P17</f>
        <v>-0.57735394016293107</v>
      </c>
      <c r="Q5" s="8">
        <f>+Indicator_default_S2!B5*Weighting!Q2+Indicator_default_S2!C5*Weighting!Q3+Indicator_default_S2!D5*Weighting!Q4+Indicator_default_S2!E5*Weighting!Q5+Indicator_default_S2!F5*Weighting!Q6+Indicator_default_S2!G5*Weighting!Q7+Indicator_default_S2!H5*Weighting!Q8+Indicator_default_S2!I5*Weighting!Q9+Indicator_default_S2!J5*Weighting!Q10+Indicator_default_S2!K5*Weighting!Q11+Indicator_default_S2!L5*Weighting!Q12+Indicator_default_S2!M5*Weighting!Q13+Indicator_default_S2!N5*Weighting!Q14+Indicator_default_S2!O5*Weighting!Q15+Indicator_default_S2!P5*Weighting!Q16+Indicator_default_S2!Q5*Weighting!Q17</f>
        <v>-7.3224683112178515E-2</v>
      </c>
      <c r="R5" s="8">
        <f>+Indicator_default_S2!B5*Weighting!R2+Indicator_default_S2!C5*Weighting!R3+Indicator_default_S2!D5*Weighting!R4+Indicator_default_S2!E5*Weighting!R5+Indicator_default_S2!F5*Weighting!R6+Indicator_default_S2!G5*Weighting!R7+Indicator_default_S2!H5*Weighting!R8+Indicator_default_S2!I5*Weighting!R9+Indicator_default_S2!J5*Weighting!R10+Indicator_default_S2!K5*Weighting!R11+Indicator_default_S2!L5*Weighting!R12+Indicator_default_S2!M5*Weighting!R13+Indicator_default_S2!N5*Weighting!R14+Indicator_default_S2!O5*Weighting!R15+Indicator_default_S2!P5*Weighting!R16+Indicator_default_S2!Q5*Weighting!R17</f>
        <v>-0.32242430006379375</v>
      </c>
      <c r="S5" s="8">
        <f>+Indicator_default_S2!B5*Weighting!S2+Indicator_default_S2!C5*Weighting!S3+Indicator_default_S2!D5*Weighting!S4+Indicator_default_S2!E5*Weighting!S5+Indicator_default_S2!F5*Weighting!S6+Indicator_default_S2!G5*Weighting!S7+Indicator_default_S2!H5*Weighting!S8+Indicator_default_S2!I5*Weighting!S9+Indicator_default_S2!J5*Weighting!S10+Indicator_default_S2!K5*Weighting!S11+Indicator_default_S2!L5*Weighting!S12+Indicator_default_S2!M5*Weighting!S13+Indicator_default_S2!N5*Weighting!S14+Indicator_default_S2!O5*Weighting!S15+Indicator_default_S2!P5*Weighting!S16+Indicator_default_S2!Q5*Weighting!S17</f>
        <v>-0.19386109223141162</v>
      </c>
      <c r="T5" s="8">
        <f>+Indicator_default_S2!B5*Weighting!T2+Indicator_default_S2!C5*Weighting!T3+Indicator_default_S2!D5*Weighting!T4+Indicator_default_S2!E5*Weighting!T5+Indicator_default_S2!F5*Weighting!T6+Indicator_default_S2!G5*Weighting!T7+Indicator_default_S2!H5*Weighting!T8+Indicator_default_S2!I5*Weighting!T9+Indicator_default_S2!J5*Weighting!T10+Indicator_default_S2!K5*Weighting!T11+Indicator_default_S2!L5*Weighting!T12+Indicator_default_S2!M5*Weighting!T13+Indicator_default_S2!N5*Weighting!T14+Indicator_default_S2!O5*Weighting!T15+Indicator_default_S2!P5*Weighting!T16+Indicator_default_S2!Q5*Weighting!T17</f>
        <v>-0.38081367036430497</v>
      </c>
      <c r="U5" s="8">
        <f>+Indicator_default_S2!B5*Weighting!U2+Indicator_default_S2!C5*Weighting!U3+Indicator_default_S2!D5*Weighting!U4+Indicator_default_S2!E5*Weighting!U5+Indicator_default_S2!F5*Weighting!U6+Indicator_default_S2!G5*Weighting!U7+Indicator_default_S2!H5*Weighting!U8+Indicator_default_S2!I5*Weighting!U9+Indicator_default_S2!J5*Weighting!U10+Indicator_default_S2!K5*Weighting!U11+Indicator_default_S2!L5*Weighting!U12+Indicator_default_S2!M5*Weighting!U13+Indicator_default_S2!N5*Weighting!U14+Indicator_default_S2!O5*Weighting!U15+Indicator_default_S2!P5*Weighting!U16+Indicator_default_S2!Q5*Weighting!U17</f>
        <v>-0.19436490718844399</v>
      </c>
      <c r="V5" s="8">
        <f>+Indicator_default_S2!B5*Weighting!V2+Indicator_default_S2!C5*Weighting!V3+Indicator_default_S2!D5*Weighting!V4+Indicator_default_S2!E5*Weighting!V5+Indicator_default_S2!F5*Weighting!V6+Indicator_default_S2!G5*Weighting!V7+Indicator_default_S2!H5*Weighting!V8+Indicator_default_S2!I5*Weighting!V9+Indicator_default_S2!J5*Weighting!V10+Indicator_default_S2!K5*Weighting!V11+Indicator_default_S2!L5*Weighting!V12+Indicator_default_S2!M5*Weighting!V13+Indicator_default_S2!N5*Weighting!V14+Indicator_default_S2!O5*Weighting!V15+Indicator_default_S2!P5*Weighting!V16+Indicator_default_S2!Q5*Weighting!V17</f>
        <v>-0.43917383189112458</v>
      </c>
      <c r="W5" s="8">
        <f>+Indicator_default_S2!B5*Weighting!W2+Indicator_default_S2!C5*Weighting!W3+Indicator_default_S2!D5*Weighting!W4+Indicator_default_S2!E5*Weighting!W5+Indicator_default_S2!F5*Weighting!W6+Indicator_default_S2!G5*Weighting!W7+Indicator_default_S2!H5*Weighting!W8+Indicator_default_S2!I5*Weighting!W9+Indicator_default_S2!J5*Weighting!W10+Indicator_default_S2!K5*Weighting!W11+Indicator_default_S2!L5*Weighting!W12+Indicator_default_S2!M5*Weighting!W13+Indicator_default_S2!N5*Weighting!W14+Indicator_default_S2!O5*Weighting!W15+Indicator_default_S2!P5*Weighting!W16+Indicator_default_S2!Q5*Weighting!W17</f>
        <v>-0.42038400194037839</v>
      </c>
      <c r="X5" s="8">
        <f>+Indicator_default_S2!B5*Weighting!X2+Indicator_default_S2!C5*Weighting!X3+Indicator_default_S2!D5*Weighting!X4+Indicator_default_S2!E5*Weighting!X5+Indicator_default_S2!F5*Weighting!X6+Indicator_default_S2!G5*Weighting!X7+Indicator_default_S2!H5*Weighting!X8+Indicator_default_S2!I5*Weighting!X9+Indicator_default_S2!J5*Weighting!X10+Indicator_default_S2!K5*Weighting!X11+Indicator_default_S2!L5*Weighting!X12+Indicator_default_S2!M5*Weighting!X13+Indicator_default_S2!N5*Weighting!X14+Indicator_default_S2!O5*Weighting!X15+Indicator_default_S2!P5*Weighting!X16+Indicator_default_S2!Q5*Weighting!X17</f>
        <v>-0.55845414917620495</v>
      </c>
      <c r="Y5" s="8">
        <f>+Indicator_default_S2!B5*Weighting!Y2+Indicator_default_S2!C5*Weighting!Y3+Indicator_default_S2!D5*Weighting!Y4+Indicator_default_S2!E5*Weighting!Y5+Indicator_default_S2!F5*Weighting!Y6+Indicator_default_S2!G5*Weighting!Y7+Indicator_default_S2!H5*Weighting!Y8+Indicator_default_S2!I5*Weighting!Y9+Indicator_default_S2!J5*Weighting!Y10+Indicator_default_S2!K5*Weighting!Y11+Indicator_default_S2!L5*Weighting!Y12+Indicator_default_S2!M5*Weighting!Y13+Indicator_default_S2!N5*Weighting!Y14+Indicator_default_S2!O5*Weighting!Y15+Indicator_default_S2!P5*Weighting!Y16+Indicator_default_S2!Q5*Weighting!Y17</f>
        <v>-9.0437748913838059E-2</v>
      </c>
      <c r="Z5" s="8">
        <f>+Indicator_default_S2!B5*Weighting!Z2+Indicator_default_S2!C5*Weighting!Z3+Indicator_default_S2!D5*Weighting!Z4+Indicator_default_S2!E5*Weighting!Z5+Indicator_default_S2!F5*Weighting!Z6+Indicator_default_S2!G5*Weighting!Z7+Indicator_default_S2!H5*Weighting!Z8+Indicator_default_S2!I5*Weighting!Z9+Indicator_default_S2!J5*Weighting!Z10+Indicator_default_S2!K5*Weighting!Z11+Indicator_default_S2!L5*Weighting!Z12+Indicator_default_S2!M5*Weighting!Z13+Indicator_default_S2!N5*Weighting!Z14+Indicator_default_S2!O5*Weighting!Z15+Indicator_default_S2!P5*Weighting!Z16+Indicator_default_S2!Q5*Weighting!Z17</f>
        <v>-0.41380484623147434</v>
      </c>
      <c r="AA5" s="8">
        <f>+Indicator_default_S2!B5*Weighting!AA2+Indicator_default_S2!C5*Weighting!AA3+Indicator_default_S2!D5*Weighting!AA4+Indicator_default_S2!E5*Weighting!AA5+Indicator_default_S2!F5*Weighting!AA6+Indicator_default_S2!G5*Weighting!AA7+Indicator_default_S2!H5*Weighting!AA8+Indicator_default_S2!I5*Weighting!AA9+Indicator_default_S2!J5*Weighting!AA10+Indicator_default_S2!K5*Weighting!AA11+Indicator_default_S2!L5*Weighting!AA12+Indicator_default_S2!M5*Weighting!AA13+Indicator_default_S2!N5*Weighting!AA14+Indicator_default_S2!O5*Weighting!AA15+Indicator_default_S2!P5*Weighting!AA16+Indicator_default_S2!Q5*Weighting!AA17</f>
        <v>-8.2811018967330008E-2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8000"/>
  </sheetPr>
  <dimension ref="A1:AA5"/>
  <sheetViews>
    <sheetView workbookViewId="0">
      <selection activeCell="B1" sqref="B1:F1"/>
    </sheetView>
  </sheetViews>
  <sheetFormatPr baseColWidth="10" defaultColWidth="8.7265625" defaultRowHeight="14.5" x14ac:dyDescent="0.35"/>
  <cols>
    <col min="1" max="27" width="14.26953125" customWidth="1"/>
  </cols>
  <sheetData>
    <row r="1" spans="1:27" ht="104.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8">
        <f ca="1">+Indicator_default_S3!B2*Weighting!B2+Indicator_default_S3!C2*Weighting!B3+Indicator_default_S3!D2*Weighting!B4+Indicator_default_S3!E2*Weighting!B5+Indicator_default_S3!F2*Weighting!B6+Indicator_default_S3!G2*Weighting!B7+Indicator_default_S3!H2*Weighting!B8+Indicator_default_S3!I2*Weighting!B9+Indicator_default_S3!J2*Weighting!B10+Indicator_default_S3!K2*Weighting!B11+Indicator_default_S3!L2*Weighting!B12+Indicator_default_S3!M2*Weighting!B13+Indicator_default_S3!N2*Weighting!B14+Indicator_default_S3!O2*Weighting!B15+Indicator_default_S3!P2*Weighting!B16+Indicator_default_S3!Q2*Weighting!B17</f>
        <v>-0.45698625928341485</v>
      </c>
      <c r="C2" s="8">
        <f ca="1">+Indicator_default_S3!B2*Weighting!C2+Indicator_default_S3!C2*Weighting!C3+Indicator_default_S3!D2*Weighting!C4+Indicator_default_S3!E2*Weighting!C5+Indicator_default_S3!F2*Weighting!C6+Indicator_default_S3!G2*Weighting!C7+Indicator_default_S3!H2*Weighting!C8+Indicator_default_S3!I2*Weighting!C9+Indicator_default_S3!J2*Weighting!C10+Indicator_default_S3!K2*Weighting!C11+Indicator_default_S3!L2*Weighting!C12+Indicator_default_S3!M2*Weighting!C13+Indicator_default_S3!N2*Weighting!C14+Indicator_default_S3!O2*Weighting!C15+Indicator_default_S3!P2*Weighting!C16+Indicator_default_S3!Q2*Weighting!C17</f>
        <v>-0.57433705201338969</v>
      </c>
      <c r="D2" s="8">
        <f ca="1">+Indicator_default_S3!B2*Weighting!D2+Indicator_default_S3!C2*Weighting!D3+Indicator_default_S3!D2*Weighting!D4+Indicator_default_S3!E2*Weighting!D5+Indicator_default_S3!F2*Weighting!D6+Indicator_default_S3!G2*Weighting!D7+Indicator_default_S3!H2*Weighting!D8+Indicator_default_S3!I2*Weighting!D9+Indicator_default_S3!J2*Weighting!D10+Indicator_default_S3!K2*Weighting!D11+Indicator_default_S3!L2*Weighting!D12+Indicator_default_S3!M2*Weighting!D13+Indicator_default_S3!N2*Weighting!D14+Indicator_default_S3!O2*Weighting!D15+Indicator_default_S3!P2*Weighting!D16+Indicator_default_S3!Q2*Weighting!D17</f>
        <v>-0.46140555622020135</v>
      </c>
      <c r="E2" s="8">
        <f ca="1">+Indicator_default_S3!B2*Weighting!E2+Indicator_default_S3!C2*Weighting!E3+Indicator_default_S3!D2*Weighting!E4+Indicator_default_S3!E2*Weighting!E5+Indicator_default_S3!F2*Weighting!E6+Indicator_default_S3!G2*Weighting!E7+Indicator_default_S3!H2*Weighting!E8+Indicator_default_S3!I2*Weighting!E9+Indicator_default_S3!J2*Weighting!E10+Indicator_default_S3!K2*Weighting!E11+Indicator_default_S3!L2*Weighting!E12+Indicator_default_S3!M2*Weighting!E13+Indicator_default_S3!N2*Weighting!E14+Indicator_default_S3!O2*Weighting!E15+Indicator_default_S3!P2*Weighting!E16+Indicator_default_S3!Q2*Weighting!E17</f>
        <v>-0.58841189003891858</v>
      </c>
      <c r="F2" s="8">
        <f ca="1">+Indicator_default_S3!B2*Weighting!F2+Indicator_default_S3!C2*Weighting!F3+Indicator_default_S3!D2*Weighting!F4+Indicator_default_S3!E2*Weighting!F5+Indicator_default_S3!F2*Weighting!F6+Indicator_default_S3!G2*Weighting!F7+Indicator_default_S3!H2*Weighting!F8+Indicator_default_S3!I2*Weighting!F9+Indicator_default_S3!J2*Weighting!F10+Indicator_default_S3!K2*Weighting!F11+Indicator_default_S3!L2*Weighting!F12+Indicator_default_S3!M2*Weighting!F13+Indicator_default_S3!N2*Weighting!F14+Indicator_default_S3!O2*Weighting!F15+Indicator_default_S3!P2*Weighting!F16+Indicator_default_S3!Q2*Weighting!F17</f>
        <v>-0.50720226200019058</v>
      </c>
      <c r="G2" s="8">
        <f>+Indicator_default_S3!B2*Weighting!G2+Indicator_default_S3!C2*Weighting!G3+Indicator_default_S3!D2*Weighting!G4+Indicator_default_S3!E2*Weighting!G5+Indicator_default_S3!F2*Weighting!G6+Indicator_default_S3!G2*Weighting!G7+Indicator_default_S3!H2*Weighting!G8+Indicator_default_S3!I2*Weighting!G9+Indicator_default_S3!J2*Weighting!G10+Indicator_default_S3!K2*Weighting!G11+Indicator_default_S3!L2*Weighting!G12+Indicator_default_S3!M2*Weighting!G13+Indicator_default_S3!N2*Weighting!G14+Indicator_default_S3!O2*Weighting!G15+Indicator_default_S3!P2*Weighting!G16+Indicator_default_S3!Q2*Weighting!G17</f>
        <v>-0.32480281982981857</v>
      </c>
      <c r="H2" s="8">
        <f>+Indicator_default_S3!B2*Weighting!H2+Indicator_default_S3!C2*Weighting!H3+Indicator_default_S3!D2*Weighting!H4+Indicator_default_S3!E2*Weighting!H5+Indicator_default_S3!F2*Weighting!H6+Indicator_default_S3!G2*Weighting!H7+Indicator_default_S3!H2*Weighting!H8+Indicator_default_S3!I2*Weighting!H9+Indicator_default_S3!J2*Weighting!H10+Indicator_default_S3!K2*Weighting!H11+Indicator_default_S3!L2*Weighting!H12+Indicator_default_S3!M2*Weighting!H13+Indicator_default_S3!N2*Weighting!H14+Indicator_default_S3!O2*Weighting!H15+Indicator_default_S3!P2*Weighting!H16+Indicator_default_S3!Q2*Weighting!H17</f>
        <v>-0.3762493242734441</v>
      </c>
      <c r="I2" s="8">
        <f>+Indicator_default_S3!B2*Weighting!I2+Indicator_default_S3!C2*Weighting!I3+Indicator_default_S3!D2*Weighting!I4+Indicator_default_S3!E2*Weighting!I5+Indicator_default_S3!F2*Weighting!I6+Indicator_default_S3!G2*Weighting!I7+Indicator_default_S3!H2*Weighting!I8+Indicator_default_S3!I2*Weighting!I9+Indicator_default_S3!J2*Weighting!I10+Indicator_default_S3!K2*Weighting!I11+Indicator_default_S3!L2*Weighting!I12+Indicator_default_S3!M2*Weighting!I13+Indicator_default_S3!N2*Weighting!I14+Indicator_default_S3!O2*Weighting!I15+Indicator_default_S3!P2*Weighting!I16+Indicator_default_S3!Q2*Weighting!I17</f>
        <v>-0.32885334923393217</v>
      </c>
      <c r="J2" s="8">
        <f>+Indicator_default_S3!B2*Weighting!J2+Indicator_default_S3!C2*Weighting!J3+Indicator_default_S3!D2*Weighting!J4+Indicator_default_S3!E2*Weighting!J5+Indicator_default_S3!F2*Weighting!J6+Indicator_default_S3!G2*Weighting!J7+Indicator_default_S3!H2*Weighting!J8+Indicator_default_S3!I2*Weighting!J9+Indicator_default_S3!J2*Weighting!J10+Indicator_default_S3!K2*Weighting!J11+Indicator_default_S3!L2*Weighting!J12+Indicator_default_S3!M2*Weighting!J13+Indicator_default_S3!N2*Weighting!J14+Indicator_default_S3!O2*Weighting!J15+Indicator_default_S3!P2*Weighting!J16+Indicator_default_S3!Q2*Weighting!J17</f>
        <v>-0.46554270541942294</v>
      </c>
      <c r="K2" s="8">
        <f>+Indicator_default_S3!B2*Weighting!K2+Indicator_default_S3!C2*Weighting!K3+Indicator_default_S3!D2*Weighting!K4+Indicator_default_S3!E2*Weighting!K5+Indicator_default_S3!F2*Weighting!K6+Indicator_default_S3!G2*Weighting!K7+Indicator_default_S3!H2*Weighting!K8+Indicator_default_S3!I2*Weighting!K9+Indicator_default_S3!J2*Weighting!K10+Indicator_default_S3!K2*Weighting!K11+Indicator_default_S3!L2*Weighting!K12+Indicator_default_S3!M2*Weighting!K13+Indicator_default_S3!N2*Weighting!K14+Indicator_default_S3!O2*Weighting!K15+Indicator_default_S3!P2*Weighting!K16+Indicator_default_S3!Q2*Weighting!K17</f>
        <v>-0.3454368547147687</v>
      </c>
      <c r="L2" s="8">
        <f>+Indicator_default_S3!B2*Weighting!L2+Indicator_default_S3!C2*Weighting!L3+Indicator_default_S3!D2*Weighting!L4+Indicator_default_S3!E2*Weighting!L5+Indicator_default_S3!F2*Weighting!L6+Indicator_default_S3!G2*Weighting!L7+Indicator_default_S3!H2*Weighting!L8+Indicator_default_S3!I2*Weighting!L9+Indicator_default_S3!J2*Weighting!L10+Indicator_default_S3!K2*Weighting!L11+Indicator_default_S3!L2*Weighting!L12+Indicator_default_S3!M2*Weighting!L13+Indicator_default_S3!N2*Weighting!L14+Indicator_default_S3!O2*Weighting!L15+Indicator_default_S3!P2*Weighting!L16+Indicator_default_S3!Q2*Weighting!L17</f>
        <v>-0.82180613777544487</v>
      </c>
      <c r="M2" s="8">
        <f>+Indicator_default_S3!B2*Weighting!M2+Indicator_default_S3!C2*Weighting!M3+Indicator_default_S3!D2*Weighting!M4+Indicator_default_S3!E2*Weighting!M5+Indicator_default_S3!F2*Weighting!M6+Indicator_default_S3!G2*Weighting!M7+Indicator_default_S3!H2*Weighting!M8+Indicator_default_S3!I2*Weighting!M9+Indicator_default_S3!J2*Weighting!M10+Indicator_default_S3!K2*Weighting!M11+Indicator_default_S3!L2*Weighting!M12+Indicator_default_S3!M2*Weighting!M13+Indicator_default_S3!N2*Weighting!M14+Indicator_default_S3!O2*Weighting!M15+Indicator_default_S3!P2*Weighting!M16+Indicator_default_S3!Q2*Weighting!M17</f>
        <v>-4.8910667523186242E-2</v>
      </c>
      <c r="N2" s="8">
        <f>+Indicator_default_S3!B2*Weighting!N2+Indicator_default_S3!C2*Weighting!N3+Indicator_default_S3!D2*Weighting!N4+Indicator_default_S3!E2*Weighting!N5+Indicator_default_S3!F2*Weighting!N6+Indicator_default_S3!G2*Weighting!N7+Indicator_default_S3!H2*Weighting!N8+Indicator_default_S3!I2*Weighting!N9+Indicator_default_S3!J2*Weighting!N10+Indicator_default_S3!K2*Weighting!N11+Indicator_default_S3!L2*Weighting!N12+Indicator_default_S3!M2*Weighting!N13+Indicator_default_S3!N2*Weighting!N14+Indicator_default_S3!O2*Weighting!N15+Indicator_default_S3!P2*Weighting!N16+Indicator_default_S3!Q2*Weighting!N17</f>
        <v>-0.50712561534044809</v>
      </c>
      <c r="O2" s="8">
        <f>+Indicator_default_S3!B2*Weighting!O2+Indicator_default_S3!C2*Weighting!O3+Indicator_default_S3!D2*Weighting!O4+Indicator_default_S3!E2*Weighting!O5+Indicator_default_S3!F2*Weighting!O6+Indicator_default_S3!G2*Weighting!O7+Indicator_default_S3!H2*Weighting!O8+Indicator_default_S3!I2*Weighting!O9+Indicator_default_S3!J2*Weighting!O10+Indicator_default_S3!K2*Weighting!O11+Indicator_default_S3!L2*Weighting!O12+Indicator_default_S3!M2*Weighting!O13+Indicator_default_S3!N2*Weighting!O14+Indicator_default_S3!O2*Weighting!O15+Indicator_default_S3!P2*Weighting!O16+Indicator_default_S3!Q2*Weighting!O17</f>
        <v>-0.35681276697025632</v>
      </c>
      <c r="P2" s="8">
        <f>+Indicator_default_S3!B2*Weighting!P2+Indicator_default_S3!C2*Weighting!P3+Indicator_default_S3!D2*Weighting!P4+Indicator_default_S3!E2*Weighting!P5+Indicator_default_S3!F2*Weighting!P6+Indicator_default_S3!G2*Weighting!P7+Indicator_default_S3!H2*Weighting!P8+Indicator_default_S3!I2*Weighting!P9+Indicator_default_S3!J2*Weighting!P10+Indicator_default_S3!K2*Weighting!P11+Indicator_default_S3!L2*Weighting!P12+Indicator_default_S3!M2*Weighting!P13+Indicator_default_S3!N2*Weighting!P14+Indicator_default_S3!O2*Weighting!P15+Indicator_default_S3!P2*Weighting!P16+Indicator_default_S3!Q2*Weighting!P17</f>
        <v>-0.4903402658862982</v>
      </c>
      <c r="Q2" s="8">
        <f>+Indicator_default_S3!B2*Weighting!Q2+Indicator_default_S3!C2*Weighting!Q3+Indicator_default_S3!D2*Weighting!Q4+Indicator_default_S3!E2*Weighting!Q5+Indicator_default_S3!F2*Weighting!Q6+Indicator_default_S3!G2*Weighting!Q7+Indicator_default_S3!H2*Weighting!Q8+Indicator_default_S3!I2*Weighting!Q9+Indicator_default_S3!J2*Weighting!Q10+Indicator_default_S3!K2*Weighting!Q11+Indicator_default_S3!L2*Weighting!Q12+Indicator_default_S3!M2*Weighting!Q13+Indicator_default_S3!N2*Weighting!Q14+Indicator_default_S3!O2*Weighting!Q15+Indicator_default_S3!P2*Weighting!Q16+Indicator_default_S3!Q2*Weighting!Q17</f>
        <v>-6.7587874332614276E-2</v>
      </c>
      <c r="R2" s="8">
        <f>+Indicator_default_S3!B2*Weighting!R2+Indicator_default_S3!C2*Weighting!R3+Indicator_default_S3!D2*Weighting!R4+Indicator_default_S3!E2*Weighting!R5+Indicator_default_S3!F2*Weighting!R6+Indicator_default_S3!G2*Weighting!R7+Indicator_default_S3!H2*Weighting!R8+Indicator_default_S3!I2*Weighting!R9+Indicator_default_S3!J2*Weighting!R10+Indicator_default_S3!K2*Weighting!R11+Indicator_default_S3!L2*Weighting!R12+Indicator_default_S3!M2*Weighting!R13+Indicator_default_S3!N2*Weighting!R14+Indicator_default_S3!O2*Weighting!R15+Indicator_default_S3!P2*Weighting!R16+Indicator_default_S3!Q2*Weighting!R17</f>
        <v>-0.23055091878456233</v>
      </c>
      <c r="S2" s="8">
        <f>+Indicator_default_S3!B2*Weighting!S2+Indicator_default_S3!C2*Weighting!S3+Indicator_default_S3!D2*Weighting!S4+Indicator_default_S3!E2*Weighting!S5+Indicator_default_S3!F2*Weighting!S6+Indicator_default_S3!G2*Weighting!S7+Indicator_default_S3!H2*Weighting!S8+Indicator_default_S3!I2*Weighting!S9+Indicator_default_S3!J2*Weighting!S10+Indicator_default_S3!K2*Weighting!S11+Indicator_default_S3!L2*Weighting!S12+Indicator_default_S3!M2*Weighting!S13+Indicator_default_S3!N2*Weighting!S14+Indicator_default_S3!O2*Weighting!S15+Indicator_default_S3!P2*Weighting!S16+Indicator_default_S3!Q2*Weighting!S17</f>
        <v>-0.14591759130217155</v>
      </c>
      <c r="T2" s="8">
        <f>+Indicator_default_S3!B2*Weighting!T2+Indicator_default_S3!C2*Weighting!T3+Indicator_default_S3!D2*Weighting!T4+Indicator_default_S3!E2*Weighting!T5+Indicator_default_S3!F2*Weighting!T6+Indicator_default_S3!G2*Weighting!T7+Indicator_default_S3!H2*Weighting!T8+Indicator_default_S3!I2*Weighting!T9+Indicator_default_S3!J2*Weighting!T10+Indicator_default_S3!K2*Weighting!T11+Indicator_default_S3!L2*Weighting!T12+Indicator_default_S3!M2*Weighting!T13+Indicator_default_S3!N2*Weighting!T14+Indicator_default_S3!O2*Weighting!T15+Indicator_default_S3!P2*Weighting!T16+Indicator_default_S3!Q2*Weighting!T17</f>
        <v>-0.2596633430879246</v>
      </c>
      <c r="U2" s="8">
        <f>+Indicator_default_S3!B2*Weighting!U2+Indicator_default_S3!C2*Weighting!U3+Indicator_default_S3!D2*Weighting!U4+Indicator_default_S3!E2*Weighting!U5+Indicator_default_S3!F2*Weighting!U6+Indicator_default_S3!G2*Weighting!U7+Indicator_default_S3!H2*Weighting!U8+Indicator_default_S3!I2*Weighting!U9+Indicator_default_S3!J2*Weighting!U10+Indicator_default_S3!K2*Weighting!U11+Indicator_default_S3!L2*Weighting!U12+Indicator_default_S3!M2*Weighting!U13+Indicator_default_S3!N2*Weighting!U14+Indicator_default_S3!O2*Weighting!U15+Indicator_default_S3!P2*Weighting!U16+Indicator_default_S3!Q2*Weighting!U17</f>
        <v>-0.56580532900560743</v>
      </c>
      <c r="V2" s="8">
        <f>+Indicator_default_S3!B2*Weighting!V2+Indicator_default_S3!C2*Weighting!V3+Indicator_default_S3!D2*Weighting!V4+Indicator_default_S3!E2*Weighting!V5+Indicator_default_S3!F2*Weighting!V6+Indicator_default_S3!G2*Weighting!V7+Indicator_default_S3!H2*Weighting!V8+Indicator_default_S3!I2*Weighting!V9+Indicator_default_S3!J2*Weighting!V10+Indicator_default_S3!K2*Weighting!V11+Indicator_default_S3!L2*Weighting!V12+Indicator_default_S3!M2*Weighting!V13+Indicator_default_S3!N2*Weighting!V14+Indicator_default_S3!O2*Weighting!V15+Indicator_default_S3!P2*Weighting!V16+Indicator_default_S3!Q2*Weighting!V17</f>
        <v>-0.31042612262285718</v>
      </c>
      <c r="W2" s="8">
        <f>+Indicator_default_S3!B2*Weighting!W2+Indicator_default_S3!C2*Weighting!W3+Indicator_default_S3!D2*Weighting!W4+Indicator_default_S3!E2*Weighting!W5+Indicator_default_S3!F2*Weighting!W6+Indicator_default_S3!G2*Weighting!W7+Indicator_default_S3!H2*Weighting!W8+Indicator_default_S3!I2*Weighting!W9+Indicator_default_S3!J2*Weighting!W10+Indicator_default_S3!K2*Weighting!W11+Indicator_default_S3!L2*Weighting!W12+Indicator_default_S3!M2*Weighting!W13+Indicator_default_S3!N2*Weighting!W14+Indicator_default_S3!O2*Weighting!W15+Indicator_default_S3!P2*Weighting!W16+Indicator_default_S3!Q2*Weighting!W17</f>
        <v>-0.45320466798016157</v>
      </c>
      <c r="X2" s="8">
        <f>+Indicator_default_S3!B2*Weighting!X2+Indicator_default_S3!C2*Weighting!X3+Indicator_default_S3!D2*Weighting!X4+Indicator_default_S3!E2*Weighting!X5+Indicator_default_S3!F2*Weighting!X6+Indicator_default_S3!G2*Weighting!X7+Indicator_default_S3!H2*Weighting!X8+Indicator_default_S3!I2*Weighting!X9+Indicator_default_S3!J2*Weighting!X10+Indicator_default_S3!K2*Weighting!X11+Indicator_default_S3!L2*Weighting!X12+Indicator_default_S3!M2*Weighting!X13+Indicator_default_S3!N2*Weighting!X14+Indicator_default_S3!O2*Weighting!X15+Indicator_default_S3!P2*Weighting!X16+Indicator_default_S3!Q2*Weighting!X17</f>
        <v>-0.47692340940454886</v>
      </c>
      <c r="Y2" s="8">
        <f>+Indicator_default_S3!B2*Weighting!Y2+Indicator_default_S3!C2*Weighting!Y3+Indicator_default_S3!D2*Weighting!Y4+Indicator_default_S3!E2*Weighting!Y5+Indicator_default_S3!F2*Weighting!Y6+Indicator_default_S3!G2*Weighting!Y7+Indicator_default_S3!H2*Weighting!Y8+Indicator_default_S3!I2*Weighting!Y9+Indicator_default_S3!J2*Weighting!Y10+Indicator_default_S3!K2*Weighting!Y11+Indicator_default_S3!L2*Weighting!Y12+Indicator_default_S3!M2*Weighting!Y13+Indicator_default_S3!N2*Weighting!Y14+Indicator_default_S3!O2*Weighting!Y15+Indicator_default_S3!P2*Weighting!Y16+Indicator_default_S3!Q2*Weighting!Y17</f>
        <v>-2.9256654981311712E-2</v>
      </c>
      <c r="Z2" s="8">
        <f>+Indicator_default_S3!B2*Weighting!Z2+Indicator_default_S3!C2*Weighting!Z3+Indicator_default_S3!D2*Weighting!Z4+Indicator_default_S3!E2*Weighting!Z5+Indicator_default_S3!F2*Weighting!Z6+Indicator_default_S3!G2*Weighting!Z7+Indicator_default_S3!H2*Weighting!Z8+Indicator_default_S3!I2*Weighting!Z9+Indicator_default_S3!J2*Weighting!Z10+Indicator_default_S3!K2*Weighting!Z11+Indicator_default_S3!L2*Weighting!Z12+Indicator_default_S3!M2*Weighting!Z13+Indicator_default_S3!N2*Weighting!Z14+Indicator_default_S3!O2*Weighting!Z15+Indicator_default_S3!P2*Weighting!Z16+Indicator_default_S3!Q2*Weighting!Z17</f>
        <v>-0.38249934870438124</v>
      </c>
      <c r="AA2" s="8">
        <f>+Indicator_default_S3!B2*Weighting!AA2+Indicator_default_S3!C2*Weighting!AA3+Indicator_default_S3!D2*Weighting!AA4+Indicator_default_S3!E2*Weighting!AA5+Indicator_default_S3!F2*Weighting!AA6+Indicator_default_S3!G2*Weighting!AA7+Indicator_default_S3!H2*Weighting!AA8+Indicator_default_S3!I2*Weighting!AA9+Indicator_default_S3!J2*Weighting!AA10+Indicator_default_S3!K2*Weighting!AA11+Indicator_default_S3!L2*Weighting!AA12+Indicator_default_S3!M2*Weighting!AA13+Indicator_default_S3!N2*Weighting!AA14+Indicator_default_S3!O2*Weighting!AA15+Indicator_default_S3!P2*Weighting!AA16+Indicator_default_S3!Q2*Weighting!AA17</f>
        <v>-5.0014403575322795E-2</v>
      </c>
    </row>
    <row r="3" spans="1:27" x14ac:dyDescent="0.35">
      <c r="A3" s="5" t="s">
        <v>2</v>
      </c>
      <c r="B3" s="8">
        <f ca="1">+Indicator_default_S3!B3*Weighting!B2+Indicator_default_S3!C3*Weighting!B3+Indicator_default_S3!D3*Weighting!B4+Indicator_default_S3!E3*Weighting!B5+Indicator_default_S3!F3*Weighting!B6+Indicator_default_S3!G3*Weighting!B7+Indicator_default_S3!H3*Weighting!B8+Indicator_default_S3!I3*Weighting!B9+Indicator_default_S3!J3*Weighting!B10+Indicator_default_S3!K3*Weighting!B11+Indicator_default_S3!L3*Weighting!B12+Indicator_default_S3!M3*Weighting!B13+Indicator_default_S3!N3*Weighting!B14+Indicator_default_S3!O3*Weighting!B15+Indicator_default_S3!P3*Weighting!B16+Indicator_default_S3!Q3*Weighting!B17</f>
        <v>-0.88565784415908178</v>
      </c>
      <c r="C3" s="8">
        <f ca="1">+Indicator_default_S3!B3*Weighting!C2+Indicator_default_S3!C3*Weighting!C3+Indicator_default_S3!D3*Weighting!C4+Indicator_default_S3!E3*Weighting!C5+Indicator_default_S3!F3*Weighting!C6+Indicator_default_S3!G3*Weighting!C7+Indicator_default_S3!H3*Weighting!C8+Indicator_default_S3!I3*Weighting!C9+Indicator_default_S3!J3*Weighting!C10+Indicator_default_S3!K3*Weighting!C11+Indicator_default_S3!L3*Weighting!C12+Indicator_default_S3!M3*Weighting!C13+Indicator_default_S3!N3*Weighting!C14+Indicator_default_S3!O3*Weighting!C15+Indicator_default_S3!P3*Weighting!C16+Indicator_default_S3!Q3*Weighting!C17</f>
        <v>-1.4785111498958985</v>
      </c>
      <c r="D3" s="8">
        <f ca="1">+Indicator_default_S3!B3*Weighting!D2+Indicator_default_S3!C3*Weighting!D3+Indicator_default_S3!D3*Weighting!D4+Indicator_default_S3!E3*Weighting!D5+Indicator_default_S3!F3*Weighting!D6+Indicator_default_S3!G3*Weighting!D7+Indicator_default_S3!H3*Weighting!D8+Indicator_default_S3!I3*Weighting!D9+Indicator_default_S3!J3*Weighting!D10+Indicator_default_S3!K3*Weighting!D11+Indicator_default_S3!L3*Weighting!D12+Indicator_default_S3!M3*Weighting!D13+Indicator_default_S3!N3*Weighting!D14+Indicator_default_S3!O3*Weighting!D15+Indicator_default_S3!P3*Weighting!D16+Indicator_default_S3!Q3*Weighting!D17</f>
        <v>-0.90136858145191068</v>
      </c>
      <c r="E3" s="8">
        <f ca="1">+Indicator_default_S3!B3*Weighting!E2+Indicator_default_S3!C3*Weighting!E3+Indicator_default_S3!D3*Weighting!E4+Indicator_default_S3!E3*Weighting!E5+Indicator_default_S3!F3*Weighting!E6+Indicator_default_S3!G3*Weighting!E7+Indicator_default_S3!H3*Weighting!E8+Indicator_default_S3!I3*Weighting!E9+Indicator_default_S3!J3*Weighting!E10+Indicator_default_S3!K3*Weighting!E11+Indicator_default_S3!L3*Weighting!E12+Indicator_default_S3!M3*Weighting!E13+Indicator_default_S3!N3*Weighting!E14+Indicator_default_S3!O3*Weighting!E15+Indicator_default_S3!P3*Weighting!E16+Indicator_default_S3!Q3*Weighting!E17</f>
        <v>-1.4556896955165932</v>
      </c>
      <c r="F3" s="8">
        <f ca="1">+Indicator_default_S3!B3*Weighting!F2+Indicator_default_S3!C3*Weighting!F3+Indicator_default_S3!D3*Weighting!F4+Indicator_default_S3!E3*Weighting!F5+Indicator_default_S3!F3*Weighting!F6+Indicator_default_S3!G3*Weighting!F7+Indicator_default_S3!H3*Weighting!F8+Indicator_default_S3!I3*Weighting!F9+Indicator_default_S3!J3*Weighting!F10+Indicator_default_S3!K3*Weighting!F11+Indicator_default_S3!L3*Weighting!F12+Indicator_default_S3!M3*Weighting!F13+Indicator_default_S3!N3*Weighting!F14+Indicator_default_S3!O3*Weighting!F15+Indicator_default_S3!P3*Weighting!F16+Indicator_default_S3!Q3*Weighting!F17</f>
        <v>-1.0942674094716116</v>
      </c>
      <c r="G3" s="8">
        <f>+Indicator_default_S3!B3*Weighting!G2+Indicator_default_S3!C3*Weighting!G3+Indicator_default_S3!D3*Weighting!G4+Indicator_default_S3!E3*Weighting!G5+Indicator_default_S3!F3*Weighting!G6+Indicator_default_S3!G3*Weighting!G7+Indicator_default_S3!H3*Weighting!G8+Indicator_default_S3!I3*Weighting!G9+Indicator_default_S3!J3*Weighting!G10+Indicator_default_S3!K3*Weighting!G11+Indicator_default_S3!L3*Weighting!G12+Indicator_default_S3!M3*Weighting!G13+Indicator_default_S3!N3*Weighting!G14+Indicator_default_S3!O3*Weighting!G15+Indicator_default_S3!P3*Weighting!G16+Indicator_default_S3!Q3*Weighting!G17</f>
        <v>-0.38764284316412251</v>
      </c>
      <c r="H3" s="8">
        <f>+Indicator_default_S3!B3*Weighting!H2+Indicator_default_S3!C3*Weighting!H3+Indicator_default_S3!D3*Weighting!H4+Indicator_default_S3!E3*Weighting!H5+Indicator_default_S3!F3*Weighting!H6+Indicator_default_S3!G3*Weighting!H7+Indicator_default_S3!H3*Weighting!H8+Indicator_default_S3!I3*Weighting!H9+Indicator_default_S3!J3*Weighting!H10+Indicator_default_S3!K3*Weighting!H11+Indicator_default_S3!L3*Weighting!H12+Indicator_default_S3!M3*Weighting!H13+Indicator_default_S3!N3*Weighting!H14+Indicator_default_S3!O3*Weighting!H15+Indicator_default_S3!P3*Weighting!H16+Indicator_default_S3!Q3*Weighting!H17</f>
        <v>-0.6747097343621099</v>
      </c>
      <c r="I3" s="8">
        <f>+Indicator_default_S3!B3*Weighting!I2+Indicator_default_S3!C3*Weighting!I3+Indicator_default_S3!D3*Weighting!I4+Indicator_default_S3!E3*Weighting!I5+Indicator_default_S3!F3*Weighting!I6+Indicator_default_S3!G3*Weighting!I7+Indicator_default_S3!H3*Weighting!I8+Indicator_default_S3!I3*Weighting!I9+Indicator_default_S3!J3*Weighting!I10+Indicator_default_S3!K3*Weighting!I11+Indicator_default_S3!L3*Weighting!I12+Indicator_default_S3!M3*Weighting!I13+Indicator_default_S3!N3*Weighting!I14+Indicator_default_S3!O3*Weighting!I15+Indicator_default_S3!P3*Weighting!I16+Indicator_default_S3!Q3*Weighting!I17</f>
        <v>-0.386953458554608</v>
      </c>
      <c r="J3" s="8">
        <f>+Indicator_default_S3!B3*Weighting!J2+Indicator_default_S3!C3*Weighting!J3+Indicator_default_S3!D3*Weighting!J4+Indicator_default_S3!E3*Weighting!J5+Indicator_default_S3!F3*Weighting!J6+Indicator_default_S3!G3*Weighting!J7+Indicator_default_S3!H3*Weighting!J8+Indicator_default_S3!I3*Weighting!J9+Indicator_default_S3!J3*Weighting!J10+Indicator_default_S3!K3*Weighting!J11+Indicator_default_S3!L3*Weighting!J12+Indicator_default_S3!M3*Weighting!J13+Indicator_default_S3!N3*Weighting!J14+Indicator_default_S3!O3*Weighting!J15+Indicator_default_S3!P3*Weighting!J16+Indicator_default_S3!Q3*Weighting!J17</f>
        <v>-0.89865247590701791</v>
      </c>
      <c r="K3" s="8">
        <f>+Indicator_default_S3!B3*Weighting!K2+Indicator_default_S3!C3*Weighting!K3+Indicator_default_S3!D3*Weighting!K4+Indicator_default_S3!E3*Weighting!K5+Indicator_default_S3!F3*Weighting!K6+Indicator_default_S3!G3*Weighting!K7+Indicator_default_S3!H3*Weighting!K8+Indicator_default_S3!I3*Weighting!K9+Indicator_default_S3!J3*Weighting!K10+Indicator_default_S3!K3*Weighting!K11+Indicator_default_S3!L3*Weighting!K12+Indicator_default_S3!M3*Weighting!K13+Indicator_default_S3!N3*Weighting!K14+Indicator_default_S3!O3*Weighting!K15+Indicator_default_S3!P3*Weighting!K16+Indicator_default_S3!Q3*Weighting!K17</f>
        <v>-0.49178892177780653</v>
      </c>
      <c r="L3" s="8">
        <f>+Indicator_default_S3!B3*Weighting!L2+Indicator_default_S3!C3*Weighting!L3+Indicator_default_S3!D3*Weighting!L4+Indicator_default_S3!E3*Weighting!L5+Indicator_default_S3!F3*Weighting!L6+Indicator_default_S3!G3*Weighting!L7+Indicator_default_S3!H3*Weighting!L8+Indicator_default_S3!I3*Weighting!L9+Indicator_default_S3!J3*Weighting!L10+Indicator_default_S3!K3*Weighting!L11+Indicator_default_S3!L3*Weighting!L12+Indicator_default_S3!M3*Weighting!L13+Indicator_default_S3!N3*Weighting!L14+Indicator_default_S3!O3*Weighting!L15+Indicator_default_S3!P3*Weighting!L16+Indicator_default_S3!Q3*Weighting!L17</f>
        <v>-2.7912876683326466</v>
      </c>
      <c r="M3" s="8">
        <f>+Indicator_default_S3!B3*Weighting!M2+Indicator_default_S3!C3*Weighting!M3+Indicator_default_S3!D3*Weighting!M4+Indicator_default_S3!E3*Weighting!M5+Indicator_default_S3!F3*Weighting!M6+Indicator_default_S3!G3*Weighting!M7+Indicator_default_S3!H3*Weighting!M8+Indicator_default_S3!I3*Weighting!M9+Indicator_default_S3!J3*Weighting!M10+Indicator_default_S3!K3*Weighting!M11+Indicator_default_S3!L3*Weighting!M12+Indicator_default_S3!M3*Weighting!M13+Indicator_default_S3!N3*Weighting!M14+Indicator_default_S3!O3*Weighting!M15+Indicator_default_S3!P3*Weighting!M16+Indicator_default_S3!Q3*Weighting!M17</f>
        <v>7.8582880065101918E-2</v>
      </c>
      <c r="N3" s="8">
        <f>+Indicator_default_S3!B3*Weighting!N2+Indicator_default_S3!C3*Weighting!N3+Indicator_default_S3!D3*Weighting!N4+Indicator_default_S3!E3*Weighting!N5+Indicator_default_S3!F3*Weighting!N6+Indicator_default_S3!G3*Weighting!N7+Indicator_default_S3!H3*Weighting!N8+Indicator_default_S3!I3*Weighting!N9+Indicator_default_S3!J3*Weighting!N10+Indicator_default_S3!K3*Weighting!N11+Indicator_default_S3!L3*Weighting!N12+Indicator_default_S3!M3*Weighting!N13+Indicator_default_S3!N3*Weighting!N14+Indicator_default_S3!O3*Weighting!N15+Indicator_default_S3!P3*Weighting!N16+Indicator_default_S3!Q3*Weighting!N17</f>
        <v>-1.2675435806200239</v>
      </c>
      <c r="O3" s="8">
        <f>+Indicator_default_S3!B3*Weighting!O2+Indicator_default_S3!C3*Weighting!O3+Indicator_default_S3!D3*Weighting!O4+Indicator_default_S3!E3*Weighting!O5+Indicator_default_S3!F3*Weighting!O6+Indicator_default_S3!G3*Weighting!O7+Indicator_default_S3!H3*Weighting!O8+Indicator_default_S3!I3*Weighting!O9+Indicator_default_S3!J3*Weighting!O10+Indicator_default_S3!K3*Weighting!O11+Indicator_default_S3!L3*Weighting!O12+Indicator_default_S3!M3*Weighting!O13+Indicator_default_S3!N3*Weighting!O14+Indicator_default_S3!O3*Weighting!O15+Indicator_default_S3!P3*Weighting!O16+Indicator_default_S3!Q3*Weighting!O17</f>
        <v>-0.16150678321430995</v>
      </c>
      <c r="P3" s="8">
        <f>+Indicator_default_S3!B3*Weighting!P2+Indicator_default_S3!C3*Weighting!P3+Indicator_default_S3!D3*Weighting!P4+Indicator_default_S3!E3*Weighting!P5+Indicator_default_S3!F3*Weighting!P6+Indicator_default_S3!G3*Weighting!P7+Indicator_default_S3!H3*Weighting!P8+Indicator_default_S3!I3*Weighting!P9+Indicator_default_S3!J3*Weighting!P10+Indicator_default_S3!K3*Weighting!P11+Indicator_default_S3!L3*Weighting!P12+Indicator_default_S3!M3*Weighting!P13+Indicator_default_S3!N3*Weighting!P14+Indicator_default_S3!O3*Weighting!P15+Indicator_default_S3!P3*Weighting!P16+Indicator_default_S3!Q3*Weighting!P17</f>
        <v>-5.0542358072048696E-2</v>
      </c>
      <c r="Q3" s="8">
        <f>+Indicator_default_S3!B3*Weighting!Q2+Indicator_default_S3!C3*Weighting!Q3+Indicator_default_S3!D3*Weighting!Q4+Indicator_default_S3!E3*Weighting!Q5+Indicator_default_S3!F3*Weighting!Q6+Indicator_default_S3!G3*Weighting!Q7+Indicator_default_S3!H3*Weighting!Q8+Indicator_default_S3!I3*Weighting!Q9+Indicator_default_S3!J3*Weighting!Q10+Indicator_default_S3!K3*Weighting!Q11+Indicator_default_S3!L3*Weighting!Q12+Indicator_default_S3!M3*Weighting!Q13+Indicator_default_S3!N3*Weighting!Q14+Indicator_default_S3!O3*Weighting!Q15+Indicator_default_S3!P3*Weighting!Q16+Indicator_default_S3!Q3*Weighting!Q17</f>
        <v>-1.5282750752393659E-2</v>
      </c>
      <c r="R3" s="8">
        <f>+Indicator_default_S3!B3*Weighting!R2+Indicator_default_S3!C3*Weighting!R3+Indicator_default_S3!D3*Weighting!R4+Indicator_default_S3!E3*Weighting!R5+Indicator_default_S3!F3*Weighting!R6+Indicator_default_S3!G3*Weighting!R7+Indicator_default_S3!H3*Weighting!R8+Indicator_default_S3!I3*Weighting!R9+Indicator_default_S3!J3*Weighting!R10+Indicator_default_S3!K3*Weighting!R11+Indicator_default_S3!L3*Weighting!R12+Indicator_default_S3!M3*Weighting!R13+Indicator_default_S3!N3*Weighting!R14+Indicator_default_S3!O3*Weighting!R15+Indicator_default_S3!P3*Weighting!R16+Indicator_default_S3!Q3*Weighting!R17</f>
        <v>0.19449087598389686</v>
      </c>
      <c r="S3" s="8">
        <f>+Indicator_default_S3!B3*Weighting!S2+Indicator_default_S3!C3*Weighting!S3+Indicator_default_S3!D3*Weighting!S4+Indicator_default_S3!E3*Weighting!S5+Indicator_default_S3!F3*Weighting!S6+Indicator_default_S3!G3*Weighting!S7+Indicator_default_S3!H3*Weighting!S8+Indicator_default_S3!I3*Weighting!S9+Indicator_default_S3!J3*Weighting!S10+Indicator_default_S3!K3*Weighting!S11+Indicator_default_S3!L3*Weighting!S12+Indicator_default_S3!M3*Weighting!S13+Indicator_default_S3!N3*Weighting!S14+Indicator_default_S3!O3*Weighting!S15+Indicator_default_S3!P3*Weighting!S16+Indicator_default_S3!Q3*Weighting!S17</f>
        <v>7.217501970251565E-2</v>
      </c>
      <c r="T3" s="8">
        <f>+Indicator_default_S3!B3*Weighting!T2+Indicator_default_S3!C3*Weighting!T3+Indicator_default_S3!D3*Weighting!T4+Indicator_default_S3!E3*Weighting!T5+Indicator_default_S3!F3*Weighting!T6+Indicator_default_S3!G3*Weighting!T7+Indicator_default_S3!H3*Weighting!T8+Indicator_default_S3!I3*Weighting!T9+Indicator_default_S3!J3*Weighting!T10+Indicator_default_S3!K3*Weighting!T11+Indicator_default_S3!L3*Weighting!T12+Indicator_default_S3!M3*Weighting!T13+Indicator_default_S3!N3*Weighting!T14+Indicator_default_S3!O3*Weighting!T15+Indicator_default_S3!P3*Weighting!T16+Indicator_default_S3!Q3*Weighting!T17</f>
        <v>0.2712914543190702</v>
      </c>
      <c r="U3" s="8">
        <f>+Indicator_default_S3!B3*Weighting!U2+Indicator_default_S3!C3*Weighting!U3+Indicator_default_S3!D3*Weighting!U4+Indicator_default_S3!E3*Weighting!U5+Indicator_default_S3!F3*Weighting!U6+Indicator_default_S3!G3*Weighting!U7+Indicator_default_S3!H3*Weighting!U8+Indicator_default_S3!I3*Weighting!U9+Indicator_default_S3!J3*Weighting!U10+Indicator_default_S3!K3*Weighting!U11+Indicator_default_S3!L3*Weighting!U12+Indicator_default_S3!M3*Weighting!U13+Indicator_default_S3!N3*Weighting!U14+Indicator_default_S3!O3*Weighting!U15+Indicator_default_S3!P3*Weighting!U16+Indicator_default_S3!Q3*Weighting!U17</f>
        <v>-2.5044260758538366</v>
      </c>
      <c r="V3" s="8">
        <f>+Indicator_default_S3!B3*Weighting!V2+Indicator_default_S3!C3*Weighting!V3+Indicator_default_S3!D3*Weighting!V4+Indicator_default_S3!E3*Weighting!V5+Indicator_default_S3!F3*Weighting!V6+Indicator_default_S3!G3*Weighting!V7+Indicator_default_S3!H3*Weighting!V8+Indicator_default_S3!I3*Weighting!V9+Indicator_default_S3!J3*Weighting!V10+Indicator_default_S3!K3*Weighting!V11+Indicator_default_S3!L3*Weighting!V12+Indicator_default_S3!M3*Weighting!V13+Indicator_default_S3!N3*Weighting!V14+Indicator_default_S3!O3*Weighting!V15+Indicator_default_S3!P3*Weighting!V16+Indicator_default_S3!Q3*Weighting!V17</f>
        <v>0.26486731959392051</v>
      </c>
      <c r="W3" s="8">
        <f>+Indicator_default_S3!B3*Weighting!W2+Indicator_default_S3!C3*Weighting!W3+Indicator_default_S3!D3*Weighting!W4+Indicator_default_S3!E3*Weighting!W5+Indicator_default_S3!F3*Weighting!W6+Indicator_default_S3!G3*Weighting!W7+Indicator_default_S3!H3*Weighting!W8+Indicator_default_S3!I3*Weighting!W9+Indicator_default_S3!J3*Weighting!W10+Indicator_default_S3!K3*Weighting!W11+Indicator_default_S3!L3*Weighting!W12+Indicator_default_S3!M3*Weighting!W13+Indicator_default_S3!N3*Weighting!W14+Indicator_default_S3!O3*Weighting!W15+Indicator_default_S3!P3*Weighting!W16+Indicator_default_S3!Q3*Weighting!W17</f>
        <v>-0.20266600227221837</v>
      </c>
      <c r="X3" s="8">
        <f>+Indicator_default_S3!B3*Weighting!X2+Indicator_default_S3!C3*Weighting!X3+Indicator_default_S3!D3*Weighting!X4+Indicator_default_S3!E3*Weighting!X5+Indicator_default_S3!F3*Weighting!X6+Indicator_default_S3!G3*Weighting!X7+Indicator_default_S3!H3*Weighting!X8+Indicator_default_S3!I3*Weighting!X9+Indicator_default_S3!J3*Weighting!X10+Indicator_default_S3!K3*Weighting!X11+Indicator_default_S3!L3*Weighting!X12+Indicator_default_S3!M3*Weighting!X13+Indicator_default_S3!N3*Weighting!X14+Indicator_default_S3!O3*Weighting!X15+Indicator_default_S3!P3*Weighting!X16+Indicator_default_S3!Q3*Weighting!X17</f>
        <v>-2.1780147375328775E-2</v>
      </c>
      <c r="Y3" s="8">
        <f>+Indicator_default_S3!B3*Weighting!Y2+Indicator_default_S3!C3*Weighting!Y3+Indicator_default_S3!D3*Weighting!Y4+Indicator_default_S3!E3*Weighting!Y5+Indicator_default_S3!F3*Weighting!Y6+Indicator_default_S3!G3*Weighting!Y7+Indicator_default_S3!H3*Weighting!Y8+Indicator_default_S3!I3*Weighting!Y9+Indicator_default_S3!J3*Weighting!Y10+Indicator_default_S3!K3*Weighting!Y11+Indicator_default_S3!L3*Weighting!Y12+Indicator_default_S3!M3*Weighting!Y13+Indicator_default_S3!N3*Weighting!Y14+Indicator_default_S3!O3*Weighting!Y15+Indicator_default_S3!P3*Weighting!Y16+Indicator_default_S3!Q3*Weighting!Y17</f>
        <v>0.26738269472190795</v>
      </c>
      <c r="Z3" s="8">
        <f>+Indicator_default_S3!B3*Weighting!Z2+Indicator_default_S3!C3*Weighting!Z3+Indicator_default_S3!D3*Weighting!Z4+Indicator_default_S3!E3*Weighting!Z5+Indicator_default_S3!F3*Weighting!Z6+Indicator_default_S3!G3*Weighting!Z7+Indicator_default_S3!H3*Weighting!Z8+Indicator_default_S3!I3*Weighting!Z9+Indicator_default_S3!J3*Weighting!Z10+Indicator_default_S3!K3*Weighting!Z11+Indicator_default_S3!L3*Weighting!Z12+Indicator_default_S3!M3*Weighting!Z13+Indicator_default_S3!N3*Weighting!Z14+Indicator_default_S3!O3*Weighting!Z15+Indicator_default_S3!P3*Weighting!Z16+Indicator_default_S3!Q3*Weighting!Z17</f>
        <v>-0.46793677870848177</v>
      </c>
      <c r="AA3" s="8">
        <f>+Indicator_default_S3!B3*Weighting!AA2+Indicator_default_S3!C3*Weighting!AA3+Indicator_default_S3!D3*Weighting!AA4+Indicator_default_S3!E3*Weighting!AA5+Indicator_default_S3!F3*Weighting!AA6+Indicator_default_S3!G3*Weighting!AA7+Indicator_default_S3!H3*Weighting!AA8+Indicator_default_S3!I3*Weighting!AA9+Indicator_default_S3!J3*Weighting!AA10+Indicator_default_S3!K3*Weighting!AA11+Indicator_default_S3!L3*Weighting!AA12+Indicator_default_S3!M3*Weighting!AA13+Indicator_default_S3!N3*Weighting!AA14+Indicator_default_S3!O3*Weighting!AA15+Indicator_default_S3!P3*Weighting!AA16+Indicator_default_S3!Q3*Weighting!AA17</f>
        <v>0.13189641018891449</v>
      </c>
    </row>
    <row r="4" spans="1:27" x14ac:dyDescent="0.35">
      <c r="A4" s="5" t="s">
        <v>3</v>
      </c>
      <c r="B4" s="8">
        <f ca="1">+Indicator_default_S3!B4*Weighting!B2+Indicator_default_S3!C4*Weighting!B3+Indicator_default_S3!D4*Weighting!B4+Indicator_default_S3!E4*Weighting!B5+Indicator_default_S3!F4*Weighting!B6+Indicator_default_S3!G4*Weighting!B7+Indicator_default_S3!H4*Weighting!B8+Indicator_default_S3!I4*Weighting!B9+Indicator_default_S3!J4*Weighting!B10+Indicator_default_S3!K4*Weighting!B11+Indicator_default_S3!L4*Weighting!B12+Indicator_default_S3!M4*Weighting!B13+Indicator_default_S3!N4*Weighting!B14+Indicator_default_S3!O4*Weighting!B15+Indicator_default_S3!P4*Weighting!B16+Indicator_default_S3!Q4*Weighting!B17</f>
        <v>-0.36875102139077759</v>
      </c>
      <c r="C4" s="8">
        <f ca="1">+Indicator_default_S3!B4*Weighting!C2+Indicator_default_S3!C4*Weighting!C3+Indicator_default_S3!D4*Weighting!C4+Indicator_default_S3!E4*Weighting!C5+Indicator_default_S3!F4*Weighting!C6+Indicator_default_S3!G4*Weighting!C7+Indicator_default_S3!H4*Weighting!C8+Indicator_default_S3!I4*Weighting!C9+Indicator_default_S3!J4*Weighting!C10+Indicator_default_S3!K4*Weighting!C11+Indicator_default_S3!L4*Weighting!C12+Indicator_default_S3!M4*Weighting!C13+Indicator_default_S3!N4*Weighting!C14+Indicator_default_S3!O4*Weighting!C15+Indicator_default_S3!P4*Weighting!C16+Indicator_default_S3!Q4*Weighting!C17</f>
        <v>-0.40649765147279571</v>
      </c>
      <c r="D4" s="8">
        <f ca="1">+Indicator_default_S3!B4*Weighting!D2+Indicator_default_S3!C4*Weighting!D3+Indicator_default_S3!D4*Weighting!D4+Indicator_default_S3!E4*Weighting!D5+Indicator_default_S3!F4*Weighting!D6+Indicator_default_S3!G4*Weighting!D7+Indicator_default_S3!H4*Weighting!D8+Indicator_default_S3!I4*Weighting!D9+Indicator_default_S3!J4*Weighting!D10+Indicator_default_S3!K4*Weighting!D11+Indicator_default_S3!L4*Weighting!D12+Indicator_default_S3!M4*Weighting!D13+Indicator_default_S3!N4*Weighting!D14+Indicator_default_S3!O4*Weighting!D15+Indicator_default_S3!P4*Weighting!D16+Indicator_default_S3!Q4*Weighting!D17</f>
        <v>-0.36938122930766487</v>
      </c>
      <c r="E4" s="8">
        <f ca="1">+Indicator_default_S3!B4*Weighting!E2+Indicator_default_S3!C4*Weighting!E3+Indicator_default_S3!D4*Weighting!E4+Indicator_default_S3!E4*Weighting!E5+Indicator_default_S3!F4*Weighting!E6+Indicator_default_S3!G4*Weighting!E7+Indicator_default_S3!H4*Weighting!E8+Indicator_default_S3!I4*Weighting!E9+Indicator_default_S3!J4*Weighting!E10+Indicator_default_S3!K4*Weighting!E11+Indicator_default_S3!L4*Weighting!E12+Indicator_default_S3!M4*Weighting!E13+Indicator_default_S3!N4*Weighting!E14+Indicator_default_S3!O4*Weighting!E15+Indicator_default_S3!P4*Weighting!E16+Indicator_default_S3!Q4*Weighting!E17</f>
        <v>-0.44941205162438153</v>
      </c>
      <c r="F4" s="8">
        <f ca="1">+Indicator_default_S3!B4*Weighting!F2+Indicator_default_S3!C4*Weighting!F3+Indicator_default_S3!D4*Weighting!F4+Indicator_default_S3!E4*Weighting!F5+Indicator_default_S3!F4*Weighting!F6+Indicator_default_S3!G4*Weighting!F7+Indicator_default_S3!H4*Weighting!F8+Indicator_default_S3!I4*Weighting!F9+Indicator_default_S3!J4*Weighting!F10+Indicator_default_S3!K4*Weighting!F11+Indicator_default_S3!L4*Weighting!F12+Indicator_default_S3!M4*Weighting!F13+Indicator_default_S3!N4*Weighting!F14+Indicator_default_S3!O4*Weighting!F15+Indicator_default_S3!P4*Weighting!F16+Indicator_default_S3!Q4*Weighting!F17</f>
        <v>-0.39064208249089116</v>
      </c>
      <c r="G4" s="8">
        <f>+Indicator_default_S3!B4*Weighting!G2+Indicator_default_S3!C4*Weighting!G3+Indicator_default_S3!D4*Weighting!G4+Indicator_default_S3!E4*Weighting!G5+Indicator_default_S3!F4*Weighting!G6+Indicator_default_S3!G4*Weighting!G7+Indicator_default_S3!H4*Weighting!G8+Indicator_default_S3!I4*Weighting!G9+Indicator_default_S3!J4*Weighting!G10+Indicator_default_S3!K4*Weighting!G11+Indicator_default_S3!L4*Weighting!G12+Indicator_default_S3!M4*Weighting!G13+Indicator_default_S3!N4*Weighting!G14+Indicator_default_S3!O4*Weighting!G15+Indicator_default_S3!P4*Weighting!G16+Indicator_default_S3!Q4*Weighting!G17</f>
        <v>-0.31520280626939895</v>
      </c>
      <c r="H4" s="8">
        <f>+Indicator_default_S3!B4*Weighting!H2+Indicator_default_S3!C4*Weighting!H3+Indicator_default_S3!D4*Weighting!H4+Indicator_default_S3!E4*Weighting!H5+Indicator_default_S3!F4*Weighting!H6+Indicator_default_S3!G4*Weighting!H7+Indicator_default_S3!H4*Weighting!H8+Indicator_default_S3!I4*Weighting!H9+Indicator_default_S3!J4*Weighting!H10+Indicator_default_S3!K4*Weighting!H11+Indicator_default_S3!L4*Weighting!H12+Indicator_default_S3!M4*Weighting!H13+Indicator_default_S3!N4*Weighting!H14+Indicator_default_S3!O4*Weighting!H15+Indicator_default_S3!P4*Weighting!H16+Indicator_default_S3!Q4*Weighting!H17</f>
        <v>-0.32356817169529489</v>
      </c>
      <c r="I4" s="8">
        <f>+Indicator_default_S3!B4*Weighting!I2+Indicator_default_S3!C4*Weighting!I3+Indicator_default_S3!D4*Weighting!I4+Indicator_default_S3!E4*Weighting!I5+Indicator_default_S3!F4*Weighting!I6+Indicator_default_S3!G4*Weighting!I7+Indicator_default_S3!H4*Weighting!I8+Indicator_default_S3!I4*Weighting!I9+Indicator_default_S3!J4*Weighting!I10+Indicator_default_S3!K4*Weighting!I11+Indicator_default_S3!L4*Weighting!I12+Indicator_default_S3!M4*Weighting!I13+Indicator_default_S3!N4*Weighting!I14+Indicator_default_S3!O4*Weighting!I15+Indicator_default_S3!P4*Weighting!I16+Indicator_default_S3!Q4*Weighting!I17</f>
        <v>-0.3193267572140121</v>
      </c>
      <c r="J4" s="8">
        <f>+Indicator_default_S3!B4*Weighting!J2+Indicator_default_S3!C4*Weighting!J3+Indicator_default_S3!D4*Weighting!J4+Indicator_default_S3!E4*Weighting!J5+Indicator_default_S3!F4*Weighting!J6+Indicator_default_S3!G4*Weighting!J7+Indicator_default_S3!H4*Weighting!J8+Indicator_default_S3!I4*Weighting!J9+Indicator_default_S3!J4*Weighting!J10+Indicator_default_S3!K4*Weighting!J11+Indicator_default_S3!L4*Weighting!J12+Indicator_default_S3!M4*Weighting!J13+Indicator_default_S3!N4*Weighting!J14+Indicator_default_S3!O4*Weighting!J15+Indicator_default_S3!P4*Weighting!J16+Indicator_default_S3!Q4*Weighting!J17</f>
        <v>-0.40868478993041968</v>
      </c>
      <c r="K4" s="8">
        <f>+Indicator_default_S3!B4*Weighting!K2+Indicator_default_S3!C4*Weighting!K3+Indicator_default_S3!D4*Weighting!K4+Indicator_default_S3!E4*Weighting!K5+Indicator_default_S3!F4*Weighting!K6+Indicator_default_S3!G4*Weighting!K7+Indicator_default_S3!H4*Weighting!K8+Indicator_default_S3!I4*Weighting!K9+Indicator_default_S3!J4*Weighting!K10+Indicator_default_S3!K4*Weighting!K11+Indicator_default_S3!L4*Weighting!K12+Indicator_default_S3!M4*Weighting!K13+Indicator_default_S3!N4*Weighting!K14+Indicator_default_S3!O4*Weighting!K15+Indicator_default_S3!P4*Weighting!K16+Indicator_default_S3!Q4*Weighting!K17</f>
        <v>-0.31843373919426088</v>
      </c>
      <c r="L4" s="8">
        <f>+Indicator_default_S3!B4*Weighting!L2+Indicator_default_S3!C4*Weighting!L3+Indicator_default_S3!D4*Weighting!L4+Indicator_default_S3!E4*Weighting!L5+Indicator_default_S3!F4*Weighting!L6+Indicator_default_S3!G4*Weighting!L7+Indicator_default_S3!H4*Weighting!L8+Indicator_default_S3!I4*Weighting!L9+Indicator_default_S3!J4*Weighting!L10+Indicator_default_S3!K4*Weighting!L11+Indicator_default_S3!L4*Weighting!L12+Indicator_default_S3!M4*Weighting!L13+Indicator_default_S3!N4*Weighting!L14+Indicator_default_S3!O4*Weighting!L15+Indicator_default_S3!P4*Weighting!L16+Indicator_default_S3!Q4*Weighting!L17</f>
        <v>-0.44601620084761678</v>
      </c>
      <c r="M4" s="8">
        <f>+Indicator_default_S3!B4*Weighting!M2+Indicator_default_S3!C4*Weighting!M3+Indicator_default_S3!D4*Weighting!M4+Indicator_default_S3!E4*Weighting!M5+Indicator_default_S3!F4*Weighting!M6+Indicator_default_S3!G4*Weighting!M7+Indicator_default_S3!H4*Weighting!M8+Indicator_default_S3!I4*Weighting!M9+Indicator_default_S3!J4*Weighting!M10+Indicator_default_S3!K4*Weighting!M11+Indicator_default_S3!L4*Weighting!M12+Indicator_default_S3!M4*Weighting!M13+Indicator_default_S3!N4*Weighting!M14+Indicator_default_S3!O4*Weighting!M15+Indicator_default_S3!P4*Weighting!M16+Indicator_default_S3!Q4*Weighting!M17</f>
        <v>-8.2031648669260576E-2</v>
      </c>
      <c r="N4" s="8">
        <f>+Indicator_default_S3!B4*Weighting!N2+Indicator_default_S3!C4*Weighting!N3+Indicator_default_S3!D4*Weighting!N4+Indicator_default_S3!E4*Weighting!N5+Indicator_default_S3!F4*Weighting!N6+Indicator_default_S3!G4*Weighting!N7+Indicator_default_S3!H4*Weighting!N8+Indicator_default_S3!I4*Weighting!N9+Indicator_default_S3!J4*Weighting!N10+Indicator_default_S3!K4*Weighting!N11+Indicator_default_S3!L4*Weighting!N12+Indicator_default_S3!M4*Weighting!N13+Indicator_default_S3!N4*Weighting!N14+Indicator_default_S3!O4*Weighting!N15+Indicator_default_S3!P4*Weighting!N16+Indicator_default_S3!Q4*Weighting!N17</f>
        <v>-0.2992021103858809</v>
      </c>
      <c r="O4" s="8">
        <f>+Indicator_default_S3!B4*Weighting!O2+Indicator_default_S3!C4*Weighting!O3+Indicator_default_S3!D4*Weighting!O4+Indicator_default_S3!E4*Weighting!O5+Indicator_default_S3!F4*Weighting!O6+Indicator_default_S3!G4*Weighting!O7+Indicator_default_S3!H4*Weighting!O8+Indicator_default_S3!I4*Weighting!O9+Indicator_default_S3!J4*Weighting!O10+Indicator_default_S3!K4*Weighting!O11+Indicator_default_S3!L4*Weighting!O12+Indicator_default_S3!M4*Weighting!O13+Indicator_default_S3!N4*Weighting!O14+Indicator_default_S3!O4*Weighting!O15+Indicator_default_S3!P4*Weighting!O16+Indicator_default_S3!Q4*Weighting!O17</f>
        <v>-0.48035260603150093</v>
      </c>
      <c r="P4" s="8">
        <f>+Indicator_default_S3!B4*Weighting!P2+Indicator_default_S3!C4*Weighting!P3+Indicator_default_S3!D4*Weighting!P4+Indicator_default_S3!E4*Weighting!P5+Indicator_default_S3!F4*Weighting!P6+Indicator_default_S3!G4*Weighting!P7+Indicator_default_S3!H4*Weighting!P8+Indicator_default_S3!I4*Weighting!P9+Indicator_default_S3!J4*Weighting!P10+Indicator_default_S3!K4*Weighting!P11+Indicator_default_S3!L4*Weighting!P12+Indicator_default_S3!M4*Weighting!P13+Indicator_default_S3!N4*Weighting!P14+Indicator_default_S3!O4*Weighting!P15+Indicator_default_S3!P4*Weighting!P16+Indicator_default_S3!Q4*Weighting!P17</f>
        <v>-0.57971870837847383</v>
      </c>
      <c r="Q4" s="8">
        <f>+Indicator_default_S3!B4*Weighting!Q2+Indicator_default_S3!C4*Weighting!Q3+Indicator_default_S3!D4*Weighting!Q4+Indicator_default_S3!E4*Weighting!Q5+Indicator_default_S3!F4*Weighting!Q6+Indicator_default_S3!G4*Weighting!Q7+Indicator_default_S3!H4*Weighting!Q8+Indicator_default_S3!I4*Weighting!Q9+Indicator_default_S3!J4*Weighting!Q10+Indicator_default_S3!K4*Weighting!Q11+Indicator_default_S3!L4*Weighting!Q12+Indicator_default_S3!M4*Weighting!Q13+Indicator_default_S3!N4*Weighting!Q14+Indicator_default_S3!O4*Weighting!Q15+Indicator_default_S3!P4*Weighting!Q16+Indicator_default_S3!Q4*Weighting!Q17</f>
        <v>-8.5285222953378217E-2</v>
      </c>
      <c r="R4" s="8">
        <f>+Indicator_default_S3!B4*Weighting!R2+Indicator_default_S3!C4*Weighting!R3+Indicator_default_S3!D4*Weighting!R4+Indicator_default_S3!E4*Weighting!R5+Indicator_default_S3!F4*Weighting!R6+Indicator_default_S3!G4*Weighting!R7+Indicator_default_S3!H4*Weighting!R8+Indicator_default_S3!I4*Weighting!R9+Indicator_default_S3!J4*Weighting!R10+Indicator_default_S3!K4*Weighting!R11+Indicator_default_S3!L4*Weighting!R12+Indicator_default_S3!M4*Weighting!R13+Indicator_default_S3!N4*Weighting!R14+Indicator_default_S3!O4*Weighting!R15+Indicator_default_S3!P4*Weighting!R16+Indicator_default_S3!Q4*Weighting!R17</f>
        <v>-0.30526174424994484</v>
      </c>
      <c r="S4" s="8">
        <f>+Indicator_default_S3!B4*Weighting!S2+Indicator_default_S3!C4*Weighting!S3+Indicator_default_S3!D4*Weighting!S4+Indicator_default_S3!E4*Weighting!S5+Indicator_default_S3!F4*Weighting!S6+Indicator_default_S3!G4*Weighting!S7+Indicator_default_S3!H4*Weighting!S8+Indicator_default_S3!I4*Weighting!S9+Indicator_default_S3!J4*Weighting!S10+Indicator_default_S3!K4*Weighting!S11+Indicator_default_S3!L4*Weighting!S12+Indicator_default_S3!M4*Weighting!S13+Indicator_default_S3!N4*Weighting!S14+Indicator_default_S3!O4*Weighting!S15+Indicator_default_S3!P4*Weighting!S16+Indicator_default_S3!Q4*Weighting!S17</f>
        <v>-0.18304864541065516</v>
      </c>
      <c r="T4" s="8">
        <f>+Indicator_default_S3!B4*Weighting!T2+Indicator_default_S3!C4*Weighting!T3+Indicator_default_S3!D4*Weighting!T4+Indicator_default_S3!E4*Weighting!T5+Indicator_default_S3!F4*Weighting!T6+Indicator_default_S3!G4*Weighting!T7+Indicator_default_S3!H4*Weighting!T8+Indicator_default_S3!I4*Weighting!T9+Indicator_default_S3!J4*Weighting!T10+Indicator_default_S3!K4*Weighting!T11+Indicator_default_S3!L4*Weighting!T12+Indicator_default_S3!M4*Weighting!T13+Indicator_default_S3!N4*Weighting!T14+Indicator_default_S3!O4*Weighting!T15+Indicator_default_S3!P4*Weighting!T16+Indicator_default_S3!Q4*Weighting!T17</f>
        <v>-0.34341525087685154</v>
      </c>
      <c r="U4" s="8">
        <f>+Indicator_default_S3!B4*Weighting!U2+Indicator_default_S3!C4*Weighting!U3+Indicator_default_S3!D4*Weighting!U4+Indicator_default_S3!E4*Weighting!U5+Indicator_default_S3!F4*Weighting!U6+Indicator_default_S3!G4*Weighting!U7+Indicator_default_S3!H4*Weighting!U8+Indicator_default_S3!I4*Weighting!U9+Indicator_default_S3!J4*Weighting!U10+Indicator_default_S3!K4*Weighting!U11+Indicator_default_S3!L4*Weighting!U12+Indicator_default_S3!M4*Weighting!U13+Indicator_default_S3!N4*Weighting!U14+Indicator_default_S3!O4*Weighting!U15+Indicator_default_S3!P4*Weighting!U16+Indicator_default_S3!Q4*Weighting!U17</f>
        <v>-0.15365558830723799</v>
      </c>
      <c r="V4" s="8">
        <f>+Indicator_default_S3!B4*Weighting!V2+Indicator_default_S3!C4*Weighting!V3+Indicator_default_S3!D4*Weighting!V4+Indicator_default_S3!E4*Weighting!V5+Indicator_default_S3!F4*Weighting!V6+Indicator_default_S3!G4*Weighting!V7+Indicator_default_S3!H4*Weighting!V8+Indicator_default_S3!I4*Weighting!V9+Indicator_default_S3!J4*Weighting!V10+Indicator_default_S3!K4*Weighting!V11+Indicator_default_S3!L4*Weighting!V12+Indicator_default_S3!M4*Weighting!V13+Indicator_default_S3!N4*Weighting!V14+Indicator_default_S3!O4*Weighting!V15+Indicator_default_S3!P4*Weighting!V16+Indicator_default_S3!Q4*Weighting!V17</f>
        <v>-0.40495127982884527</v>
      </c>
      <c r="W4" s="8">
        <f>+Indicator_default_S3!B4*Weighting!W2+Indicator_default_S3!C4*Weighting!W3+Indicator_default_S3!D4*Weighting!W4+Indicator_default_S3!E4*Weighting!W5+Indicator_default_S3!F4*Weighting!W6+Indicator_default_S3!G4*Weighting!W7+Indicator_default_S3!H4*Weighting!W8+Indicator_default_S3!I4*Weighting!W9+Indicator_default_S3!J4*Weighting!W10+Indicator_default_S3!K4*Weighting!W11+Indicator_default_S3!L4*Weighting!W12+Indicator_default_S3!M4*Weighting!W13+Indicator_default_S3!N4*Weighting!W14+Indicator_default_S3!O4*Weighting!W15+Indicator_default_S3!P4*Weighting!W16+Indicator_default_S3!Q4*Weighting!W17</f>
        <v>-0.62770499989380779</v>
      </c>
      <c r="X4" s="8">
        <f>+Indicator_default_S3!B4*Weighting!X2+Indicator_default_S3!C4*Weighting!X3+Indicator_default_S3!D4*Weighting!X4+Indicator_default_S3!E4*Weighting!X5+Indicator_default_S3!F4*Weighting!X6+Indicator_default_S3!G4*Weighting!X7+Indicator_default_S3!H4*Weighting!X8+Indicator_default_S3!I4*Weighting!X9+Indicator_default_S3!J4*Weighting!X10+Indicator_default_S3!K4*Weighting!X11+Indicator_default_S3!L4*Weighting!X12+Indicator_default_S3!M4*Weighting!X13+Indicator_default_S3!N4*Weighting!X14+Indicator_default_S3!O4*Weighting!X15+Indicator_default_S3!P4*Weighting!X16+Indicator_default_S3!Q4*Weighting!X17</f>
        <v>-0.58219893076167495</v>
      </c>
      <c r="Y4" s="8">
        <f>+Indicator_default_S3!B4*Weighting!Y2+Indicator_default_S3!C4*Weighting!Y3+Indicator_default_S3!D4*Weighting!Y4+Indicator_default_S3!E4*Weighting!Y5+Indicator_default_S3!F4*Weighting!Y6+Indicator_default_S3!G4*Weighting!Y7+Indicator_default_S3!H4*Weighting!Y8+Indicator_default_S3!I4*Weighting!Y9+Indicator_default_S3!J4*Weighting!Y10+Indicator_default_S3!K4*Weighting!Y11+Indicator_default_S3!L4*Weighting!Y12+Indicator_default_S3!M4*Weighting!Y13+Indicator_default_S3!N4*Weighting!Y14+Indicator_default_S3!O4*Weighting!Y15+Indicator_default_S3!P4*Weighting!Y16+Indicator_default_S3!Q4*Weighting!Y17</f>
        <v>-8.5804688934132081E-2</v>
      </c>
      <c r="Z4" s="8">
        <f>+Indicator_default_S3!B4*Weighting!Z2+Indicator_default_S3!C4*Weighting!Z3+Indicator_default_S3!D4*Weighting!Z4+Indicator_default_S3!E4*Weighting!Z5+Indicator_default_S3!F4*Weighting!Z6+Indicator_default_S3!G4*Weighting!Z7+Indicator_default_S3!H4*Weighting!Z8+Indicator_default_S3!I4*Weighting!Z9+Indicator_default_S3!J4*Weighting!Z10+Indicator_default_S3!K4*Weighting!Z11+Indicator_default_S3!L4*Weighting!Z12+Indicator_default_S3!M4*Weighting!Z13+Indicator_default_S3!N4*Weighting!Z14+Indicator_default_S3!O4*Weighting!Z15+Indicator_default_S3!P4*Weighting!Z16+Indicator_default_S3!Q4*Weighting!Z17</f>
        <v>-0.29282238741169109</v>
      </c>
      <c r="AA4" s="8">
        <f>+Indicator_default_S3!B4*Weighting!AA2+Indicator_default_S3!C4*Weighting!AA3+Indicator_default_S3!D4*Weighting!AA4+Indicator_default_S3!E4*Weighting!AA5+Indicator_default_S3!F4*Weighting!AA6+Indicator_default_S3!G4*Weighting!AA7+Indicator_default_S3!H4*Weighting!AA8+Indicator_default_S3!I4*Weighting!AA9+Indicator_default_S3!J4*Weighting!AA10+Indicator_default_S3!K4*Weighting!AA11+Indicator_default_S3!L4*Weighting!AA12+Indicator_default_S3!M4*Weighting!AA13+Indicator_default_S3!N4*Weighting!AA14+Indicator_default_S3!O4*Weighting!AA15+Indicator_default_S3!P4*Weighting!AA16+Indicator_default_S3!Q4*Weighting!AA17</f>
        <v>-9.1774887369430624E-2</v>
      </c>
    </row>
    <row r="5" spans="1:27" x14ac:dyDescent="0.35">
      <c r="A5" s="5" t="s">
        <v>4</v>
      </c>
      <c r="B5" s="8">
        <f ca="1">+Indicator_default_S3!B5*Weighting!B2+Indicator_default_S3!C5*Weighting!B3+Indicator_default_S3!D5*Weighting!B4+Indicator_default_S3!E5*Weighting!B5+Indicator_default_S3!F5*Weighting!B6+Indicator_default_S3!G5*Weighting!B7+Indicator_default_S3!H5*Weighting!B8+Indicator_default_S3!I5*Weighting!B9+Indicator_default_S3!J5*Weighting!B10+Indicator_default_S3!K5*Weighting!B11+Indicator_default_S3!L5*Weighting!B12+Indicator_default_S3!M5*Weighting!B13+Indicator_default_S3!N5*Weighting!B14+Indicator_default_S3!O5*Weighting!B15+Indicator_default_S3!P5*Weighting!B16+Indicator_default_S3!Q5*Weighting!B17</f>
        <v>-0.37291922291995089</v>
      </c>
      <c r="C5" s="8">
        <f ca="1">+Indicator_default_S3!B5*Weighting!C2+Indicator_default_S3!C5*Weighting!C3+Indicator_default_S3!D5*Weighting!C4+Indicator_default_S3!E5*Weighting!C5+Indicator_default_S3!F5*Weighting!C6+Indicator_default_S3!G5*Weighting!C7+Indicator_default_S3!H5*Weighting!C8+Indicator_default_S3!I5*Weighting!C9+Indicator_default_S3!J5*Weighting!C10+Indicator_default_S3!K5*Weighting!C11+Indicator_default_S3!L5*Weighting!C12+Indicator_default_S3!M5*Weighting!C13+Indicator_default_S3!N5*Weighting!C14+Indicator_default_S3!O5*Weighting!C15+Indicator_default_S3!P5*Weighting!C16+Indicator_default_S3!Q5*Weighting!C17</f>
        <v>-0.38483861974628275</v>
      </c>
      <c r="D5" s="8">
        <f ca="1">+Indicator_default_S3!B5*Weighting!D2+Indicator_default_S3!C5*Weighting!D3+Indicator_default_S3!D5*Weighting!D4+Indicator_default_S3!E5*Weighting!D5+Indicator_default_S3!F5*Weighting!D6+Indicator_default_S3!G5*Weighting!D7+Indicator_default_S3!H5*Weighting!D8+Indicator_default_S3!I5*Weighting!D9+Indicator_default_S3!J5*Weighting!D10+Indicator_default_S3!K5*Weighting!D11+Indicator_default_S3!L5*Weighting!D12+Indicator_default_S3!M5*Weighting!D13+Indicator_default_S3!N5*Weighting!D14+Indicator_default_S3!O5*Weighting!D15+Indicator_default_S3!P5*Weighting!D16+Indicator_default_S3!Q5*Weighting!D17</f>
        <v>-0.37610076575132256</v>
      </c>
      <c r="E5" s="8">
        <f ca="1">+Indicator_default_S3!B5*Weighting!E2+Indicator_default_S3!C5*Weighting!E3+Indicator_default_S3!D5*Weighting!E4+Indicator_default_S3!E5*Weighting!E5+Indicator_default_S3!F5*Weighting!E6+Indicator_default_S3!G5*Weighting!E7+Indicator_default_S3!H5*Weighting!E8+Indicator_default_S3!I5*Weighting!E9+Indicator_default_S3!J5*Weighting!E10+Indicator_default_S3!K5*Weighting!E11+Indicator_default_S3!L5*Weighting!E12+Indicator_default_S3!M5*Weighting!E13+Indicator_default_S3!N5*Weighting!E14+Indicator_default_S3!O5*Weighting!E15+Indicator_default_S3!P5*Weighting!E16+Indicator_default_S3!Q5*Weighting!E17</f>
        <v>-0.39198584715605156</v>
      </c>
      <c r="F5" s="8">
        <f ca="1">+Indicator_default_S3!B5*Weighting!F2+Indicator_default_S3!C5*Weighting!F3+Indicator_default_S3!D5*Weighting!F4+Indicator_default_S3!E5*Weighting!F5+Indicator_default_S3!F5*Weighting!F6+Indicator_default_S3!G5*Weighting!F7+Indicator_default_S3!H5*Weighting!F8+Indicator_default_S3!I5*Weighting!F9+Indicator_default_S3!J5*Weighting!F10+Indicator_default_S3!K5*Weighting!F11+Indicator_default_S3!L5*Weighting!F12+Indicator_default_S3!M5*Weighting!F13+Indicator_default_S3!N5*Weighting!F14+Indicator_default_S3!O5*Weighting!F15+Indicator_default_S3!P5*Weighting!F16+Indicator_default_S3!Q5*Weighting!F17</f>
        <v>-0.38922066584924975</v>
      </c>
      <c r="G5" s="8">
        <f>+Indicator_default_S3!B5*Weighting!G2+Indicator_default_S3!C5*Weighting!G3+Indicator_default_S3!D5*Weighting!G4+Indicator_default_S3!E5*Weighting!G5+Indicator_default_S3!F5*Weighting!G6+Indicator_default_S3!G5*Weighting!G7+Indicator_default_S3!H5*Weighting!G8+Indicator_default_S3!I5*Weighting!G9+Indicator_default_S3!J5*Weighting!G10+Indicator_default_S3!K5*Weighting!G11+Indicator_default_S3!L5*Weighting!G12+Indicator_default_S3!M5*Weighting!G13+Indicator_default_S3!N5*Weighting!G14+Indicator_default_S3!O5*Weighting!G15+Indicator_default_S3!P5*Weighting!G16+Indicator_default_S3!Q5*Weighting!G17</f>
        <v>-0.31025615442533039</v>
      </c>
      <c r="H5" s="8">
        <f>+Indicator_default_S3!B5*Weighting!H2+Indicator_default_S3!C5*Weighting!H3+Indicator_default_S3!D5*Weighting!H4+Indicator_default_S3!E5*Weighting!H5+Indicator_default_S3!F5*Weighting!H6+Indicator_default_S3!G5*Weighting!H7+Indicator_default_S3!H5*Weighting!H8+Indicator_default_S3!I5*Weighting!H9+Indicator_default_S3!J5*Weighting!H10+Indicator_default_S3!K5*Weighting!H11+Indicator_default_S3!L5*Weighting!H12+Indicator_default_S3!M5*Weighting!H13+Indicator_default_S3!N5*Weighting!H14+Indicator_default_S3!O5*Weighting!H15+Indicator_default_S3!P5*Weighting!H16+Indicator_default_S3!Q5*Weighting!H17</f>
        <v>-0.31188328929598802</v>
      </c>
      <c r="I5" s="8">
        <f>+Indicator_default_S3!B5*Weighting!I2+Indicator_default_S3!C5*Weighting!I3+Indicator_default_S3!D5*Weighting!I4+Indicator_default_S3!E5*Weighting!I5+Indicator_default_S3!F5*Weighting!I6+Indicator_default_S3!G5*Weighting!I7+Indicator_default_S3!H5*Weighting!I8+Indicator_default_S3!I5*Weighting!I9+Indicator_default_S3!J5*Weighting!I10+Indicator_default_S3!K5*Weighting!I11+Indicator_default_S3!L5*Weighting!I12+Indicator_default_S3!M5*Weighting!I13+Indicator_default_S3!N5*Weighting!I14+Indicator_default_S3!O5*Weighting!I15+Indicator_default_S3!P5*Weighting!I16+Indicator_default_S3!Q5*Weighting!I17</f>
        <v>-0.31583770747365358</v>
      </c>
      <c r="J5" s="8">
        <f>+Indicator_default_S3!B5*Weighting!J2+Indicator_default_S3!C5*Weighting!J3+Indicator_default_S3!D5*Weighting!J4+Indicator_default_S3!E5*Weighting!J5+Indicator_default_S3!F5*Weighting!J6+Indicator_default_S3!G5*Weighting!J7+Indicator_default_S3!H5*Weighting!J8+Indicator_default_S3!I5*Weighting!J9+Indicator_default_S3!J5*Weighting!J10+Indicator_default_S3!K5*Weighting!J11+Indicator_default_S3!L5*Weighting!J12+Indicator_default_S3!M5*Weighting!J13+Indicator_default_S3!N5*Weighting!J14+Indicator_default_S3!O5*Weighting!J15+Indicator_default_S3!P5*Weighting!J16+Indicator_default_S3!Q5*Weighting!J17</f>
        <v>-0.35907805891622674</v>
      </c>
      <c r="K5" s="8">
        <f>+Indicator_default_S3!B5*Weighting!K2+Indicator_default_S3!C5*Weighting!K3+Indicator_default_S3!D5*Weighting!K4+Indicator_default_S3!E5*Weighting!K5+Indicator_default_S3!F5*Weighting!K6+Indicator_default_S3!G5*Weighting!K7+Indicator_default_S3!H5*Weighting!K8+Indicator_default_S3!I5*Weighting!K9+Indicator_default_S3!J5*Weighting!K10+Indicator_default_S3!K5*Weighting!K11+Indicator_default_S3!L5*Weighting!K12+Indicator_default_S3!M5*Weighting!K13+Indicator_default_S3!N5*Weighting!K14+Indicator_default_S3!O5*Weighting!K15+Indicator_default_S3!P5*Weighting!K16+Indicator_default_S3!Q5*Weighting!K17</f>
        <v>-0.31465490937409474</v>
      </c>
      <c r="L5" s="8">
        <f>+Indicator_default_S3!B5*Weighting!L2+Indicator_default_S3!C5*Weighting!L3+Indicator_default_S3!D5*Weighting!L4+Indicator_default_S3!E5*Weighting!L5+Indicator_default_S3!F5*Weighting!L6+Indicator_default_S3!G5*Weighting!L7+Indicator_default_S3!H5*Weighting!L8+Indicator_default_S3!I5*Weighting!L9+Indicator_default_S3!J5*Weighting!L10+Indicator_default_S3!K5*Weighting!L11+Indicator_default_S3!L5*Weighting!L12+Indicator_default_S3!M5*Weighting!L13+Indicator_default_S3!N5*Weighting!L14+Indicator_default_S3!O5*Weighting!L15+Indicator_default_S3!P5*Weighting!L16+Indicator_default_S3!Q5*Weighting!L17</f>
        <v>-0.41583891887492958</v>
      </c>
      <c r="M5" s="8">
        <f>+Indicator_default_S3!B5*Weighting!M2+Indicator_default_S3!C5*Weighting!M3+Indicator_default_S3!D5*Weighting!M4+Indicator_default_S3!E5*Weighting!M5+Indicator_default_S3!F5*Weighting!M6+Indicator_default_S3!G5*Weighting!M7+Indicator_default_S3!H5*Weighting!M8+Indicator_default_S3!I5*Weighting!M9+Indicator_default_S3!J5*Weighting!M10+Indicator_default_S3!K5*Weighting!M11+Indicator_default_S3!L5*Weighting!M12+Indicator_default_S3!M5*Weighting!M13+Indicator_default_S3!N5*Weighting!M14+Indicator_default_S3!O5*Weighting!M15+Indicator_default_S3!P5*Weighting!M16+Indicator_default_S3!Q5*Weighting!M17</f>
        <v>-6.9327862621899411E-2</v>
      </c>
      <c r="N5" s="8">
        <f>+Indicator_default_S3!B5*Weighting!N2+Indicator_default_S3!C5*Weighting!N3+Indicator_default_S3!D5*Weighting!N4+Indicator_default_S3!E5*Weighting!N5+Indicator_default_S3!F5*Weighting!N6+Indicator_default_S3!G5*Weighting!N7+Indicator_default_S3!H5*Weighting!N8+Indicator_default_S3!I5*Weighting!N9+Indicator_default_S3!J5*Weighting!N10+Indicator_default_S3!K5*Weighting!N11+Indicator_default_S3!L5*Weighting!N12+Indicator_default_S3!M5*Weighting!N13+Indicator_default_S3!N5*Weighting!N14+Indicator_default_S3!O5*Weighting!N15+Indicator_default_S3!P5*Weighting!N16+Indicator_default_S3!Q5*Weighting!N17</f>
        <v>-0.39226863021696756</v>
      </c>
      <c r="O5" s="8">
        <f>+Indicator_default_S3!B5*Weighting!O2+Indicator_default_S3!C5*Weighting!O3+Indicator_default_S3!D5*Weighting!O4+Indicator_default_S3!E5*Weighting!O5+Indicator_default_S3!F5*Weighting!O6+Indicator_default_S3!G5*Weighting!O7+Indicator_default_S3!H5*Weighting!O8+Indicator_default_S3!I5*Weighting!O9+Indicator_default_S3!J5*Weighting!O10+Indicator_default_S3!K5*Weighting!O11+Indicator_default_S3!L5*Weighting!O12+Indicator_default_S3!M5*Weighting!O13+Indicator_default_S3!N5*Weighting!O14+Indicator_default_S3!O5*Weighting!O15+Indicator_default_S3!P5*Weighting!O16+Indicator_default_S3!Q5*Weighting!O17</f>
        <v>-0.33955486884807562</v>
      </c>
      <c r="P5" s="8">
        <f>+Indicator_default_S3!B5*Weighting!P2+Indicator_default_S3!C5*Weighting!P3+Indicator_default_S3!D5*Weighting!P4+Indicator_default_S3!E5*Weighting!P5+Indicator_default_S3!F5*Weighting!P6+Indicator_default_S3!G5*Weighting!P7+Indicator_default_S3!H5*Weighting!P8+Indicator_default_S3!I5*Weighting!P9+Indicator_default_S3!J5*Weighting!P10+Indicator_default_S3!K5*Weighting!P11+Indicator_default_S3!L5*Weighting!P12+Indicator_default_S3!M5*Weighting!P13+Indicator_default_S3!N5*Weighting!P14+Indicator_default_S3!O5*Weighting!P15+Indicator_default_S3!P5*Weighting!P16+Indicator_default_S3!Q5*Weighting!P17</f>
        <v>-0.57735394016293107</v>
      </c>
      <c r="Q5" s="8">
        <f>+Indicator_default_S3!B5*Weighting!Q2+Indicator_default_S3!C5*Weighting!Q3+Indicator_default_S3!D5*Weighting!Q4+Indicator_default_S3!E5*Weighting!Q5+Indicator_default_S3!F5*Weighting!Q6+Indicator_default_S3!G5*Weighting!Q7+Indicator_default_S3!H5*Weighting!Q8+Indicator_default_S3!I5*Weighting!Q9+Indicator_default_S3!J5*Weighting!Q10+Indicator_default_S3!K5*Weighting!Q11+Indicator_default_S3!L5*Weighting!Q12+Indicator_default_S3!M5*Weighting!Q13+Indicator_default_S3!N5*Weighting!Q14+Indicator_default_S3!O5*Weighting!Q15+Indicator_default_S3!P5*Weighting!Q16+Indicator_default_S3!Q5*Weighting!Q17</f>
        <v>-7.3224683112178515E-2</v>
      </c>
      <c r="R5" s="8">
        <f>+Indicator_default_S3!B5*Weighting!R2+Indicator_default_S3!C5*Weighting!R3+Indicator_default_S3!D5*Weighting!R4+Indicator_default_S3!E5*Weighting!R5+Indicator_default_S3!F5*Weighting!R6+Indicator_default_S3!G5*Weighting!R7+Indicator_default_S3!H5*Weighting!R8+Indicator_default_S3!I5*Weighting!R9+Indicator_default_S3!J5*Weighting!R10+Indicator_default_S3!K5*Weighting!R11+Indicator_default_S3!L5*Weighting!R12+Indicator_default_S3!M5*Weighting!R13+Indicator_default_S3!N5*Weighting!R14+Indicator_default_S3!O5*Weighting!R15+Indicator_default_S3!P5*Weighting!R16+Indicator_default_S3!Q5*Weighting!R17</f>
        <v>-0.32242430006379375</v>
      </c>
      <c r="S5" s="8">
        <f>+Indicator_default_S3!B5*Weighting!S2+Indicator_default_S3!C5*Weighting!S3+Indicator_default_S3!D5*Weighting!S4+Indicator_default_S3!E5*Weighting!S5+Indicator_default_S3!F5*Weighting!S6+Indicator_default_S3!G5*Weighting!S7+Indicator_default_S3!H5*Weighting!S8+Indicator_default_S3!I5*Weighting!S9+Indicator_default_S3!J5*Weighting!S10+Indicator_default_S3!K5*Weighting!S11+Indicator_default_S3!L5*Weighting!S12+Indicator_default_S3!M5*Weighting!S13+Indicator_default_S3!N5*Weighting!S14+Indicator_default_S3!O5*Weighting!S15+Indicator_default_S3!P5*Weighting!S16+Indicator_default_S3!Q5*Weighting!S17</f>
        <v>-0.19386109223141162</v>
      </c>
      <c r="T5" s="8">
        <f>+Indicator_default_S3!B5*Weighting!T2+Indicator_default_S3!C5*Weighting!T3+Indicator_default_S3!D5*Weighting!T4+Indicator_default_S3!E5*Weighting!T5+Indicator_default_S3!F5*Weighting!T6+Indicator_default_S3!G5*Weighting!T7+Indicator_default_S3!H5*Weighting!T8+Indicator_default_S3!I5*Weighting!T9+Indicator_default_S3!J5*Weighting!T10+Indicator_default_S3!K5*Weighting!T11+Indicator_default_S3!L5*Weighting!T12+Indicator_default_S3!M5*Weighting!T13+Indicator_default_S3!N5*Weighting!T14+Indicator_default_S3!O5*Weighting!T15+Indicator_default_S3!P5*Weighting!T16+Indicator_default_S3!Q5*Weighting!T17</f>
        <v>-0.38081367036430497</v>
      </c>
      <c r="U5" s="8">
        <f>+Indicator_default_S3!B5*Weighting!U2+Indicator_default_S3!C5*Weighting!U3+Indicator_default_S3!D5*Weighting!U4+Indicator_default_S3!E5*Weighting!U5+Indicator_default_S3!F5*Weighting!U6+Indicator_default_S3!G5*Weighting!U7+Indicator_default_S3!H5*Weighting!U8+Indicator_default_S3!I5*Weighting!U9+Indicator_default_S3!J5*Weighting!U10+Indicator_default_S3!K5*Weighting!U11+Indicator_default_S3!L5*Weighting!U12+Indicator_default_S3!M5*Weighting!U13+Indicator_default_S3!N5*Weighting!U14+Indicator_default_S3!O5*Weighting!U15+Indicator_default_S3!P5*Weighting!U16+Indicator_default_S3!Q5*Weighting!U17</f>
        <v>-0.19436490718844399</v>
      </c>
      <c r="V5" s="8">
        <f>+Indicator_default_S3!B5*Weighting!V2+Indicator_default_S3!C5*Weighting!V3+Indicator_default_S3!D5*Weighting!V4+Indicator_default_S3!E5*Weighting!V5+Indicator_default_S3!F5*Weighting!V6+Indicator_default_S3!G5*Weighting!V7+Indicator_default_S3!H5*Weighting!V8+Indicator_default_S3!I5*Weighting!V9+Indicator_default_S3!J5*Weighting!V10+Indicator_default_S3!K5*Weighting!V11+Indicator_default_S3!L5*Weighting!V12+Indicator_default_S3!M5*Weighting!V13+Indicator_default_S3!N5*Weighting!V14+Indicator_default_S3!O5*Weighting!V15+Indicator_default_S3!P5*Weighting!V16+Indicator_default_S3!Q5*Weighting!V17</f>
        <v>-0.43917383189112458</v>
      </c>
      <c r="W5" s="8">
        <f>+Indicator_default_S3!B5*Weighting!W2+Indicator_default_S3!C5*Weighting!W3+Indicator_default_S3!D5*Weighting!W4+Indicator_default_S3!E5*Weighting!W5+Indicator_default_S3!F5*Weighting!W6+Indicator_default_S3!G5*Weighting!W7+Indicator_default_S3!H5*Weighting!W8+Indicator_default_S3!I5*Weighting!W9+Indicator_default_S3!J5*Weighting!W10+Indicator_default_S3!K5*Weighting!W11+Indicator_default_S3!L5*Weighting!W12+Indicator_default_S3!M5*Weighting!W13+Indicator_default_S3!N5*Weighting!W14+Indicator_default_S3!O5*Weighting!W15+Indicator_default_S3!P5*Weighting!W16+Indicator_default_S3!Q5*Weighting!W17</f>
        <v>-0.42038400194037839</v>
      </c>
      <c r="X5" s="8">
        <f>+Indicator_default_S3!B5*Weighting!X2+Indicator_default_S3!C5*Weighting!X3+Indicator_default_S3!D5*Weighting!X4+Indicator_default_S3!E5*Weighting!X5+Indicator_default_S3!F5*Weighting!X6+Indicator_default_S3!G5*Weighting!X7+Indicator_default_S3!H5*Weighting!X8+Indicator_default_S3!I5*Weighting!X9+Indicator_default_S3!J5*Weighting!X10+Indicator_default_S3!K5*Weighting!X11+Indicator_default_S3!L5*Weighting!X12+Indicator_default_S3!M5*Weighting!X13+Indicator_default_S3!N5*Weighting!X14+Indicator_default_S3!O5*Weighting!X15+Indicator_default_S3!P5*Weighting!X16+Indicator_default_S3!Q5*Weighting!X17</f>
        <v>-0.55845414917620495</v>
      </c>
      <c r="Y5" s="8">
        <f>+Indicator_default_S3!B5*Weighting!Y2+Indicator_default_S3!C5*Weighting!Y3+Indicator_default_S3!D5*Weighting!Y4+Indicator_default_S3!E5*Weighting!Y5+Indicator_default_S3!F5*Weighting!Y6+Indicator_default_S3!G5*Weighting!Y7+Indicator_default_S3!H5*Weighting!Y8+Indicator_default_S3!I5*Weighting!Y9+Indicator_default_S3!J5*Weighting!Y10+Indicator_default_S3!K5*Weighting!Y11+Indicator_default_S3!L5*Weighting!Y12+Indicator_default_S3!M5*Weighting!Y13+Indicator_default_S3!N5*Weighting!Y14+Indicator_default_S3!O5*Weighting!Y15+Indicator_default_S3!P5*Weighting!Y16+Indicator_default_S3!Q5*Weighting!Y17</f>
        <v>-9.0437748913838059E-2</v>
      </c>
      <c r="Z5" s="8">
        <f>+Indicator_default_S3!B5*Weighting!Z2+Indicator_default_S3!C5*Weighting!Z3+Indicator_default_S3!D5*Weighting!Z4+Indicator_default_S3!E5*Weighting!Z5+Indicator_default_S3!F5*Weighting!Z6+Indicator_default_S3!G5*Weighting!Z7+Indicator_default_S3!H5*Weighting!Z8+Indicator_default_S3!I5*Weighting!Z9+Indicator_default_S3!J5*Weighting!Z10+Indicator_default_S3!K5*Weighting!Z11+Indicator_default_S3!L5*Weighting!Z12+Indicator_default_S3!M5*Weighting!Z13+Indicator_default_S3!N5*Weighting!Z14+Indicator_default_S3!O5*Weighting!Z15+Indicator_default_S3!P5*Weighting!Z16+Indicator_default_S3!Q5*Weighting!Z17</f>
        <v>-0.41380484623147434</v>
      </c>
      <c r="AA5" s="8">
        <f>+Indicator_default_S3!B5*Weighting!AA2+Indicator_default_S3!C5*Weighting!AA3+Indicator_default_S3!D5*Weighting!AA4+Indicator_default_S3!E5*Weighting!AA5+Indicator_default_S3!F5*Weighting!AA6+Indicator_default_S3!G5*Weighting!AA7+Indicator_default_S3!H5*Weighting!AA8+Indicator_default_S3!I5*Weighting!AA9+Indicator_default_S3!J5*Weighting!AA10+Indicator_default_S3!K5*Weighting!AA11+Indicator_default_S3!L5*Weighting!AA12+Indicator_default_S3!M5*Weighting!AA13+Indicator_default_S3!N5*Weighting!AA14+Indicator_default_S3!O5*Weighting!AA15+Indicator_default_S3!P5*Weighting!AA16+Indicator_default_S3!Q5*Weighting!AA17</f>
        <v>-8.2811018967330008E-2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8000"/>
  </sheetPr>
  <dimension ref="A1:AA5"/>
  <sheetViews>
    <sheetView workbookViewId="0">
      <selection activeCell="B1" sqref="B1:F1"/>
    </sheetView>
  </sheetViews>
  <sheetFormatPr baseColWidth="10" defaultColWidth="8.7265625" defaultRowHeight="14.5" x14ac:dyDescent="0.35"/>
  <cols>
    <col min="1" max="27" width="14.26953125" customWidth="1"/>
  </cols>
  <sheetData>
    <row r="1" spans="1:27" ht="104.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8">
        <f ca="1">+Indicator_db1_default!B2*Weighting!B2+Indicator_db1_default!C2*Weighting!B3+Indicator_db1_default!D2*Weighting!B4+Indicator_db1_default!E2*Weighting!B5+Indicator_db1_default!F2*Weighting!B6+Indicator_db1_default!G2*Weighting!B7+Indicator_db1_default!H2*Weighting!B8+Indicator_db1_default!I2*Weighting!B9+Indicator_db1_default!J2*Weighting!B10+Indicator_db1_default!K2*Weighting!B11+Indicator_db1_default!L2*Weighting!B12+Indicator_db1_default!M2*Weighting!B13+Indicator_db1_default!N2*Weighting!B14+Indicator_db1_default!O2*Weighting!B15+Indicator_db1_default!P2*Weighting!B16+Indicator_db1_default!Q2*Weighting!B17</f>
        <v>-0.34194694988766822</v>
      </c>
      <c r="C2" s="8">
        <f ca="1">+Indicator_db1_default!B2*Weighting!C2+Indicator_db1_default!C2*Weighting!C3+Indicator_db1_default!D2*Weighting!C4+Indicator_db1_default!E2*Weighting!C5+Indicator_db1_default!F2*Weighting!C6+Indicator_db1_default!G2*Weighting!C7+Indicator_db1_default!H2*Weighting!C8+Indicator_db1_default!I2*Weighting!C9+Indicator_db1_default!J2*Weighting!C10+Indicator_db1_default!K2*Weighting!C11+Indicator_db1_default!L2*Weighting!C12+Indicator_db1_default!M2*Weighting!C13+Indicator_db1_default!N2*Weighting!C14+Indicator_db1_default!O2*Weighting!C15+Indicator_db1_default!P2*Weighting!C16+Indicator_db1_default!Q2*Weighting!C17</f>
        <v>-0.49326532957124131</v>
      </c>
      <c r="D2" s="8">
        <f ca="1">+Indicator_db1_default!B2*Weighting!D2+Indicator_db1_default!C2*Weighting!D3+Indicator_db1_default!D2*Weighting!D4+Indicator_db1_default!E2*Weighting!D5+Indicator_db1_default!F2*Weighting!D6+Indicator_db1_default!G2*Weighting!D7+Indicator_db1_default!H2*Weighting!D8+Indicator_db1_default!I2*Weighting!D9+Indicator_db1_default!J2*Weighting!D10+Indicator_db1_default!K2*Weighting!D11+Indicator_db1_default!L2*Weighting!D12+Indicator_db1_default!M2*Weighting!D13+Indicator_db1_default!N2*Weighting!D14+Indicator_db1_default!O2*Weighting!D15+Indicator_db1_default!P2*Weighting!D16+Indicator_db1_default!Q2*Weighting!D17</f>
        <v>-0.34648031229379528</v>
      </c>
      <c r="E2" s="8">
        <f ca="1">+Indicator_db1_default!B2*Weighting!E2+Indicator_db1_default!C2*Weighting!E3+Indicator_db1_default!D2*Weighting!E4+Indicator_db1_default!E2*Weighting!E5+Indicator_db1_default!F2*Weighting!E6+Indicator_db1_default!G2*Weighting!E7+Indicator_db1_default!H2*Weighting!E8+Indicator_db1_default!I2*Weighting!E9+Indicator_db1_default!J2*Weighting!E10+Indicator_db1_default!K2*Weighting!E11+Indicator_db1_default!L2*Weighting!E12+Indicator_db1_default!M2*Weighting!E13+Indicator_db1_default!N2*Weighting!E14+Indicator_db1_default!O2*Weighting!E15+Indicator_db1_default!P2*Weighting!E16+Indicator_db1_default!Q2*Weighting!E17</f>
        <v>-0.5171407445268934</v>
      </c>
      <c r="F2" s="8">
        <f ca="1">+Indicator_db1_default!B2*Weighting!F2+Indicator_db1_default!C2*Weighting!F3+Indicator_db1_default!D2*Weighting!F4+Indicator_db1_default!E2*Weighting!F5+Indicator_db1_default!F2*Weighting!F6+Indicator_db1_default!G2*Weighting!F7+Indicator_db1_default!H2*Weighting!F8+Indicator_db1_default!I2*Weighting!F9+Indicator_db1_default!J2*Weighting!F10+Indicator_db1_default!K2*Weighting!F11+Indicator_db1_default!L2*Weighting!F12+Indicator_db1_default!M2*Weighting!F13+Indicator_db1_default!N2*Weighting!F14+Indicator_db1_default!O2*Weighting!F15+Indicator_db1_default!P2*Weighting!F16+Indicator_db1_default!Q2*Weighting!F17</f>
        <v>-0.40704420690556742</v>
      </c>
      <c r="G2" s="8">
        <f>+Indicator_db1_default!B2*Weighting!G2+Indicator_db1_default!C2*Weighting!G3+Indicator_db1_default!D2*Weighting!G4+Indicator_db1_default!E2*Weighting!G5+Indicator_db1_default!F2*Weighting!G6+Indicator_db1_default!G2*Weighting!G7+Indicator_db1_default!H2*Weighting!G8+Indicator_db1_default!I2*Weighting!G9+Indicator_db1_default!J2*Weighting!G10+Indicator_db1_default!K2*Weighting!G11+Indicator_db1_default!L2*Weighting!G12+Indicator_db1_default!M2*Weighting!G13+Indicator_db1_default!N2*Weighting!G14+Indicator_db1_default!O2*Weighting!G15+Indicator_db1_default!P2*Weighting!G16+Indicator_db1_default!Q2*Weighting!G17</f>
        <v>-0.24205421100645916</v>
      </c>
      <c r="H2" s="8">
        <f>+Indicator_db1_default!B2*Weighting!H2+Indicator_db1_default!C2*Weighting!H3+Indicator_db1_default!D2*Weighting!H4+Indicator_db1_default!E2*Weighting!H5+Indicator_db1_default!F2*Weighting!H6+Indicator_db1_default!G2*Weighting!H7+Indicator_db1_default!H2*Weighting!H8+Indicator_db1_default!I2*Weighting!H9+Indicator_db1_default!J2*Weighting!H10+Indicator_db1_default!K2*Weighting!H11+Indicator_db1_default!L2*Weighting!H12+Indicator_db1_default!M2*Weighting!H13+Indicator_db1_default!N2*Weighting!H14+Indicator_db1_default!O2*Weighting!H15+Indicator_db1_default!P2*Weighting!H16+Indicator_db1_default!Q2*Weighting!H17</f>
        <v>-0.30755363496512267</v>
      </c>
      <c r="I2" s="8">
        <f>+Indicator_db1_default!B2*Weighting!I2+Indicator_db1_default!C2*Weighting!I3+Indicator_db1_default!D2*Weighting!I4+Indicator_db1_default!E2*Weighting!I5+Indicator_db1_default!F2*Weighting!I6+Indicator_db1_default!G2*Weighting!I7+Indicator_db1_default!H2*Weighting!I8+Indicator_db1_default!I2*Weighting!I9+Indicator_db1_default!J2*Weighting!I10+Indicator_db1_default!K2*Weighting!I11+Indicator_db1_default!L2*Weighting!I12+Indicator_db1_default!M2*Weighting!I13+Indicator_db1_default!N2*Weighting!I14+Indicator_db1_default!O2*Weighting!I15+Indicator_db1_default!P2*Weighting!I16+Indicator_db1_default!Q2*Weighting!I17</f>
        <v>-0.24711519283677574</v>
      </c>
      <c r="J2" s="8">
        <f>+Indicator_db1_default!B2*Weighting!J2+Indicator_db1_default!C2*Weighting!J3+Indicator_db1_default!D2*Weighting!J4+Indicator_db1_default!E2*Weighting!J5+Indicator_db1_default!F2*Weighting!J6+Indicator_db1_default!G2*Weighting!J7+Indicator_db1_default!H2*Weighting!J8+Indicator_db1_default!I2*Weighting!J9+Indicator_db1_default!J2*Weighting!J10+Indicator_db1_default!K2*Weighting!J11+Indicator_db1_default!L2*Weighting!J12+Indicator_db1_default!M2*Weighting!J13+Indicator_db1_default!N2*Weighting!J14+Indicator_db1_default!O2*Weighting!J15+Indicator_db1_default!P2*Weighting!J16+Indicator_db1_default!Q2*Weighting!J17</f>
        <v>-0.37645446370294683</v>
      </c>
      <c r="K2" s="8">
        <f>+Indicator_db1_default!B2*Weighting!K2+Indicator_db1_default!C2*Weighting!K3+Indicator_db1_default!D2*Weighting!K4+Indicator_db1_default!E2*Weighting!K5+Indicator_db1_default!F2*Weighting!K6+Indicator_db1_default!G2*Weighting!K7+Indicator_db1_default!H2*Weighting!K8+Indicator_db1_default!I2*Weighting!K9+Indicator_db1_default!J2*Weighting!K10+Indicator_db1_default!K2*Weighting!K11+Indicator_db1_default!L2*Weighting!K12+Indicator_db1_default!M2*Weighting!K13+Indicator_db1_default!N2*Weighting!K14+Indicator_db1_default!O2*Weighting!K15+Indicator_db1_default!P2*Weighting!K16+Indicator_db1_default!Q2*Weighting!K17</f>
        <v>-0.26832431274120638</v>
      </c>
      <c r="L2" s="8">
        <f>+Indicator_db1_default!B2*Weighting!L2+Indicator_db1_default!C2*Weighting!L3+Indicator_db1_default!D2*Weighting!L4+Indicator_db1_default!E2*Weighting!L5+Indicator_db1_default!F2*Weighting!L6+Indicator_db1_default!G2*Weighting!L7+Indicator_db1_default!H2*Weighting!L8+Indicator_db1_default!I2*Weighting!L9+Indicator_db1_default!J2*Weighting!L10+Indicator_db1_default!K2*Weighting!L11+Indicator_db1_default!L2*Weighting!L12+Indicator_db1_default!M2*Weighting!L13+Indicator_db1_default!N2*Weighting!L14+Indicator_db1_default!O2*Weighting!L15+Indicator_db1_default!P2*Weighting!L16+Indicator_db1_default!Q2*Weighting!L17</f>
        <v>-0.74633309867533038</v>
      </c>
      <c r="M2" s="8">
        <f>+Indicator_db1_default!B2*Weighting!M2+Indicator_db1_default!C2*Weighting!M3+Indicator_db1_default!D2*Weighting!M4+Indicator_db1_default!E2*Weighting!M5+Indicator_db1_default!F2*Weighting!M6+Indicator_db1_default!G2*Weighting!M7+Indicator_db1_default!H2*Weighting!M8+Indicator_db1_default!I2*Weighting!M9+Indicator_db1_default!J2*Weighting!M10+Indicator_db1_default!K2*Weighting!M11+Indicator_db1_default!L2*Weighting!M12+Indicator_db1_default!M2*Weighting!M13+Indicator_db1_default!N2*Weighting!M14+Indicator_db1_default!O2*Weighting!M15+Indicator_db1_default!P2*Weighting!M16+Indicator_db1_default!Q2*Weighting!M17</f>
        <v>-3.2212107921051066E-2</v>
      </c>
      <c r="N2" s="8">
        <f>+Indicator_db1_default!B2*Weighting!N2+Indicator_db1_default!C2*Weighting!N3+Indicator_db1_default!D2*Weighting!N4+Indicator_db1_default!E2*Weighting!N5+Indicator_db1_default!F2*Weighting!N6+Indicator_db1_default!G2*Weighting!N7+Indicator_db1_default!H2*Weighting!N8+Indicator_db1_default!I2*Weighting!N9+Indicator_db1_default!J2*Weighting!N10+Indicator_db1_default!K2*Weighting!N11+Indicator_db1_default!L2*Weighting!N12+Indicator_db1_default!M2*Weighting!N13+Indicator_db1_default!N2*Weighting!N14+Indicator_db1_default!O2*Weighting!N15+Indicator_db1_default!P2*Weighting!N16+Indicator_db1_default!Q2*Weighting!N17</f>
        <v>-0.29051713394202933</v>
      </c>
      <c r="O2" s="8">
        <f>+Indicator_db1_default!B2*Weighting!O2+Indicator_db1_default!C2*Weighting!O3+Indicator_db1_default!D2*Weighting!O4+Indicator_db1_default!E2*Weighting!O5+Indicator_db1_default!F2*Weighting!O6+Indicator_db1_default!G2*Weighting!O7+Indicator_db1_default!H2*Weighting!O8+Indicator_db1_default!I2*Weighting!O9+Indicator_db1_default!J2*Weighting!O10+Indicator_db1_default!K2*Weighting!O11+Indicator_db1_default!L2*Weighting!O12+Indicator_db1_default!M2*Weighting!O13+Indicator_db1_default!N2*Weighting!O14+Indicator_db1_default!O2*Weighting!O15+Indicator_db1_default!P2*Weighting!O16+Indicator_db1_default!Q2*Weighting!O17</f>
        <v>-0.27686031000509903</v>
      </c>
      <c r="P2" s="8">
        <f>+Indicator_db1_default!B2*Weighting!P2+Indicator_db1_default!C2*Weighting!P3+Indicator_db1_default!D2*Weighting!P4+Indicator_db1_default!E2*Weighting!P5+Indicator_db1_default!F2*Weighting!P6+Indicator_db1_default!G2*Weighting!P7+Indicator_db1_default!H2*Weighting!P8+Indicator_db1_default!I2*Weighting!P9+Indicator_db1_default!J2*Weighting!P10+Indicator_db1_default!K2*Weighting!P11+Indicator_db1_default!L2*Weighting!P12+Indicator_db1_default!M2*Weighting!P13+Indicator_db1_default!N2*Weighting!P14+Indicator_db1_default!O2*Weighting!P15+Indicator_db1_default!P2*Weighting!P16+Indicator_db1_default!Q2*Weighting!P17</f>
        <v>-0.44529409360101418</v>
      </c>
      <c r="Q2" s="8">
        <f>+Indicator_db1_default!B2*Weighting!Q2+Indicator_db1_default!C2*Weighting!Q3+Indicator_db1_default!D2*Weighting!Q4+Indicator_db1_default!E2*Weighting!Q5+Indicator_db1_default!F2*Weighting!Q6+Indicator_db1_default!G2*Weighting!Q7+Indicator_db1_default!H2*Weighting!Q8+Indicator_db1_default!I2*Weighting!Q9+Indicator_db1_default!J2*Weighting!Q10+Indicator_db1_default!K2*Weighting!Q11+Indicator_db1_default!L2*Weighting!Q12+Indicator_db1_default!M2*Weighting!Q13+Indicator_db1_default!N2*Weighting!Q14+Indicator_db1_default!O2*Weighting!Q15+Indicator_db1_default!P2*Weighting!Q16+Indicator_db1_default!Q2*Weighting!Q17</f>
        <v>-4.6082354244754549E-2</v>
      </c>
      <c r="R2" s="8">
        <f>+Indicator_db1_default!B2*Weighting!R2+Indicator_db1_default!C2*Weighting!R3+Indicator_db1_default!D2*Weighting!R4+Indicator_db1_default!E2*Weighting!R5+Indicator_db1_default!F2*Weighting!R6+Indicator_db1_default!G2*Weighting!R7+Indicator_db1_default!H2*Weighting!R8+Indicator_db1_default!I2*Weighting!R9+Indicator_db1_default!J2*Weighting!R10+Indicator_db1_default!K2*Weighting!R11+Indicator_db1_default!L2*Weighting!R12+Indicator_db1_default!M2*Weighting!R13+Indicator_db1_default!N2*Weighting!R14+Indicator_db1_default!O2*Weighting!R15+Indicator_db1_default!P2*Weighting!R16+Indicator_db1_default!Q2*Weighting!R17</f>
        <v>-0.17886029923581398</v>
      </c>
      <c r="S2" s="8">
        <f>+Indicator_db1_default!B2*Weighting!S2+Indicator_db1_default!C2*Weighting!S3+Indicator_db1_default!D2*Weighting!S4+Indicator_db1_default!E2*Weighting!S5+Indicator_db1_default!F2*Weighting!S6+Indicator_db1_default!G2*Weighting!S7+Indicator_db1_default!H2*Weighting!S8+Indicator_db1_default!I2*Weighting!S9+Indicator_db1_default!J2*Weighting!S10+Indicator_db1_default!K2*Weighting!S11+Indicator_db1_default!L2*Weighting!S12+Indicator_db1_default!M2*Weighting!S13+Indicator_db1_default!N2*Weighting!S14+Indicator_db1_default!O2*Weighting!S15+Indicator_db1_default!P2*Weighting!S16+Indicator_db1_default!Q2*Weighting!S17</f>
        <v>-0.10614853393614919</v>
      </c>
      <c r="T2" s="8">
        <f>+Indicator_db1_default!B2*Weighting!T2+Indicator_db1_default!C2*Weighting!T3+Indicator_db1_default!D2*Weighting!T4+Indicator_db1_default!E2*Weighting!T5+Indicator_db1_default!F2*Weighting!T6+Indicator_db1_default!G2*Weighting!T7+Indicator_db1_default!H2*Weighting!T8+Indicator_db1_default!I2*Weighting!T9+Indicator_db1_default!J2*Weighting!T10+Indicator_db1_default!K2*Weighting!T11+Indicator_db1_default!L2*Weighting!T12+Indicator_db1_default!M2*Weighting!T13+Indicator_db1_default!N2*Weighting!T14+Indicator_db1_default!O2*Weighting!T15+Indicator_db1_default!P2*Weighting!T16+Indicator_db1_default!Q2*Weighting!T17</f>
        <v>-0.19591303556786505</v>
      </c>
      <c r="U2" s="8">
        <f>+Indicator_db1_default!B2*Weighting!U2+Indicator_db1_default!C2*Weighting!U3+Indicator_db1_default!D2*Weighting!U4+Indicator_db1_default!E2*Weighting!U5+Indicator_db1_default!F2*Weighting!U6+Indicator_db1_default!G2*Weighting!U7+Indicator_db1_default!H2*Weighting!U8+Indicator_db1_default!I2*Weighting!U9+Indicator_db1_default!J2*Weighting!U10+Indicator_db1_default!K2*Weighting!U11+Indicator_db1_default!L2*Weighting!U12+Indicator_db1_default!M2*Weighting!U13+Indicator_db1_default!N2*Weighting!U14+Indicator_db1_default!O2*Weighting!U15+Indicator_db1_default!P2*Weighting!U16+Indicator_db1_default!Q2*Weighting!U17</f>
        <v>-0.20443252237302681</v>
      </c>
      <c r="V2" s="8">
        <f>+Indicator_db1_default!B2*Weighting!V2+Indicator_db1_default!C2*Weighting!V3+Indicator_db1_default!D2*Weighting!V4+Indicator_db1_default!E2*Weighting!V5+Indicator_db1_default!F2*Weighting!V6+Indicator_db1_default!G2*Weighting!V7+Indicator_db1_default!H2*Weighting!V8+Indicator_db1_default!I2*Weighting!V9+Indicator_db1_default!J2*Weighting!V10+Indicator_db1_default!K2*Weighting!V11+Indicator_db1_default!L2*Weighting!V12+Indicator_db1_default!M2*Weighting!V13+Indicator_db1_default!N2*Weighting!V14+Indicator_db1_default!O2*Weighting!V15+Indicator_db1_default!P2*Weighting!V16+Indicator_db1_default!Q2*Weighting!V17</f>
        <v>-0.24774061465774283</v>
      </c>
      <c r="W2" s="8">
        <f>+Indicator_db1_default!B2*Weighting!W2+Indicator_db1_default!C2*Weighting!W3+Indicator_db1_default!D2*Weighting!W4+Indicator_db1_default!E2*Weighting!W5+Indicator_db1_default!F2*Weighting!W6+Indicator_db1_default!G2*Weighting!W7+Indicator_db1_default!H2*Weighting!W8+Indicator_db1_default!I2*Weighting!W9+Indicator_db1_default!J2*Weighting!W10+Indicator_db1_default!K2*Weighting!W11+Indicator_db1_default!L2*Weighting!W12+Indicator_db1_default!M2*Weighting!W13+Indicator_db1_default!N2*Weighting!W14+Indicator_db1_default!O2*Weighting!W15+Indicator_db1_default!P2*Weighting!W16+Indicator_db1_default!Q2*Weighting!W17</f>
        <v>-0.38348942444330747</v>
      </c>
      <c r="X2" s="8">
        <f>+Indicator_db1_default!B2*Weighting!X2+Indicator_db1_default!C2*Weighting!X3+Indicator_db1_default!D2*Weighting!X4+Indicator_db1_default!E2*Weighting!X5+Indicator_db1_default!F2*Weighting!X6+Indicator_db1_default!G2*Weighting!X7+Indicator_db1_default!H2*Weighting!X8+Indicator_db1_default!I2*Weighting!X9+Indicator_db1_default!J2*Weighting!X10+Indicator_db1_default!K2*Weighting!X11+Indicator_db1_default!L2*Weighting!X12+Indicator_db1_default!M2*Weighting!X13+Indicator_db1_default!N2*Weighting!X14+Indicator_db1_default!O2*Weighting!X15+Indicator_db1_default!P2*Weighting!X16+Indicator_db1_default!Q2*Weighting!X17</f>
        <v>-0.45197965483522945</v>
      </c>
      <c r="Y2" s="8">
        <f>+Indicator_db1_default!B2*Weighting!Y2+Indicator_db1_default!C2*Weighting!Y3+Indicator_db1_default!D2*Weighting!Y4+Indicator_db1_default!E2*Weighting!Y5+Indicator_db1_default!F2*Weighting!Y6+Indicator_db1_default!G2*Weighting!Y7+Indicator_db1_default!H2*Weighting!Y8+Indicator_db1_default!I2*Weighting!Y9+Indicator_db1_default!J2*Weighting!Y10+Indicator_db1_default!K2*Weighting!Y11+Indicator_db1_default!L2*Weighting!Y12+Indicator_db1_default!M2*Weighting!Y13+Indicator_db1_default!N2*Weighting!Y14+Indicator_db1_default!O2*Weighting!Y15+Indicator_db1_default!P2*Weighting!Y16+Indicator_db1_default!Q2*Weighting!Y17</f>
        <v>7.2331847994489993E-3</v>
      </c>
      <c r="Z2" s="8">
        <f>+Indicator_db1_default!B2*Weighting!Z2+Indicator_db1_default!C2*Weighting!Z3+Indicator_db1_default!D2*Weighting!Z4+Indicator_db1_default!E2*Weighting!Z5+Indicator_db1_default!F2*Weighting!Z6+Indicator_db1_default!G2*Weighting!Z7+Indicator_db1_default!H2*Weighting!Z8+Indicator_db1_default!I2*Weighting!Z9+Indicator_db1_default!J2*Weighting!Z10+Indicator_db1_default!K2*Weighting!Z11+Indicator_db1_default!L2*Weighting!Z12+Indicator_db1_default!M2*Weighting!Z13+Indicator_db1_default!N2*Weighting!Z14+Indicator_db1_default!O2*Weighting!Z15+Indicator_db1_default!P2*Weighting!Z16+Indicator_db1_default!Q2*Weighting!Z17</f>
        <v>-0.2507057554189398</v>
      </c>
      <c r="AA2" s="8">
        <f>+Indicator_db1_default!B2*Weighting!AA2+Indicator_db1_default!C2*Weighting!AA3+Indicator_db1_default!D2*Weighting!AA4+Indicator_db1_default!E2*Weighting!AA5+Indicator_db1_default!F2*Weighting!AA6+Indicator_db1_default!G2*Weighting!AA7+Indicator_db1_default!H2*Weighting!AA8+Indicator_db1_default!I2*Weighting!AA9+Indicator_db1_default!J2*Weighting!AA10+Indicator_db1_default!K2*Weighting!AA11+Indicator_db1_default!L2*Weighting!AA12+Indicator_db1_default!M2*Weighting!AA13+Indicator_db1_default!N2*Weighting!AA14+Indicator_db1_default!O2*Weighting!AA15+Indicator_db1_default!P2*Weighting!AA16+Indicator_db1_default!Q2*Weighting!AA17</f>
        <v>-2.3531622045442402E-2</v>
      </c>
    </row>
    <row r="3" spans="1:27" x14ac:dyDescent="0.35">
      <c r="A3" s="5" t="s">
        <v>2</v>
      </c>
      <c r="B3" s="8">
        <f ca="1">+Indicator_db1_default!B3*Weighting!B2+Indicator_db1_default!C3*Weighting!B3+Indicator_db1_default!D3*Weighting!B4+Indicator_db1_default!E3*Weighting!B5+Indicator_db1_default!F3*Weighting!B6+Indicator_db1_default!G3*Weighting!B7+Indicator_db1_default!H3*Weighting!B8+Indicator_db1_default!I3*Weighting!B9+Indicator_db1_default!J3*Weighting!B10+Indicator_db1_default!K3*Weighting!B11+Indicator_db1_default!L3*Weighting!B12+Indicator_db1_default!M3*Weighting!B13+Indicator_db1_default!N3*Weighting!B14+Indicator_db1_default!O3*Weighting!B15+Indicator_db1_default!P3*Weighting!B16+Indicator_db1_default!Q3*Weighting!B17</f>
        <v>-0.25283485973828207</v>
      </c>
      <c r="C3" s="8">
        <f ca="1">+Indicator_db1_default!B3*Weighting!C2+Indicator_db1_default!C3*Weighting!C3+Indicator_db1_default!D3*Weighting!C4+Indicator_db1_default!E3*Weighting!C5+Indicator_db1_default!F3*Weighting!C6+Indicator_db1_default!G3*Weighting!C7+Indicator_db1_default!H3*Weighting!C8+Indicator_db1_default!I3*Weighting!C9+Indicator_db1_default!J3*Weighting!C10+Indicator_db1_default!K3*Weighting!C11+Indicator_db1_default!L3*Weighting!C12+Indicator_db1_default!M3*Weighting!C13+Indicator_db1_default!N3*Weighting!C14+Indicator_db1_default!O3*Weighting!C15+Indicator_db1_default!P3*Weighting!C16+Indicator_db1_default!Q3*Weighting!C17</f>
        <v>-1.0544939921733207</v>
      </c>
      <c r="D3" s="8">
        <f ca="1">+Indicator_db1_default!B3*Weighting!D2+Indicator_db1_default!C3*Weighting!D3+Indicator_db1_default!D3*Weighting!D4+Indicator_db1_default!E3*Weighting!D5+Indicator_db1_default!F3*Weighting!D6+Indicator_db1_default!G3*Weighting!D7+Indicator_db1_default!H3*Weighting!D8+Indicator_db1_default!I3*Weighting!D9+Indicator_db1_default!J3*Weighting!D10+Indicator_db1_default!K3*Weighting!D11+Indicator_db1_default!L3*Weighting!D12+Indicator_db1_default!M3*Weighting!D13+Indicator_db1_default!N3*Weighting!D14+Indicator_db1_default!O3*Weighting!D15+Indicator_db1_default!P3*Weighting!D16+Indicator_db1_default!Q3*Weighting!D17</f>
        <v>-0.26923535695329032</v>
      </c>
      <c r="E3" s="8">
        <f ca="1">+Indicator_db1_default!B3*Weighting!E2+Indicator_db1_default!C3*Weighting!E3+Indicator_db1_default!D3*Weighting!E4+Indicator_db1_default!E3*Weighting!E5+Indicator_db1_default!F3*Weighting!E6+Indicator_db1_default!G3*Weighting!E7+Indicator_db1_default!H3*Weighting!E8+Indicator_db1_default!I3*Weighting!E9+Indicator_db1_default!J3*Weighting!E10+Indicator_db1_default!K3*Weighting!E11+Indicator_db1_default!L3*Weighting!E12+Indicator_db1_default!M3*Weighting!E13+Indicator_db1_default!N3*Weighting!E14+Indicator_db1_default!O3*Weighting!E15+Indicator_db1_default!P3*Weighting!E16+Indicator_db1_default!Q3*Weighting!E17</f>
        <v>-1.0908019141011007</v>
      </c>
      <c r="F3" s="8">
        <f ca="1">+Indicator_db1_default!B3*Weighting!F2+Indicator_db1_default!C3*Weighting!F3+Indicator_db1_default!D3*Weighting!F4+Indicator_db1_default!E3*Weighting!F5+Indicator_db1_default!F3*Weighting!F6+Indicator_db1_default!G3*Weighting!F7+Indicator_db1_default!H3*Weighting!F8+Indicator_db1_default!I3*Weighting!F9+Indicator_db1_default!J3*Weighting!F10+Indicator_db1_default!K3*Weighting!F11+Indicator_db1_default!L3*Weighting!F12+Indicator_db1_default!M3*Weighting!F13+Indicator_db1_default!N3*Weighting!F14+Indicator_db1_default!O3*Weighting!F15+Indicator_db1_default!P3*Weighting!F16+Indicator_db1_default!Q3*Weighting!F17</f>
        <v>-0.55254504051361331</v>
      </c>
      <c r="G3" s="8">
        <f>+Indicator_db1_default!B3*Weighting!G2+Indicator_db1_default!C3*Weighting!G3+Indicator_db1_default!D3*Weighting!G4+Indicator_db1_default!E3*Weighting!G5+Indicator_db1_default!F3*Weighting!G6+Indicator_db1_default!G3*Weighting!G7+Indicator_db1_default!H3*Weighting!G8+Indicator_db1_default!I3*Weighting!G9+Indicator_db1_default!J3*Weighting!G10+Indicator_db1_default!K3*Weighting!G11+Indicator_db1_default!L3*Weighting!G12+Indicator_db1_default!M3*Weighting!G13+Indicator_db1_default!N3*Weighting!G14+Indicator_db1_default!O3*Weighting!G15+Indicator_db1_default!P3*Weighting!G16+Indicator_db1_default!Q3*Weighting!G17</f>
        <v>5.405492786875607E-2</v>
      </c>
      <c r="H3" s="8">
        <f>+Indicator_db1_default!B3*Weighting!H2+Indicator_db1_default!C3*Weighting!H3+Indicator_db1_default!D3*Weighting!H4+Indicator_db1_default!E3*Weighting!H5+Indicator_db1_default!F3*Weighting!H6+Indicator_db1_default!G3*Weighting!H7+Indicator_db1_default!H3*Weighting!H8+Indicator_db1_default!I3*Weighting!H9+Indicator_db1_default!J3*Weighting!H10+Indicator_db1_default!K3*Weighting!H11+Indicator_db1_default!L3*Weighting!H12+Indicator_db1_default!M3*Weighting!H13+Indicator_db1_default!N3*Weighting!H14+Indicator_db1_default!O3*Weighting!H15+Indicator_db1_default!P3*Weighting!H16+Indicator_db1_default!Q3*Weighting!H17</f>
        <v>-0.32120072687273626</v>
      </c>
      <c r="I3" s="8">
        <f>+Indicator_db1_default!B3*Weighting!I2+Indicator_db1_default!C3*Weighting!I3+Indicator_db1_default!D3*Weighting!I4+Indicator_db1_default!E3*Weighting!I5+Indicator_db1_default!F3*Weighting!I6+Indicator_db1_default!G3*Weighting!I7+Indicator_db1_default!H3*Weighting!I8+Indicator_db1_default!I3*Weighting!I9+Indicator_db1_default!J3*Weighting!I10+Indicator_db1_default!K3*Weighting!I11+Indicator_db1_default!L3*Weighting!I12+Indicator_db1_default!M3*Weighting!I13+Indicator_db1_default!N3*Weighting!I14+Indicator_db1_default!O3*Weighting!I15+Indicator_db1_default!P3*Weighting!I16+Indicator_db1_default!Q3*Weighting!I17</f>
        <v>4.8308775786232279E-2</v>
      </c>
      <c r="J3" s="8">
        <f>+Indicator_db1_default!B3*Weighting!J2+Indicator_db1_default!C3*Weighting!J3+Indicator_db1_default!D3*Weighting!J4+Indicator_db1_default!E3*Weighting!J5+Indicator_db1_default!F3*Weighting!J6+Indicator_db1_default!G3*Weighting!J7+Indicator_db1_default!H3*Weighting!J8+Indicator_db1_default!I3*Weighting!J9+Indicator_db1_default!J3*Weighting!J10+Indicator_db1_default!K3*Weighting!J11+Indicator_db1_default!L3*Weighting!J12+Indicator_db1_default!M3*Weighting!J13+Indicator_db1_default!N3*Weighting!J14+Indicator_db1_default!O3*Weighting!J15+Indicator_db1_default!P3*Weighting!J16+Indicator_db1_default!Q3*Weighting!J17</f>
        <v>-0.42292487597881073</v>
      </c>
      <c r="K3" s="8">
        <f>+Indicator_db1_default!B3*Weighting!K2+Indicator_db1_default!C3*Weighting!K3+Indicator_db1_default!D3*Weighting!K4+Indicator_db1_default!E3*Weighting!K5+Indicator_db1_default!F3*Weighting!K6+Indicator_db1_default!G3*Weighting!K7+Indicator_db1_default!H3*Weighting!K8+Indicator_db1_default!I3*Weighting!K9+Indicator_db1_default!J3*Weighting!K10+Indicator_db1_default!K3*Weighting!K11+Indicator_db1_default!L3*Weighting!K12+Indicator_db1_default!M3*Weighting!K13+Indicator_db1_default!N3*Weighting!K14+Indicator_db1_default!O3*Weighting!K15+Indicator_db1_default!P3*Weighting!K16+Indicator_db1_default!Q3*Weighting!K17</f>
        <v>-8.776553070101753E-2</v>
      </c>
      <c r="L3" s="8">
        <f>+Indicator_db1_default!B3*Weighting!L2+Indicator_db1_default!C3*Weighting!L3+Indicator_db1_default!D3*Weighting!L4+Indicator_db1_default!E3*Weighting!L5+Indicator_db1_default!F3*Weighting!L6+Indicator_db1_default!G3*Weighting!L7+Indicator_db1_default!H3*Weighting!L8+Indicator_db1_default!I3*Weighting!L9+Indicator_db1_default!J3*Weighting!L10+Indicator_db1_default!K3*Weighting!L11+Indicator_db1_default!L3*Weighting!L12+Indicator_db1_default!M3*Weighting!L13+Indicator_db1_default!N3*Weighting!L14+Indicator_db1_default!O3*Weighting!L15+Indicator_db1_default!P3*Weighting!L16+Indicator_db1_default!Q3*Weighting!L17</f>
        <v>-2.401912244146541</v>
      </c>
      <c r="M3" s="8">
        <f>+Indicator_db1_default!B3*Weighting!M2+Indicator_db1_default!C3*Weighting!M3+Indicator_db1_default!D3*Weighting!M4+Indicator_db1_default!E3*Weighting!M5+Indicator_db1_default!F3*Weighting!M6+Indicator_db1_default!G3*Weighting!M7+Indicator_db1_default!H3*Weighting!M8+Indicator_db1_default!I3*Weighting!M9+Indicator_db1_default!J3*Weighting!M10+Indicator_db1_default!K3*Weighting!M11+Indicator_db1_default!L3*Weighting!M12+Indicator_db1_default!M3*Weighting!M13+Indicator_db1_default!N3*Weighting!M14+Indicator_db1_default!O3*Weighting!M15+Indicator_db1_default!P3*Weighting!M16+Indicator_db1_default!Q3*Weighting!M17</f>
        <v>9.5026508797577125E-2</v>
      </c>
      <c r="N3" s="8">
        <f>+Indicator_db1_default!B3*Weighting!N2+Indicator_db1_default!C3*Weighting!N3+Indicator_db1_default!D3*Weighting!N4+Indicator_db1_default!E3*Weighting!N5+Indicator_db1_default!F3*Weighting!N6+Indicator_db1_default!G3*Weighting!N7+Indicator_db1_default!H3*Weighting!N8+Indicator_db1_default!I3*Weighting!N9+Indicator_db1_default!J3*Weighting!N10+Indicator_db1_default!K3*Weighting!N11+Indicator_db1_default!L3*Weighting!N12+Indicator_db1_default!M3*Weighting!N13+Indicator_db1_default!N3*Weighting!N14+Indicator_db1_default!O3*Weighting!N15+Indicator_db1_default!P3*Weighting!N16+Indicator_db1_default!Q3*Weighting!N17</f>
        <v>-1.763645401945867E-2</v>
      </c>
      <c r="O3" s="8">
        <f>+Indicator_db1_default!B3*Weighting!O2+Indicator_db1_default!C3*Weighting!O3+Indicator_db1_default!D3*Weighting!O4+Indicator_db1_default!E3*Weighting!O5+Indicator_db1_default!F3*Weighting!O6+Indicator_db1_default!G3*Weighting!O7+Indicator_db1_default!H3*Weighting!O8+Indicator_db1_default!I3*Weighting!O9+Indicator_db1_default!J3*Weighting!O10+Indicator_db1_default!K3*Weighting!O11+Indicator_db1_default!L3*Weighting!O12+Indicator_db1_default!M3*Weighting!O13+Indicator_db1_default!N3*Weighting!O14+Indicator_db1_default!O3*Weighting!O15+Indicator_db1_default!P3*Weighting!O16+Indicator_db1_default!Q3*Weighting!O17</f>
        <v>0.26256563950001938</v>
      </c>
      <c r="P3" s="8">
        <f>+Indicator_db1_default!B3*Weighting!P2+Indicator_db1_default!C3*Weighting!P3+Indicator_db1_default!D3*Weighting!P4+Indicator_db1_default!E3*Weighting!P5+Indicator_db1_default!F3*Weighting!P6+Indicator_db1_default!G3*Weighting!P7+Indicator_db1_default!H3*Weighting!P8+Indicator_db1_default!I3*Weighting!P9+Indicator_db1_default!J3*Weighting!P10+Indicator_db1_default!K3*Weighting!P11+Indicator_db1_default!L3*Weighting!P12+Indicator_db1_default!M3*Weighting!P13+Indicator_db1_default!N3*Weighting!P14+Indicator_db1_default!O3*Weighting!P15+Indicator_db1_default!P3*Weighting!P16+Indicator_db1_default!Q3*Weighting!P17</f>
        <v>0.15937694937475153</v>
      </c>
      <c r="Q3" s="8">
        <f>+Indicator_db1_default!B3*Weighting!Q2+Indicator_db1_default!C3*Weighting!Q3+Indicator_db1_default!D3*Weighting!Q4+Indicator_db1_default!E3*Weighting!Q5+Indicator_db1_default!F3*Weighting!Q6+Indicator_db1_default!G3*Weighting!Q7+Indicator_db1_default!H3*Weighting!Q8+Indicator_db1_default!I3*Weighting!Q9+Indicator_db1_default!J3*Weighting!Q10+Indicator_db1_default!K3*Weighting!Q11+Indicator_db1_default!L3*Weighting!Q12+Indicator_db1_default!M3*Weighting!Q13+Indicator_db1_default!N3*Weighting!Q14+Indicator_db1_default!O3*Weighting!Q15+Indicator_db1_default!P3*Weighting!Q16+Indicator_db1_default!Q3*Weighting!Q17</f>
        <v>3.2948019630996625E-2</v>
      </c>
      <c r="R3" s="8">
        <f>+Indicator_db1_default!B3*Weighting!R2+Indicator_db1_default!C3*Weighting!R3+Indicator_db1_default!D3*Weighting!R4+Indicator_db1_default!E3*Weighting!R5+Indicator_db1_default!F3*Weighting!R6+Indicator_db1_default!G3*Weighting!R7+Indicator_db1_default!H3*Weighting!R8+Indicator_db1_default!I3*Weighting!R9+Indicator_db1_default!J3*Weighting!R10+Indicator_db1_default!K3*Weighting!R11+Indicator_db1_default!L3*Weighting!R12+Indicator_db1_default!M3*Weighting!R13+Indicator_db1_default!N3*Weighting!R14+Indicator_db1_default!O3*Weighting!R15+Indicator_db1_default!P3*Weighting!R16+Indicator_db1_default!Q3*Weighting!R17</f>
        <v>0.44205945844418576</v>
      </c>
      <c r="S3" s="8">
        <f>+Indicator_db1_default!B3*Weighting!S2+Indicator_db1_default!C3*Weighting!S3+Indicator_db1_default!D3*Weighting!S4+Indicator_db1_default!E3*Weighting!S5+Indicator_db1_default!F3*Weighting!S6+Indicator_db1_default!G3*Weighting!S7+Indicator_db1_default!H3*Weighting!S8+Indicator_db1_default!I3*Weighting!S9+Indicator_db1_default!J3*Weighting!S10+Indicator_db1_default!K3*Weighting!S11+Indicator_db1_default!L3*Weighting!S12+Indicator_db1_default!M3*Weighting!S13+Indicator_db1_default!N3*Weighting!S14+Indicator_db1_default!O3*Weighting!S15+Indicator_db1_default!P3*Weighting!S16+Indicator_db1_default!Q3*Weighting!S17</f>
        <v>0.23821270138481254</v>
      </c>
      <c r="T3" s="8">
        <f>+Indicator_db1_default!B3*Weighting!T2+Indicator_db1_default!C3*Weighting!T3+Indicator_db1_default!D3*Weighting!T4+Indicator_db1_default!E3*Weighting!T5+Indicator_db1_default!F3*Weighting!T6+Indicator_db1_default!G3*Weighting!T7+Indicator_db1_default!H3*Weighting!T8+Indicator_db1_default!I3*Weighting!T9+Indicator_db1_default!J3*Weighting!T10+Indicator_db1_default!K3*Weighting!T11+Indicator_db1_default!L3*Weighting!T12+Indicator_db1_default!M3*Weighting!T13+Indicator_db1_default!N3*Weighting!T14+Indicator_db1_default!O3*Weighting!T15+Indicator_db1_default!P3*Weighting!T16+Indicator_db1_default!Q3*Weighting!T17</f>
        <v>0.59918556127304667</v>
      </c>
      <c r="U3" s="8">
        <f>+Indicator_db1_default!B3*Weighting!U2+Indicator_db1_default!C3*Weighting!U3+Indicator_db1_default!D3*Weighting!U4+Indicator_db1_default!E3*Weighting!U5+Indicator_db1_default!F3*Weighting!U6+Indicator_db1_default!G3*Weighting!U7+Indicator_db1_default!H3*Weighting!U8+Indicator_db1_default!I3*Weighting!U9+Indicator_db1_default!J3*Weighting!U10+Indicator_db1_default!K3*Weighting!U11+Indicator_db1_default!L3*Weighting!U12+Indicator_db1_default!M3*Weighting!U13+Indicator_db1_default!N3*Weighting!U14+Indicator_db1_default!O3*Weighting!U15+Indicator_db1_default!P3*Weighting!U16+Indicator_db1_default!Q3*Weighting!U17</f>
        <v>-0.36466454597676057</v>
      </c>
      <c r="V3" s="8">
        <f>+Indicator_db1_default!B3*Weighting!V2+Indicator_db1_default!C3*Weighting!V3+Indicator_db1_default!D3*Weighting!V4+Indicator_db1_default!E3*Weighting!V5+Indicator_db1_default!F3*Weighting!V6+Indicator_db1_default!G3*Weighting!V7+Indicator_db1_default!H3*Weighting!V8+Indicator_db1_default!I3*Weighting!V9+Indicator_db1_default!J3*Weighting!V10+Indicator_db1_default!K3*Weighting!V11+Indicator_db1_default!L3*Weighting!V12+Indicator_db1_default!M3*Weighting!V13+Indicator_db1_default!N3*Weighting!V14+Indicator_db1_default!O3*Weighting!V15+Indicator_db1_default!P3*Weighting!V16+Indicator_db1_default!Q3*Weighting!V17</f>
        <v>0.5863806878039568</v>
      </c>
      <c r="W3" s="8">
        <f>+Indicator_db1_default!B3*Weighting!W2+Indicator_db1_default!C3*Weighting!W3+Indicator_db1_default!D3*Weighting!W4+Indicator_db1_default!E3*Weighting!W5+Indicator_db1_default!F3*Weighting!W6+Indicator_db1_default!G3*Weighting!W7+Indicator_db1_default!H3*Weighting!W8+Indicator_db1_default!I3*Weighting!W9+Indicator_db1_default!J3*Weighting!W10+Indicator_db1_default!K3*Weighting!W11+Indicator_db1_default!L3*Weighting!W12+Indicator_db1_default!M3*Weighting!W13+Indicator_db1_default!N3*Weighting!W14+Indicator_db1_default!O3*Weighting!W15+Indicator_db1_default!P3*Weighting!W16+Indicator_db1_default!Q3*Weighting!W17</f>
        <v>0.15138135469107972</v>
      </c>
      <c r="X3" s="8">
        <f>+Indicator_db1_default!B3*Weighting!X2+Indicator_db1_default!C3*Weighting!X3+Indicator_db1_default!D3*Weighting!X4+Indicator_db1_default!E3*Weighting!X5+Indicator_db1_default!F3*Weighting!X6+Indicator_db1_default!G3*Weighting!X7+Indicator_db1_default!H3*Weighting!X8+Indicator_db1_default!I3*Weighting!X9+Indicator_db1_default!J3*Weighting!X10+Indicator_db1_default!K3*Weighting!X11+Indicator_db1_default!L3*Weighting!X12+Indicator_db1_default!M3*Weighting!X13+Indicator_db1_default!N3*Weighting!X14+Indicator_db1_default!O3*Weighting!X15+Indicator_db1_default!P3*Weighting!X16+Indicator_db1_default!Q3*Weighting!X17</f>
        <v>0.1204884169657879</v>
      </c>
      <c r="Y3" s="8">
        <f>+Indicator_db1_default!B3*Weighting!Y2+Indicator_db1_default!C3*Weighting!Y3+Indicator_db1_default!D3*Weighting!Y4+Indicator_db1_default!E3*Weighting!Y5+Indicator_db1_default!F3*Weighting!Y6+Indicator_db1_default!G3*Weighting!Y7+Indicator_db1_default!H3*Weighting!Y8+Indicator_db1_default!I3*Weighting!Y9+Indicator_db1_default!J3*Weighting!Y10+Indicator_db1_default!K3*Weighting!Y11+Indicator_db1_default!L3*Weighting!Y12+Indicator_db1_default!M3*Weighting!Y13+Indicator_db1_default!N3*Weighting!Y14+Indicator_db1_default!O3*Weighting!Y15+Indicator_db1_default!P3*Weighting!Y16+Indicator_db1_default!Q3*Weighting!Y17</f>
        <v>0.46296167200301647</v>
      </c>
      <c r="Z3" s="8">
        <f>+Indicator_db1_default!B3*Weighting!Z2+Indicator_db1_default!C3*Weighting!Z3+Indicator_db1_default!D3*Weighting!Z4+Indicator_db1_default!E3*Weighting!Z5+Indicator_db1_default!F3*Weighting!Z6+Indicator_db1_default!G3*Weighting!Z7+Indicator_db1_default!H3*Weighting!Z8+Indicator_db1_default!I3*Weighting!Z9+Indicator_db1_default!J3*Weighting!Z10+Indicator_db1_default!K3*Weighting!Z11+Indicator_db1_default!L3*Weighting!Z12+Indicator_db1_default!M3*Weighting!Z13+Indicator_db1_default!N3*Weighting!Z14+Indicator_db1_default!O3*Weighting!Z15+Indicator_db1_default!P3*Weighting!Z16+Indicator_db1_default!Q3*Weighting!Z17</f>
        <v>0.28870118867064293</v>
      </c>
      <c r="AA3" s="8">
        <f>+Indicator_db1_default!B3*Weighting!AA2+Indicator_db1_default!C3*Weighting!AA3+Indicator_db1_default!D3*Weighting!AA4+Indicator_db1_default!E3*Weighting!AA5+Indicator_db1_default!F3*Weighting!AA6+Indicator_db1_default!G3*Weighting!AA7+Indicator_db1_default!H3*Weighting!AA8+Indicator_db1_default!I3*Weighting!AA9+Indicator_db1_default!J3*Weighting!AA10+Indicator_db1_default!K3*Weighting!AA11+Indicator_db1_default!L3*Weighting!AA12+Indicator_db1_default!M3*Weighting!AA13+Indicator_db1_default!N3*Weighting!AA14+Indicator_db1_default!O3*Weighting!AA15+Indicator_db1_default!P3*Weighting!AA16+Indicator_db1_default!Q3*Weighting!AA17</f>
        <v>0.20980393150298363</v>
      </c>
    </row>
    <row r="4" spans="1:27" x14ac:dyDescent="0.35">
      <c r="A4" s="5" t="s">
        <v>3</v>
      </c>
      <c r="B4" s="8">
        <f ca="1">+Indicator_db1_default!B4*Weighting!B2+Indicator_db1_default!C4*Weighting!B3+Indicator_db1_default!D4*Weighting!B4+Indicator_db1_default!E4*Weighting!B5+Indicator_db1_default!F4*Weighting!B6+Indicator_db1_default!G4*Weighting!B7+Indicator_db1_default!H4*Weighting!B8+Indicator_db1_default!I4*Weighting!B9+Indicator_db1_default!J4*Weighting!B10+Indicator_db1_default!K4*Weighting!B11+Indicator_db1_default!L4*Weighting!B12+Indicator_db1_default!M4*Weighting!B13+Indicator_db1_default!N4*Weighting!B14+Indicator_db1_default!O4*Weighting!B15+Indicator_db1_default!P4*Weighting!B16+Indicator_db1_default!Q4*Weighting!B17</f>
        <v>-0.35234366908174847</v>
      </c>
      <c r="C4" s="8">
        <f ca="1">+Indicator_db1_default!B4*Weighting!C2+Indicator_db1_default!C4*Weighting!C3+Indicator_db1_default!D4*Weighting!C4+Indicator_db1_default!E4*Weighting!C5+Indicator_db1_default!F4*Weighting!C6+Indicator_db1_default!G4*Weighting!C7+Indicator_db1_default!H4*Weighting!C8+Indicator_db1_default!I4*Weighting!C9+Indicator_db1_default!J4*Weighting!C10+Indicator_db1_default!K4*Weighting!C11+Indicator_db1_default!L4*Weighting!C12+Indicator_db1_default!M4*Weighting!C13+Indicator_db1_default!N4*Weighting!C14+Indicator_db1_default!O4*Weighting!C15+Indicator_db1_default!P4*Weighting!C16+Indicator_db1_default!Q4*Weighting!C17</f>
        <v>-0.38866135992880241</v>
      </c>
      <c r="D4" s="8">
        <f ca="1">+Indicator_db1_default!B4*Weighting!D2+Indicator_db1_default!C4*Weighting!D3+Indicator_db1_default!D4*Weighting!D4+Indicator_db1_default!E4*Weighting!D5+Indicator_db1_default!F4*Weighting!D6+Indicator_db1_default!G4*Weighting!D7+Indicator_db1_default!H4*Weighting!D8+Indicator_db1_default!I4*Weighting!D9+Indicator_db1_default!J4*Weighting!D10+Indicator_db1_default!K4*Weighting!D11+Indicator_db1_default!L4*Weighting!D12+Indicator_db1_default!M4*Weighting!D13+Indicator_db1_default!N4*Weighting!D14+Indicator_db1_default!O4*Weighting!D15+Indicator_db1_default!P4*Weighting!D16+Indicator_db1_default!Q4*Weighting!D17</f>
        <v>-0.35297227151063171</v>
      </c>
      <c r="E4" s="8">
        <f ca="1">+Indicator_db1_default!B4*Weighting!E2+Indicator_db1_default!C4*Weighting!E3+Indicator_db1_default!D4*Weighting!E4+Indicator_db1_default!E4*Weighting!E5+Indicator_db1_default!F4*Weighting!E6+Indicator_db1_default!G4*Weighting!E7+Indicator_db1_default!H4*Weighting!E8+Indicator_db1_default!I4*Weighting!E9+Indicator_db1_default!J4*Weighting!E10+Indicator_db1_default!K4*Weighting!E11+Indicator_db1_default!L4*Weighting!E12+Indicator_db1_default!M4*Weighting!E13+Indicator_db1_default!N4*Weighting!E14+Indicator_db1_default!O4*Weighting!E15+Indicator_db1_default!P4*Weighting!E16+Indicator_db1_default!Q4*Weighting!E17</f>
        <v>-0.43148284060728814</v>
      </c>
      <c r="F4" s="8">
        <f ca="1">+Indicator_db1_default!B4*Weighting!F2+Indicator_db1_default!C4*Weighting!F3+Indicator_db1_default!D4*Weighting!F4+Indicator_db1_default!E4*Weighting!F5+Indicator_db1_default!F4*Weighting!F6+Indicator_db1_default!G4*Weighting!F7+Indicator_db1_default!H4*Weighting!F8+Indicator_db1_default!I4*Weighting!F9+Indicator_db1_default!J4*Weighting!F10+Indicator_db1_default!K4*Weighting!F11+Indicator_db1_default!L4*Weighting!F12+Indicator_db1_default!M4*Weighting!F13+Indicator_db1_default!N4*Weighting!F14+Indicator_db1_default!O4*Weighting!F15+Indicator_db1_default!P4*Weighting!F16+Indicator_db1_default!Q4*Weighting!F17</f>
        <v>-0.37371639424243602</v>
      </c>
      <c r="G4" s="8">
        <f>+Indicator_db1_default!B4*Weighting!G2+Indicator_db1_default!C4*Weighting!G3+Indicator_db1_default!D4*Weighting!G4+Indicator_db1_default!E4*Weighting!G5+Indicator_db1_default!F4*Weighting!G6+Indicator_db1_default!G4*Weighting!G7+Indicator_db1_default!H4*Weighting!G8+Indicator_db1_default!I4*Weighting!G9+Indicator_db1_default!J4*Weighting!G10+Indicator_db1_default!K4*Weighting!G11+Indicator_db1_default!L4*Weighting!G12+Indicator_db1_default!M4*Weighting!G13+Indicator_db1_default!N4*Weighting!G14+Indicator_db1_default!O4*Weighting!G15+Indicator_db1_default!P4*Weighting!G16+Indicator_db1_default!Q4*Weighting!G17</f>
        <v>-0.29954454059087887</v>
      </c>
      <c r="H4" s="8">
        <f>+Indicator_db1_default!B4*Weighting!H2+Indicator_db1_default!C4*Weighting!H3+Indicator_db1_default!D4*Weighting!H4+Indicator_db1_default!E4*Weighting!H5+Indicator_db1_default!F4*Weighting!H6+Indicator_db1_default!G4*Weighting!H7+Indicator_db1_default!H4*Weighting!H8+Indicator_db1_default!I4*Weighting!H9+Indicator_db1_default!J4*Weighting!H10+Indicator_db1_default!K4*Weighting!H11+Indicator_db1_default!L4*Weighting!H12+Indicator_db1_default!M4*Weighting!H13+Indicator_db1_default!N4*Weighting!H14+Indicator_db1_default!O4*Weighting!H15+Indicator_db1_default!P4*Weighting!H16+Indicator_db1_default!Q4*Weighting!H17</f>
        <v>-0.30680354484619171</v>
      </c>
      <c r="I4" s="8">
        <f>+Indicator_db1_default!B4*Weighting!I2+Indicator_db1_default!C4*Weighting!I3+Indicator_db1_default!D4*Weighting!I4+Indicator_db1_default!E4*Weighting!I5+Indicator_db1_default!F4*Weighting!I6+Indicator_db1_default!G4*Weighting!I7+Indicator_db1_default!H4*Weighting!I8+Indicator_db1_default!I4*Weighting!I9+Indicator_db1_default!J4*Weighting!I10+Indicator_db1_default!K4*Weighting!I11+Indicator_db1_default!L4*Weighting!I12+Indicator_db1_default!M4*Weighting!I13+Indicator_db1_default!N4*Weighting!I14+Indicator_db1_default!O4*Weighting!I15+Indicator_db1_default!P4*Weighting!I16+Indicator_db1_default!Q4*Weighting!I17</f>
        <v>-0.30356187688864367</v>
      </c>
      <c r="J4" s="8">
        <f>+Indicator_db1_default!B4*Weighting!J2+Indicator_db1_default!C4*Weighting!J3+Indicator_db1_default!D4*Weighting!J4+Indicator_db1_default!E4*Weighting!J5+Indicator_db1_default!F4*Weighting!J6+Indicator_db1_default!G4*Weighting!J7+Indicator_db1_default!H4*Weighting!J8+Indicator_db1_default!I4*Weighting!J9+Indicator_db1_default!J4*Weighting!J10+Indicator_db1_default!K4*Weighting!J11+Indicator_db1_default!L4*Weighting!J12+Indicator_db1_default!M4*Weighting!J13+Indicator_db1_default!N4*Weighting!J14+Indicator_db1_default!O4*Weighting!J15+Indicator_db1_default!P4*Weighting!J16+Indicator_db1_default!Q4*Weighting!J17</f>
        <v>-0.391881016819707</v>
      </c>
      <c r="K4" s="8">
        <f>+Indicator_db1_default!B4*Weighting!K2+Indicator_db1_default!C4*Weighting!K3+Indicator_db1_default!D4*Weighting!K4+Indicator_db1_default!E4*Weighting!K5+Indicator_db1_default!F4*Weighting!K6+Indicator_db1_default!G4*Weighting!K7+Indicator_db1_default!H4*Weighting!K8+Indicator_db1_default!I4*Weighting!K9+Indicator_db1_default!J4*Weighting!K10+Indicator_db1_default!K4*Weighting!K11+Indicator_db1_default!L4*Weighting!K12+Indicator_db1_default!M4*Weighting!K13+Indicator_db1_default!N4*Weighting!K14+Indicator_db1_default!O4*Weighting!K15+Indicator_db1_default!P4*Weighting!K16+Indicator_db1_default!Q4*Weighting!K17</f>
        <v>-0.30167295911495812</v>
      </c>
      <c r="L4" s="8">
        <f>+Indicator_db1_default!B4*Weighting!L2+Indicator_db1_default!C4*Weighting!L3+Indicator_db1_default!D4*Weighting!L4+Indicator_db1_default!E4*Weighting!L5+Indicator_db1_default!F4*Weighting!L6+Indicator_db1_default!G4*Weighting!L7+Indicator_db1_default!H4*Weighting!L8+Indicator_db1_default!I4*Weighting!L9+Indicator_db1_default!J4*Weighting!L10+Indicator_db1_default!K4*Weighting!L11+Indicator_db1_default!L4*Weighting!L12+Indicator_db1_default!M4*Weighting!L13+Indicator_db1_default!N4*Weighting!L14+Indicator_db1_default!O4*Weighting!L15+Indicator_db1_default!P4*Weighting!L16+Indicator_db1_default!Q4*Weighting!L17</f>
        <v>-0.42787951626605042</v>
      </c>
      <c r="M4" s="8">
        <f>+Indicator_db1_default!B4*Weighting!M2+Indicator_db1_default!C4*Weighting!M3+Indicator_db1_default!D4*Weighting!M4+Indicator_db1_default!E4*Weighting!M5+Indicator_db1_default!F4*Weighting!M6+Indicator_db1_default!G4*Weighting!M7+Indicator_db1_default!H4*Weighting!M8+Indicator_db1_default!I4*Weighting!M9+Indicator_db1_default!J4*Weighting!M10+Indicator_db1_default!K4*Weighting!M11+Indicator_db1_default!L4*Weighting!M12+Indicator_db1_default!M4*Weighting!M13+Indicator_db1_default!N4*Weighting!M14+Indicator_db1_default!O4*Weighting!M15+Indicator_db1_default!P4*Weighting!M16+Indicator_db1_default!Q4*Weighting!M17</f>
        <v>-5.810324725099366E-2</v>
      </c>
      <c r="N4" s="8">
        <f>+Indicator_db1_default!B4*Weighting!N2+Indicator_db1_default!C4*Weighting!N3+Indicator_db1_default!D4*Weighting!N4+Indicator_db1_default!E4*Weighting!N5+Indicator_db1_default!F4*Weighting!N6+Indicator_db1_default!G4*Weighting!N7+Indicator_db1_default!H4*Weighting!N8+Indicator_db1_default!I4*Weighting!N9+Indicator_db1_default!J4*Weighting!N10+Indicator_db1_default!K4*Weighting!N11+Indicator_db1_default!L4*Weighting!N12+Indicator_db1_default!M4*Weighting!N13+Indicator_db1_default!N4*Weighting!N14+Indicator_db1_default!O4*Weighting!N15+Indicator_db1_default!P4*Weighting!N16+Indicator_db1_default!Q4*Weighting!N17</f>
        <v>-0.28498544657645791</v>
      </c>
      <c r="O4" s="8">
        <f>+Indicator_db1_default!B4*Weighting!O2+Indicator_db1_default!C4*Weighting!O3+Indicator_db1_default!D4*Weighting!O4+Indicator_db1_default!E4*Weighting!O5+Indicator_db1_default!F4*Weighting!O6+Indicator_db1_default!G4*Weighting!O7+Indicator_db1_default!H4*Weighting!O8+Indicator_db1_default!I4*Weighting!O9+Indicator_db1_default!J4*Weighting!O10+Indicator_db1_default!K4*Weighting!O11+Indicator_db1_default!L4*Weighting!O12+Indicator_db1_default!M4*Weighting!O13+Indicator_db1_default!N4*Weighting!O14+Indicator_db1_default!O4*Weighting!O15+Indicator_db1_default!P4*Weighting!O16+Indicator_db1_default!Q4*Weighting!O17</f>
        <v>-0.46445276868468249</v>
      </c>
      <c r="P4" s="8">
        <f>+Indicator_db1_default!B4*Weighting!P2+Indicator_db1_default!C4*Weighting!P3+Indicator_db1_default!D4*Weighting!P4+Indicator_db1_default!E4*Weighting!P5+Indicator_db1_default!F4*Weighting!P6+Indicator_db1_default!G4*Weighting!P7+Indicator_db1_default!H4*Weighting!P8+Indicator_db1_default!I4*Weighting!P9+Indicator_db1_default!J4*Weighting!P10+Indicator_db1_default!K4*Weighting!P11+Indicator_db1_default!L4*Weighting!P12+Indicator_db1_default!M4*Weighting!P13+Indicator_db1_default!N4*Weighting!P14+Indicator_db1_default!O4*Weighting!P15+Indicator_db1_default!P4*Weighting!P16+Indicator_db1_default!Q4*Weighting!P17</f>
        <v>-0.56246717112647715</v>
      </c>
      <c r="Q4" s="8">
        <f>+Indicator_db1_default!B4*Weighting!Q2+Indicator_db1_default!C4*Weighting!Q3+Indicator_db1_default!D4*Weighting!Q4+Indicator_db1_default!E4*Weighting!Q5+Indicator_db1_default!F4*Weighting!Q6+Indicator_db1_default!G4*Weighting!Q7+Indicator_db1_default!H4*Weighting!Q8+Indicator_db1_default!I4*Weighting!Q9+Indicator_db1_default!J4*Weighting!Q10+Indicator_db1_default!K4*Weighting!Q11+Indicator_db1_default!L4*Weighting!Q12+Indicator_db1_default!M4*Weighting!Q13+Indicator_db1_default!N4*Weighting!Q14+Indicator_db1_default!O4*Weighting!Q15+Indicator_db1_default!P4*Weighting!Q16+Indicator_db1_default!Q4*Weighting!Q17</f>
        <v>-6.2198303580598725E-2</v>
      </c>
      <c r="R4" s="8">
        <f>+Indicator_db1_default!B4*Weighting!R2+Indicator_db1_default!C4*Weighting!R3+Indicator_db1_default!D4*Weighting!R4+Indicator_db1_default!E4*Weighting!R5+Indicator_db1_default!F4*Weighting!R6+Indicator_db1_default!G4*Weighting!R7+Indicator_db1_default!H4*Weighting!R8+Indicator_db1_default!I4*Weighting!R9+Indicator_db1_default!J4*Weighting!R10+Indicator_db1_default!K4*Weighting!R11+Indicator_db1_default!L4*Weighting!R12+Indicator_db1_default!M4*Weighting!R13+Indicator_db1_default!N4*Weighting!R14+Indicator_db1_default!O4*Weighting!R15+Indicator_db1_default!P4*Weighting!R16+Indicator_db1_default!Q4*Weighting!R17</f>
        <v>-0.28737930571312381</v>
      </c>
      <c r="S4" s="8">
        <f>+Indicator_db1_default!B4*Weighting!S2+Indicator_db1_default!C4*Weighting!S3+Indicator_db1_default!D4*Weighting!S4+Indicator_db1_default!E4*Weighting!S5+Indicator_db1_default!F4*Weighting!S6+Indicator_db1_default!G4*Weighting!S7+Indicator_db1_default!H4*Weighting!S8+Indicator_db1_default!I4*Weighting!S9+Indicator_db1_default!J4*Weighting!S10+Indicator_db1_default!K4*Weighting!S11+Indicator_db1_default!L4*Weighting!S12+Indicator_db1_default!M4*Weighting!S13+Indicator_db1_default!N4*Weighting!S14+Indicator_db1_default!O4*Weighting!S15+Indicator_db1_default!P4*Weighting!S16+Indicator_db1_default!Q4*Weighting!S17</f>
        <v>-0.16230993331574259</v>
      </c>
      <c r="T4" s="8">
        <f>+Indicator_db1_default!B4*Weighting!T2+Indicator_db1_default!C4*Weighting!T3+Indicator_db1_default!D4*Weighting!T4+Indicator_db1_default!E4*Weighting!T5+Indicator_db1_default!F4*Weighting!T6+Indicator_db1_default!G4*Weighting!T7+Indicator_db1_default!H4*Weighting!T8+Indicator_db1_default!I4*Weighting!T9+Indicator_db1_default!J4*Weighting!T10+Indicator_db1_default!K4*Weighting!T11+Indicator_db1_default!L4*Weighting!T12+Indicator_db1_default!M4*Weighting!T13+Indicator_db1_default!N4*Weighting!T14+Indicator_db1_default!O4*Weighting!T15+Indicator_db1_default!P4*Weighting!T16+Indicator_db1_default!Q4*Weighting!T17</f>
        <v>-0.3278088560525162</v>
      </c>
      <c r="U4" s="8">
        <f>+Indicator_db1_default!B4*Weighting!U2+Indicator_db1_default!C4*Weighting!U3+Indicator_db1_default!D4*Weighting!U4+Indicator_db1_default!E4*Weighting!U5+Indicator_db1_default!F4*Weighting!U6+Indicator_db1_default!G4*Weighting!U7+Indicator_db1_default!H4*Weighting!U8+Indicator_db1_default!I4*Weighting!U9+Indicator_db1_default!J4*Weighting!U10+Indicator_db1_default!K4*Weighting!U11+Indicator_db1_default!L4*Weighting!U12+Indicator_db1_default!M4*Weighting!U13+Indicator_db1_default!N4*Weighting!U14+Indicator_db1_default!O4*Weighting!U15+Indicator_db1_default!P4*Weighting!U16+Indicator_db1_default!Q4*Weighting!U17</f>
        <v>-0.14551859270064998</v>
      </c>
      <c r="V4" s="8">
        <f>+Indicator_db1_default!B4*Weighting!V2+Indicator_db1_default!C4*Weighting!V3+Indicator_db1_default!D4*Weighting!V4+Indicator_db1_default!E4*Weighting!V5+Indicator_db1_default!F4*Weighting!V6+Indicator_db1_default!G4*Weighting!V7+Indicator_db1_default!H4*Weighting!V8+Indicator_db1_default!I4*Weighting!V9+Indicator_db1_default!J4*Weighting!V10+Indicator_db1_default!K4*Weighting!V11+Indicator_db1_default!L4*Weighting!V12+Indicator_db1_default!M4*Weighting!V13+Indicator_db1_default!N4*Weighting!V14+Indicator_db1_default!O4*Weighting!V15+Indicator_db1_default!P4*Weighting!V16+Indicator_db1_default!Q4*Weighting!V17</f>
        <v>-0.38934659747797778</v>
      </c>
      <c r="W4" s="8">
        <f>+Indicator_db1_default!B4*Weighting!W2+Indicator_db1_default!C4*Weighting!W3+Indicator_db1_default!D4*Weighting!W4+Indicator_db1_default!E4*Weighting!W5+Indicator_db1_default!F4*Weighting!W6+Indicator_db1_default!G4*Weighting!W7+Indicator_db1_default!H4*Weighting!W8+Indicator_db1_default!I4*Weighting!W9+Indicator_db1_default!J4*Weighting!W10+Indicator_db1_default!K4*Weighting!W11+Indicator_db1_default!L4*Weighting!W12+Indicator_db1_default!M4*Weighting!W13+Indicator_db1_default!N4*Weighting!W14+Indicator_db1_default!O4*Weighting!W15+Indicator_db1_default!P4*Weighting!W16+Indicator_db1_default!Q4*Weighting!W17</f>
        <v>-0.60934725619522134</v>
      </c>
      <c r="X4" s="8">
        <f>+Indicator_db1_default!B4*Weighting!X2+Indicator_db1_default!C4*Weighting!X3+Indicator_db1_default!D4*Weighting!X4+Indicator_db1_default!E4*Weighting!X5+Indicator_db1_default!F4*Weighting!X6+Indicator_db1_default!G4*Weighting!X7+Indicator_db1_default!H4*Weighting!X8+Indicator_db1_default!I4*Weighting!X9+Indicator_db1_default!J4*Weighting!X10+Indicator_db1_default!K4*Weighting!X11+Indicator_db1_default!L4*Weighting!X12+Indicator_db1_default!M4*Weighting!X13+Indicator_db1_default!N4*Weighting!X14+Indicator_db1_default!O4*Weighting!X15+Indicator_db1_default!P4*Weighting!X16+Indicator_db1_default!Q4*Weighting!X17</f>
        <v>-0.58008496328645476</v>
      </c>
      <c r="Y4" s="8">
        <f>+Indicator_db1_default!B4*Weighting!Y2+Indicator_db1_default!C4*Weighting!Y3+Indicator_db1_default!D4*Weighting!Y4+Indicator_db1_default!E4*Weighting!Y5+Indicator_db1_default!F4*Weighting!Y6+Indicator_db1_default!G4*Weighting!Y7+Indicator_db1_default!H4*Weighting!Y8+Indicator_db1_default!I4*Weighting!Y9+Indicator_db1_default!J4*Weighting!Y10+Indicator_db1_default!K4*Weighting!Y11+Indicator_db1_default!L4*Weighting!Y12+Indicator_db1_default!M4*Weighting!Y13+Indicator_db1_default!N4*Weighting!Y14+Indicator_db1_default!O4*Weighting!Y15+Indicator_db1_default!P4*Weighting!Y16+Indicator_db1_default!Q4*Weighting!Y17</f>
        <v>-7.9130081216705159E-2</v>
      </c>
      <c r="Z4" s="8">
        <f>+Indicator_db1_default!B4*Weighting!Z2+Indicator_db1_default!C4*Weighting!Z3+Indicator_db1_default!D4*Weighting!Z4+Indicator_db1_default!E4*Weighting!Z5+Indicator_db1_default!F4*Weighting!Z6+Indicator_db1_default!G4*Weighting!Z7+Indicator_db1_default!H4*Weighting!Z8+Indicator_db1_default!I4*Weighting!Z9+Indicator_db1_default!J4*Weighting!Z10+Indicator_db1_default!K4*Weighting!Z11+Indicator_db1_default!L4*Weighting!Z12+Indicator_db1_default!M4*Weighting!Z13+Indicator_db1_default!N4*Weighting!Z14+Indicator_db1_default!O4*Weighting!Z15+Indicator_db1_default!P4*Weighting!Z16+Indicator_db1_default!Q4*Weighting!Z17</f>
        <v>-0.28306622074799542</v>
      </c>
      <c r="AA4" s="8">
        <f>+Indicator_db1_default!B4*Weighting!AA2+Indicator_db1_default!C4*Weighting!AA3+Indicator_db1_default!D4*Weighting!AA4+Indicator_db1_default!E4*Weighting!AA5+Indicator_db1_default!F4*Weighting!AA6+Indicator_db1_default!G4*Weighting!AA7+Indicator_db1_default!H4*Weighting!AA8+Indicator_db1_default!I4*Weighting!AA9+Indicator_db1_default!J4*Weighting!AA10+Indicator_db1_default!K4*Weighting!AA11+Indicator_db1_default!L4*Weighting!AA12+Indicator_db1_default!M4*Weighting!AA13+Indicator_db1_default!N4*Weighting!AA14+Indicator_db1_default!O4*Weighting!AA15+Indicator_db1_default!P4*Weighting!AA16+Indicator_db1_default!Q4*Weighting!AA17</f>
        <v>-6.8634389262414164E-2</v>
      </c>
    </row>
    <row r="5" spans="1:27" x14ac:dyDescent="0.35">
      <c r="A5" s="5" t="s">
        <v>4</v>
      </c>
      <c r="B5" s="8">
        <f ca="1">+Indicator_db1_default!B5*Weighting!B2+Indicator_db1_default!C5*Weighting!B3+Indicator_db1_default!D5*Weighting!B4+Indicator_db1_default!E5*Weighting!B5+Indicator_db1_default!F5*Weighting!B6+Indicator_db1_default!G5*Weighting!B7+Indicator_db1_default!H5*Weighting!B8+Indicator_db1_default!I5*Weighting!B9+Indicator_db1_default!J5*Weighting!B10+Indicator_db1_default!K5*Weighting!B11+Indicator_db1_default!L5*Weighting!B12+Indicator_db1_default!M5*Weighting!B13+Indicator_db1_default!N5*Weighting!B14+Indicator_db1_default!O5*Weighting!B15+Indicator_db1_default!P5*Weighting!B16+Indicator_db1_default!Q5*Weighting!B17</f>
        <v>-0.36471983380807665</v>
      </c>
      <c r="C5" s="8">
        <f ca="1">+Indicator_db1_default!B5*Weighting!C2+Indicator_db1_default!C5*Weighting!C3+Indicator_db1_default!D5*Weighting!C4+Indicator_db1_default!E5*Weighting!C5+Indicator_db1_default!F5*Weighting!C6+Indicator_db1_default!G5*Weighting!C7+Indicator_db1_default!H5*Weighting!C8+Indicator_db1_default!I5*Weighting!C9+Indicator_db1_default!J5*Weighting!C10+Indicator_db1_default!K5*Weighting!C11+Indicator_db1_default!L5*Weighting!C12+Indicator_db1_default!M5*Weighting!C13+Indicator_db1_default!N5*Weighting!C14+Indicator_db1_default!O5*Weighting!C15+Indicator_db1_default!P5*Weighting!C16+Indicator_db1_default!Q5*Weighting!C17</f>
        <v>-0.37592508846550726</v>
      </c>
      <c r="D5" s="8">
        <f ca="1">+Indicator_db1_default!B5*Weighting!D2+Indicator_db1_default!C5*Weighting!D3+Indicator_db1_default!D5*Weighting!D4+Indicator_db1_default!E5*Weighting!D5+Indicator_db1_default!F5*Weighting!D6+Indicator_db1_default!G5*Weighting!D7+Indicator_db1_default!H5*Weighting!D8+Indicator_db1_default!I5*Weighting!D9+Indicator_db1_default!J5*Weighting!D10+Indicator_db1_default!K5*Weighting!D11+Indicator_db1_default!L5*Weighting!D12+Indicator_db1_default!M5*Weighting!D13+Indicator_db1_default!N5*Weighting!D14+Indicator_db1_default!O5*Weighting!D15+Indicator_db1_default!P5*Weighting!D16+Indicator_db1_default!Q5*Weighting!D17</f>
        <v>-0.36790065792940602</v>
      </c>
      <c r="E5" s="8">
        <f ca="1">+Indicator_db1_default!B5*Weighting!E2+Indicator_db1_default!C5*Weighting!E3+Indicator_db1_default!D5*Weighting!E4+Indicator_db1_default!E5*Weighting!E5+Indicator_db1_default!F5*Weighting!E6+Indicator_db1_default!G5*Weighting!E7+Indicator_db1_default!H5*Weighting!E8+Indicator_db1_default!I5*Weighting!E9+Indicator_db1_default!J5*Weighting!E10+Indicator_db1_default!K5*Weighting!E11+Indicator_db1_default!L5*Weighting!E12+Indicator_db1_default!M5*Weighting!E13+Indicator_db1_default!N5*Weighting!E14+Indicator_db1_default!O5*Weighting!E15+Indicator_db1_default!P5*Weighting!E16+Indicator_db1_default!Q5*Weighting!E17</f>
        <v>-0.38302562394856099</v>
      </c>
      <c r="F5" s="8">
        <f ca="1">+Indicator_db1_default!B5*Weighting!F2+Indicator_db1_default!C5*Weighting!F3+Indicator_db1_default!D5*Weighting!F4+Indicator_db1_default!E5*Weighting!F5+Indicator_db1_default!F5*Weighting!F6+Indicator_db1_default!G5*Weighting!F7+Indicator_db1_default!H5*Weighting!F8+Indicator_db1_default!I5*Weighting!F9+Indicator_db1_default!J5*Weighting!F10+Indicator_db1_default!K5*Weighting!F11+Indicator_db1_default!L5*Weighting!F12+Indicator_db1_default!M5*Weighting!F13+Indicator_db1_default!N5*Weighting!F14+Indicator_db1_default!O5*Weighting!F15+Indicator_db1_default!P5*Weighting!F16+Indicator_db1_default!Q5*Weighting!F17</f>
        <v>-0.38076247081163966</v>
      </c>
      <c r="G5" s="8">
        <f>+Indicator_db1_default!B5*Weighting!G2+Indicator_db1_default!C5*Weighting!G3+Indicator_db1_default!D5*Weighting!G4+Indicator_db1_default!E5*Weighting!G5+Indicator_db1_default!F5*Weighting!G6+Indicator_db1_default!G5*Weighting!G7+Indicator_db1_default!H5*Weighting!G8+Indicator_db1_default!I5*Weighting!G9+Indicator_db1_default!J5*Weighting!G10+Indicator_db1_default!K5*Weighting!G11+Indicator_db1_default!L5*Weighting!G12+Indicator_db1_default!M5*Weighting!G13+Indicator_db1_default!N5*Weighting!G14+Indicator_db1_default!O5*Weighting!G15+Indicator_db1_default!P5*Weighting!G16+Indicator_db1_default!Q5*Weighting!G17</f>
        <v>-0.30243037090858449</v>
      </c>
      <c r="H5" s="8">
        <f>+Indicator_db1_default!B5*Weighting!H2+Indicator_db1_default!C5*Weighting!H3+Indicator_db1_default!D5*Weighting!H4+Indicator_db1_default!E5*Weighting!H5+Indicator_db1_default!F5*Weighting!H6+Indicator_db1_default!G5*Weighting!H7+Indicator_db1_default!H5*Weighting!H8+Indicator_db1_default!I5*Weighting!H9+Indicator_db1_default!J5*Weighting!H10+Indicator_db1_default!K5*Weighting!H11+Indicator_db1_default!L5*Weighting!H12+Indicator_db1_default!M5*Weighting!H13+Indicator_db1_default!N5*Weighting!H14+Indicator_db1_default!O5*Weighting!H15+Indicator_db1_default!P5*Weighting!H16+Indicator_db1_default!Q5*Weighting!H17</f>
        <v>-0.30350466440853863</v>
      </c>
      <c r="I5" s="8">
        <f>+Indicator_db1_default!B5*Weighting!I2+Indicator_db1_default!C5*Weighting!I3+Indicator_db1_default!D5*Weighting!I4+Indicator_db1_default!E5*Weighting!I5+Indicator_db1_default!F5*Weighting!I6+Indicator_db1_default!G5*Weighting!I7+Indicator_db1_default!H5*Weighting!I8+Indicator_db1_default!I5*Weighting!I9+Indicator_db1_default!J5*Weighting!I10+Indicator_db1_default!K5*Weighting!I11+Indicator_db1_default!L5*Weighting!I12+Indicator_db1_default!M5*Weighting!I13+Indicator_db1_default!N5*Weighting!I14+Indicator_db1_default!O5*Weighting!I15+Indicator_db1_default!P5*Weighting!I16+Indicator_db1_default!Q5*Weighting!I17</f>
        <v>-0.30795872634319976</v>
      </c>
      <c r="J5" s="8">
        <f>+Indicator_db1_default!B5*Weighting!J2+Indicator_db1_default!C5*Weighting!J3+Indicator_db1_default!D5*Weighting!J4+Indicator_db1_default!E5*Weighting!J5+Indicator_db1_default!F5*Weighting!J6+Indicator_db1_default!G5*Weighting!J7+Indicator_db1_default!H5*Weighting!J8+Indicator_db1_default!I5*Weighting!J9+Indicator_db1_default!J5*Weighting!J10+Indicator_db1_default!K5*Weighting!J11+Indicator_db1_default!L5*Weighting!J12+Indicator_db1_default!M5*Weighting!J13+Indicator_db1_default!N5*Weighting!J14+Indicator_db1_default!O5*Weighting!J15+Indicator_db1_default!P5*Weighting!J16+Indicator_db1_default!Q5*Weighting!J17</f>
        <v>-0.35067995753315201</v>
      </c>
      <c r="K5" s="8">
        <f>+Indicator_db1_default!B5*Weighting!K2+Indicator_db1_default!C5*Weighting!K3+Indicator_db1_default!D5*Weighting!K4+Indicator_db1_default!E5*Weighting!K5+Indicator_db1_default!F5*Weighting!K6+Indicator_db1_default!G5*Weighting!K7+Indicator_db1_default!H5*Weighting!K8+Indicator_db1_default!I5*Weighting!K9+Indicator_db1_default!J5*Weighting!K10+Indicator_db1_default!K5*Weighting!K11+Indicator_db1_default!L5*Weighting!K12+Indicator_db1_default!M5*Weighting!K13+Indicator_db1_default!N5*Weighting!K14+Indicator_db1_default!O5*Weighting!K15+Indicator_db1_default!P5*Weighting!K16+Indicator_db1_default!Q5*Weighting!K17</f>
        <v>-0.306278142505435</v>
      </c>
      <c r="L5" s="8">
        <f>+Indicator_db1_default!B5*Weighting!L2+Indicator_db1_default!C5*Weighting!L3+Indicator_db1_default!D5*Weighting!L4+Indicator_db1_default!E5*Weighting!L5+Indicator_db1_default!F5*Weighting!L6+Indicator_db1_default!G5*Weighting!L7+Indicator_db1_default!H5*Weighting!L8+Indicator_db1_default!I5*Weighting!L9+Indicator_db1_default!J5*Weighting!L10+Indicator_db1_default!K5*Weighting!L11+Indicator_db1_default!L5*Weighting!L12+Indicator_db1_default!M5*Weighting!L13+Indicator_db1_default!N5*Weighting!L14+Indicator_db1_default!O5*Weighting!L15+Indicator_db1_default!P5*Weighting!L16+Indicator_db1_default!Q5*Weighting!L17</f>
        <v>-0.40677577179111324</v>
      </c>
      <c r="M5" s="8">
        <f>+Indicator_db1_default!B5*Weighting!M2+Indicator_db1_default!C5*Weighting!M3+Indicator_db1_default!D5*Weighting!M4+Indicator_db1_default!E5*Weighting!M5+Indicator_db1_default!F5*Weighting!M6+Indicator_db1_default!G5*Weighting!M7+Indicator_db1_default!H5*Weighting!M8+Indicator_db1_default!I5*Weighting!M9+Indicator_db1_default!J5*Weighting!M10+Indicator_db1_default!K5*Weighting!M11+Indicator_db1_default!L5*Weighting!M12+Indicator_db1_default!M5*Weighting!M13+Indicator_db1_default!N5*Weighting!M14+Indicator_db1_default!O5*Weighting!M15+Indicator_db1_default!P5*Weighting!M16+Indicator_db1_default!Q5*Weighting!M17</f>
        <v>-5.7364220607298747E-2</v>
      </c>
      <c r="N5" s="8">
        <f>+Indicator_db1_default!B5*Weighting!N2+Indicator_db1_default!C5*Weighting!N3+Indicator_db1_default!D5*Weighting!N4+Indicator_db1_default!E5*Weighting!N5+Indicator_db1_default!F5*Weighting!N6+Indicator_db1_default!G5*Weighting!N7+Indicator_db1_default!H5*Weighting!N8+Indicator_db1_default!I5*Weighting!N9+Indicator_db1_default!J5*Weighting!N10+Indicator_db1_default!K5*Weighting!N11+Indicator_db1_default!L5*Weighting!N12+Indicator_db1_default!M5*Weighting!N13+Indicator_db1_default!N5*Weighting!N14+Indicator_db1_default!O5*Weighting!N15+Indicator_db1_default!P5*Weighting!N16+Indicator_db1_default!Q5*Weighting!N17</f>
        <v>-0.38516515215993391</v>
      </c>
      <c r="O5" s="8">
        <f>+Indicator_db1_default!B5*Weighting!O2+Indicator_db1_default!C5*Weighting!O3+Indicator_db1_default!D5*Weighting!O4+Indicator_db1_default!E5*Weighting!O5+Indicator_db1_default!F5*Weighting!O6+Indicator_db1_default!G5*Weighting!O7+Indicator_db1_default!H5*Weighting!O8+Indicator_db1_default!I5*Weighting!O9+Indicator_db1_default!J5*Weighting!O10+Indicator_db1_default!K5*Weighting!O11+Indicator_db1_default!L5*Weighting!O12+Indicator_db1_default!M5*Weighting!O13+Indicator_db1_default!N5*Weighting!O14+Indicator_db1_default!O5*Weighting!O15+Indicator_db1_default!P5*Weighting!O16+Indicator_db1_default!Q5*Weighting!O17</f>
        <v>-0.33160732072041627</v>
      </c>
      <c r="P5" s="8">
        <f>+Indicator_db1_default!B5*Weighting!P2+Indicator_db1_default!C5*Weighting!P3+Indicator_db1_default!D5*Weighting!P4+Indicator_db1_default!E5*Weighting!P5+Indicator_db1_default!F5*Weighting!P6+Indicator_db1_default!G5*Weighting!P7+Indicator_db1_default!H5*Weighting!P8+Indicator_db1_default!I5*Weighting!P9+Indicator_db1_default!J5*Weighting!P10+Indicator_db1_default!K5*Weighting!P11+Indicator_db1_default!L5*Weighting!P12+Indicator_db1_default!M5*Weighting!P13+Indicator_db1_default!N5*Weighting!P14+Indicator_db1_default!O5*Weighting!P15+Indicator_db1_default!P5*Weighting!P16+Indicator_db1_default!Q5*Weighting!P17</f>
        <v>-0.56873572290929397</v>
      </c>
      <c r="Q5" s="8">
        <f>+Indicator_db1_default!B5*Weighting!Q2+Indicator_db1_default!C5*Weighting!Q3+Indicator_db1_default!D5*Weighting!Q4+Indicator_db1_default!E5*Weighting!Q5+Indicator_db1_default!F5*Weighting!Q6+Indicator_db1_default!G5*Weighting!Q7+Indicator_db1_default!H5*Weighting!Q8+Indicator_db1_default!I5*Weighting!Q9+Indicator_db1_default!J5*Weighting!Q10+Indicator_db1_default!K5*Weighting!Q11+Indicator_db1_default!L5*Weighting!Q12+Indicator_db1_default!M5*Weighting!Q13+Indicator_db1_default!N5*Weighting!Q14+Indicator_db1_default!O5*Weighting!Q15+Indicator_db1_default!P5*Weighting!Q16+Indicator_db1_default!Q5*Weighting!Q17</f>
        <v>-6.1681845979442144E-2</v>
      </c>
      <c r="R5" s="8">
        <f>+Indicator_db1_default!B5*Weighting!R2+Indicator_db1_default!C5*Weighting!R3+Indicator_db1_default!D5*Weighting!R4+Indicator_db1_default!E5*Weighting!R5+Indicator_db1_default!F5*Weighting!R6+Indicator_db1_default!G5*Weighting!R7+Indicator_db1_default!H5*Weighting!R8+Indicator_db1_default!I5*Weighting!R9+Indicator_db1_default!J5*Weighting!R10+Indicator_db1_default!K5*Weighting!R11+Indicator_db1_default!L5*Weighting!R12+Indicator_db1_default!M5*Weighting!R13+Indicator_db1_default!N5*Weighting!R14+Indicator_db1_default!O5*Weighting!R15+Indicator_db1_default!P5*Weighting!R16+Indicator_db1_default!Q5*Weighting!R17</f>
        <v>-0.31348754747760732</v>
      </c>
      <c r="S5" s="8">
        <f>+Indicator_db1_default!B5*Weighting!S2+Indicator_db1_default!C5*Weighting!S3+Indicator_db1_default!D5*Weighting!S4+Indicator_db1_default!E5*Weighting!S5+Indicator_db1_default!F5*Weighting!S6+Indicator_db1_default!G5*Weighting!S7+Indicator_db1_default!H5*Weighting!S8+Indicator_db1_default!I5*Weighting!S9+Indicator_db1_default!J5*Weighting!S10+Indicator_db1_default!K5*Weighting!S11+Indicator_db1_default!L5*Weighting!S12+Indicator_db1_default!M5*Weighting!S13+Indicator_db1_default!N5*Weighting!S14+Indicator_db1_default!O5*Weighting!S15+Indicator_db1_default!P5*Weighting!S16+Indicator_db1_default!Q5*Weighting!S17</f>
        <v>-0.18349467945674092</v>
      </c>
      <c r="T5" s="8">
        <f>+Indicator_db1_default!B5*Weighting!T2+Indicator_db1_default!C5*Weighting!T3+Indicator_db1_default!D5*Weighting!T4+Indicator_db1_default!E5*Weighting!T5+Indicator_db1_default!F5*Weighting!T6+Indicator_db1_default!G5*Weighting!T7+Indicator_db1_default!H5*Weighting!T8+Indicator_db1_default!I5*Weighting!T9+Indicator_db1_default!J5*Weighting!T10+Indicator_db1_default!K5*Weighting!T11+Indicator_db1_default!L5*Weighting!T12+Indicator_db1_default!M5*Weighting!T13+Indicator_db1_default!N5*Weighting!T14+Indicator_db1_default!O5*Weighting!T15+Indicator_db1_default!P5*Weighting!T16+Indicator_db1_default!Q5*Weighting!T17</f>
        <v>-0.37301535419173493</v>
      </c>
      <c r="U5" s="8">
        <f>+Indicator_db1_default!B5*Weighting!U2+Indicator_db1_default!C5*Weighting!U3+Indicator_db1_default!D5*Weighting!U4+Indicator_db1_default!E5*Weighting!U5+Indicator_db1_default!F5*Weighting!U6+Indicator_db1_default!G5*Weighting!U7+Indicator_db1_default!H5*Weighting!U8+Indicator_db1_default!I5*Weighting!U9+Indicator_db1_default!J5*Weighting!U10+Indicator_db1_default!K5*Weighting!U11+Indicator_db1_default!L5*Weighting!U12+Indicator_db1_default!M5*Weighting!U13+Indicator_db1_default!N5*Weighting!U14+Indicator_db1_default!O5*Weighting!U15+Indicator_db1_default!P5*Weighting!U16+Indicator_db1_default!Q5*Weighting!U17</f>
        <v>-0.19029780095336682</v>
      </c>
      <c r="V5" s="8">
        <f>+Indicator_db1_default!B5*Weighting!V2+Indicator_db1_default!C5*Weighting!V3+Indicator_db1_default!D5*Weighting!V4+Indicator_db1_default!E5*Weighting!V5+Indicator_db1_default!F5*Weighting!V6+Indicator_db1_default!G5*Weighting!V7+Indicator_db1_default!H5*Weighting!V8+Indicator_db1_default!I5*Weighting!V9+Indicator_db1_default!J5*Weighting!V10+Indicator_db1_default!K5*Weighting!V11+Indicator_db1_default!L5*Weighting!V12+Indicator_db1_default!M5*Weighting!V13+Indicator_db1_default!N5*Weighting!V14+Indicator_db1_default!O5*Weighting!V15+Indicator_db1_default!P5*Weighting!V16+Indicator_db1_default!Q5*Weighting!V17</f>
        <v>-0.43137706026481959</v>
      </c>
      <c r="W5" s="8">
        <f>+Indicator_db1_default!B5*Weighting!W2+Indicator_db1_default!C5*Weighting!W3+Indicator_db1_default!D5*Weighting!W4+Indicator_db1_default!E5*Weighting!W5+Indicator_db1_default!F5*Weighting!W6+Indicator_db1_default!G5*Weighting!W7+Indicator_db1_default!H5*Weighting!W8+Indicator_db1_default!I5*Weighting!W9+Indicator_db1_default!J5*Weighting!W10+Indicator_db1_default!K5*Weighting!W11+Indicator_db1_default!L5*Weighting!W12+Indicator_db1_default!M5*Weighting!W13+Indicator_db1_default!N5*Weighting!W14+Indicator_db1_default!O5*Weighting!W15+Indicator_db1_default!P5*Weighting!W16+Indicator_db1_default!Q5*Weighting!W17</f>
        <v>-0.41120779632016069</v>
      </c>
      <c r="X5" s="8">
        <f>+Indicator_db1_default!B5*Weighting!X2+Indicator_db1_default!C5*Weighting!X3+Indicator_db1_default!D5*Weighting!X4+Indicator_db1_default!E5*Weighting!X5+Indicator_db1_default!F5*Weighting!X6+Indicator_db1_default!G5*Weighting!X7+Indicator_db1_default!H5*Weighting!X8+Indicator_db1_default!I5*Weighting!X9+Indicator_db1_default!J5*Weighting!X10+Indicator_db1_default!K5*Weighting!X11+Indicator_db1_default!L5*Weighting!X12+Indicator_db1_default!M5*Weighting!X13+Indicator_db1_default!N5*Weighting!X14+Indicator_db1_default!O5*Weighting!X15+Indicator_db1_default!P5*Weighting!X16+Indicator_db1_default!Q5*Weighting!X17</f>
        <v>-0.55739880646808493</v>
      </c>
      <c r="Y5" s="8">
        <f>+Indicator_db1_default!B5*Weighting!Y2+Indicator_db1_default!C5*Weighting!Y3+Indicator_db1_default!D5*Weighting!Y4+Indicator_db1_default!E5*Weighting!Y5+Indicator_db1_default!F5*Weighting!Y6+Indicator_db1_default!G5*Weighting!Y7+Indicator_db1_default!H5*Weighting!Y8+Indicator_db1_default!I5*Weighting!Y9+Indicator_db1_default!J5*Weighting!Y10+Indicator_db1_default!K5*Weighting!Y11+Indicator_db1_default!L5*Weighting!Y12+Indicator_db1_default!M5*Weighting!Y13+Indicator_db1_default!N5*Weighting!Y14+Indicator_db1_default!O5*Weighting!Y15+Indicator_db1_default!P5*Weighting!Y16+Indicator_db1_default!Q5*Weighting!Y17</f>
        <v>-8.7100800257637445E-2</v>
      </c>
      <c r="Z5" s="8">
        <f>+Indicator_db1_default!B5*Weighting!Z2+Indicator_db1_default!C5*Weighting!Z3+Indicator_db1_default!D5*Weighting!Z4+Indicator_db1_default!E5*Weighting!Z5+Indicator_db1_default!F5*Weighting!Z6+Indicator_db1_default!G5*Weighting!Z7+Indicator_db1_default!H5*Weighting!Z8+Indicator_db1_default!I5*Weighting!Z9+Indicator_db1_default!J5*Weighting!Z10+Indicator_db1_default!K5*Weighting!Z11+Indicator_db1_default!L5*Weighting!Z12+Indicator_db1_default!M5*Weighting!Z13+Indicator_db1_default!N5*Weighting!Z14+Indicator_db1_default!O5*Weighting!Z15+Indicator_db1_default!P5*Weighting!Z16+Indicator_db1_default!Q5*Weighting!Z17</f>
        <v>-0.40893442656276363</v>
      </c>
      <c r="AA5" s="8">
        <f>+Indicator_db1_default!B5*Weighting!AA2+Indicator_db1_default!C5*Weighting!AA3+Indicator_db1_default!D5*Weighting!AA4+Indicator_db1_default!E5*Weighting!AA5+Indicator_db1_default!F5*Weighting!AA6+Indicator_db1_default!G5*Weighting!AA7+Indicator_db1_default!H5*Weighting!AA8+Indicator_db1_default!I5*Weighting!AA9+Indicator_db1_default!J5*Weighting!AA10+Indicator_db1_default!K5*Weighting!AA11+Indicator_db1_default!L5*Weighting!AA12+Indicator_db1_default!M5*Weighting!AA13+Indicator_db1_default!N5*Weighting!AA14+Indicator_db1_default!O5*Weighting!AA15+Indicator_db1_default!P5*Weighting!AA16+Indicator_db1_default!Q5*Weighting!AA17</f>
        <v>-7.1241628416936598E-2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8000"/>
  </sheetPr>
  <dimension ref="A1:AA5"/>
  <sheetViews>
    <sheetView workbookViewId="0">
      <selection activeCell="B1" sqref="B1:F1"/>
    </sheetView>
  </sheetViews>
  <sheetFormatPr baseColWidth="10" defaultColWidth="8.7265625" defaultRowHeight="14.5" x14ac:dyDescent="0.35"/>
  <cols>
    <col min="1" max="27" width="14.26953125" customWidth="1"/>
  </cols>
  <sheetData>
    <row r="1" spans="1:27" ht="104.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8">
        <f ca="1">+Indicator_db1_S1!B2*Weighting!B2+Indicator_db1_S1!C2*Weighting!B3+Indicator_db1_S1!D2*Weighting!B4+Indicator_db1_S1!E2*Weighting!B5+Indicator_db1_S1!F2*Weighting!B6+Indicator_db1_S1!G2*Weighting!B7+Indicator_db1_S1!H2*Weighting!B8+Indicator_db1_S1!I2*Weighting!B9+Indicator_db1_S1!J2*Weighting!B10+Indicator_db1_S1!K2*Weighting!B11+Indicator_db1_S1!L2*Weighting!B12+Indicator_db1_S1!M2*Weighting!B13+Indicator_db1_S1!N2*Weighting!B14+Indicator_db1_S1!O2*Weighting!B15+Indicator_db1_S1!P2*Weighting!B16+Indicator_db1_S1!Q2*Weighting!B17</f>
        <v>-0.29316353980726634</v>
      </c>
      <c r="C2" s="8">
        <f ca="1">+Indicator_db1_S1!B2*Weighting!C2+Indicator_db1_S1!C2*Weighting!C3+Indicator_db1_S1!D2*Weighting!C4+Indicator_db1_S1!E2*Weighting!C5+Indicator_db1_S1!F2*Weighting!C6+Indicator_db1_S1!G2*Weighting!C7+Indicator_db1_S1!H2*Weighting!C8+Indicator_db1_S1!I2*Weighting!C9+Indicator_db1_S1!J2*Weighting!C10+Indicator_db1_S1!K2*Weighting!C11+Indicator_db1_S1!L2*Weighting!C12+Indicator_db1_S1!M2*Weighting!C13+Indicator_db1_S1!N2*Weighting!C14+Indicator_db1_S1!O2*Weighting!C15+Indicator_db1_S1!P2*Weighting!C16+Indicator_db1_S1!Q2*Weighting!C17</f>
        <v>-0.46397067996671149</v>
      </c>
      <c r="D2" s="8">
        <f ca="1">+Indicator_db1_S1!B2*Weighting!D2+Indicator_db1_S1!C2*Weighting!D3+Indicator_db1_S1!D2*Weighting!D4+Indicator_db1_S1!E2*Weighting!D5+Indicator_db1_S1!F2*Weighting!D6+Indicator_db1_S1!G2*Weighting!D7+Indicator_db1_S1!H2*Weighting!D8+Indicator_db1_S1!I2*Weighting!D9+Indicator_db1_S1!J2*Weighting!D10+Indicator_db1_S1!K2*Weighting!D11+Indicator_db1_S1!L2*Weighting!D12+Indicator_db1_S1!M2*Weighting!D13+Indicator_db1_S1!N2*Weighting!D14+Indicator_db1_S1!O2*Weighting!D15+Indicator_db1_S1!P2*Weighting!D16+Indicator_db1_S1!Q2*Weighting!D17</f>
        <v>-0.29751184729252395</v>
      </c>
      <c r="E2" s="8">
        <f ca="1">+Indicator_db1_S1!B2*Weighting!E2+Indicator_db1_S1!C2*Weighting!E3+Indicator_db1_S1!D2*Weighting!E4+Indicator_db1_S1!E2*Weighting!E5+Indicator_db1_S1!F2*Weighting!E6+Indicator_db1_S1!G2*Weighting!E7+Indicator_db1_S1!H2*Weighting!E8+Indicator_db1_S1!I2*Weighting!E9+Indicator_db1_S1!J2*Weighting!E10+Indicator_db1_S1!K2*Weighting!E11+Indicator_db1_S1!L2*Weighting!E12+Indicator_db1_S1!M2*Weighting!E13+Indicator_db1_S1!N2*Weighting!E14+Indicator_db1_S1!O2*Weighting!E15+Indicator_db1_S1!P2*Weighting!E16+Indicator_db1_S1!Q2*Weighting!E17</f>
        <v>-0.49621236674710045</v>
      </c>
      <c r="F2" s="8">
        <f ca="1">+Indicator_db1_S1!B2*Weighting!F2+Indicator_db1_S1!C2*Weighting!F3+Indicator_db1_S1!D2*Weighting!F4+Indicator_db1_S1!E2*Weighting!F5+Indicator_db1_S1!F2*Weighting!F6+Indicator_db1_S1!G2*Weighting!F7+Indicator_db1_S1!H2*Weighting!F8+Indicator_db1_S1!I2*Weighting!F9+Indicator_db1_S1!J2*Weighting!F10+Indicator_db1_S1!K2*Weighting!F11+Indicator_db1_S1!L2*Weighting!F12+Indicator_db1_S1!M2*Weighting!F13+Indicator_db1_S1!N2*Weighting!F14+Indicator_db1_S1!O2*Weighting!F15+Indicator_db1_S1!P2*Weighting!F16+Indicator_db1_S1!Q2*Weighting!F17</f>
        <v>-0.36644037649930017</v>
      </c>
      <c r="G2" s="8">
        <f>+Indicator_db1_S1!B2*Weighting!G2+Indicator_db1_S1!C2*Weighting!G3+Indicator_db1_S1!D2*Weighting!G4+Indicator_db1_S1!E2*Weighting!G5+Indicator_db1_S1!F2*Weighting!G6+Indicator_db1_S1!G2*Weighting!G7+Indicator_db1_S1!H2*Weighting!G8+Indicator_db1_S1!I2*Weighting!G9+Indicator_db1_S1!J2*Weighting!G10+Indicator_db1_S1!K2*Weighting!G11+Indicator_db1_S1!L2*Weighting!G12+Indicator_db1_S1!M2*Weighting!G13+Indicator_db1_S1!N2*Weighting!G14+Indicator_db1_S1!O2*Weighting!G15+Indicator_db1_S1!P2*Weighting!G16+Indicator_db1_S1!Q2*Weighting!G17</f>
        <v>-0.20885291739407688</v>
      </c>
      <c r="H2" s="8">
        <f>+Indicator_db1_S1!B2*Weighting!H2+Indicator_db1_S1!C2*Weighting!H3+Indicator_db1_S1!D2*Weighting!H4+Indicator_db1_S1!E2*Weighting!H5+Indicator_db1_S1!F2*Weighting!H6+Indicator_db1_S1!G2*Weighting!H7+Indicator_db1_S1!H2*Weighting!H8+Indicator_db1_S1!I2*Weighting!H9+Indicator_db1_S1!J2*Weighting!H10+Indicator_db1_S1!K2*Weighting!H11+Indicator_db1_S1!L2*Weighting!H12+Indicator_db1_S1!M2*Weighting!H13+Indicator_db1_S1!N2*Weighting!H14+Indicator_db1_S1!O2*Weighting!H15+Indicator_db1_S1!P2*Weighting!H16+Indicator_db1_S1!Q2*Weighting!H17</f>
        <v>-0.28286506526392374</v>
      </c>
      <c r="I2" s="8">
        <f>+Indicator_db1_S1!B2*Weighting!I2+Indicator_db1_S1!C2*Weighting!I3+Indicator_db1_S1!D2*Weighting!I4+Indicator_db1_S1!E2*Weighting!I5+Indicator_db1_S1!F2*Weighting!I6+Indicator_db1_S1!G2*Weighting!I7+Indicator_db1_S1!H2*Weighting!I8+Indicator_db1_S1!I2*Weighting!I9+Indicator_db1_S1!J2*Weighting!I10+Indicator_db1_S1!K2*Weighting!I11+Indicator_db1_S1!L2*Weighting!I12+Indicator_db1_S1!M2*Weighting!I13+Indicator_db1_S1!N2*Weighting!I14+Indicator_db1_S1!O2*Weighting!I15+Indicator_db1_S1!P2*Weighting!I16+Indicator_db1_S1!Q2*Weighting!I17</f>
        <v>-0.21437610473932589</v>
      </c>
      <c r="J2" s="8">
        <f>+Indicator_db1_S1!B2*Weighting!J2+Indicator_db1_S1!C2*Weighting!J3+Indicator_db1_S1!D2*Weighting!J4+Indicator_db1_S1!E2*Weighting!J5+Indicator_db1_S1!F2*Weighting!J6+Indicator_db1_S1!G2*Weighting!J7+Indicator_db1_S1!H2*Weighting!J8+Indicator_db1_S1!I2*Weighting!J9+Indicator_db1_S1!J2*Weighting!J10+Indicator_db1_S1!K2*Weighting!J11+Indicator_db1_S1!L2*Weighting!J12+Indicator_db1_S1!M2*Weighting!J13+Indicator_db1_S1!N2*Weighting!J14+Indicator_db1_S1!O2*Weighting!J15+Indicator_db1_S1!P2*Weighting!J16+Indicator_db1_S1!Q2*Weighting!J17</f>
        <v>-0.34450071910865904</v>
      </c>
      <c r="K2" s="8">
        <f>+Indicator_db1_S1!B2*Weighting!K2+Indicator_db1_S1!C2*Weighting!K3+Indicator_db1_S1!D2*Weighting!K4+Indicator_db1_S1!E2*Weighting!K5+Indicator_db1_S1!F2*Weighting!K6+Indicator_db1_S1!G2*Weighting!K7+Indicator_db1_S1!H2*Weighting!K8+Indicator_db1_S1!I2*Weighting!K9+Indicator_db1_S1!J2*Weighting!K10+Indicator_db1_S1!K2*Weighting!K11+Indicator_db1_S1!L2*Weighting!K12+Indicator_db1_S1!M2*Weighting!K13+Indicator_db1_S1!N2*Weighting!K14+Indicator_db1_S1!O2*Weighting!K15+Indicator_db1_S1!P2*Weighting!K16+Indicator_db1_S1!Q2*Weighting!K17</f>
        <v>-0.23818071812961911</v>
      </c>
      <c r="L2" s="8">
        <f>+Indicator_db1_S1!B2*Weighting!L2+Indicator_db1_S1!C2*Weighting!L3+Indicator_db1_S1!D2*Weighting!L4+Indicator_db1_S1!E2*Weighting!L5+Indicator_db1_S1!F2*Weighting!L6+Indicator_db1_S1!G2*Weighting!L7+Indicator_db1_S1!H2*Weighting!L8+Indicator_db1_S1!I2*Weighting!L9+Indicator_db1_S1!J2*Weighting!L10+Indicator_db1_S1!K2*Weighting!L11+Indicator_db1_S1!L2*Weighting!L12+Indicator_db1_S1!M2*Weighting!L13+Indicator_db1_S1!N2*Weighting!L14+Indicator_db1_S1!O2*Weighting!L15+Indicator_db1_S1!P2*Weighting!L16+Indicator_db1_S1!Q2*Weighting!L17</f>
        <v>-0.71949606529966403</v>
      </c>
      <c r="M2" s="8">
        <f>+Indicator_db1_S1!B2*Weighting!M2+Indicator_db1_S1!C2*Weighting!M3+Indicator_db1_S1!D2*Weighting!M4+Indicator_db1_S1!E2*Weighting!M5+Indicator_db1_S1!F2*Weighting!M6+Indicator_db1_S1!G2*Weighting!M7+Indicator_db1_S1!H2*Weighting!M8+Indicator_db1_S1!I2*Weighting!M9+Indicator_db1_S1!J2*Weighting!M10+Indicator_db1_S1!K2*Weighting!M11+Indicator_db1_S1!L2*Weighting!M12+Indicator_db1_S1!M2*Weighting!M13+Indicator_db1_S1!N2*Weighting!M14+Indicator_db1_S1!O2*Weighting!M15+Indicator_db1_S1!P2*Weighting!M16+Indicator_db1_S1!Q2*Weighting!M17</f>
        <v>-3.0883672319592985E-2</v>
      </c>
      <c r="N2" s="8">
        <f>+Indicator_db1_S1!B2*Weighting!N2+Indicator_db1_S1!C2*Weighting!N3+Indicator_db1_S1!D2*Weighting!N4+Indicator_db1_S1!E2*Weighting!N5+Indicator_db1_S1!F2*Weighting!N6+Indicator_db1_S1!G2*Weighting!N7+Indicator_db1_S1!H2*Weighting!N8+Indicator_db1_S1!I2*Weighting!N9+Indicator_db1_S1!J2*Weighting!N10+Indicator_db1_S1!K2*Weighting!N11+Indicator_db1_S1!L2*Weighting!N12+Indicator_db1_S1!M2*Weighting!N13+Indicator_db1_S1!N2*Weighting!N14+Indicator_db1_S1!O2*Weighting!N15+Indicator_db1_S1!P2*Weighting!N16+Indicator_db1_S1!Q2*Weighting!N17</f>
        <v>-0.1817750165281776</v>
      </c>
      <c r="O2" s="8">
        <f>+Indicator_db1_S1!B2*Weighting!O2+Indicator_db1_S1!C2*Weighting!O3+Indicator_db1_S1!D2*Weighting!O4+Indicator_db1_S1!E2*Weighting!O5+Indicator_db1_S1!F2*Weighting!O6+Indicator_db1_S1!G2*Weighting!O7+Indicator_db1_S1!H2*Weighting!O8+Indicator_db1_S1!I2*Weighting!O9+Indicator_db1_S1!J2*Weighting!O10+Indicator_db1_S1!K2*Weighting!O11+Indicator_db1_S1!L2*Weighting!O12+Indicator_db1_S1!M2*Weighting!O13+Indicator_db1_S1!N2*Weighting!O14+Indicator_db1_S1!O2*Weighting!O15+Indicator_db1_S1!P2*Weighting!O16+Indicator_db1_S1!Q2*Weighting!O17</f>
        <v>-0.26148760457930281</v>
      </c>
      <c r="P2" s="8">
        <f>+Indicator_db1_S1!B2*Weighting!P2+Indicator_db1_S1!C2*Weighting!P3+Indicator_db1_S1!D2*Weighting!P4+Indicator_db1_S1!E2*Weighting!P5+Indicator_db1_S1!F2*Weighting!P6+Indicator_db1_S1!G2*Weighting!P7+Indicator_db1_S1!H2*Weighting!P8+Indicator_db1_S1!I2*Weighting!P9+Indicator_db1_S1!J2*Weighting!P10+Indicator_db1_S1!K2*Weighting!P11+Indicator_db1_S1!L2*Weighting!P12+Indicator_db1_S1!M2*Weighting!P13+Indicator_db1_S1!N2*Weighting!P14+Indicator_db1_S1!O2*Weighting!P15+Indicator_db1_S1!P2*Weighting!P16+Indicator_db1_S1!Q2*Weighting!P17</f>
        <v>-0.43821768868870087</v>
      </c>
      <c r="Q2" s="8">
        <f>+Indicator_db1_S1!B2*Weighting!Q2+Indicator_db1_S1!C2*Weighting!Q3+Indicator_db1_S1!D2*Weighting!Q4+Indicator_db1_S1!E2*Weighting!Q5+Indicator_db1_S1!F2*Weighting!Q6+Indicator_db1_S1!G2*Weighting!Q7+Indicator_db1_S1!H2*Weighting!Q8+Indicator_db1_S1!I2*Weighting!Q9+Indicator_db1_S1!J2*Weighting!Q10+Indicator_db1_S1!K2*Weighting!Q11+Indicator_db1_S1!L2*Weighting!Q12+Indicator_db1_S1!M2*Weighting!Q13+Indicator_db1_S1!N2*Weighting!Q14+Indicator_db1_S1!O2*Weighting!Q15+Indicator_db1_S1!P2*Weighting!Q16+Indicator_db1_S1!Q2*Weighting!Q17</f>
        <v>-4.1967208107269637E-2</v>
      </c>
      <c r="R2" s="8">
        <f>+Indicator_db1_S1!B2*Weighting!R2+Indicator_db1_S1!C2*Weighting!R3+Indicator_db1_S1!D2*Weighting!R4+Indicator_db1_S1!E2*Weighting!R5+Indicator_db1_S1!F2*Weighting!R6+Indicator_db1_S1!G2*Weighting!R7+Indicator_db1_S1!H2*Weighting!R8+Indicator_db1_S1!I2*Weighting!R9+Indicator_db1_S1!J2*Weighting!R10+Indicator_db1_S1!K2*Weighting!R11+Indicator_db1_S1!L2*Weighting!R12+Indicator_db1_S1!M2*Weighting!R13+Indicator_db1_S1!N2*Weighting!R14+Indicator_db1_S1!O2*Weighting!R15+Indicator_db1_S1!P2*Weighting!R16+Indicator_db1_S1!Q2*Weighting!R17</f>
        <v>-0.15949291533404591</v>
      </c>
      <c r="S2" s="8">
        <f>+Indicator_db1_S1!B2*Weighting!S2+Indicator_db1_S1!C2*Weighting!S3+Indicator_db1_S1!D2*Weighting!S4+Indicator_db1_S1!E2*Weighting!S5+Indicator_db1_S1!F2*Weighting!S6+Indicator_db1_S1!G2*Weighting!S7+Indicator_db1_S1!H2*Weighting!S8+Indicator_db1_S1!I2*Weighting!S9+Indicator_db1_S1!J2*Weighting!S10+Indicator_db1_S1!K2*Weighting!S11+Indicator_db1_S1!L2*Weighting!S12+Indicator_db1_S1!M2*Weighting!S13+Indicator_db1_S1!N2*Weighting!S14+Indicator_db1_S1!O2*Weighting!S15+Indicator_db1_S1!P2*Weighting!S16+Indicator_db1_S1!Q2*Weighting!S17</f>
        <v>-9.2292073814812914E-2</v>
      </c>
      <c r="T2" s="8">
        <f>+Indicator_db1_S1!B2*Weighting!T2+Indicator_db1_S1!C2*Weighting!T3+Indicator_db1_S1!D2*Weighting!T4+Indicator_db1_S1!E2*Weighting!T5+Indicator_db1_S1!F2*Weighting!T6+Indicator_db1_S1!G2*Weighting!T7+Indicator_db1_S1!H2*Weighting!T8+Indicator_db1_S1!I2*Weighting!T9+Indicator_db1_S1!J2*Weighting!T10+Indicator_db1_S1!K2*Weighting!T11+Indicator_db1_S1!L2*Weighting!T12+Indicator_db1_S1!M2*Weighting!T13+Indicator_db1_S1!N2*Weighting!T14+Indicator_db1_S1!O2*Weighting!T15+Indicator_db1_S1!P2*Weighting!T16+Indicator_db1_S1!Q2*Weighting!T17</f>
        <v>-0.16885407690068924</v>
      </c>
      <c r="U2" s="8">
        <f>+Indicator_db1_S1!B2*Weighting!U2+Indicator_db1_S1!C2*Weighting!U3+Indicator_db1_S1!D2*Weighting!U4+Indicator_db1_S1!E2*Weighting!U5+Indicator_db1_S1!F2*Weighting!U6+Indicator_db1_S1!G2*Weighting!U7+Indicator_db1_S1!H2*Weighting!U8+Indicator_db1_S1!I2*Weighting!U9+Indicator_db1_S1!J2*Weighting!U10+Indicator_db1_S1!K2*Weighting!U11+Indicator_db1_S1!L2*Weighting!U12+Indicator_db1_S1!M2*Weighting!U13+Indicator_db1_S1!N2*Weighting!U14+Indicator_db1_S1!O2*Weighting!U15+Indicator_db1_S1!P2*Weighting!U16+Indicator_db1_S1!Q2*Weighting!U17</f>
        <v>-9.8179470325421812E-3</v>
      </c>
      <c r="V2" s="8">
        <f>+Indicator_db1_S1!B2*Weighting!V2+Indicator_db1_S1!C2*Weighting!V3+Indicator_db1_S1!D2*Weighting!V4+Indicator_db1_S1!E2*Weighting!V5+Indicator_db1_S1!F2*Weighting!V6+Indicator_db1_S1!G2*Weighting!V7+Indicator_db1_S1!H2*Weighting!V8+Indicator_db1_S1!I2*Weighting!V9+Indicator_db1_S1!J2*Weighting!V10+Indicator_db1_S1!K2*Weighting!V11+Indicator_db1_S1!L2*Weighting!V12+Indicator_db1_S1!M2*Weighting!V13+Indicator_db1_S1!N2*Weighting!V14+Indicator_db1_S1!O2*Weighting!V15+Indicator_db1_S1!P2*Weighting!V16+Indicator_db1_S1!Q2*Weighting!V17</f>
        <v>-0.22123309068967351</v>
      </c>
      <c r="W2" s="8">
        <f>+Indicator_db1_S1!B2*Weighting!W2+Indicator_db1_S1!C2*Weighting!W3+Indicator_db1_S1!D2*Weighting!W4+Indicator_db1_S1!E2*Weighting!W5+Indicator_db1_S1!F2*Weighting!W6+Indicator_db1_S1!G2*Weighting!W7+Indicator_db1_S1!H2*Weighting!W8+Indicator_db1_S1!I2*Weighting!W9+Indicator_db1_S1!J2*Weighting!W10+Indicator_db1_S1!K2*Weighting!W11+Indicator_db1_S1!L2*Weighting!W12+Indicator_db1_S1!M2*Weighting!W13+Indicator_db1_S1!N2*Weighting!W14+Indicator_db1_S1!O2*Weighting!W15+Indicator_db1_S1!P2*Weighting!W16+Indicator_db1_S1!Q2*Weighting!W17</f>
        <v>-0.38266571908142433</v>
      </c>
      <c r="X2" s="8">
        <f>+Indicator_db1_S1!B2*Weighting!X2+Indicator_db1_S1!C2*Weighting!X3+Indicator_db1_S1!D2*Weighting!X4+Indicator_db1_S1!E2*Weighting!X5+Indicator_db1_S1!F2*Weighting!X6+Indicator_db1_S1!G2*Weighting!X7+Indicator_db1_S1!H2*Weighting!X8+Indicator_db1_S1!I2*Weighting!X9+Indicator_db1_S1!J2*Weighting!X10+Indicator_db1_S1!K2*Weighting!X11+Indicator_db1_S1!L2*Weighting!X12+Indicator_db1_S1!M2*Weighting!X13+Indicator_db1_S1!N2*Weighting!X14+Indicator_db1_S1!O2*Weighting!X15+Indicator_db1_S1!P2*Weighting!X16+Indicator_db1_S1!Q2*Weighting!X17</f>
        <v>-0.44768263773300848</v>
      </c>
      <c r="Y2" s="8">
        <f>+Indicator_db1_S1!B2*Weighting!Y2+Indicator_db1_S1!C2*Weighting!Y3+Indicator_db1_S1!D2*Weighting!Y4+Indicator_db1_S1!E2*Weighting!Y5+Indicator_db1_S1!F2*Weighting!Y6+Indicator_db1_S1!G2*Weighting!Y7+Indicator_db1_S1!H2*Weighting!Y8+Indicator_db1_S1!I2*Weighting!Y9+Indicator_db1_S1!J2*Weighting!Y10+Indicator_db1_S1!K2*Weighting!Y11+Indicator_db1_S1!L2*Weighting!Y12+Indicator_db1_S1!M2*Weighting!Y13+Indicator_db1_S1!N2*Weighting!Y14+Indicator_db1_S1!O2*Weighting!Y15+Indicator_db1_S1!P2*Weighting!Y16+Indicator_db1_S1!Q2*Weighting!Y17</f>
        <v>2.3721532502528127E-2</v>
      </c>
      <c r="Z2" s="8">
        <f>+Indicator_db1_S1!B2*Weighting!Z2+Indicator_db1_S1!C2*Weighting!Z3+Indicator_db1_S1!D2*Weighting!Z4+Indicator_db1_S1!E2*Weighting!Z5+Indicator_db1_S1!F2*Weighting!Z6+Indicator_db1_S1!G2*Weighting!Z7+Indicator_db1_S1!H2*Weighting!Z8+Indicator_db1_S1!I2*Weighting!Z9+Indicator_db1_S1!J2*Weighting!Z10+Indicator_db1_S1!K2*Weighting!Z11+Indicator_db1_S1!L2*Weighting!Z12+Indicator_db1_S1!M2*Weighting!Z13+Indicator_db1_S1!N2*Weighting!Z14+Indicator_db1_S1!O2*Weighting!Z15+Indicator_db1_S1!P2*Weighting!Z16+Indicator_db1_S1!Q2*Weighting!Z17</f>
        <v>-0.1927838554400304</v>
      </c>
      <c r="AA2" s="8">
        <f>+Indicator_db1_S1!B2*Weighting!AA2+Indicator_db1_S1!C2*Weighting!AA3+Indicator_db1_S1!D2*Weighting!AA4+Indicator_db1_S1!E2*Weighting!AA5+Indicator_db1_S1!F2*Weighting!AA6+Indicator_db1_S1!G2*Weighting!AA7+Indicator_db1_S1!H2*Weighting!AA8+Indicator_db1_S1!I2*Weighting!AA9+Indicator_db1_S1!J2*Weighting!AA10+Indicator_db1_S1!K2*Weighting!AA11+Indicator_db1_S1!L2*Weighting!AA12+Indicator_db1_S1!M2*Weighting!AA13+Indicator_db1_S1!N2*Weighting!AA14+Indicator_db1_S1!O2*Weighting!AA15+Indicator_db1_S1!P2*Weighting!AA16+Indicator_db1_S1!Q2*Weighting!AA17</f>
        <v>-1.6718639258823286E-2</v>
      </c>
    </row>
    <row r="3" spans="1:27" x14ac:dyDescent="0.35">
      <c r="A3" s="5" t="s">
        <v>2</v>
      </c>
      <c r="B3" s="8">
        <f ca="1">+Indicator_db1_S1!B3*Weighting!B2+Indicator_db1_S1!C3*Weighting!B3+Indicator_db1_S1!D3*Weighting!B4+Indicator_db1_S1!E3*Weighting!B5+Indicator_db1_S1!F3*Weighting!B6+Indicator_db1_S1!G3*Weighting!B7+Indicator_db1_S1!H3*Weighting!B8+Indicator_db1_S1!I3*Weighting!B9+Indicator_db1_S1!J3*Weighting!B10+Indicator_db1_S1!K3*Weighting!B11+Indicator_db1_S1!L3*Weighting!B12+Indicator_db1_S1!M3*Weighting!B13+Indicator_db1_S1!N3*Weighting!B14+Indicator_db1_S1!O3*Weighting!B15+Indicator_db1_S1!P3*Weighting!B16+Indicator_db1_S1!Q3*Weighting!B17</f>
        <v>3.9865600744128961E-2</v>
      </c>
      <c r="C3" s="8">
        <f ca="1">+Indicator_db1_S1!B3*Weighting!C2+Indicator_db1_S1!C3*Weighting!C3+Indicator_db1_S1!D3*Weighting!C4+Indicator_db1_S1!E3*Weighting!C5+Indicator_db1_S1!F3*Weighting!C6+Indicator_db1_S1!G3*Weighting!C7+Indicator_db1_S1!H3*Weighting!C8+Indicator_db1_S1!I3*Weighting!C9+Indicator_db1_S1!J3*Weighting!C10+Indicator_db1_S1!K3*Weighting!C11+Indicator_db1_S1!L3*Weighting!C12+Indicator_db1_S1!M3*Weighting!C13+Indicator_db1_S1!N3*Weighting!C14+Indicator_db1_S1!O3*Weighting!C15+Indicator_db1_S1!P3*Weighting!C16+Indicator_db1_S1!Q3*Weighting!C17</f>
        <v>-0.87872609454614103</v>
      </c>
      <c r="D3" s="8">
        <f ca="1">+Indicator_db1_S1!B3*Weighting!D2+Indicator_db1_S1!C3*Weighting!D3+Indicator_db1_S1!D3*Weighting!D4+Indicator_db1_S1!E3*Weighting!D5+Indicator_db1_S1!F3*Weighting!D6+Indicator_db1_S1!G3*Weighting!D7+Indicator_db1_S1!H3*Weighting!D8+Indicator_db1_S1!I3*Weighting!D9+Indicator_db1_S1!J3*Weighting!D10+Indicator_db1_S1!K3*Weighting!D11+Indicator_db1_S1!L3*Weighting!D12+Indicator_db1_S1!M3*Weighting!D13+Indicator_db1_S1!N3*Weighting!D14+Indicator_db1_S1!O3*Weighting!D15+Indicator_db1_S1!P3*Weighting!D16+Indicator_db1_S1!Q3*Weighting!D17</f>
        <v>2.4575433054337771E-2</v>
      </c>
      <c r="E3" s="8">
        <f ca="1">+Indicator_db1_S1!B3*Weighting!E2+Indicator_db1_S1!C3*Weighting!E3+Indicator_db1_S1!D3*Weighting!E4+Indicator_db1_S1!E3*Weighting!E5+Indicator_db1_S1!F3*Weighting!E6+Indicator_db1_S1!G3*Weighting!E7+Indicator_db1_S1!H3*Weighting!E8+Indicator_db1_S1!I3*Weighting!E9+Indicator_db1_S1!J3*Weighting!E10+Indicator_db1_S1!K3*Weighting!E11+Indicator_db1_S1!L3*Weighting!E12+Indicator_db1_S1!M3*Weighting!E13+Indicator_db1_S1!N3*Weighting!E14+Indicator_db1_S1!O3*Weighting!E15+Indicator_db1_S1!P3*Weighting!E16+Indicator_db1_S1!Q3*Weighting!E17</f>
        <v>-0.96523164742234313</v>
      </c>
      <c r="F3" s="8">
        <f ca="1">+Indicator_db1_S1!B3*Weighting!F2+Indicator_db1_S1!C3*Weighting!F3+Indicator_db1_S1!D3*Weighting!F4+Indicator_db1_S1!E3*Weighting!F5+Indicator_db1_S1!F3*Weighting!F6+Indicator_db1_S1!G3*Weighting!F7+Indicator_db1_S1!H3*Weighting!F8+Indicator_db1_S1!I3*Weighting!F9+Indicator_db1_S1!J3*Weighting!F10+Indicator_db1_S1!K3*Weighting!F11+Indicator_db1_S1!L3*Weighting!F12+Indicator_db1_S1!M3*Weighting!F13+Indicator_db1_S1!N3*Weighting!F14+Indicator_db1_S1!O3*Weighting!F15+Indicator_db1_S1!P3*Weighting!F16+Indicator_db1_S1!Q3*Weighting!F17</f>
        <v>-0.30892205807601036</v>
      </c>
      <c r="G3" s="8">
        <f>+Indicator_db1_S1!B3*Weighting!G2+Indicator_db1_S1!C3*Weighting!G3+Indicator_db1_S1!D3*Weighting!G4+Indicator_db1_S1!E3*Weighting!G5+Indicator_db1_S1!F3*Weighting!G6+Indicator_db1_S1!G3*Weighting!G7+Indicator_db1_S1!H3*Weighting!G8+Indicator_db1_S1!I3*Weighting!G9+Indicator_db1_S1!J3*Weighting!G10+Indicator_db1_S1!K3*Weighting!G11+Indicator_db1_S1!L3*Weighting!G12+Indicator_db1_S1!M3*Weighting!G13+Indicator_db1_S1!N3*Weighting!G14+Indicator_db1_S1!O3*Weighting!G15+Indicator_db1_S1!P3*Weighting!G16+Indicator_db1_S1!Q3*Weighting!G17</f>
        <v>0.2532626895430497</v>
      </c>
      <c r="H3" s="8">
        <f>+Indicator_db1_S1!B3*Weighting!H2+Indicator_db1_S1!C3*Weighting!H3+Indicator_db1_S1!D3*Weighting!H4+Indicator_db1_S1!E3*Weighting!H5+Indicator_db1_S1!F3*Weighting!H6+Indicator_db1_S1!G3*Weighting!H7+Indicator_db1_S1!H3*Weighting!H8+Indicator_db1_S1!I3*Weighting!H9+Indicator_db1_S1!J3*Weighting!H10+Indicator_db1_S1!K3*Weighting!H11+Indicator_db1_S1!L3*Weighting!H12+Indicator_db1_S1!M3*Weighting!H13+Indicator_db1_S1!N3*Weighting!H14+Indicator_db1_S1!O3*Weighting!H15+Indicator_db1_S1!P3*Weighting!H16+Indicator_db1_S1!Q3*Weighting!H17</f>
        <v>-0.17306930866554307</v>
      </c>
      <c r="I3" s="8">
        <f>+Indicator_db1_S1!B3*Weighting!I2+Indicator_db1_S1!C3*Weighting!I3+Indicator_db1_S1!D3*Weighting!I4+Indicator_db1_S1!E3*Weighting!I5+Indicator_db1_S1!F3*Weighting!I6+Indicator_db1_S1!G3*Weighting!I7+Indicator_db1_S1!H3*Weighting!I8+Indicator_db1_S1!I3*Weighting!I9+Indicator_db1_S1!J3*Weighting!I10+Indicator_db1_S1!K3*Weighting!I11+Indicator_db1_S1!L3*Weighting!I12+Indicator_db1_S1!M3*Weighting!I13+Indicator_db1_S1!N3*Weighting!I14+Indicator_db1_S1!O3*Weighting!I15+Indicator_db1_S1!P3*Weighting!I16+Indicator_db1_S1!Q3*Weighting!I17</f>
        <v>0.24474330437093125</v>
      </c>
      <c r="J3" s="8">
        <f>+Indicator_db1_S1!B3*Weighting!J2+Indicator_db1_S1!C3*Weighting!J3+Indicator_db1_S1!D3*Weighting!J4+Indicator_db1_S1!E3*Weighting!J5+Indicator_db1_S1!F3*Weighting!J6+Indicator_db1_S1!G3*Weighting!J7+Indicator_db1_S1!H3*Weighting!J8+Indicator_db1_S1!I3*Weighting!J9+Indicator_db1_S1!J3*Weighting!J10+Indicator_db1_S1!K3*Weighting!J11+Indicator_db1_S1!L3*Weighting!J12+Indicator_db1_S1!M3*Weighting!J13+Indicator_db1_S1!N3*Weighting!J14+Indicator_db1_S1!O3*Weighting!J15+Indicator_db1_S1!P3*Weighting!J16+Indicator_db1_S1!Q3*Weighting!J17</f>
        <v>-0.23120240841308445</v>
      </c>
      <c r="K3" s="8">
        <f>+Indicator_db1_S1!B3*Weighting!K2+Indicator_db1_S1!C3*Weighting!K3+Indicator_db1_S1!D3*Weighting!K4+Indicator_db1_S1!E3*Weighting!K5+Indicator_db1_S1!F3*Weighting!K6+Indicator_db1_S1!G3*Weighting!K7+Indicator_db1_S1!H3*Weighting!K8+Indicator_db1_S1!I3*Weighting!K9+Indicator_db1_S1!J3*Weighting!K10+Indicator_db1_S1!K3*Weighting!K11+Indicator_db1_S1!L3*Weighting!K12+Indicator_db1_S1!M3*Weighting!K13+Indicator_db1_S1!N3*Weighting!K14+Indicator_db1_S1!O3*Weighting!K15+Indicator_db1_S1!P3*Weighting!K16+Indicator_db1_S1!Q3*Weighting!K17</f>
        <v>9.3096036968506213E-2</v>
      </c>
      <c r="L3" s="8">
        <f>+Indicator_db1_S1!B3*Weighting!L2+Indicator_db1_S1!C3*Weighting!L3+Indicator_db1_S1!D3*Weighting!L4+Indicator_db1_S1!E3*Weighting!L5+Indicator_db1_S1!F3*Weighting!L6+Indicator_db1_S1!G3*Weighting!L7+Indicator_db1_S1!H3*Weighting!L8+Indicator_db1_S1!I3*Weighting!L9+Indicator_db1_S1!J3*Weighting!L10+Indicator_db1_S1!K3*Weighting!L11+Indicator_db1_S1!L3*Weighting!L12+Indicator_db1_S1!M3*Weighting!L13+Indicator_db1_S1!N3*Weighting!L14+Indicator_db1_S1!O3*Weighting!L15+Indicator_db1_S1!P3*Weighting!L16+Indicator_db1_S1!Q3*Weighting!L17</f>
        <v>-2.2408900438925428</v>
      </c>
      <c r="M3" s="8">
        <f>+Indicator_db1_S1!B3*Weighting!M2+Indicator_db1_S1!C3*Weighting!M3+Indicator_db1_S1!D3*Weighting!M4+Indicator_db1_S1!E3*Weighting!M5+Indicator_db1_S1!F3*Weighting!M6+Indicator_db1_S1!G3*Weighting!M7+Indicator_db1_S1!H3*Weighting!M8+Indicator_db1_S1!I3*Weighting!M9+Indicator_db1_S1!J3*Weighting!M10+Indicator_db1_S1!K3*Weighting!M11+Indicator_db1_S1!L3*Weighting!M12+Indicator_db1_S1!M3*Weighting!M13+Indicator_db1_S1!N3*Weighting!M14+Indicator_db1_S1!O3*Weighting!M15+Indicator_db1_S1!P3*Weighting!M16+Indicator_db1_S1!Q3*Weighting!M17</f>
        <v>0.10299712240632564</v>
      </c>
      <c r="N3" s="8">
        <f>+Indicator_db1_S1!B3*Weighting!N2+Indicator_db1_S1!C3*Weighting!N3+Indicator_db1_S1!D3*Weighting!N4+Indicator_db1_S1!E3*Weighting!N5+Indicator_db1_S1!F3*Weighting!N6+Indicator_db1_S1!G3*Weighting!N7+Indicator_db1_S1!H3*Weighting!N8+Indicator_db1_S1!I3*Weighting!N9+Indicator_db1_S1!J3*Weighting!N10+Indicator_db1_S1!K3*Weighting!N11+Indicator_db1_S1!L3*Weighting!N12+Indicator_db1_S1!M3*Weighting!N13+Indicator_db1_S1!N3*Weighting!N14+Indicator_db1_S1!O3*Weighting!N15+Indicator_db1_S1!P3*Weighting!N16+Indicator_db1_S1!Q3*Weighting!N17</f>
        <v>0.63481625046365164</v>
      </c>
      <c r="O3" s="8">
        <f>+Indicator_db1_S1!B3*Weighting!O2+Indicator_db1_S1!C3*Weighting!O3+Indicator_db1_S1!D3*Weighting!O4+Indicator_db1_S1!E3*Weighting!O5+Indicator_db1_S1!F3*Weighting!O6+Indicator_db1_S1!G3*Weighting!O7+Indicator_db1_S1!H3*Weighting!O8+Indicator_db1_S1!I3*Weighting!O9+Indicator_db1_S1!J3*Weighting!O10+Indicator_db1_S1!K3*Weighting!O11+Indicator_db1_S1!L3*Weighting!O12+Indicator_db1_S1!M3*Weighting!O13+Indicator_db1_S1!N3*Weighting!O14+Indicator_db1_S1!O3*Weighting!O15+Indicator_db1_S1!P3*Weighting!O16+Indicator_db1_S1!Q3*Weighting!O17</f>
        <v>0.35480187205479635</v>
      </c>
      <c r="P3" s="8">
        <f>+Indicator_db1_S1!B3*Weighting!P2+Indicator_db1_S1!C3*Weighting!P3+Indicator_db1_S1!D3*Weighting!P4+Indicator_db1_S1!E3*Weighting!P5+Indicator_db1_S1!F3*Weighting!P6+Indicator_db1_S1!G3*Weighting!P7+Indicator_db1_S1!H3*Weighting!P8+Indicator_db1_S1!I3*Weighting!P9+Indicator_db1_S1!J3*Weighting!P10+Indicator_db1_S1!K3*Weighting!P11+Indicator_db1_S1!L3*Weighting!P12+Indicator_db1_S1!M3*Weighting!P13+Indicator_db1_S1!N3*Weighting!P14+Indicator_db1_S1!O3*Weighting!P15+Indicator_db1_S1!P3*Weighting!P16+Indicator_db1_S1!Q3*Weighting!P17</f>
        <v>0.20183537884863118</v>
      </c>
      <c r="Q3" s="8">
        <f>+Indicator_db1_S1!B3*Weighting!Q2+Indicator_db1_S1!C3*Weighting!Q3+Indicator_db1_S1!D3*Weighting!Q4+Indicator_db1_S1!E3*Weighting!Q5+Indicator_db1_S1!F3*Weighting!Q6+Indicator_db1_S1!G3*Weighting!Q7+Indicator_db1_S1!H3*Weighting!Q8+Indicator_db1_S1!I3*Weighting!Q9+Indicator_db1_S1!J3*Weighting!Q10+Indicator_db1_S1!K3*Weighting!Q11+Indicator_db1_S1!L3*Weighting!Q12+Indicator_db1_S1!M3*Weighting!Q13+Indicator_db1_S1!N3*Weighting!Q14+Indicator_db1_S1!O3*Weighting!Q15+Indicator_db1_S1!P3*Weighting!Q16+Indicator_db1_S1!Q3*Weighting!Q17</f>
        <v>5.763889645590603E-2</v>
      </c>
      <c r="R3" s="8">
        <f>+Indicator_db1_S1!B3*Weighting!R2+Indicator_db1_S1!C3*Weighting!R3+Indicator_db1_S1!D3*Weighting!R4+Indicator_db1_S1!E3*Weighting!R5+Indicator_db1_S1!F3*Weighting!R6+Indicator_db1_S1!G3*Weighting!R7+Indicator_db1_S1!H3*Weighting!R8+Indicator_db1_S1!I3*Weighting!R9+Indicator_db1_S1!J3*Weighting!R10+Indicator_db1_S1!K3*Weighting!R11+Indicator_db1_S1!L3*Weighting!R12+Indicator_db1_S1!M3*Weighting!R13+Indicator_db1_S1!N3*Weighting!R14+Indicator_db1_S1!O3*Weighting!R15+Indicator_db1_S1!P3*Weighting!R16+Indicator_db1_S1!Q3*Weighting!R17</f>
        <v>0.55826376185479409</v>
      </c>
      <c r="S3" s="8">
        <f>+Indicator_db1_S1!B3*Weighting!S2+Indicator_db1_S1!C3*Weighting!S3+Indicator_db1_S1!D3*Weighting!S4+Indicator_db1_S1!E3*Weighting!S5+Indicator_db1_S1!F3*Weighting!S6+Indicator_db1_S1!G3*Weighting!S7+Indicator_db1_S1!H3*Weighting!S8+Indicator_db1_S1!I3*Weighting!S9+Indicator_db1_S1!J3*Weighting!S10+Indicator_db1_S1!K3*Weighting!S11+Indicator_db1_S1!L3*Weighting!S12+Indicator_db1_S1!M3*Weighting!S13+Indicator_db1_S1!N3*Weighting!S14+Indicator_db1_S1!O3*Weighting!S15+Indicator_db1_S1!P3*Weighting!S16+Indicator_db1_S1!Q3*Weighting!S17</f>
        <v>0.32135146211283022</v>
      </c>
      <c r="T3" s="8">
        <f>+Indicator_db1_S1!B3*Weighting!T2+Indicator_db1_S1!C3*Weighting!T3+Indicator_db1_S1!D3*Weighting!T4+Indicator_db1_S1!E3*Weighting!T5+Indicator_db1_S1!F3*Weighting!T6+Indicator_db1_S1!G3*Weighting!T7+Indicator_db1_S1!H3*Weighting!T8+Indicator_db1_S1!I3*Weighting!T9+Indicator_db1_S1!J3*Weighting!T10+Indicator_db1_S1!K3*Weighting!T11+Indicator_db1_S1!L3*Weighting!T12+Indicator_db1_S1!M3*Weighting!T13+Indicator_db1_S1!N3*Weighting!T14+Indicator_db1_S1!O3*Weighting!T15+Indicator_db1_S1!P3*Weighting!T16+Indicator_db1_S1!Q3*Weighting!T17</f>
        <v>0.76153931327610147</v>
      </c>
      <c r="U3" s="8">
        <f>+Indicator_db1_S1!B3*Weighting!U2+Indicator_db1_S1!C3*Weighting!U3+Indicator_db1_S1!D3*Weighting!U4+Indicator_db1_S1!E3*Weighting!U5+Indicator_db1_S1!F3*Weighting!U6+Indicator_db1_S1!G3*Weighting!U7+Indicator_db1_S1!H3*Weighting!U8+Indicator_db1_S1!I3*Weighting!U9+Indicator_db1_S1!J3*Weighting!U10+Indicator_db1_S1!K3*Weighting!U11+Indicator_db1_S1!L3*Weighting!U12+Indicator_db1_S1!M3*Weighting!U13+Indicator_db1_S1!N3*Weighting!U14+Indicator_db1_S1!O3*Weighting!U15+Indicator_db1_S1!P3*Weighting!U16+Indicator_db1_S1!Q3*Weighting!U17</f>
        <v>0.80302290606614712</v>
      </c>
      <c r="V3" s="8">
        <f>+Indicator_db1_S1!B3*Weighting!V2+Indicator_db1_S1!C3*Weighting!V3+Indicator_db1_S1!D3*Weighting!V4+Indicator_db1_S1!E3*Weighting!V5+Indicator_db1_S1!F3*Weighting!V6+Indicator_db1_S1!G3*Weighting!V7+Indicator_db1_S1!H3*Weighting!V8+Indicator_db1_S1!I3*Weighting!V9+Indicator_db1_S1!J3*Weighting!V10+Indicator_db1_S1!K3*Weighting!V11+Indicator_db1_S1!L3*Weighting!V12+Indicator_db1_S1!M3*Weighting!V13+Indicator_db1_S1!N3*Weighting!V14+Indicator_db1_S1!O3*Weighting!V15+Indicator_db1_S1!P3*Weighting!V16+Indicator_db1_S1!Q3*Weighting!V17</f>
        <v>0.74542583161237297</v>
      </c>
      <c r="W3" s="8">
        <f>+Indicator_db1_S1!B3*Weighting!W2+Indicator_db1_S1!C3*Weighting!W3+Indicator_db1_S1!D3*Weighting!W4+Indicator_db1_S1!E3*Weighting!W5+Indicator_db1_S1!F3*Weighting!W6+Indicator_db1_S1!G3*Weighting!W7+Indicator_db1_S1!H3*Weighting!W8+Indicator_db1_S1!I3*Weighting!W9+Indicator_db1_S1!J3*Weighting!W10+Indicator_db1_S1!K3*Weighting!W11+Indicator_db1_S1!L3*Weighting!W12+Indicator_db1_S1!M3*Weighting!W13+Indicator_db1_S1!N3*Weighting!W14+Indicator_db1_S1!O3*Weighting!W15+Indicator_db1_S1!P3*Weighting!W16+Indicator_db1_S1!Q3*Weighting!W17</f>
        <v>0.15632358686237832</v>
      </c>
      <c r="X3" s="8">
        <f>+Indicator_db1_S1!B3*Weighting!X2+Indicator_db1_S1!C3*Weighting!X3+Indicator_db1_S1!D3*Weighting!X4+Indicator_db1_S1!E3*Weighting!X5+Indicator_db1_S1!F3*Weighting!X6+Indicator_db1_S1!G3*Weighting!X7+Indicator_db1_S1!H3*Weighting!X8+Indicator_db1_S1!I3*Weighting!X9+Indicator_db1_S1!J3*Weighting!X10+Indicator_db1_S1!K3*Weighting!X11+Indicator_db1_S1!L3*Weighting!X12+Indicator_db1_S1!M3*Weighting!X13+Indicator_db1_S1!N3*Weighting!X14+Indicator_db1_S1!O3*Weighting!X15+Indicator_db1_S1!P3*Weighting!X16+Indicator_db1_S1!Q3*Weighting!X17</f>
        <v>0.14627051957911349</v>
      </c>
      <c r="Y3" s="8">
        <f>+Indicator_db1_S1!B3*Weighting!Y2+Indicator_db1_S1!C3*Weighting!Y3+Indicator_db1_S1!D3*Weighting!Y4+Indicator_db1_S1!E3*Weighting!Y5+Indicator_db1_S1!F3*Weighting!Y6+Indicator_db1_S1!G3*Weighting!Y7+Indicator_db1_S1!H3*Weighting!Y8+Indicator_db1_S1!I3*Weighting!Y9+Indicator_db1_S1!J3*Weighting!Y10+Indicator_db1_S1!K3*Weighting!Y11+Indicator_db1_S1!L3*Weighting!Y12+Indicator_db1_S1!M3*Weighting!Y13+Indicator_db1_S1!N3*Weighting!Y14+Indicator_db1_S1!O3*Weighting!Y15+Indicator_db1_S1!P3*Weighting!Y16+Indicator_db1_S1!Q3*Weighting!Y17</f>
        <v>0.56189175822149129</v>
      </c>
      <c r="Z3" s="8">
        <f>+Indicator_db1_S1!B3*Weighting!Z2+Indicator_db1_S1!C3*Weighting!Z3+Indicator_db1_S1!D3*Weighting!Z4+Indicator_db1_S1!E3*Weighting!Z5+Indicator_db1_S1!F3*Weighting!Z6+Indicator_db1_S1!G3*Weighting!Z7+Indicator_db1_S1!H3*Weighting!Z8+Indicator_db1_S1!I3*Weighting!Z9+Indicator_db1_S1!J3*Weighting!Z10+Indicator_db1_S1!K3*Weighting!Z11+Indicator_db1_S1!L3*Weighting!Z12+Indicator_db1_S1!M3*Weighting!Z13+Indicator_db1_S1!N3*Weighting!Z14+Indicator_db1_S1!O3*Weighting!Z15+Indicator_db1_S1!P3*Weighting!Z16+Indicator_db1_S1!Q3*Weighting!Z17</f>
        <v>0.63623258854409914</v>
      </c>
      <c r="AA3" s="8">
        <f>+Indicator_db1_S1!B3*Weighting!AA2+Indicator_db1_S1!C3*Weighting!AA3+Indicator_db1_S1!D3*Weighting!AA4+Indicator_db1_S1!E3*Weighting!AA5+Indicator_db1_S1!F3*Weighting!AA6+Indicator_db1_S1!G3*Weighting!AA7+Indicator_db1_S1!H3*Weighting!AA8+Indicator_db1_S1!I3*Weighting!AA9+Indicator_db1_S1!J3*Weighting!AA10+Indicator_db1_S1!K3*Weighting!AA11+Indicator_db1_S1!L3*Weighting!AA12+Indicator_db1_S1!M3*Weighting!AA13+Indicator_db1_S1!N3*Weighting!AA14+Indicator_db1_S1!O3*Weighting!AA15+Indicator_db1_S1!P3*Weighting!AA16+Indicator_db1_S1!Q3*Weighting!AA17</f>
        <v>0.2506818282226983</v>
      </c>
    </row>
    <row r="4" spans="1:27" x14ac:dyDescent="0.35">
      <c r="A4" s="5" t="s">
        <v>3</v>
      </c>
      <c r="B4" s="8">
        <f ca="1">+Indicator_db1_S1!B4*Weighting!B2+Indicator_db1_S1!C4*Weighting!B3+Indicator_db1_S1!D4*Weighting!B4+Indicator_db1_S1!E4*Weighting!B5+Indicator_db1_S1!F4*Weighting!B6+Indicator_db1_S1!G4*Weighting!B7+Indicator_db1_S1!H4*Weighting!B8+Indicator_db1_S1!I4*Weighting!B9+Indicator_db1_S1!J4*Weighting!B10+Indicator_db1_S1!K4*Weighting!B11+Indicator_db1_S1!L4*Weighting!B12+Indicator_db1_S1!M4*Weighting!B13+Indicator_db1_S1!N4*Weighting!B14+Indicator_db1_S1!O4*Weighting!B15+Indicator_db1_S1!P4*Weighting!B16+Indicator_db1_S1!Q4*Weighting!B17</f>
        <v>-0.35234366908174847</v>
      </c>
      <c r="C4" s="8">
        <f ca="1">+Indicator_db1_S1!B4*Weighting!C2+Indicator_db1_S1!C4*Weighting!C3+Indicator_db1_S1!D4*Weighting!C4+Indicator_db1_S1!E4*Weighting!C5+Indicator_db1_S1!F4*Weighting!C6+Indicator_db1_S1!G4*Weighting!C7+Indicator_db1_S1!H4*Weighting!C8+Indicator_db1_S1!I4*Weighting!C9+Indicator_db1_S1!J4*Weighting!C10+Indicator_db1_S1!K4*Weighting!C11+Indicator_db1_S1!L4*Weighting!C12+Indicator_db1_S1!M4*Weighting!C13+Indicator_db1_S1!N4*Weighting!C14+Indicator_db1_S1!O4*Weighting!C15+Indicator_db1_S1!P4*Weighting!C16+Indicator_db1_S1!Q4*Weighting!C17</f>
        <v>-0.38866135992880241</v>
      </c>
      <c r="D4" s="8">
        <f ca="1">+Indicator_db1_S1!B4*Weighting!D2+Indicator_db1_S1!C4*Weighting!D3+Indicator_db1_S1!D4*Weighting!D4+Indicator_db1_S1!E4*Weighting!D5+Indicator_db1_S1!F4*Weighting!D6+Indicator_db1_S1!G4*Weighting!D7+Indicator_db1_S1!H4*Weighting!D8+Indicator_db1_S1!I4*Weighting!D9+Indicator_db1_S1!J4*Weighting!D10+Indicator_db1_S1!K4*Weighting!D11+Indicator_db1_S1!L4*Weighting!D12+Indicator_db1_S1!M4*Weighting!D13+Indicator_db1_S1!N4*Weighting!D14+Indicator_db1_S1!O4*Weighting!D15+Indicator_db1_S1!P4*Weighting!D16+Indicator_db1_S1!Q4*Weighting!D17</f>
        <v>-0.35297227151063171</v>
      </c>
      <c r="E4" s="8">
        <f ca="1">+Indicator_db1_S1!B4*Weighting!E2+Indicator_db1_S1!C4*Weighting!E3+Indicator_db1_S1!D4*Weighting!E4+Indicator_db1_S1!E4*Weighting!E5+Indicator_db1_S1!F4*Weighting!E6+Indicator_db1_S1!G4*Weighting!E7+Indicator_db1_S1!H4*Weighting!E8+Indicator_db1_S1!I4*Weighting!E9+Indicator_db1_S1!J4*Weighting!E10+Indicator_db1_S1!K4*Weighting!E11+Indicator_db1_S1!L4*Weighting!E12+Indicator_db1_S1!M4*Weighting!E13+Indicator_db1_S1!N4*Weighting!E14+Indicator_db1_S1!O4*Weighting!E15+Indicator_db1_S1!P4*Weighting!E16+Indicator_db1_S1!Q4*Weighting!E17</f>
        <v>-0.43148284060728814</v>
      </c>
      <c r="F4" s="8">
        <f ca="1">+Indicator_db1_S1!B4*Weighting!F2+Indicator_db1_S1!C4*Weighting!F3+Indicator_db1_S1!D4*Weighting!F4+Indicator_db1_S1!E4*Weighting!F5+Indicator_db1_S1!F4*Weighting!F6+Indicator_db1_S1!G4*Weighting!F7+Indicator_db1_S1!H4*Weighting!F8+Indicator_db1_S1!I4*Weighting!F9+Indicator_db1_S1!J4*Weighting!F10+Indicator_db1_S1!K4*Weighting!F11+Indicator_db1_S1!L4*Weighting!F12+Indicator_db1_S1!M4*Weighting!F13+Indicator_db1_S1!N4*Weighting!F14+Indicator_db1_S1!O4*Weighting!F15+Indicator_db1_S1!P4*Weighting!F16+Indicator_db1_S1!Q4*Weighting!F17</f>
        <v>-0.37371639424243602</v>
      </c>
      <c r="G4" s="8">
        <f>+Indicator_db1_S1!B4*Weighting!G2+Indicator_db1_S1!C4*Weighting!G3+Indicator_db1_S1!D4*Weighting!G4+Indicator_db1_S1!E4*Weighting!G5+Indicator_db1_S1!F4*Weighting!G6+Indicator_db1_S1!G4*Weighting!G7+Indicator_db1_S1!H4*Weighting!G8+Indicator_db1_S1!I4*Weighting!G9+Indicator_db1_S1!J4*Weighting!G10+Indicator_db1_S1!K4*Weighting!G11+Indicator_db1_S1!L4*Weighting!G12+Indicator_db1_S1!M4*Weighting!G13+Indicator_db1_S1!N4*Weighting!G14+Indicator_db1_S1!O4*Weighting!G15+Indicator_db1_S1!P4*Weighting!G16+Indicator_db1_S1!Q4*Weighting!G17</f>
        <v>-0.29954454059087887</v>
      </c>
      <c r="H4" s="8">
        <f>+Indicator_db1_S1!B4*Weighting!H2+Indicator_db1_S1!C4*Weighting!H3+Indicator_db1_S1!D4*Weighting!H4+Indicator_db1_S1!E4*Weighting!H5+Indicator_db1_S1!F4*Weighting!H6+Indicator_db1_S1!G4*Weighting!H7+Indicator_db1_S1!H4*Weighting!H8+Indicator_db1_S1!I4*Weighting!H9+Indicator_db1_S1!J4*Weighting!H10+Indicator_db1_S1!K4*Weighting!H11+Indicator_db1_S1!L4*Weighting!H12+Indicator_db1_S1!M4*Weighting!H13+Indicator_db1_S1!N4*Weighting!H14+Indicator_db1_S1!O4*Weighting!H15+Indicator_db1_S1!P4*Weighting!H16+Indicator_db1_S1!Q4*Weighting!H17</f>
        <v>-0.30680354484619171</v>
      </c>
      <c r="I4" s="8">
        <f>+Indicator_db1_S1!B4*Weighting!I2+Indicator_db1_S1!C4*Weighting!I3+Indicator_db1_S1!D4*Weighting!I4+Indicator_db1_S1!E4*Weighting!I5+Indicator_db1_S1!F4*Weighting!I6+Indicator_db1_S1!G4*Weighting!I7+Indicator_db1_S1!H4*Weighting!I8+Indicator_db1_S1!I4*Weighting!I9+Indicator_db1_S1!J4*Weighting!I10+Indicator_db1_S1!K4*Weighting!I11+Indicator_db1_S1!L4*Weighting!I12+Indicator_db1_S1!M4*Weighting!I13+Indicator_db1_S1!N4*Weighting!I14+Indicator_db1_S1!O4*Weighting!I15+Indicator_db1_S1!P4*Weighting!I16+Indicator_db1_S1!Q4*Weighting!I17</f>
        <v>-0.30356187688864367</v>
      </c>
      <c r="J4" s="8">
        <f>+Indicator_db1_S1!B4*Weighting!J2+Indicator_db1_S1!C4*Weighting!J3+Indicator_db1_S1!D4*Weighting!J4+Indicator_db1_S1!E4*Weighting!J5+Indicator_db1_S1!F4*Weighting!J6+Indicator_db1_S1!G4*Weighting!J7+Indicator_db1_S1!H4*Weighting!J8+Indicator_db1_S1!I4*Weighting!J9+Indicator_db1_S1!J4*Weighting!J10+Indicator_db1_S1!K4*Weighting!J11+Indicator_db1_S1!L4*Weighting!J12+Indicator_db1_S1!M4*Weighting!J13+Indicator_db1_S1!N4*Weighting!J14+Indicator_db1_S1!O4*Weighting!J15+Indicator_db1_S1!P4*Weighting!J16+Indicator_db1_S1!Q4*Weighting!J17</f>
        <v>-0.391881016819707</v>
      </c>
      <c r="K4" s="8">
        <f>+Indicator_db1_S1!B4*Weighting!K2+Indicator_db1_S1!C4*Weighting!K3+Indicator_db1_S1!D4*Weighting!K4+Indicator_db1_S1!E4*Weighting!K5+Indicator_db1_S1!F4*Weighting!K6+Indicator_db1_S1!G4*Weighting!K7+Indicator_db1_S1!H4*Weighting!K8+Indicator_db1_S1!I4*Weighting!K9+Indicator_db1_S1!J4*Weighting!K10+Indicator_db1_S1!K4*Weighting!K11+Indicator_db1_S1!L4*Weighting!K12+Indicator_db1_S1!M4*Weighting!K13+Indicator_db1_S1!N4*Weighting!K14+Indicator_db1_S1!O4*Weighting!K15+Indicator_db1_S1!P4*Weighting!K16+Indicator_db1_S1!Q4*Weighting!K17</f>
        <v>-0.30167295911495812</v>
      </c>
      <c r="L4" s="8">
        <f>+Indicator_db1_S1!B4*Weighting!L2+Indicator_db1_S1!C4*Weighting!L3+Indicator_db1_S1!D4*Weighting!L4+Indicator_db1_S1!E4*Weighting!L5+Indicator_db1_S1!F4*Weighting!L6+Indicator_db1_S1!G4*Weighting!L7+Indicator_db1_S1!H4*Weighting!L8+Indicator_db1_S1!I4*Weighting!L9+Indicator_db1_S1!J4*Weighting!L10+Indicator_db1_S1!K4*Weighting!L11+Indicator_db1_S1!L4*Weighting!L12+Indicator_db1_S1!M4*Weighting!L13+Indicator_db1_S1!N4*Weighting!L14+Indicator_db1_S1!O4*Weighting!L15+Indicator_db1_S1!P4*Weighting!L16+Indicator_db1_S1!Q4*Weighting!L17</f>
        <v>-0.42787951626605042</v>
      </c>
      <c r="M4" s="8">
        <f>+Indicator_db1_S1!B4*Weighting!M2+Indicator_db1_S1!C4*Weighting!M3+Indicator_db1_S1!D4*Weighting!M4+Indicator_db1_S1!E4*Weighting!M5+Indicator_db1_S1!F4*Weighting!M6+Indicator_db1_S1!G4*Weighting!M7+Indicator_db1_S1!H4*Weighting!M8+Indicator_db1_S1!I4*Weighting!M9+Indicator_db1_S1!J4*Weighting!M10+Indicator_db1_S1!K4*Weighting!M11+Indicator_db1_S1!L4*Weighting!M12+Indicator_db1_S1!M4*Weighting!M13+Indicator_db1_S1!N4*Weighting!M14+Indicator_db1_S1!O4*Weighting!M15+Indicator_db1_S1!P4*Weighting!M16+Indicator_db1_S1!Q4*Weighting!M17</f>
        <v>-5.810324725099366E-2</v>
      </c>
      <c r="N4" s="8">
        <f>+Indicator_db1_S1!B4*Weighting!N2+Indicator_db1_S1!C4*Weighting!N3+Indicator_db1_S1!D4*Weighting!N4+Indicator_db1_S1!E4*Weighting!N5+Indicator_db1_S1!F4*Weighting!N6+Indicator_db1_S1!G4*Weighting!N7+Indicator_db1_S1!H4*Weighting!N8+Indicator_db1_S1!I4*Weighting!N9+Indicator_db1_S1!J4*Weighting!N10+Indicator_db1_S1!K4*Weighting!N11+Indicator_db1_S1!L4*Weighting!N12+Indicator_db1_S1!M4*Weighting!N13+Indicator_db1_S1!N4*Weighting!N14+Indicator_db1_S1!O4*Weighting!N15+Indicator_db1_S1!P4*Weighting!N16+Indicator_db1_S1!Q4*Weighting!N17</f>
        <v>-0.28498544657645791</v>
      </c>
      <c r="O4" s="8">
        <f>+Indicator_db1_S1!B4*Weighting!O2+Indicator_db1_S1!C4*Weighting!O3+Indicator_db1_S1!D4*Weighting!O4+Indicator_db1_S1!E4*Weighting!O5+Indicator_db1_S1!F4*Weighting!O6+Indicator_db1_S1!G4*Weighting!O7+Indicator_db1_S1!H4*Weighting!O8+Indicator_db1_S1!I4*Weighting!O9+Indicator_db1_S1!J4*Weighting!O10+Indicator_db1_S1!K4*Weighting!O11+Indicator_db1_S1!L4*Weighting!O12+Indicator_db1_S1!M4*Weighting!O13+Indicator_db1_S1!N4*Weighting!O14+Indicator_db1_S1!O4*Weighting!O15+Indicator_db1_S1!P4*Weighting!O16+Indicator_db1_S1!Q4*Weighting!O17</f>
        <v>-0.46445276868468249</v>
      </c>
      <c r="P4" s="8">
        <f>+Indicator_db1_S1!B4*Weighting!P2+Indicator_db1_S1!C4*Weighting!P3+Indicator_db1_S1!D4*Weighting!P4+Indicator_db1_S1!E4*Weighting!P5+Indicator_db1_S1!F4*Weighting!P6+Indicator_db1_S1!G4*Weighting!P7+Indicator_db1_S1!H4*Weighting!P8+Indicator_db1_S1!I4*Weighting!P9+Indicator_db1_S1!J4*Weighting!P10+Indicator_db1_S1!K4*Weighting!P11+Indicator_db1_S1!L4*Weighting!P12+Indicator_db1_S1!M4*Weighting!P13+Indicator_db1_S1!N4*Weighting!P14+Indicator_db1_S1!O4*Weighting!P15+Indicator_db1_S1!P4*Weighting!P16+Indicator_db1_S1!Q4*Weighting!P17</f>
        <v>-0.56246717112647715</v>
      </c>
      <c r="Q4" s="8">
        <f>+Indicator_db1_S1!B4*Weighting!Q2+Indicator_db1_S1!C4*Weighting!Q3+Indicator_db1_S1!D4*Weighting!Q4+Indicator_db1_S1!E4*Weighting!Q5+Indicator_db1_S1!F4*Weighting!Q6+Indicator_db1_S1!G4*Weighting!Q7+Indicator_db1_S1!H4*Weighting!Q8+Indicator_db1_S1!I4*Weighting!Q9+Indicator_db1_S1!J4*Weighting!Q10+Indicator_db1_S1!K4*Weighting!Q11+Indicator_db1_S1!L4*Weighting!Q12+Indicator_db1_S1!M4*Weighting!Q13+Indicator_db1_S1!N4*Weighting!Q14+Indicator_db1_S1!O4*Weighting!Q15+Indicator_db1_S1!P4*Weighting!Q16+Indicator_db1_S1!Q4*Weighting!Q17</f>
        <v>-6.2198303580598725E-2</v>
      </c>
      <c r="R4" s="8">
        <f>+Indicator_db1_S1!B4*Weighting!R2+Indicator_db1_S1!C4*Weighting!R3+Indicator_db1_S1!D4*Weighting!R4+Indicator_db1_S1!E4*Weighting!R5+Indicator_db1_S1!F4*Weighting!R6+Indicator_db1_S1!G4*Weighting!R7+Indicator_db1_S1!H4*Weighting!R8+Indicator_db1_S1!I4*Weighting!R9+Indicator_db1_S1!J4*Weighting!R10+Indicator_db1_S1!K4*Weighting!R11+Indicator_db1_S1!L4*Weighting!R12+Indicator_db1_S1!M4*Weighting!R13+Indicator_db1_S1!N4*Weighting!R14+Indicator_db1_S1!O4*Weighting!R15+Indicator_db1_S1!P4*Weighting!R16+Indicator_db1_S1!Q4*Weighting!R17</f>
        <v>-0.28737930571312381</v>
      </c>
      <c r="S4" s="8">
        <f>+Indicator_db1_S1!B4*Weighting!S2+Indicator_db1_S1!C4*Weighting!S3+Indicator_db1_S1!D4*Weighting!S4+Indicator_db1_S1!E4*Weighting!S5+Indicator_db1_S1!F4*Weighting!S6+Indicator_db1_S1!G4*Weighting!S7+Indicator_db1_S1!H4*Weighting!S8+Indicator_db1_S1!I4*Weighting!S9+Indicator_db1_S1!J4*Weighting!S10+Indicator_db1_S1!K4*Weighting!S11+Indicator_db1_S1!L4*Weighting!S12+Indicator_db1_S1!M4*Weighting!S13+Indicator_db1_S1!N4*Weighting!S14+Indicator_db1_S1!O4*Weighting!S15+Indicator_db1_S1!P4*Weighting!S16+Indicator_db1_S1!Q4*Weighting!S17</f>
        <v>-0.16230993331574259</v>
      </c>
      <c r="T4" s="8">
        <f>+Indicator_db1_S1!B4*Weighting!T2+Indicator_db1_S1!C4*Weighting!T3+Indicator_db1_S1!D4*Weighting!T4+Indicator_db1_S1!E4*Weighting!T5+Indicator_db1_S1!F4*Weighting!T6+Indicator_db1_S1!G4*Weighting!T7+Indicator_db1_S1!H4*Weighting!T8+Indicator_db1_S1!I4*Weighting!T9+Indicator_db1_S1!J4*Weighting!T10+Indicator_db1_S1!K4*Weighting!T11+Indicator_db1_S1!L4*Weighting!T12+Indicator_db1_S1!M4*Weighting!T13+Indicator_db1_S1!N4*Weighting!T14+Indicator_db1_S1!O4*Weighting!T15+Indicator_db1_S1!P4*Weighting!T16+Indicator_db1_S1!Q4*Weighting!T17</f>
        <v>-0.3278088560525162</v>
      </c>
      <c r="U4" s="8">
        <f>+Indicator_db1_S1!B4*Weighting!U2+Indicator_db1_S1!C4*Weighting!U3+Indicator_db1_S1!D4*Weighting!U4+Indicator_db1_S1!E4*Weighting!U5+Indicator_db1_S1!F4*Weighting!U6+Indicator_db1_S1!G4*Weighting!U7+Indicator_db1_S1!H4*Weighting!U8+Indicator_db1_S1!I4*Weighting!U9+Indicator_db1_S1!J4*Weighting!U10+Indicator_db1_S1!K4*Weighting!U11+Indicator_db1_S1!L4*Weighting!U12+Indicator_db1_S1!M4*Weighting!U13+Indicator_db1_S1!N4*Weighting!U14+Indicator_db1_S1!O4*Weighting!U15+Indicator_db1_S1!P4*Weighting!U16+Indicator_db1_S1!Q4*Weighting!U17</f>
        <v>-0.14551859270064998</v>
      </c>
      <c r="V4" s="8">
        <f>+Indicator_db1_S1!B4*Weighting!V2+Indicator_db1_S1!C4*Weighting!V3+Indicator_db1_S1!D4*Weighting!V4+Indicator_db1_S1!E4*Weighting!V5+Indicator_db1_S1!F4*Weighting!V6+Indicator_db1_S1!G4*Weighting!V7+Indicator_db1_S1!H4*Weighting!V8+Indicator_db1_S1!I4*Weighting!V9+Indicator_db1_S1!J4*Weighting!V10+Indicator_db1_S1!K4*Weighting!V11+Indicator_db1_S1!L4*Weighting!V12+Indicator_db1_S1!M4*Weighting!V13+Indicator_db1_S1!N4*Weighting!V14+Indicator_db1_S1!O4*Weighting!V15+Indicator_db1_S1!P4*Weighting!V16+Indicator_db1_S1!Q4*Weighting!V17</f>
        <v>-0.38934659747797778</v>
      </c>
      <c r="W4" s="8">
        <f>+Indicator_db1_S1!B4*Weighting!W2+Indicator_db1_S1!C4*Weighting!W3+Indicator_db1_S1!D4*Weighting!W4+Indicator_db1_S1!E4*Weighting!W5+Indicator_db1_S1!F4*Weighting!W6+Indicator_db1_S1!G4*Weighting!W7+Indicator_db1_S1!H4*Weighting!W8+Indicator_db1_S1!I4*Weighting!W9+Indicator_db1_S1!J4*Weighting!W10+Indicator_db1_S1!K4*Weighting!W11+Indicator_db1_S1!L4*Weighting!W12+Indicator_db1_S1!M4*Weighting!W13+Indicator_db1_S1!N4*Weighting!W14+Indicator_db1_S1!O4*Weighting!W15+Indicator_db1_S1!P4*Weighting!W16+Indicator_db1_S1!Q4*Weighting!W17</f>
        <v>-0.60934725619522134</v>
      </c>
      <c r="X4" s="8">
        <f>+Indicator_db1_S1!B4*Weighting!X2+Indicator_db1_S1!C4*Weighting!X3+Indicator_db1_S1!D4*Weighting!X4+Indicator_db1_S1!E4*Weighting!X5+Indicator_db1_S1!F4*Weighting!X6+Indicator_db1_S1!G4*Weighting!X7+Indicator_db1_S1!H4*Weighting!X8+Indicator_db1_S1!I4*Weighting!X9+Indicator_db1_S1!J4*Weighting!X10+Indicator_db1_S1!K4*Weighting!X11+Indicator_db1_S1!L4*Weighting!X12+Indicator_db1_S1!M4*Weighting!X13+Indicator_db1_S1!N4*Weighting!X14+Indicator_db1_S1!O4*Weighting!X15+Indicator_db1_S1!P4*Weighting!X16+Indicator_db1_S1!Q4*Weighting!X17</f>
        <v>-0.58008496328645476</v>
      </c>
      <c r="Y4" s="8">
        <f>+Indicator_db1_S1!B4*Weighting!Y2+Indicator_db1_S1!C4*Weighting!Y3+Indicator_db1_S1!D4*Weighting!Y4+Indicator_db1_S1!E4*Weighting!Y5+Indicator_db1_S1!F4*Weighting!Y6+Indicator_db1_S1!G4*Weighting!Y7+Indicator_db1_S1!H4*Weighting!Y8+Indicator_db1_S1!I4*Weighting!Y9+Indicator_db1_S1!J4*Weighting!Y10+Indicator_db1_S1!K4*Weighting!Y11+Indicator_db1_S1!L4*Weighting!Y12+Indicator_db1_S1!M4*Weighting!Y13+Indicator_db1_S1!N4*Weighting!Y14+Indicator_db1_S1!O4*Weighting!Y15+Indicator_db1_S1!P4*Weighting!Y16+Indicator_db1_S1!Q4*Weighting!Y17</f>
        <v>-7.9130081216705159E-2</v>
      </c>
      <c r="Z4" s="8">
        <f>+Indicator_db1_S1!B4*Weighting!Z2+Indicator_db1_S1!C4*Weighting!Z3+Indicator_db1_S1!D4*Weighting!Z4+Indicator_db1_S1!E4*Weighting!Z5+Indicator_db1_S1!F4*Weighting!Z6+Indicator_db1_S1!G4*Weighting!Z7+Indicator_db1_S1!H4*Weighting!Z8+Indicator_db1_S1!I4*Weighting!Z9+Indicator_db1_S1!J4*Weighting!Z10+Indicator_db1_S1!K4*Weighting!Z11+Indicator_db1_S1!L4*Weighting!Z12+Indicator_db1_S1!M4*Weighting!Z13+Indicator_db1_S1!N4*Weighting!Z14+Indicator_db1_S1!O4*Weighting!Z15+Indicator_db1_S1!P4*Weighting!Z16+Indicator_db1_S1!Q4*Weighting!Z17</f>
        <v>-0.28306622074799542</v>
      </c>
      <c r="AA4" s="8">
        <f>+Indicator_db1_S1!B4*Weighting!AA2+Indicator_db1_S1!C4*Weighting!AA3+Indicator_db1_S1!D4*Weighting!AA4+Indicator_db1_S1!E4*Weighting!AA5+Indicator_db1_S1!F4*Weighting!AA6+Indicator_db1_S1!G4*Weighting!AA7+Indicator_db1_S1!H4*Weighting!AA8+Indicator_db1_S1!I4*Weighting!AA9+Indicator_db1_S1!J4*Weighting!AA10+Indicator_db1_S1!K4*Weighting!AA11+Indicator_db1_S1!L4*Weighting!AA12+Indicator_db1_S1!M4*Weighting!AA13+Indicator_db1_S1!N4*Weighting!AA14+Indicator_db1_S1!O4*Weighting!AA15+Indicator_db1_S1!P4*Weighting!AA16+Indicator_db1_S1!Q4*Weighting!AA17</f>
        <v>-6.8634389262414164E-2</v>
      </c>
    </row>
    <row r="5" spans="1:27" x14ac:dyDescent="0.35">
      <c r="A5" s="5" t="s">
        <v>4</v>
      </c>
      <c r="B5" s="8">
        <f ca="1">+Indicator_db1_S1!B5*Weighting!B2+Indicator_db1_S1!C5*Weighting!B3+Indicator_db1_S1!D5*Weighting!B4+Indicator_db1_S1!E5*Weighting!B5+Indicator_db1_S1!F5*Weighting!B6+Indicator_db1_S1!G5*Weighting!B7+Indicator_db1_S1!H5*Weighting!B8+Indicator_db1_S1!I5*Weighting!B9+Indicator_db1_S1!J5*Weighting!B10+Indicator_db1_S1!K5*Weighting!B11+Indicator_db1_S1!L5*Weighting!B12+Indicator_db1_S1!M5*Weighting!B13+Indicator_db1_S1!N5*Weighting!B14+Indicator_db1_S1!O5*Weighting!B15+Indicator_db1_S1!P5*Weighting!B16+Indicator_db1_S1!Q5*Weighting!B17</f>
        <v>-0.36471983380807665</v>
      </c>
      <c r="C5" s="8">
        <f ca="1">+Indicator_db1_S1!B5*Weighting!C2+Indicator_db1_S1!C5*Weighting!C3+Indicator_db1_S1!D5*Weighting!C4+Indicator_db1_S1!E5*Weighting!C5+Indicator_db1_S1!F5*Weighting!C6+Indicator_db1_S1!G5*Weighting!C7+Indicator_db1_S1!H5*Weighting!C8+Indicator_db1_S1!I5*Weighting!C9+Indicator_db1_S1!J5*Weighting!C10+Indicator_db1_S1!K5*Weighting!C11+Indicator_db1_S1!L5*Weighting!C12+Indicator_db1_S1!M5*Weighting!C13+Indicator_db1_S1!N5*Weighting!C14+Indicator_db1_S1!O5*Weighting!C15+Indicator_db1_S1!P5*Weighting!C16+Indicator_db1_S1!Q5*Weighting!C17</f>
        <v>-0.37592508846550726</v>
      </c>
      <c r="D5" s="8">
        <f ca="1">+Indicator_db1_S1!B5*Weighting!D2+Indicator_db1_S1!C5*Weighting!D3+Indicator_db1_S1!D5*Weighting!D4+Indicator_db1_S1!E5*Weighting!D5+Indicator_db1_S1!F5*Weighting!D6+Indicator_db1_S1!G5*Weighting!D7+Indicator_db1_S1!H5*Weighting!D8+Indicator_db1_S1!I5*Weighting!D9+Indicator_db1_S1!J5*Weighting!D10+Indicator_db1_S1!K5*Weighting!D11+Indicator_db1_S1!L5*Weighting!D12+Indicator_db1_S1!M5*Weighting!D13+Indicator_db1_S1!N5*Weighting!D14+Indicator_db1_S1!O5*Weighting!D15+Indicator_db1_S1!P5*Weighting!D16+Indicator_db1_S1!Q5*Weighting!D17</f>
        <v>-0.36790065792940602</v>
      </c>
      <c r="E5" s="8">
        <f ca="1">+Indicator_db1_S1!B5*Weighting!E2+Indicator_db1_S1!C5*Weighting!E3+Indicator_db1_S1!D5*Weighting!E4+Indicator_db1_S1!E5*Weighting!E5+Indicator_db1_S1!F5*Weighting!E6+Indicator_db1_S1!G5*Weighting!E7+Indicator_db1_S1!H5*Weighting!E8+Indicator_db1_S1!I5*Weighting!E9+Indicator_db1_S1!J5*Weighting!E10+Indicator_db1_S1!K5*Weighting!E11+Indicator_db1_S1!L5*Weighting!E12+Indicator_db1_S1!M5*Weighting!E13+Indicator_db1_S1!N5*Weighting!E14+Indicator_db1_S1!O5*Weighting!E15+Indicator_db1_S1!P5*Weighting!E16+Indicator_db1_S1!Q5*Weighting!E17</f>
        <v>-0.38302562394856099</v>
      </c>
      <c r="F5" s="8">
        <f ca="1">+Indicator_db1_S1!B5*Weighting!F2+Indicator_db1_S1!C5*Weighting!F3+Indicator_db1_S1!D5*Weighting!F4+Indicator_db1_S1!E5*Weighting!F5+Indicator_db1_S1!F5*Weighting!F6+Indicator_db1_S1!G5*Weighting!F7+Indicator_db1_S1!H5*Weighting!F8+Indicator_db1_S1!I5*Weighting!F9+Indicator_db1_S1!J5*Weighting!F10+Indicator_db1_S1!K5*Weighting!F11+Indicator_db1_S1!L5*Weighting!F12+Indicator_db1_S1!M5*Weighting!F13+Indicator_db1_S1!N5*Weighting!F14+Indicator_db1_S1!O5*Weighting!F15+Indicator_db1_S1!P5*Weighting!F16+Indicator_db1_S1!Q5*Weighting!F17</f>
        <v>-0.38076247081163966</v>
      </c>
      <c r="G5" s="8">
        <f>+Indicator_db1_S1!B5*Weighting!G2+Indicator_db1_S1!C5*Weighting!G3+Indicator_db1_S1!D5*Weighting!G4+Indicator_db1_S1!E5*Weighting!G5+Indicator_db1_S1!F5*Weighting!G6+Indicator_db1_S1!G5*Weighting!G7+Indicator_db1_S1!H5*Weighting!G8+Indicator_db1_S1!I5*Weighting!G9+Indicator_db1_S1!J5*Weighting!G10+Indicator_db1_S1!K5*Weighting!G11+Indicator_db1_S1!L5*Weighting!G12+Indicator_db1_S1!M5*Weighting!G13+Indicator_db1_S1!N5*Weighting!G14+Indicator_db1_S1!O5*Weighting!G15+Indicator_db1_S1!P5*Weighting!G16+Indicator_db1_S1!Q5*Weighting!G17</f>
        <v>-0.30243037090858449</v>
      </c>
      <c r="H5" s="8">
        <f>+Indicator_db1_S1!B5*Weighting!H2+Indicator_db1_S1!C5*Weighting!H3+Indicator_db1_S1!D5*Weighting!H4+Indicator_db1_S1!E5*Weighting!H5+Indicator_db1_S1!F5*Weighting!H6+Indicator_db1_S1!G5*Weighting!H7+Indicator_db1_S1!H5*Weighting!H8+Indicator_db1_S1!I5*Weighting!H9+Indicator_db1_S1!J5*Weighting!H10+Indicator_db1_S1!K5*Weighting!H11+Indicator_db1_S1!L5*Weighting!H12+Indicator_db1_S1!M5*Weighting!H13+Indicator_db1_S1!N5*Weighting!H14+Indicator_db1_S1!O5*Weighting!H15+Indicator_db1_S1!P5*Weighting!H16+Indicator_db1_S1!Q5*Weighting!H17</f>
        <v>-0.30350466440853863</v>
      </c>
      <c r="I5" s="8">
        <f>+Indicator_db1_S1!B5*Weighting!I2+Indicator_db1_S1!C5*Weighting!I3+Indicator_db1_S1!D5*Weighting!I4+Indicator_db1_S1!E5*Weighting!I5+Indicator_db1_S1!F5*Weighting!I6+Indicator_db1_S1!G5*Weighting!I7+Indicator_db1_S1!H5*Weighting!I8+Indicator_db1_S1!I5*Weighting!I9+Indicator_db1_S1!J5*Weighting!I10+Indicator_db1_S1!K5*Weighting!I11+Indicator_db1_S1!L5*Weighting!I12+Indicator_db1_S1!M5*Weighting!I13+Indicator_db1_S1!N5*Weighting!I14+Indicator_db1_S1!O5*Weighting!I15+Indicator_db1_S1!P5*Weighting!I16+Indicator_db1_S1!Q5*Weighting!I17</f>
        <v>-0.30795872634319976</v>
      </c>
      <c r="J5" s="8">
        <f>+Indicator_db1_S1!B5*Weighting!J2+Indicator_db1_S1!C5*Weighting!J3+Indicator_db1_S1!D5*Weighting!J4+Indicator_db1_S1!E5*Weighting!J5+Indicator_db1_S1!F5*Weighting!J6+Indicator_db1_S1!G5*Weighting!J7+Indicator_db1_S1!H5*Weighting!J8+Indicator_db1_S1!I5*Weighting!J9+Indicator_db1_S1!J5*Weighting!J10+Indicator_db1_S1!K5*Weighting!J11+Indicator_db1_S1!L5*Weighting!J12+Indicator_db1_S1!M5*Weighting!J13+Indicator_db1_S1!N5*Weighting!J14+Indicator_db1_S1!O5*Weighting!J15+Indicator_db1_S1!P5*Weighting!J16+Indicator_db1_S1!Q5*Weighting!J17</f>
        <v>-0.35067995753315201</v>
      </c>
      <c r="K5" s="8">
        <f>+Indicator_db1_S1!B5*Weighting!K2+Indicator_db1_S1!C5*Weighting!K3+Indicator_db1_S1!D5*Weighting!K4+Indicator_db1_S1!E5*Weighting!K5+Indicator_db1_S1!F5*Weighting!K6+Indicator_db1_S1!G5*Weighting!K7+Indicator_db1_S1!H5*Weighting!K8+Indicator_db1_S1!I5*Weighting!K9+Indicator_db1_S1!J5*Weighting!K10+Indicator_db1_S1!K5*Weighting!K11+Indicator_db1_S1!L5*Weighting!K12+Indicator_db1_S1!M5*Weighting!K13+Indicator_db1_S1!N5*Weighting!K14+Indicator_db1_S1!O5*Weighting!K15+Indicator_db1_S1!P5*Weighting!K16+Indicator_db1_S1!Q5*Weighting!K17</f>
        <v>-0.306278142505435</v>
      </c>
      <c r="L5" s="8">
        <f>+Indicator_db1_S1!B5*Weighting!L2+Indicator_db1_S1!C5*Weighting!L3+Indicator_db1_S1!D5*Weighting!L4+Indicator_db1_S1!E5*Weighting!L5+Indicator_db1_S1!F5*Weighting!L6+Indicator_db1_S1!G5*Weighting!L7+Indicator_db1_S1!H5*Weighting!L8+Indicator_db1_S1!I5*Weighting!L9+Indicator_db1_S1!J5*Weighting!L10+Indicator_db1_S1!K5*Weighting!L11+Indicator_db1_S1!L5*Weighting!L12+Indicator_db1_S1!M5*Weighting!L13+Indicator_db1_S1!N5*Weighting!L14+Indicator_db1_S1!O5*Weighting!L15+Indicator_db1_S1!P5*Weighting!L16+Indicator_db1_S1!Q5*Weighting!L17</f>
        <v>-0.40677577179111324</v>
      </c>
      <c r="M5" s="8">
        <f>+Indicator_db1_S1!B5*Weighting!M2+Indicator_db1_S1!C5*Weighting!M3+Indicator_db1_S1!D5*Weighting!M4+Indicator_db1_S1!E5*Weighting!M5+Indicator_db1_S1!F5*Weighting!M6+Indicator_db1_S1!G5*Weighting!M7+Indicator_db1_S1!H5*Weighting!M8+Indicator_db1_S1!I5*Weighting!M9+Indicator_db1_S1!J5*Weighting!M10+Indicator_db1_S1!K5*Weighting!M11+Indicator_db1_S1!L5*Weighting!M12+Indicator_db1_S1!M5*Weighting!M13+Indicator_db1_S1!N5*Weighting!M14+Indicator_db1_S1!O5*Weighting!M15+Indicator_db1_S1!P5*Weighting!M16+Indicator_db1_S1!Q5*Weighting!M17</f>
        <v>-5.7364220607298747E-2</v>
      </c>
      <c r="N5" s="8">
        <f>+Indicator_db1_S1!B5*Weighting!N2+Indicator_db1_S1!C5*Weighting!N3+Indicator_db1_S1!D5*Weighting!N4+Indicator_db1_S1!E5*Weighting!N5+Indicator_db1_S1!F5*Weighting!N6+Indicator_db1_S1!G5*Weighting!N7+Indicator_db1_S1!H5*Weighting!N8+Indicator_db1_S1!I5*Weighting!N9+Indicator_db1_S1!J5*Weighting!N10+Indicator_db1_S1!K5*Weighting!N11+Indicator_db1_S1!L5*Weighting!N12+Indicator_db1_S1!M5*Weighting!N13+Indicator_db1_S1!N5*Weighting!N14+Indicator_db1_S1!O5*Weighting!N15+Indicator_db1_S1!P5*Weighting!N16+Indicator_db1_S1!Q5*Weighting!N17</f>
        <v>-0.38516515215993391</v>
      </c>
      <c r="O5" s="8">
        <f>+Indicator_db1_S1!B5*Weighting!O2+Indicator_db1_S1!C5*Weighting!O3+Indicator_db1_S1!D5*Weighting!O4+Indicator_db1_S1!E5*Weighting!O5+Indicator_db1_S1!F5*Weighting!O6+Indicator_db1_S1!G5*Weighting!O7+Indicator_db1_S1!H5*Weighting!O8+Indicator_db1_S1!I5*Weighting!O9+Indicator_db1_S1!J5*Weighting!O10+Indicator_db1_S1!K5*Weighting!O11+Indicator_db1_S1!L5*Weighting!O12+Indicator_db1_S1!M5*Weighting!O13+Indicator_db1_S1!N5*Weighting!O14+Indicator_db1_S1!O5*Weighting!O15+Indicator_db1_S1!P5*Weighting!O16+Indicator_db1_S1!Q5*Weighting!O17</f>
        <v>-0.33160732072041627</v>
      </c>
      <c r="P5" s="8">
        <f>+Indicator_db1_S1!B5*Weighting!P2+Indicator_db1_S1!C5*Weighting!P3+Indicator_db1_S1!D5*Weighting!P4+Indicator_db1_S1!E5*Weighting!P5+Indicator_db1_S1!F5*Weighting!P6+Indicator_db1_S1!G5*Weighting!P7+Indicator_db1_S1!H5*Weighting!P8+Indicator_db1_S1!I5*Weighting!P9+Indicator_db1_S1!J5*Weighting!P10+Indicator_db1_S1!K5*Weighting!P11+Indicator_db1_S1!L5*Weighting!P12+Indicator_db1_S1!M5*Weighting!P13+Indicator_db1_S1!N5*Weighting!P14+Indicator_db1_S1!O5*Weighting!P15+Indicator_db1_S1!P5*Weighting!P16+Indicator_db1_S1!Q5*Weighting!P17</f>
        <v>-0.56873572290929397</v>
      </c>
      <c r="Q5" s="8">
        <f>+Indicator_db1_S1!B5*Weighting!Q2+Indicator_db1_S1!C5*Weighting!Q3+Indicator_db1_S1!D5*Weighting!Q4+Indicator_db1_S1!E5*Weighting!Q5+Indicator_db1_S1!F5*Weighting!Q6+Indicator_db1_S1!G5*Weighting!Q7+Indicator_db1_S1!H5*Weighting!Q8+Indicator_db1_S1!I5*Weighting!Q9+Indicator_db1_S1!J5*Weighting!Q10+Indicator_db1_S1!K5*Weighting!Q11+Indicator_db1_S1!L5*Weighting!Q12+Indicator_db1_S1!M5*Weighting!Q13+Indicator_db1_S1!N5*Weighting!Q14+Indicator_db1_S1!O5*Weighting!Q15+Indicator_db1_S1!P5*Weighting!Q16+Indicator_db1_S1!Q5*Weighting!Q17</f>
        <v>-6.1681845979442144E-2</v>
      </c>
      <c r="R5" s="8">
        <f>+Indicator_db1_S1!B5*Weighting!R2+Indicator_db1_S1!C5*Weighting!R3+Indicator_db1_S1!D5*Weighting!R4+Indicator_db1_S1!E5*Weighting!R5+Indicator_db1_S1!F5*Weighting!R6+Indicator_db1_S1!G5*Weighting!R7+Indicator_db1_S1!H5*Weighting!R8+Indicator_db1_S1!I5*Weighting!R9+Indicator_db1_S1!J5*Weighting!R10+Indicator_db1_S1!K5*Weighting!R11+Indicator_db1_S1!L5*Weighting!R12+Indicator_db1_S1!M5*Weighting!R13+Indicator_db1_S1!N5*Weighting!R14+Indicator_db1_S1!O5*Weighting!R15+Indicator_db1_S1!P5*Weighting!R16+Indicator_db1_S1!Q5*Weighting!R17</f>
        <v>-0.31348754747760732</v>
      </c>
      <c r="S5" s="8">
        <f>+Indicator_db1_S1!B5*Weighting!S2+Indicator_db1_S1!C5*Weighting!S3+Indicator_db1_S1!D5*Weighting!S4+Indicator_db1_S1!E5*Weighting!S5+Indicator_db1_S1!F5*Weighting!S6+Indicator_db1_S1!G5*Weighting!S7+Indicator_db1_S1!H5*Weighting!S8+Indicator_db1_S1!I5*Weighting!S9+Indicator_db1_S1!J5*Weighting!S10+Indicator_db1_S1!K5*Weighting!S11+Indicator_db1_S1!L5*Weighting!S12+Indicator_db1_S1!M5*Weighting!S13+Indicator_db1_S1!N5*Weighting!S14+Indicator_db1_S1!O5*Weighting!S15+Indicator_db1_S1!P5*Weighting!S16+Indicator_db1_S1!Q5*Weighting!S17</f>
        <v>-0.18349467945674092</v>
      </c>
      <c r="T5" s="8">
        <f>+Indicator_db1_S1!B5*Weighting!T2+Indicator_db1_S1!C5*Weighting!T3+Indicator_db1_S1!D5*Weighting!T4+Indicator_db1_S1!E5*Weighting!T5+Indicator_db1_S1!F5*Weighting!T6+Indicator_db1_S1!G5*Weighting!T7+Indicator_db1_S1!H5*Weighting!T8+Indicator_db1_S1!I5*Weighting!T9+Indicator_db1_S1!J5*Weighting!T10+Indicator_db1_S1!K5*Weighting!T11+Indicator_db1_S1!L5*Weighting!T12+Indicator_db1_S1!M5*Weighting!T13+Indicator_db1_S1!N5*Weighting!T14+Indicator_db1_S1!O5*Weighting!T15+Indicator_db1_S1!P5*Weighting!T16+Indicator_db1_S1!Q5*Weighting!T17</f>
        <v>-0.37301535419173493</v>
      </c>
      <c r="U5" s="8">
        <f>+Indicator_db1_S1!B5*Weighting!U2+Indicator_db1_S1!C5*Weighting!U3+Indicator_db1_S1!D5*Weighting!U4+Indicator_db1_S1!E5*Weighting!U5+Indicator_db1_S1!F5*Weighting!U6+Indicator_db1_S1!G5*Weighting!U7+Indicator_db1_S1!H5*Weighting!U8+Indicator_db1_S1!I5*Weighting!U9+Indicator_db1_S1!J5*Weighting!U10+Indicator_db1_S1!K5*Weighting!U11+Indicator_db1_S1!L5*Weighting!U12+Indicator_db1_S1!M5*Weighting!U13+Indicator_db1_S1!N5*Weighting!U14+Indicator_db1_S1!O5*Weighting!U15+Indicator_db1_S1!P5*Weighting!U16+Indicator_db1_S1!Q5*Weighting!U17</f>
        <v>-0.19029780095336682</v>
      </c>
      <c r="V5" s="8">
        <f>+Indicator_db1_S1!B5*Weighting!V2+Indicator_db1_S1!C5*Weighting!V3+Indicator_db1_S1!D5*Weighting!V4+Indicator_db1_S1!E5*Weighting!V5+Indicator_db1_S1!F5*Weighting!V6+Indicator_db1_S1!G5*Weighting!V7+Indicator_db1_S1!H5*Weighting!V8+Indicator_db1_S1!I5*Weighting!V9+Indicator_db1_S1!J5*Weighting!V10+Indicator_db1_S1!K5*Weighting!V11+Indicator_db1_S1!L5*Weighting!V12+Indicator_db1_S1!M5*Weighting!V13+Indicator_db1_S1!N5*Weighting!V14+Indicator_db1_S1!O5*Weighting!V15+Indicator_db1_S1!P5*Weighting!V16+Indicator_db1_S1!Q5*Weighting!V17</f>
        <v>-0.43137706026481959</v>
      </c>
      <c r="W5" s="8">
        <f>+Indicator_db1_S1!B5*Weighting!W2+Indicator_db1_S1!C5*Weighting!W3+Indicator_db1_S1!D5*Weighting!W4+Indicator_db1_S1!E5*Weighting!W5+Indicator_db1_S1!F5*Weighting!W6+Indicator_db1_S1!G5*Weighting!W7+Indicator_db1_S1!H5*Weighting!W8+Indicator_db1_S1!I5*Weighting!W9+Indicator_db1_S1!J5*Weighting!W10+Indicator_db1_S1!K5*Weighting!W11+Indicator_db1_S1!L5*Weighting!W12+Indicator_db1_S1!M5*Weighting!W13+Indicator_db1_S1!N5*Weighting!W14+Indicator_db1_S1!O5*Weighting!W15+Indicator_db1_S1!P5*Weighting!W16+Indicator_db1_S1!Q5*Weighting!W17</f>
        <v>-0.41120779632016069</v>
      </c>
      <c r="X5" s="8">
        <f>+Indicator_db1_S1!B5*Weighting!X2+Indicator_db1_S1!C5*Weighting!X3+Indicator_db1_S1!D5*Weighting!X4+Indicator_db1_S1!E5*Weighting!X5+Indicator_db1_S1!F5*Weighting!X6+Indicator_db1_S1!G5*Weighting!X7+Indicator_db1_S1!H5*Weighting!X8+Indicator_db1_S1!I5*Weighting!X9+Indicator_db1_S1!J5*Weighting!X10+Indicator_db1_S1!K5*Weighting!X11+Indicator_db1_S1!L5*Weighting!X12+Indicator_db1_S1!M5*Weighting!X13+Indicator_db1_S1!N5*Weighting!X14+Indicator_db1_S1!O5*Weighting!X15+Indicator_db1_S1!P5*Weighting!X16+Indicator_db1_S1!Q5*Weighting!X17</f>
        <v>-0.55739880646808493</v>
      </c>
      <c r="Y5" s="8">
        <f>+Indicator_db1_S1!B5*Weighting!Y2+Indicator_db1_S1!C5*Weighting!Y3+Indicator_db1_S1!D5*Weighting!Y4+Indicator_db1_S1!E5*Weighting!Y5+Indicator_db1_S1!F5*Weighting!Y6+Indicator_db1_S1!G5*Weighting!Y7+Indicator_db1_S1!H5*Weighting!Y8+Indicator_db1_S1!I5*Weighting!Y9+Indicator_db1_S1!J5*Weighting!Y10+Indicator_db1_S1!K5*Weighting!Y11+Indicator_db1_S1!L5*Weighting!Y12+Indicator_db1_S1!M5*Weighting!Y13+Indicator_db1_S1!N5*Weighting!Y14+Indicator_db1_S1!O5*Weighting!Y15+Indicator_db1_S1!P5*Weighting!Y16+Indicator_db1_S1!Q5*Weighting!Y17</f>
        <v>-8.7100800257637445E-2</v>
      </c>
      <c r="Z5" s="8">
        <f>+Indicator_db1_S1!B5*Weighting!Z2+Indicator_db1_S1!C5*Weighting!Z3+Indicator_db1_S1!D5*Weighting!Z4+Indicator_db1_S1!E5*Weighting!Z5+Indicator_db1_S1!F5*Weighting!Z6+Indicator_db1_S1!G5*Weighting!Z7+Indicator_db1_S1!H5*Weighting!Z8+Indicator_db1_S1!I5*Weighting!Z9+Indicator_db1_S1!J5*Weighting!Z10+Indicator_db1_S1!K5*Weighting!Z11+Indicator_db1_S1!L5*Weighting!Z12+Indicator_db1_S1!M5*Weighting!Z13+Indicator_db1_S1!N5*Weighting!Z14+Indicator_db1_S1!O5*Weighting!Z15+Indicator_db1_S1!P5*Weighting!Z16+Indicator_db1_S1!Q5*Weighting!Z17</f>
        <v>-0.40893442656276363</v>
      </c>
      <c r="AA5" s="8">
        <f>+Indicator_db1_S1!B5*Weighting!AA2+Indicator_db1_S1!C5*Weighting!AA3+Indicator_db1_S1!D5*Weighting!AA4+Indicator_db1_S1!E5*Weighting!AA5+Indicator_db1_S1!F5*Weighting!AA6+Indicator_db1_S1!G5*Weighting!AA7+Indicator_db1_S1!H5*Weighting!AA8+Indicator_db1_S1!I5*Weighting!AA9+Indicator_db1_S1!J5*Weighting!AA10+Indicator_db1_S1!K5*Weighting!AA11+Indicator_db1_S1!L5*Weighting!AA12+Indicator_db1_S1!M5*Weighting!AA13+Indicator_db1_S1!N5*Weighting!AA14+Indicator_db1_S1!O5*Weighting!AA15+Indicator_db1_S1!P5*Weighting!AA16+Indicator_db1_S1!Q5*Weighting!AA17</f>
        <v>-7.1241628416936598E-2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8000"/>
  </sheetPr>
  <dimension ref="A1:AA5"/>
  <sheetViews>
    <sheetView workbookViewId="0">
      <selection activeCell="B1" sqref="B1:F1"/>
    </sheetView>
  </sheetViews>
  <sheetFormatPr baseColWidth="10" defaultColWidth="8.7265625" defaultRowHeight="14.5" x14ac:dyDescent="0.35"/>
  <cols>
    <col min="1" max="27" width="14.26953125" customWidth="1"/>
  </cols>
  <sheetData>
    <row r="1" spans="1:27" ht="104.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8">
        <f ca="1">+Indicator_db1_S2!B2*Weighting!B2+Indicator_db1_S2!C2*Weighting!B3+Indicator_db1_S2!D2*Weighting!B4+Indicator_db1_S2!E2*Weighting!B5+Indicator_db1_S2!F2*Weighting!B6+Indicator_db1_S2!G2*Weighting!B7+Indicator_db1_S2!H2*Weighting!B8+Indicator_db1_S2!I2*Weighting!B9+Indicator_db1_S2!J2*Weighting!B10+Indicator_db1_S2!K2*Weighting!B11+Indicator_db1_S2!L2*Weighting!B12+Indicator_db1_S2!M2*Weighting!B13+Indicator_db1_S2!N2*Weighting!B14+Indicator_db1_S2!O2*Weighting!B15+Indicator_db1_S2!P2*Weighting!B16+Indicator_db1_S2!Q2*Weighting!B17</f>
        <v>-0.34194694988766822</v>
      </c>
      <c r="C2" s="8">
        <f ca="1">+Indicator_db1_S2!B2*Weighting!C2+Indicator_db1_S2!C2*Weighting!C3+Indicator_db1_S2!D2*Weighting!C4+Indicator_db1_S2!E2*Weighting!C5+Indicator_db1_S2!F2*Weighting!C6+Indicator_db1_S2!G2*Weighting!C7+Indicator_db1_S2!H2*Weighting!C8+Indicator_db1_S2!I2*Weighting!C9+Indicator_db1_S2!J2*Weighting!C10+Indicator_db1_S2!K2*Weighting!C11+Indicator_db1_S2!L2*Weighting!C12+Indicator_db1_S2!M2*Weighting!C13+Indicator_db1_S2!N2*Weighting!C14+Indicator_db1_S2!O2*Weighting!C15+Indicator_db1_S2!P2*Weighting!C16+Indicator_db1_S2!Q2*Weighting!C17</f>
        <v>-0.49326532957124131</v>
      </c>
      <c r="D2" s="8">
        <f ca="1">+Indicator_db1_S2!B2*Weighting!D2+Indicator_db1_S2!C2*Weighting!D3+Indicator_db1_S2!D2*Weighting!D4+Indicator_db1_S2!E2*Weighting!D5+Indicator_db1_S2!F2*Weighting!D6+Indicator_db1_S2!G2*Weighting!D7+Indicator_db1_S2!H2*Weighting!D8+Indicator_db1_S2!I2*Weighting!D9+Indicator_db1_S2!J2*Weighting!D10+Indicator_db1_S2!K2*Weighting!D11+Indicator_db1_S2!L2*Weighting!D12+Indicator_db1_S2!M2*Weighting!D13+Indicator_db1_S2!N2*Weighting!D14+Indicator_db1_S2!O2*Weighting!D15+Indicator_db1_S2!P2*Weighting!D16+Indicator_db1_S2!Q2*Weighting!D17</f>
        <v>-0.34648031229379528</v>
      </c>
      <c r="E2" s="8">
        <f ca="1">+Indicator_db1_S2!B2*Weighting!E2+Indicator_db1_S2!C2*Weighting!E3+Indicator_db1_S2!D2*Weighting!E4+Indicator_db1_S2!E2*Weighting!E5+Indicator_db1_S2!F2*Weighting!E6+Indicator_db1_S2!G2*Weighting!E7+Indicator_db1_S2!H2*Weighting!E8+Indicator_db1_S2!I2*Weighting!E9+Indicator_db1_S2!J2*Weighting!E10+Indicator_db1_S2!K2*Weighting!E11+Indicator_db1_S2!L2*Weighting!E12+Indicator_db1_S2!M2*Weighting!E13+Indicator_db1_S2!N2*Weighting!E14+Indicator_db1_S2!O2*Weighting!E15+Indicator_db1_S2!P2*Weighting!E16+Indicator_db1_S2!Q2*Weighting!E17</f>
        <v>-0.5171407445268934</v>
      </c>
      <c r="F2" s="8">
        <f ca="1">+Indicator_db1_S2!B2*Weighting!F2+Indicator_db1_S2!C2*Weighting!F3+Indicator_db1_S2!D2*Weighting!F4+Indicator_db1_S2!E2*Weighting!F5+Indicator_db1_S2!F2*Weighting!F6+Indicator_db1_S2!G2*Weighting!F7+Indicator_db1_S2!H2*Weighting!F8+Indicator_db1_S2!I2*Weighting!F9+Indicator_db1_S2!J2*Weighting!F10+Indicator_db1_S2!K2*Weighting!F11+Indicator_db1_S2!L2*Weighting!F12+Indicator_db1_S2!M2*Weighting!F13+Indicator_db1_S2!N2*Weighting!F14+Indicator_db1_S2!O2*Weighting!F15+Indicator_db1_S2!P2*Weighting!F16+Indicator_db1_S2!Q2*Weighting!F17</f>
        <v>-0.40704420690556742</v>
      </c>
      <c r="G2" s="8">
        <f>+Indicator_db1_S2!B2*Weighting!G2+Indicator_db1_S2!C2*Weighting!G3+Indicator_db1_S2!D2*Weighting!G4+Indicator_db1_S2!E2*Weighting!G5+Indicator_db1_S2!F2*Weighting!G6+Indicator_db1_S2!G2*Weighting!G7+Indicator_db1_S2!H2*Weighting!G8+Indicator_db1_S2!I2*Weighting!G9+Indicator_db1_S2!J2*Weighting!G10+Indicator_db1_S2!K2*Weighting!G11+Indicator_db1_S2!L2*Weighting!G12+Indicator_db1_S2!M2*Weighting!G13+Indicator_db1_S2!N2*Weighting!G14+Indicator_db1_S2!O2*Weighting!G15+Indicator_db1_S2!P2*Weighting!G16+Indicator_db1_S2!Q2*Weighting!G17</f>
        <v>-0.24205421100645916</v>
      </c>
      <c r="H2" s="8">
        <f>+Indicator_db1_S2!B2*Weighting!H2+Indicator_db1_S2!C2*Weighting!H3+Indicator_db1_S2!D2*Weighting!H4+Indicator_db1_S2!E2*Weighting!H5+Indicator_db1_S2!F2*Weighting!H6+Indicator_db1_S2!G2*Weighting!H7+Indicator_db1_S2!H2*Weighting!H8+Indicator_db1_S2!I2*Weighting!H9+Indicator_db1_S2!J2*Weighting!H10+Indicator_db1_S2!K2*Weighting!H11+Indicator_db1_S2!L2*Weighting!H12+Indicator_db1_S2!M2*Weighting!H13+Indicator_db1_S2!N2*Weighting!H14+Indicator_db1_S2!O2*Weighting!H15+Indicator_db1_S2!P2*Weighting!H16+Indicator_db1_S2!Q2*Weighting!H17</f>
        <v>-0.30755363496512267</v>
      </c>
      <c r="I2" s="8">
        <f>+Indicator_db1_S2!B2*Weighting!I2+Indicator_db1_S2!C2*Weighting!I3+Indicator_db1_S2!D2*Weighting!I4+Indicator_db1_S2!E2*Weighting!I5+Indicator_db1_S2!F2*Weighting!I6+Indicator_db1_S2!G2*Weighting!I7+Indicator_db1_S2!H2*Weighting!I8+Indicator_db1_S2!I2*Weighting!I9+Indicator_db1_S2!J2*Weighting!I10+Indicator_db1_S2!K2*Weighting!I11+Indicator_db1_S2!L2*Weighting!I12+Indicator_db1_S2!M2*Weighting!I13+Indicator_db1_S2!N2*Weighting!I14+Indicator_db1_S2!O2*Weighting!I15+Indicator_db1_S2!P2*Weighting!I16+Indicator_db1_S2!Q2*Weighting!I17</f>
        <v>-0.24711519283677574</v>
      </c>
      <c r="J2" s="8">
        <f>+Indicator_db1_S2!B2*Weighting!J2+Indicator_db1_S2!C2*Weighting!J3+Indicator_db1_S2!D2*Weighting!J4+Indicator_db1_S2!E2*Weighting!J5+Indicator_db1_S2!F2*Weighting!J6+Indicator_db1_S2!G2*Weighting!J7+Indicator_db1_S2!H2*Weighting!J8+Indicator_db1_S2!I2*Weighting!J9+Indicator_db1_S2!J2*Weighting!J10+Indicator_db1_S2!K2*Weighting!J11+Indicator_db1_S2!L2*Weighting!J12+Indicator_db1_S2!M2*Weighting!J13+Indicator_db1_S2!N2*Weighting!J14+Indicator_db1_S2!O2*Weighting!J15+Indicator_db1_S2!P2*Weighting!J16+Indicator_db1_S2!Q2*Weighting!J17</f>
        <v>-0.37645446370294683</v>
      </c>
      <c r="K2" s="8">
        <f>+Indicator_db1_S2!B2*Weighting!K2+Indicator_db1_S2!C2*Weighting!K3+Indicator_db1_S2!D2*Weighting!K4+Indicator_db1_S2!E2*Weighting!K5+Indicator_db1_S2!F2*Weighting!K6+Indicator_db1_S2!G2*Weighting!K7+Indicator_db1_S2!H2*Weighting!K8+Indicator_db1_S2!I2*Weighting!K9+Indicator_db1_S2!J2*Weighting!K10+Indicator_db1_S2!K2*Weighting!K11+Indicator_db1_S2!L2*Weighting!K12+Indicator_db1_S2!M2*Weighting!K13+Indicator_db1_S2!N2*Weighting!K14+Indicator_db1_S2!O2*Weighting!K15+Indicator_db1_S2!P2*Weighting!K16+Indicator_db1_S2!Q2*Weighting!K17</f>
        <v>-0.26832431274120638</v>
      </c>
      <c r="L2" s="8">
        <f>+Indicator_db1_S2!B2*Weighting!L2+Indicator_db1_S2!C2*Weighting!L3+Indicator_db1_S2!D2*Weighting!L4+Indicator_db1_S2!E2*Weighting!L5+Indicator_db1_S2!F2*Weighting!L6+Indicator_db1_S2!G2*Weighting!L7+Indicator_db1_S2!H2*Weighting!L8+Indicator_db1_S2!I2*Weighting!L9+Indicator_db1_S2!J2*Weighting!L10+Indicator_db1_S2!K2*Weighting!L11+Indicator_db1_S2!L2*Weighting!L12+Indicator_db1_S2!M2*Weighting!L13+Indicator_db1_S2!N2*Weighting!L14+Indicator_db1_S2!O2*Weighting!L15+Indicator_db1_S2!P2*Weighting!L16+Indicator_db1_S2!Q2*Weighting!L17</f>
        <v>-0.74633309867533038</v>
      </c>
      <c r="M2" s="8">
        <f>+Indicator_db1_S2!B2*Weighting!M2+Indicator_db1_S2!C2*Weighting!M3+Indicator_db1_S2!D2*Weighting!M4+Indicator_db1_S2!E2*Weighting!M5+Indicator_db1_S2!F2*Weighting!M6+Indicator_db1_S2!G2*Weighting!M7+Indicator_db1_S2!H2*Weighting!M8+Indicator_db1_S2!I2*Weighting!M9+Indicator_db1_S2!J2*Weighting!M10+Indicator_db1_S2!K2*Weighting!M11+Indicator_db1_S2!L2*Weighting!M12+Indicator_db1_S2!M2*Weighting!M13+Indicator_db1_S2!N2*Weighting!M14+Indicator_db1_S2!O2*Weighting!M15+Indicator_db1_S2!P2*Weighting!M16+Indicator_db1_S2!Q2*Weighting!M17</f>
        <v>-3.2212107921051066E-2</v>
      </c>
      <c r="N2" s="8">
        <f>+Indicator_db1_S2!B2*Weighting!N2+Indicator_db1_S2!C2*Weighting!N3+Indicator_db1_S2!D2*Weighting!N4+Indicator_db1_S2!E2*Weighting!N5+Indicator_db1_S2!F2*Weighting!N6+Indicator_db1_S2!G2*Weighting!N7+Indicator_db1_S2!H2*Weighting!N8+Indicator_db1_S2!I2*Weighting!N9+Indicator_db1_S2!J2*Weighting!N10+Indicator_db1_S2!K2*Weighting!N11+Indicator_db1_S2!L2*Weighting!N12+Indicator_db1_S2!M2*Weighting!N13+Indicator_db1_S2!N2*Weighting!N14+Indicator_db1_S2!O2*Weighting!N15+Indicator_db1_S2!P2*Weighting!N16+Indicator_db1_S2!Q2*Weighting!N17</f>
        <v>-0.29051713394202933</v>
      </c>
      <c r="O2" s="8">
        <f>+Indicator_db1_S2!B2*Weighting!O2+Indicator_db1_S2!C2*Weighting!O3+Indicator_db1_S2!D2*Weighting!O4+Indicator_db1_S2!E2*Weighting!O5+Indicator_db1_S2!F2*Weighting!O6+Indicator_db1_S2!G2*Weighting!O7+Indicator_db1_S2!H2*Weighting!O8+Indicator_db1_S2!I2*Weighting!O9+Indicator_db1_S2!J2*Weighting!O10+Indicator_db1_S2!K2*Weighting!O11+Indicator_db1_S2!L2*Weighting!O12+Indicator_db1_S2!M2*Weighting!O13+Indicator_db1_S2!N2*Weighting!O14+Indicator_db1_S2!O2*Weighting!O15+Indicator_db1_S2!P2*Weighting!O16+Indicator_db1_S2!Q2*Weighting!O17</f>
        <v>-0.27686031000509903</v>
      </c>
      <c r="P2" s="8">
        <f>+Indicator_db1_S2!B2*Weighting!P2+Indicator_db1_S2!C2*Weighting!P3+Indicator_db1_S2!D2*Weighting!P4+Indicator_db1_S2!E2*Weighting!P5+Indicator_db1_S2!F2*Weighting!P6+Indicator_db1_S2!G2*Weighting!P7+Indicator_db1_S2!H2*Weighting!P8+Indicator_db1_S2!I2*Weighting!P9+Indicator_db1_S2!J2*Weighting!P10+Indicator_db1_S2!K2*Weighting!P11+Indicator_db1_S2!L2*Weighting!P12+Indicator_db1_S2!M2*Weighting!P13+Indicator_db1_S2!N2*Weighting!P14+Indicator_db1_S2!O2*Weighting!P15+Indicator_db1_S2!P2*Weighting!P16+Indicator_db1_S2!Q2*Weighting!P17</f>
        <v>-0.44529409360101418</v>
      </c>
      <c r="Q2" s="8">
        <f>+Indicator_db1_S2!B2*Weighting!Q2+Indicator_db1_S2!C2*Weighting!Q3+Indicator_db1_S2!D2*Weighting!Q4+Indicator_db1_S2!E2*Weighting!Q5+Indicator_db1_S2!F2*Weighting!Q6+Indicator_db1_S2!G2*Weighting!Q7+Indicator_db1_S2!H2*Weighting!Q8+Indicator_db1_S2!I2*Weighting!Q9+Indicator_db1_S2!J2*Weighting!Q10+Indicator_db1_S2!K2*Weighting!Q11+Indicator_db1_S2!L2*Weighting!Q12+Indicator_db1_S2!M2*Weighting!Q13+Indicator_db1_S2!N2*Weighting!Q14+Indicator_db1_S2!O2*Weighting!Q15+Indicator_db1_S2!P2*Weighting!Q16+Indicator_db1_S2!Q2*Weighting!Q17</f>
        <v>-4.6082354244754549E-2</v>
      </c>
      <c r="R2" s="8">
        <f>+Indicator_db1_S2!B2*Weighting!R2+Indicator_db1_S2!C2*Weighting!R3+Indicator_db1_S2!D2*Weighting!R4+Indicator_db1_S2!E2*Weighting!R5+Indicator_db1_S2!F2*Weighting!R6+Indicator_db1_S2!G2*Weighting!R7+Indicator_db1_S2!H2*Weighting!R8+Indicator_db1_S2!I2*Weighting!R9+Indicator_db1_S2!J2*Weighting!R10+Indicator_db1_S2!K2*Weighting!R11+Indicator_db1_S2!L2*Weighting!R12+Indicator_db1_S2!M2*Weighting!R13+Indicator_db1_S2!N2*Weighting!R14+Indicator_db1_S2!O2*Weighting!R15+Indicator_db1_S2!P2*Weighting!R16+Indicator_db1_S2!Q2*Weighting!R17</f>
        <v>-0.17886029923581398</v>
      </c>
      <c r="S2" s="8">
        <f>+Indicator_db1_S2!B2*Weighting!S2+Indicator_db1_S2!C2*Weighting!S3+Indicator_db1_S2!D2*Weighting!S4+Indicator_db1_S2!E2*Weighting!S5+Indicator_db1_S2!F2*Weighting!S6+Indicator_db1_S2!G2*Weighting!S7+Indicator_db1_S2!H2*Weighting!S8+Indicator_db1_S2!I2*Weighting!S9+Indicator_db1_S2!J2*Weighting!S10+Indicator_db1_S2!K2*Weighting!S11+Indicator_db1_S2!L2*Weighting!S12+Indicator_db1_S2!M2*Weighting!S13+Indicator_db1_S2!N2*Weighting!S14+Indicator_db1_S2!O2*Weighting!S15+Indicator_db1_S2!P2*Weighting!S16+Indicator_db1_S2!Q2*Weighting!S17</f>
        <v>-0.10614853393614919</v>
      </c>
      <c r="T2" s="8">
        <f>+Indicator_db1_S2!B2*Weighting!T2+Indicator_db1_S2!C2*Weighting!T3+Indicator_db1_S2!D2*Weighting!T4+Indicator_db1_S2!E2*Weighting!T5+Indicator_db1_S2!F2*Weighting!T6+Indicator_db1_S2!G2*Weighting!T7+Indicator_db1_S2!H2*Weighting!T8+Indicator_db1_S2!I2*Weighting!T9+Indicator_db1_S2!J2*Weighting!T10+Indicator_db1_S2!K2*Weighting!T11+Indicator_db1_S2!L2*Weighting!T12+Indicator_db1_S2!M2*Weighting!T13+Indicator_db1_S2!N2*Weighting!T14+Indicator_db1_S2!O2*Weighting!T15+Indicator_db1_S2!P2*Weighting!T16+Indicator_db1_S2!Q2*Weighting!T17</f>
        <v>-0.19591303556786505</v>
      </c>
      <c r="U2" s="8">
        <f>+Indicator_db1_S2!B2*Weighting!U2+Indicator_db1_S2!C2*Weighting!U3+Indicator_db1_S2!D2*Weighting!U4+Indicator_db1_S2!E2*Weighting!U5+Indicator_db1_S2!F2*Weighting!U6+Indicator_db1_S2!G2*Weighting!U7+Indicator_db1_S2!H2*Weighting!U8+Indicator_db1_S2!I2*Weighting!U9+Indicator_db1_S2!J2*Weighting!U10+Indicator_db1_S2!K2*Weighting!U11+Indicator_db1_S2!L2*Weighting!U12+Indicator_db1_S2!M2*Weighting!U13+Indicator_db1_S2!N2*Weighting!U14+Indicator_db1_S2!O2*Weighting!U15+Indicator_db1_S2!P2*Weighting!U16+Indicator_db1_S2!Q2*Weighting!U17</f>
        <v>-0.20443252237302681</v>
      </c>
      <c r="V2" s="8">
        <f>+Indicator_db1_S2!B2*Weighting!V2+Indicator_db1_S2!C2*Weighting!V3+Indicator_db1_S2!D2*Weighting!V4+Indicator_db1_S2!E2*Weighting!V5+Indicator_db1_S2!F2*Weighting!V6+Indicator_db1_S2!G2*Weighting!V7+Indicator_db1_S2!H2*Weighting!V8+Indicator_db1_S2!I2*Weighting!V9+Indicator_db1_S2!J2*Weighting!V10+Indicator_db1_S2!K2*Weighting!V11+Indicator_db1_S2!L2*Weighting!V12+Indicator_db1_S2!M2*Weighting!V13+Indicator_db1_S2!N2*Weighting!V14+Indicator_db1_S2!O2*Weighting!V15+Indicator_db1_S2!P2*Weighting!V16+Indicator_db1_S2!Q2*Weighting!V17</f>
        <v>-0.24774061465774283</v>
      </c>
      <c r="W2" s="8">
        <f>+Indicator_db1_S2!B2*Weighting!W2+Indicator_db1_S2!C2*Weighting!W3+Indicator_db1_S2!D2*Weighting!W4+Indicator_db1_S2!E2*Weighting!W5+Indicator_db1_S2!F2*Weighting!W6+Indicator_db1_S2!G2*Weighting!W7+Indicator_db1_S2!H2*Weighting!W8+Indicator_db1_S2!I2*Weighting!W9+Indicator_db1_S2!J2*Weighting!W10+Indicator_db1_S2!K2*Weighting!W11+Indicator_db1_S2!L2*Weighting!W12+Indicator_db1_S2!M2*Weighting!W13+Indicator_db1_S2!N2*Weighting!W14+Indicator_db1_S2!O2*Weighting!W15+Indicator_db1_S2!P2*Weighting!W16+Indicator_db1_S2!Q2*Weighting!W17</f>
        <v>-0.38348942444330747</v>
      </c>
      <c r="X2" s="8">
        <f>+Indicator_db1_S2!B2*Weighting!X2+Indicator_db1_S2!C2*Weighting!X3+Indicator_db1_S2!D2*Weighting!X4+Indicator_db1_S2!E2*Weighting!X5+Indicator_db1_S2!F2*Weighting!X6+Indicator_db1_S2!G2*Weighting!X7+Indicator_db1_S2!H2*Weighting!X8+Indicator_db1_S2!I2*Weighting!X9+Indicator_db1_S2!J2*Weighting!X10+Indicator_db1_S2!K2*Weighting!X11+Indicator_db1_S2!L2*Weighting!X12+Indicator_db1_S2!M2*Weighting!X13+Indicator_db1_S2!N2*Weighting!X14+Indicator_db1_S2!O2*Weighting!X15+Indicator_db1_S2!P2*Weighting!X16+Indicator_db1_S2!Q2*Weighting!X17</f>
        <v>-0.45197965483522945</v>
      </c>
      <c r="Y2" s="8">
        <f>+Indicator_db1_S2!B2*Weighting!Y2+Indicator_db1_S2!C2*Weighting!Y3+Indicator_db1_S2!D2*Weighting!Y4+Indicator_db1_S2!E2*Weighting!Y5+Indicator_db1_S2!F2*Weighting!Y6+Indicator_db1_S2!G2*Weighting!Y7+Indicator_db1_S2!H2*Weighting!Y8+Indicator_db1_S2!I2*Weighting!Y9+Indicator_db1_S2!J2*Weighting!Y10+Indicator_db1_S2!K2*Weighting!Y11+Indicator_db1_S2!L2*Weighting!Y12+Indicator_db1_S2!M2*Weighting!Y13+Indicator_db1_S2!N2*Weighting!Y14+Indicator_db1_S2!O2*Weighting!Y15+Indicator_db1_S2!P2*Weighting!Y16+Indicator_db1_S2!Q2*Weighting!Y17</f>
        <v>7.2331847994489993E-3</v>
      </c>
      <c r="Z2" s="8">
        <f>+Indicator_db1_S2!B2*Weighting!Z2+Indicator_db1_S2!C2*Weighting!Z3+Indicator_db1_S2!D2*Weighting!Z4+Indicator_db1_S2!E2*Weighting!Z5+Indicator_db1_S2!F2*Weighting!Z6+Indicator_db1_S2!G2*Weighting!Z7+Indicator_db1_S2!H2*Weighting!Z8+Indicator_db1_S2!I2*Weighting!Z9+Indicator_db1_S2!J2*Weighting!Z10+Indicator_db1_S2!K2*Weighting!Z11+Indicator_db1_S2!L2*Weighting!Z12+Indicator_db1_S2!M2*Weighting!Z13+Indicator_db1_S2!N2*Weighting!Z14+Indicator_db1_S2!O2*Weighting!Z15+Indicator_db1_S2!P2*Weighting!Z16+Indicator_db1_S2!Q2*Weighting!Z17</f>
        <v>-0.2507057554189398</v>
      </c>
      <c r="AA2" s="8">
        <f>+Indicator_db1_S2!B2*Weighting!AA2+Indicator_db1_S2!C2*Weighting!AA3+Indicator_db1_S2!D2*Weighting!AA4+Indicator_db1_S2!E2*Weighting!AA5+Indicator_db1_S2!F2*Weighting!AA6+Indicator_db1_S2!G2*Weighting!AA7+Indicator_db1_S2!H2*Weighting!AA8+Indicator_db1_S2!I2*Weighting!AA9+Indicator_db1_S2!J2*Weighting!AA10+Indicator_db1_S2!K2*Weighting!AA11+Indicator_db1_S2!L2*Weighting!AA12+Indicator_db1_S2!M2*Weighting!AA13+Indicator_db1_S2!N2*Weighting!AA14+Indicator_db1_S2!O2*Weighting!AA15+Indicator_db1_S2!P2*Weighting!AA16+Indicator_db1_S2!Q2*Weighting!AA17</f>
        <v>-2.3531622045442402E-2</v>
      </c>
    </row>
    <row r="3" spans="1:27" x14ac:dyDescent="0.35">
      <c r="A3" s="5" t="s">
        <v>2</v>
      </c>
      <c r="B3" s="8">
        <f ca="1">+Indicator_db1_S2!B3*Weighting!B2+Indicator_db1_S2!C3*Weighting!B3+Indicator_db1_S2!D3*Weighting!B4+Indicator_db1_S2!E3*Weighting!B5+Indicator_db1_S2!F3*Weighting!B6+Indicator_db1_S2!G3*Weighting!B7+Indicator_db1_S2!H3*Weighting!B8+Indicator_db1_S2!I3*Weighting!B9+Indicator_db1_S2!J3*Weighting!B10+Indicator_db1_S2!K3*Weighting!B11+Indicator_db1_S2!L3*Weighting!B12+Indicator_db1_S2!M3*Weighting!B13+Indicator_db1_S2!N3*Weighting!B14+Indicator_db1_S2!O3*Weighting!B15+Indicator_db1_S2!P3*Weighting!B16+Indicator_db1_S2!Q3*Weighting!B17</f>
        <v>-0.25283485973828207</v>
      </c>
      <c r="C3" s="8">
        <f ca="1">+Indicator_db1_S2!B3*Weighting!C2+Indicator_db1_S2!C3*Weighting!C3+Indicator_db1_S2!D3*Weighting!C4+Indicator_db1_S2!E3*Weighting!C5+Indicator_db1_S2!F3*Weighting!C6+Indicator_db1_S2!G3*Weighting!C7+Indicator_db1_S2!H3*Weighting!C8+Indicator_db1_S2!I3*Weighting!C9+Indicator_db1_S2!J3*Weighting!C10+Indicator_db1_S2!K3*Weighting!C11+Indicator_db1_S2!L3*Weighting!C12+Indicator_db1_S2!M3*Weighting!C13+Indicator_db1_S2!N3*Weighting!C14+Indicator_db1_S2!O3*Weighting!C15+Indicator_db1_S2!P3*Weighting!C16+Indicator_db1_S2!Q3*Weighting!C17</f>
        <v>-1.0544939921733207</v>
      </c>
      <c r="D3" s="8">
        <f ca="1">+Indicator_db1_S2!B3*Weighting!D2+Indicator_db1_S2!C3*Weighting!D3+Indicator_db1_S2!D3*Weighting!D4+Indicator_db1_S2!E3*Weighting!D5+Indicator_db1_S2!F3*Weighting!D6+Indicator_db1_S2!G3*Weighting!D7+Indicator_db1_S2!H3*Weighting!D8+Indicator_db1_S2!I3*Weighting!D9+Indicator_db1_S2!J3*Weighting!D10+Indicator_db1_S2!K3*Weighting!D11+Indicator_db1_S2!L3*Weighting!D12+Indicator_db1_S2!M3*Weighting!D13+Indicator_db1_S2!N3*Weighting!D14+Indicator_db1_S2!O3*Weighting!D15+Indicator_db1_S2!P3*Weighting!D16+Indicator_db1_S2!Q3*Weighting!D17</f>
        <v>-0.26923535695329032</v>
      </c>
      <c r="E3" s="8">
        <f ca="1">+Indicator_db1_S2!B3*Weighting!E2+Indicator_db1_S2!C3*Weighting!E3+Indicator_db1_S2!D3*Weighting!E4+Indicator_db1_S2!E3*Weighting!E5+Indicator_db1_S2!F3*Weighting!E6+Indicator_db1_S2!G3*Weighting!E7+Indicator_db1_S2!H3*Weighting!E8+Indicator_db1_S2!I3*Weighting!E9+Indicator_db1_S2!J3*Weighting!E10+Indicator_db1_S2!K3*Weighting!E11+Indicator_db1_S2!L3*Weighting!E12+Indicator_db1_S2!M3*Weighting!E13+Indicator_db1_S2!N3*Weighting!E14+Indicator_db1_S2!O3*Weighting!E15+Indicator_db1_S2!P3*Weighting!E16+Indicator_db1_S2!Q3*Weighting!E17</f>
        <v>-1.0908019141011007</v>
      </c>
      <c r="F3" s="8">
        <f ca="1">+Indicator_db1_S2!B3*Weighting!F2+Indicator_db1_S2!C3*Weighting!F3+Indicator_db1_S2!D3*Weighting!F4+Indicator_db1_S2!E3*Weighting!F5+Indicator_db1_S2!F3*Weighting!F6+Indicator_db1_S2!G3*Weighting!F7+Indicator_db1_S2!H3*Weighting!F8+Indicator_db1_S2!I3*Weighting!F9+Indicator_db1_S2!J3*Weighting!F10+Indicator_db1_S2!K3*Weighting!F11+Indicator_db1_S2!L3*Weighting!F12+Indicator_db1_S2!M3*Weighting!F13+Indicator_db1_S2!N3*Weighting!F14+Indicator_db1_S2!O3*Weighting!F15+Indicator_db1_S2!P3*Weighting!F16+Indicator_db1_S2!Q3*Weighting!F17</f>
        <v>-0.55254504051361331</v>
      </c>
      <c r="G3" s="8">
        <f>+Indicator_db1_S2!B3*Weighting!G2+Indicator_db1_S2!C3*Weighting!G3+Indicator_db1_S2!D3*Weighting!G4+Indicator_db1_S2!E3*Weighting!G5+Indicator_db1_S2!F3*Weighting!G6+Indicator_db1_S2!G3*Weighting!G7+Indicator_db1_S2!H3*Weighting!G8+Indicator_db1_S2!I3*Weighting!G9+Indicator_db1_S2!J3*Weighting!G10+Indicator_db1_S2!K3*Weighting!G11+Indicator_db1_S2!L3*Weighting!G12+Indicator_db1_S2!M3*Weighting!G13+Indicator_db1_S2!N3*Weighting!G14+Indicator_db1_S2!O3*Weighting!G15+Indicator_db1_S2!P3*Weighting!G16+Indicator_db1_S2!Q3*Weighting!G17</f>
        <v>5.405492786875607E-2</v>
      </c>
      <c r="H3" s="8">
        <f>+Indicator_db1_S2!B3*Weighting!H2+Indicator_db1_S2!C3*Weighting!H3+Indicator_db1_S2!D3*Weighting!H4+Indicator_db1_S2!E3*Weighting!H5+Indicator_db1_S2!F3*Weighting!H6+Indicator_db1_S2!G3*Weighting!H7+Indicator_db1_S2!H3*Weighting!H8+Indicator_db1_S2!I3*Weighting!H9+Indicator_db1_S2!J3*Weighting!H10+Indicator_db1_S2!K3*Weighting!H11+Indicator_db1_S2!L3*Weighting!H12+Indicator_db1_S2!M3*Weighting!H13+Indicator_db1_S2!N3*Weighting!H14+Indicator_db1_S2!O3*Weighting!H15+Indicator_db1_S2!P3*Weighting!H16+Indicator_db1_S2!Q3*Weighting!H17</f>
        <v>-0.32120072687273626</v>
      </c>
      <c r="I3" s="8">
        <f>+Indicator_db1_S2!B3*Weighting!I2+Indicator_db1_S2!C3*Weighting!I3+Indicator_db1_S2!D3*Weighting!I4+Indicator_db1_S2!E3*Weighting!I5+Indicator_db1_S2!F3*Weighting!I6+Indicator_db1_S2!G3*Weighting!I7+Indicator_db1_S2!H3*Weighting!I8+Indicator_db1_S2!I3*Weighting!I9+Indicator_db1_S2!J3*Weighting!I10+Indicator_db1_S2!K3*Weighting!I11+Indicator_db1_S2!L3*Weighting!I12+Indicator_db1_S2!M3*Weighting!I13+Indicator_db1_S2!N3*Weighting!I14+Indicator_db1_S2!O3*Weighting!I15+Indicator_db1_S2!P3*Weighting!I16+Indicator_db1_S2!Q3*Weighting!I17</f>
        <v>4.8308775786232279E-2</v>
      </c>
      <c r="J3" s="8">
        <f>+Indicator_db1_S2!B3*Weighting!J2+Indicator_db1_S2!C3*Weighting!J3+Indicator_db1_S2!D3*Weighting!J4+Indicator_db1_S2!E3*Weighting!J5+Indicator_db1_S2!F3*Weighting!J6+Indicator_db1_S2!G3*Weighting!J7+Indicator_db1_S2!H3*Weighting!J8+Indicator_db1_S2!I3*Weighting!J9+Indicator_db1_S2!J3*Weighting!J10+Indicator_db1_S2!K3*Weighting!J11+Indicator_db1_S2!L3*Weighting!J12+Indicator_db1_S2!M3*Weighting!J13+Indicator_db1_S2!N3*Weighting!J14+Indicator_db1_S2!O3*Weighting!J15+Indicator_db1_S2!P3*Weighting!J16+Indicator_db1_S2!Q3*Weighting!J17</f>
        <v>-0.42292487597881073</v>
      </c>
      <c r="K3" s="8">
        <f>+Indicator_db1_S2!B3*Weighting!K2+Indicator_db1_S2!C3*Weighting!K3+Indicator_db1_S2!D3*Weighting!K4+Indicator_db1_S2!E3*Weighting!K5+Indicator_db1_S2!F3*Weighting!K6+Indicator_db1_S2!G3*Weighting!K7+Indicator_db1_S2!H3*Weighting!K8+Indicator_db1_S2!I3*Weighting!K9+Indicator_db1_S2!J3*Weighting!K10+Indicator_db1_S2!K3*Weighting!K11+Indicator_db1_S2!L3*Weighting!K12+Indicator_db1_S2!M3*Weighting!K13+Indicator_db1_S2!N3*Weighting!K14+Indicator_db1_S2!O3*Weighting!K15+Indicator_db1_S2!P3*Weighting!K16+Indicator_db1_S2!Q3*Weighting!K17</f>
        <v>-8.776553070101753E-2</v>
      </c>
      <c r="L3" s="8">
        <f>+Indicator_db1_S2!B3*Weighting!L2+Indicator_db1_S2!C3*Weighting!L3+Indicator_db1_S2!D3*Weighting!L4+Indicator_db1_S2!E3*Weighting!L5+Indicator_db1_S2!F3*Weighting!L6+Indicator_db1_S2!G3*Weighting!L7+Indicator_db1_S2!H3*Weighting!L8+Indicator_db1_S2!I3*Weighting!L9+Indicator_db1_S2!J3*Weighting!L10+Indicator_db1_S2!K3*Weighting!L11+Indicator_db1_S2!L3*Weighting!L12+Indicator_db1_S2!M3*Weighting!L13+Indicator_db1_S2!N3*Weighting!L14+Indicator_db1_S2!O3*Weighting!L15+Indicator_db1_S2!P3*Weighting!L16+Indicator_db1_S2!Q3*Weighting!L17</f>
        <v>-2.401912244146541</v>
      </c>
      <c r="M3" s="8">
        <f>+Indicator_db1_S2!B3*Weighting!M2+Indicator_db1_S2!C3*Weighting!M3+Indicator_db1_S2!D3*Weighting!M4+Indicator_db1_S2!E3*Weighting!M5+Indicator_db1_S2!F3*Weighting!M6+Indicator_db1_S2!G3*Weighting!M7+Indicator_db1_S2!H3*Weighting!M8+Indicator_db1_S2!I3*Weighting!M9+Indicator_db1_S2!J3*Weighting!M10+Indicator_db1_S2!K3*Weighting!M11+Indicator_db1_S2!L3*Weighting!M12+Indicator_db1_S2!M3*Weighting!M13+Indicator_db1_S2!N3*Weighting!M14+Indicator_db1_S2!O3*Weighting!M15+Indicator_db1_S2!P3*Weighting!M16+Indicator_db1_S2!Q3*Weighting!M17</f>
        <v>9.5026508797577125E-2</v>
      </c>
      <c r="N3" s="8">
        <f>+Indicator_db1_S2!B3*Weighting!N2+Indicator_db1_S2!C3*Weighting!N3+Indicator_db1_S2!D3*Weighting!N4+Indicator_db1_S2!E3*Weighting!N5+Indicator_db1_S2!F3*Weighting!N6+Indicator_db1_S2!G3*Weighting!N7+Indicator_db1_S2!H3*Weighting!N8+Indicator_db1_S2!I3*Weighting!N9+Indicator_db1_S2!J3*Weighting!N10+Indicator_db1_S2!K3*Weighting!N11+Indicator_db1_S2!L3*Weighting!N12+Indicator_db1_S2!M3*Weighting!N13+Indicator_db1_S2!N3*Weighting!N14+Indicator_db1_S2!O3*Weighting!N15+Indicator_db1_S2!P3*Weighting!N16+Indicator_db1_S2!Q3*Weighting!N17</f>
        <v>-1.763645401945867E-2</v>
      </c>
      <c r="O3" s="8">
        <f>+Indicator_db1_S2!B3*Weighting!O2+Indicator_db1_S2!C3*Weighting!O3+Indicator_db1_S2!D3*Weighting!O4+Indicator_db1_S2!E3*Weighting!O5+Indicator_db1_S2!F3*Weighting!O6+Indicator_db1_S2!G3*Weighting!O7+Indicator_db1_S2!H3*Weighting!O8+Indicator_db1_S2!I3*Weighting!O9+Indicator_db1_S2!J3*Weighting!O10+Indicator_db1_S2!K3*Weighting!O11+Indicator_db1_S2!L3*Weighting!O12+Indicator_db1_S2!M3*Weighting!O13+Indicator_db1_S2!N3*Weighting!O14+Indicator_db1_S2!O3*Weighting!O15+Indicator_db1_S2!P3*Weighting!O16+Indicator_db1_S2!Q3*Weighting!O17</f>
        <v>0.26256563950001938</v>
      </c>
      <c r="P3" s="8">
        <f>+Indicator_db1_S2!B3*Weighting!P2+Indicator_db1_S2!C3*Weighting!P3+Indicator_db1_S2!D3*Weighting!P4+Indicator_db1_S2!E3*Weighting!P5+Indicator_db1_S2!F3*Weighting!P6+Indicator_db1_S2!G3*Weighting!P7+Indicator_db1_S2!H3*Weighting!P8+Indicator_db1_S2!I3*Weighting!P9+Indicator_db1_S2!J3*Weighting!P10+Indicator_db1_S2!K3*Weighting!P11+Indicator_db1_S2!L3*Weighting!P12+Indicator_db1_S2!M3*Weighting!P13+Indicator_db1_S2!N3*Weighting!P14+Indicator_db1_S2!O3*Weighting!P15+Indicator_db1_S2!P3*Weighting!P16+Indicator_db1_S2!Q3*Weighting!P17</f>
        <v>0.15937694937475153</v>
      </c>
      <c r="Q3" s="8">
        <f>+Indicator_db1_S2!B3*Weighting!Q2+Indicator_db1_S2!C3*Weighting!Q3+Indicator_db1_S2!D3*Weighting!Q4+Indicator_db1_S2!E3*Weighting!Q5+Indicator_db1_S2!F3*Weighting!Q6+Indicator_db1_S2!G3*Weighting!Q7+Indicator_db1_S2!H3*Weighting!Q8+Indicator_db1_S2!I3*Weighting!Q9+Indicator_db1_S2!J3*Weighting!Q10+Indicator_db1_S2!K3*Weighting!Q11+Indicator_db1_S2!L3*Weighting!Q12+Indicator_db1_S2!M3*Weighting!Q13+Indicator_db1_S2!N3*Weighting!Q14+Indicator_db1_S2!O3*Weighting!Q15+Indicator_db1_S2!P3*Weighting!Q16+Indicator_db1_S2!Q3*Weighting!Q17</f>
        <v>3.2948019630996625E-2</v>
      </c>
      <c r="R3" s="8">
        <f>+Indicator_db1_S2!B3*Weighting!R2+Indicator_db1_S2!C3*Weighting!R3+Indicator_db1_S2!D3*Weighting!R4+Indicator_db1_S2!E3*Weighting!R5+Indicator_db1_S2!F3*Weighting!R6+Indicator_db1_S2!G3*Weighting!R7+Indicator_db1_S2!H3*Weighting!R8+Indicator_db1_S2!I3*Weighting!R9+Indicator_db1_S2!J3*Weighting!R10+Indicator_db1_S2!K3*Weighting!R11+Indicator_db1_S2!L3*Weighting!R12+Indicator_db1_S2!M3*Weighting!R13+Indicator_db1_S2!N3*Weighting!R14+Indicator_db1_S2!O3*Weighting!R15+Indicator_db1_S2!P3*Weighting!R16+Indicator_db1_S2!Q3*Weighting!R17</f>
        <v>0.44205945844418576</v>
      </c>
      <c r="S3" s="8">
        <f>+Indicator_db1_S2!B3*Weighting!S2+Indicator_db1_S2!C3*Weighting!S3+Indicator_db1_S2!D3*Weighting!S4+Indicator_db1_S2!E3*Weighting!S5+Indicator_db1_S2!F3*Weighting!S6+Indicator_db1_S2!G3*Weighting!S7+Indicator_db1_S2!H3*Weighting!S8+Indicator_db1_S2!I3*Weighting!S9+Indicator_db1_S2!J3*Weighting!S10+Indicator_db1_S2!K3*Weighting!S11+Indicator_db1_S2!L3*Weighting!S12+Indicator_db1_S2!M3*Weighting!S13+Indicator_db1_S2!N3*Weighting!S14+Indicator_db1_S2!O3*Weighting!S15+Indicator_db1_S2!P3*Weighting!S16+Indicator_db1_S2!Q3*Weighting!S17</f>
        <v>0.23821270138481254</v>
      </c>
      <c r="T3" s="8">
        <f>+Indicator_db1_S2!B3*Weighting!T2+Indicator_db1_S2!C3*Weighting!T3+Indicator_db1_S2!D3*Weighting!T4+Indicator_db1_S2!E3*Weighting!T5+Indicator_db1_S2!F3*Weighting!T6+Indicator_db1_S2!G3*Weighting!T7+Indicator_db1_S2!H3*Weighting!T8+Indicator_db1_S2!I3*Weighting!T9+Indicator_db1_S2!J3*Weighting!T10+Indicator_db1_S2!K3*Weighting!T11+Indicator_db1_S2!L3*Weighting!T12+Indicator_db1_S2!M3*Weighting!T13+Indicator_db1_S2!N3*Weighting!T14+Indicator_db1_S2!O3*Weighting!T15+Indicator_db1_S2!P3*Weighting!T16+Indicator_db1_S2!Q3*Weighting!T17</f>
        <v>0.59918556127304667</v>
      </c>
      <c r="U3" s="8">
        <f>+Indicator_db1_S2!B3*Weighting!U2+Indicator_db1_S2!C3*Weighting!U3+Indicator_db1_S2!D3*Weighting!U4+Indicator_db1_S2!E3*Weighting!U5+Indicator_db1_S2!F3*Weighting!U6+Indicator_db1_S2!G3*Weighting!U7+Indicator_db1_S2!H3*Weighting!U8+Indicator_db1_S2!I3*Weighting!U9+Indicator_db1_S2!J3*Weighting!U10+Indicator_db1_S2!K3*Weighting!U11+Indicator_db1_S2!L3*Weighting!U12+Indicator_db1_S2!M3*Weighting!U13+Indicator_db1_S2!N3*Weighting!U14+Indicator_db1_S2!O3*Weighting!U15+Indicator_db1_S2!P3*Weighting!U16+Indicator_db1_S2!Q3*Weighting!U17</f>
        <v>-0.36466454597676057</v>
      </c>
      <c r="V3" s="8">
        <f>+Indicator_db1_S2!B3*Weighting!V2+Indicator_db1_S2!C3*Weighting!V3+Indicator_db1_S2!D3*Weighting!V4+Indicator_db1_S2!E3*Weighting!V5+Indicator_db1_S2!F3*Weighting!V6+Indicator_db1_S2!G3*Weighting!V7+Indicator_db1_S2!H3*Weighting!V8+Indicator_db1_S2!I3*Weighting!V9+Indicator_db1_S2!J3*Weighting!V10+Indicator_db1_S2!K3*Weighting!V11+Indicator_db1_S2!L3*Weighting!V12+Indicator_db1_S2!M3*Weighting!V13+Indicator_db1_S2!N3*Weighting!V14+Indicator_db1_S2!O3*Weighting!V15+Indicator_db1_S2!P3*Weighting!V16+Indicator_db1_S2!Q3*Weighting!V17</f>
        <v>0.5863806878039568</v>
      </c>
      <c r="W3" s="8">
        <f>+Indicator_db1_S2!B3*Weighting!W2+Indicator_db1_S2!C3*Weighting!W3+Indicator_db1_S2!D3*Weighting!W4+Indicator_db1_S2!E3*Weighting!W5+Indicator_db1_S2!F3*Weighting!W6+Indicator_db1_S2!G3*Weighting!W7+Indicator_db1_S2!H3*Weighting!W8+Indicator_db1_S2!I3*Weighting!W9+Indicator_db1_S2!J3*Weighting!W10+Indicator_db1_S2!K3*Weighting!W11+Indicator_db1_S2!L3*Weighting!W12+Indicator_db1_S2!M3*Weighting!W13+Indicator_db1_S2!N3*Weighting!W14+Indicator_db1_S2!O3*Weighting!W15+Indicator_db1_S2!P3*Weighting!W16+Indicator_db1_S2!Q3*Weighting!W17</f>
        <v>0.15138135469107972</v>
      </c>
      <c r="X3" s="8">
        <f>+Indicator_db1_S2!B3*Weighting!X2+Indicator_db1_S2!C3*Weighting!X3+Indicator_db1_S2!D3*Weighting!X4+Indicator_db1_S2!E3*Weighting!X5+Indicator_db1_S2!F3*Weighting!X6+Indicator_db1_S2!G3*Weighting!X7+Indicator_db1_S2!H3*Weighting!X8+Indicator_db1_S2!I3*Weighting!X9+Indicator_db1_S2!J3*Weighting!X10+Indicator_db1_S2!K3*Weighting!X11+Indicator_db1_S2!L3*Weighting!X12+Indicator_db1_S2!M3*Weighting!X13+Indicator_db1_S2!N3*Weighting!X14+Indicator_db1_S2!O3*Weighting!X15+Indicator_db1_S2!P3*Weighting!X16+Indicator_db1_S2!Q3*Weighting!X17</f>
        <v>0.1204884169657879</v>
      </c>
      <c r="Y3" s="8">
        <f>+Indicator_db1_S2!B3*Weighting!Y2+Indicator_db1_S2!C3*Weighting!Y3+Indicator_db1_S2!D3*Weighting!Y4+Indicator_db1_S2!E3*Weighting!Y5+Indicator_db1_S2!F3*Weighting!Y6+Indicator_db1_S2!G3*Weighting!Y7+Indicator_db1_S2!H3*Weighting!Y8+Indicator_db1_S2!I3*Weighting!Y9+Indicator_db1_S2!J3*Weighting!Y10+Indicator_db1_S2!K3*Weighting!Y11+Indicator_db1_S2!L3*Weighting!Y12+Indicator_db1_S2!M3*Weighting!Y13+Indicator_db1_S2!N3*Weighting!Y14+Indicator_db1_S2!O3*Weighting!Y15+Indicator_db1_S2!P3*Weighting!Y16+Indicator_db1_S2!Q3*Weighting!Y17</f>
        <v>0.46296167200301647</v>
      </c>
      <c r="Z3" s="8">
        <f>+Indicator_db1_S2!B3*Weighting!Z2+Indicator_db1_S2!C3*Weighting!Z3+Indicator_db1_S2!D3*Weighting!Z4+Indicator_db1_S2!E3*Weighting!Z5+Indicator_db1_S2!F3*Weighting!Z6+Indicator_db1_S2!G3*Weighting!Z7+Indicator_db1_S2!H3*Weighting!Z8+Indicator_db1_S2!I3*Weighting!Z9+Indicator_db1_S2!J3*Weighting!Z10+Indicator_db1_S2!K3*Weighting!Z11+Indicator_db1_S2!L3*Weighting!Z12+Indicator_db1_S2!M3*Weighting!Z13+Indicator_db1_S2!N3*Weighting!Z14+Indicator_db1_S2!O3*Weighting!Z15+Indicator_db1_S2!P3*Weighting!Z16+Indicator_db1_S2!Q3*Weighting!Z17</f>
        <v>0.28870118867064293</v>
      </c>
      <c r="AA3" s="8">
        <f>+Indicator_db1_S2!B3*Weighting!AA2+Indicator_db1_S2!C3*Weighting!AA3+Indicator_db1_S2!D3*Weighting!AA4+Indicator_db1_S2!E3*Weighting!AA5+Indicator_db1_S2!F3*Weighting!AA6+Indicator_db1_S2!G3*Weighting!AA7+Indicator_db1_S2!H3*Weighting!AA8+Indicator_db1_S2!I3*Weighting!AA9+Indicator_db1_S2!J3*Weighting!AA10+Indicator_db1_S2!K3*Weighting!AA11+Indicator_db1_S2!L3*Weighting!AA12+Indicator_db1_S2!M3*Weighting!AA13+Indicator_db1_S2!N3*Weighting!AA14+Indicator_db1_S2!O3*Weighting!AA15+Indicator_db1_S2!P3*Weighting!AA16+Indicator_db1_S2!Q3*Weighting!AA17</f>
        <v>0.20980393150298363</v>
      </c>
    </row>
    <row r="4" spans="1:27" x14ac:dyDescent="0.35">
      <c r="A4" s="5" t="s">
        <v>3</v>
      </c>
      <c r="B4" s="8">
        <f ca="1">+Indicator_db1_S2!B4*Weighting!B2+Indicator_db1_S2!C4*Weighting!B3+Indicator_db1_S2!D4*Weighting!B4+Indicator_db1_S2!E4*Weighting!B5+Indicator_db1_S2!F4*Weighting!B6+Indicator_db1_S2!G4*Weighting!B7+Indicator_db1_S2!H4*Weighting!B8+Indicator_db1_S2!I4*Weighting!B9+Indicator_db1_S2!J4*Weighting!B10+Indicator_db1_S2!K4*Weighting!B11+Indicator_db1_S2!L4*Weighting!B12+Indicator_db1_S2!M4*Weighting!B13+Indicator_db1_S2!N4*Weighting!B14+Indicator_db1_S2!O4*Weighting!B15+Indicator_db1_S2!P4*Weighting!B16+Indicator_db1_S2!Q4*Weighting!B17</f>
        <v>-0.35234366908174847</v>
      </c>
      <c r="C4" s="8">
        <f ca="1">+Indicator_db1_S2!B4*Weighting!C2+Indicator_db1_S2!C4*Weighting!C3+Indicator_db1_S2!D4*Weighting!C4+Indicator_db1_S2!E4*Weighting!C5+Indicator_db1_S2!F4*Weighting!C6+Indicator_db1_S2!G4*Weighting!C7+Indicator_db1_S2!H4*Weighting!C8+Indicator_db1_S2!I4*Weighting!C9+Indicator_db1_S2!J4*Weighting!C10+Indicator_db1_S2!K4*Weighting!C11+Indicator_db1_S2!L4*Weighting!C12+Indicator_db1_S2!M4*Weighting!C13+Indicator_db1_S2!N4*Weighting!C14+Indicator_db1_S2!O4*Weighting!C15+Indicator_db1_S2!P4*Weighting!C16+Indicator_db1_S2!Q4*Weighting!C17</f>
        <v>-0.38866135992880241</v>
      </c>
      <c r="D4" s="8">
        <f ca="1">+Indicator_db1_S2!B4*Weighting!D2+Indicator_db1_S2!C4*Weighting!D3+Indicator_db1_S2!D4*Weighting!D4+Indicator_db1_S2!E4*Weighting!D5+Indicator_db1_S2!F4*Weighting!D6+Indicator_db1_S2!G4*Weighting!D7+Indicator_db1_S2!H4*Weighting!D8+Indicator_db1_S2!I4*Weighting!D9+Indicator_db1_S2!J4*Weighting!D10+Indicator_db1_S2!K4*Weighting!D11+Indicator_db1_S2!L4*Weighting!D12+Indicator_db1_S2!M4*Weighting!D13+Indicator_db1_S2!N4*Weighting!D14+Indicator_db1_S2!O4*Weighting!D15+Indicator_db1_S2!P4*Weighting!D16+Indicator_db1_S2!Q4*Weighting!D17</f>
        <v>-0.35297227151063171</v>
      </c>
      <c r="E4" s="8">
        <f ca="1">+Indicator_db1_S2!B4*Weighting!E2+Indicator_db1_S2!C4*Weighting!E3+Indicator_db1_S2!D4*Weighting!E4+Indicator_db1_S2!E4*Weighting!E5+Indicator_db1_S2!F4*Weighting!E6+Indicator_db1_S2!G4*Weighting!E7+Indicator_db1_S2!H4*Weighting!E8+Indicator_db1_S2!I4*Weighting!E9+Indicator_db1_S2!J4*Weighting!E10+Indicator_db1_S2!K4*Weighting!E11+Indicator_db1_S2!L4*Weighting!E12+Indicator_db1_S2!M4*Weighting!E13+Indicator_db1_S2!N4*Weighting!E14+Indicator_db1_S2!O4*Weighting!E15+Indicator_db1_S2!P4*Weighting!E16+Indicator_db1_S2!Q4*Weighting!E17</f>
        <v>-0.43148284060728814</v>
      </c>
      <c r="F4" s="8">
        <f ca="1">+Indicator_db1_S2!B4*Weighting!F2+Indicator_db1_S2!C4*Weighting!F3+Indicator_db1_S2!D4*Weighting!F4+Indicator_db1_S2!E4*Weighting!F5+Indicator_db1_S2!F4*Weighting!F6+Indicator_db1_S2!G4*Weighting!F7+Indicator_db1_S2!H4*Weighting!F8+Indicator_db1_S2!I4*Weighting!F9+Indicator_db1_S2!J4*Weighting!F10+Indicator_db1_S2!K4*Weighting!F11+Indicator_db1_S2!L4*Weighting!F12+Indicator_db1_S2!M4*Weighting!F13+Indicator_db1_S2!N4*Weighting!F14+Indicator_db1_S2!O4*Weighting!F15+Indicator_db1_S2!P4*Weighting!F16+Indicator_db1_S2!Q4*Weighting!F17</f>
        <v>-0.37371639424243602</v>
      </c>
      <c r="G4" s="8">
        <f>+Indicator_db1_S2!B4*Weighting!G2+Indicator_db1_S2!C4*Weighting!G3+Indicator_db1_S2!D4*Weighting!G4+Indicator_db1_S2!E4*Weighting!G5+Indicator_db1_S2!F4*Weighting!G6+Indicator_db1_S2!G4*Weighting!G7+Indicator_db1_S2!H4*Weighting!G8+Indicator_db1_S2!I4*Weighting!G9+Indicator_db1_S2!J4*Weighting!G10+Indicator_db1_S2!K4*Weighting!G11+Indicator_db1_S2!L4*Weighting!G12+Indicator_db1_S2!M4*Weighting!G13+Indicator_db1_S2!N4*Weighting!G14+Indicator_db1_S2!O4*Weighting!G15+Indicator_db1_S2!P4*Weighting!G16+Indicator_db1_S2!Q4*Weighting!G17</f>
        <v>-0.29954454059087887</v>
      </c>
      <c r="H4" s="8">
        <f>+Indicator_db1_S2!B4*Weighting!H2+Indicator_db1_S2!C4*Weighting!H3+Indicator_db1_S2!D4*Weighting!H4+Indicator_db1_S2!E4*Weighting!H5+Indicator_db1_S2!F4*Weighting!H6+Indicator_db1_S2!G4*Weighting!H7+Indicator_db1_S2!H4*Weighting!H8+Indicator_db1_S2!I4*Weighting!H9+Indicator_db1_S2!J4*Weighting!H10+Indicator_db1_S2!K4*Weighting!H11+Indicator_db1_S2!L4*Weighting!H12+Indicator_db1_S2!M4*Weighting!H13+Indicator_db1_S2!N4*Weighting!H14+Indicator_db1_S2!O4*Weighting!H15+Indicator_db1_S2!P4*Weighting!H16+Indicator_db1_S2!Q4*Weighting!H17</f>
        <v>-0.30680354484619171</v>
      </c>
      <c r="I4" s="8">
        <f>+Indicator_db1_S2!B4*Weighting!I2+Indicator_db1_S2!C4*Weighting!I3+Indicator_db1_S2!D4*Weighting!I4+Indicator_db1_S2!E4*Weighting!I5+Indicator_db1_S2!F4*Weighting!I6+Indicator_db1_S2!G4*Weighting!I7+Indicator_db1_S2!H4*Weighting!I8+Indicator_db1_S2!I4*Weighting!I9+Indicator_db1_S2!J4*Weighting!I10+Indicator_db1_S2!K4*Weighting!I11+Indicator_db1_S2!L4*Weighting!I12+Indicator_db1_S2!M4*Weighting!I13+Indicator_db1_S2!N4*Weighting!I14+Indicator_db1_S2!O4*Weighting!I15+Indicator_db1_S2!P4*Weighting!I16+Indicator_db1_S2!Q4*Weighting!I17</f>
        <v>-0.30356187688864367</v>
      </c>
      <c r="J4" s="8">
        <f>+Indicator_db1_S2!B4*Weighting!J2+Indicator_db1_S2!C4*Weighting!J3+Indicator_db1_S2!D4*Weighting!J4+Indicator_db1_S2!E4*Weighting!J5+Indicator_db1_S2!F4*Weighting!J6+Indicator_db1_S2!G4*Weighting!J7+Indicator_db1_S2!H4*Weighting!J8+Indicator_db1_S2!I4*Weighting!J9+Indicator_db1_S2!J4*Weighting!J10+Indicator_db1_S2!K4*Weighting!J11+Indicator_db1_S2!L4*Weighting!J12+Indicator_db1_S2!M4*Weighting!J13+Indicator_db1_S2!N4*Weighting!J14+Indicator_db1_S2!O4*Weighting!J15+Indicator_db1_S2!P4*Weighting!J16+Indicator_db1_S2!Q4*Weighting!J17</f>
        <v>-0.391881016819707</v>
      </c>
      <c r="K4" s="8">
        <f>+Indicator_db1_S2!B4*Weighting!K2+Indicator_db1_S2!C4*Weighting!K3+Indicator_db1_S2!D4*Weighting!K4+Indicator_db1_S2!E4*Weighting!K5+Indicator_db1_S2!F4*Weighting!K6+Indicator_db1_S2!G4*Weighting!K7+Indicator_db1_S2!H4*Weighting!K8+Indicator_db1_S2!I4*Weighting!K9+Indicator_db1_S2!J4*Weighting!K10+Indicator_db1_S2!K4*Weighting!K11+Indicator_db1_S2!L4*Weighting!K12+Indicator_db1_S2!M4*Weighting!K13+Indicator_db1_S2!N4*Weighting!K14+Indicator_db1_S2!O4*Weighting!K15+Indicator_db1_S2!P4*Weighting!K16+Indicator_db1_S2!Q4*Weighting!K17</f>
        <v>-0.30167295911495812</v>
      </c>
      <c r="L4" s="8">
        <f>+Indicator_db1_S2!B4*Weighting!L2+Indicator_db1_S2!C4*Weighting!L3+Indicator_db1_S2!D4*Weighting!L4+Indicator_db1_S2!E4*Weighting!L5+Indicator_db1_S2!F4*Weighting!L6+Indicator_db1_S2!G4*Weighting!L7+Indicator_db1_S2!H4*Weighting!L8+Indicator_db1_S2!I4*Weighting!L9+Indicator_db1_S2!J4*Weighting!L10+Indicator_db1_S2!K4*Weighting!L11+Indicator_db1_S2!L4*Weighting!L12+Indicator_db1_S2!M4*Weighting!L13+Indicator_db1_S2!N4*Weighting!L14+Indicator_db1_S2!O4*Weighting!L15+Indicator_db1_S2!P4*Weighting!L16+Indicator_db1_S2!Q4*Weighting!L17</f>
        <v>-0.42787951626605042</v>
      </c>
      <c r="M4" s="8">
        <f>+Indicator_db1_S2!B4*Weighting!M2+Indicator_db1_S2!C4*Weighting!M3+Indicator_db1_S2!D4*Weighting!M4+Indicator_db1_S2!E4*Weighting!M5+Indicator_db1_S2!F4*Weighting!M6+Indicator_db1_S2!G4*Weighting!M7+Indicator_db1_S2!H4*Weighting!M8+Indicator_db1_S2!I4*Weighting!M9+Indicator_db1_S2!J4*Weighting!M10+Indicator_db1_S2!K4*Weighting!M11+Indicator_db1_S2!L4*Weighting!M12+Indicator_db1_S2!M4*Weighting!M13+Indicator_db1_S2!N4*Weighting!M14+Indicator_db1_S2!O4*Weighting!M15+Indicator_db1_S2!P4*Weighting!M16+Indicator_db1_S2!Q4*Weighting!M17</f>
        <v>-5.810324725099366E-2</v>
      </c>
      <c r="N4" s="8">
        <f>+Indicator_db1_S2!B4*Weighting!N2+Indicator_db1_S2!C4*Weighting!N3+Indicator_db1_S2!D4*Weighting!N4+Indicator_db1_S2!E4*Weighting!N5+Indicator_db1_S2!F4*Weighting!N6+Indicator_db1_S2!G4*Weighting!N7+Indicator_db1_S2!H4*Weighting!N8+Indicator_db1_S2!I4*Weighting!N9+Indicator_db1_S2!J4*Weighting!N10+Indicator_db1_S2!K4*Weighting!N11+Indicator_db1_S2!L4*Weighting!N12+Indicator_db1_S2!M4*Weighting!N13+Indicator_db1_S2!N4*Weighting!N14+Indicator_db1_S2!O4*Weighting!N15+Indicator_db1_S2!P4*Weighting!N16+Indicator_db1_S2!Q4*Weighting!N17</f>
        <v>-0.28498544657645791</v>
      </c>
      <c r="O4" s="8">
        <f>+Indicator_db1_S2!B4*Weighting!O2+Indicator_db1_S2!C4*Weighting!O3+Indicator_db1_S2!D4*Weighting!O4+Indicator_db1_S2!E4*Weighting!O5+Indicator_db1_S2!F4*Weighting!O6+Indicator_db1_S2!G4*Weighting!O7+Indicator_db1_S2!H4*Weighting!O8+Indicator_db1_S2!I4*Weighting!O9+Indicator_db1_S2!J4*Weighting!O10+Indicator_db1_S2!K4*Weighting!O11+Indicator_db1_S2!L4*Weighting!O12+Indicator_db1_S2!M4*Weighting!O13+Indicator_db1_S2!N4*Weighting!O14+Indicator_db1_S2!O4*Weighting!O15+Indicator_db1_S2!P4*Weighting!O16+Indicator_db1_S2!Q4*Weighting!O17</f>
        <v>-0.46445276868468249</v>
      </c>
      <c r="P4" s="8">
        <f>+Indicator_db1_S2!B4*Weighting!P2+Indicator_db1_S2!C4*Weighting!P3+Indicator_db1_S2!D4*Weighting!P4+Indicator_db1_S2!E4*Weighting!P5+Indicator_db1_S2!F4*Weighting!P6+Indicator_db1_S2!G4*Weighting!P7+Indicator_db1_S2!H4*Weighting!P8+Indicator_db1_S2!I4*Weighting!P9+Indicator_db1_S2!J4*Weighting!P10+Indicator_db1_S2!K4*Weighting!P11+Indicator_db1_S2!L4*Weighting!P12+Indicator_db1_S2!M4*Weighting!P13+Indicator_db1_S2!N4*Weighting!P14+Indicator_db1_S2!O4*Weighting!P15+Indicator_db1_S2!P4*Weighting!P16+Indicator_db1_S2!Q4*Weighting!P17</f>
        <v>-0.56246717112647715</v>
      </c>
      <c r="Q4" s="8">
        <f>+Indicator_db1_S2!B4*Weighting!Q2+Indicator_db1_S2!C4*Weighting!Q3+Indicator_db1_S2!D4*Weighting!Q4+Indicator_db1_S2!E4*Weighting!Q5+Indicator_db1_S2!F4*Weighting!Q6+Indicator_db1_S2!G4*Weighting!Q7+Indicator_db1_S2!H4*Weighting!Q8+Indicator_db1_S2!I4*Weighting!Q9+Indicator_db1_S2!J4*Weighting!Q10+Indicator_db1_S2!K4*Weighting!Q11+Indicator_db1_S2!L4*Weighting!Q12+Indicator_db1_S2!M4*Weighting!Q13+Indicator_db1_S2!N4*Weighting!Q14+Indicator_db1_S2!O4*Weighting!Q15+Indicator_db1_S2!P4*Weighting!Q16+Indicator_db1_S2!Q4*Weighting!Q17</f>
        <v>-6.2198303580598725E-2</v>
      </c>
      <c r="R4" s="8">
        <f>+Indicator_db1_S2!B4*Weighting!R2+Indicator_db1_S2!C4*Weighting!R3+Indicator_db1_S2!D4*Weighting!R4+Indicator_db1_S2!E4*Weighting!R5+Indicator_db1_S2!F4*Weighting!R6+Indicator_db1_S2!G4*Weighting!R7+Indicator_db1_S2!H4*Weighting!R8+Indicator_db1_S2!I4*Weighting!R9+Indicator_db1_S2!J4*Weighting!R10+Indicator_db1_S2!K4*Weighting!R11+Indicator_db1_S2!L4*Weighting!R12+Indicator_db1_S2!M4*Weighting!R13+Indicator_db1_S2!N4*Weighting!R14+Indicator_db1_S2!O4*Weighting!R15+Indicator_db1_S2!P4*Weighting!R16+Indicator_db1_S2!Q4*Weighting!R17</f>
        <v>-0.28737930571312381</v>
      </c>
      <c r="S4" s="8">
        <f>+Indicator_db1_S2!B4*Weighting!S2+Indicator_db1_S2!C4*Weighting!S3+Indicator_db1_S2!D4*Weighting!S4+Indicator_db1_S2!E4*Weighting!S5+Indicator_db1_S2!F4*Weighting!S6+Indicator_db1_S2!G4*Weighting!S7+Indicator_db1_S2!H4*Weighting!S8+Indicator_db1_S2!I4*Weighting!S9+Indicator_db1_S2!J4*Weighting!S10+Indicator_db1_S2!K4*Weighting!S11+Indicator_db1_S2!L4*Weighting!S12+Indicator_db1_S2!M4*Weighting!S13+Indicator_db1_S2!N4*Weighting!S14+Indicator_db1_S2!O4*Weighting!S15+Indicator_db1_S2!P4*Weighting!S16+Indicator_db1_S2!Q4*Weighting!S17</f>
        <v>-0.16230993331574259</v>
      </c>
      <c r="T4" s="8">
        <f>+Indicator_db1_S2!B4*Weighting!T2+Indicator_db1_S2!C4*Weighting!T3+Indicator_db1_S2!D4*Weighting!T4+Indicator_db1_S2!E4*Weighting!T5+Indicator_db1_S2!F4*Weighting!T6+Indicator_db1_S2!G4*Weighting!T7+Indicator_db1_S2!H4*Weighting!T8+Indicator_db1_S2!I4*Weighting!T9+Indicator_db1_S2!J4*Weighting!T10+Indicator_db1_S2!K4*Weighting!T11+Indicator_db1_S2!L4*Weighting!T12+Indicator_db1_S2!M4*Weighting!T13+Indicator_db1_S2!N4*Weighting!T14+Indicator_db1_S2!O4*Weighting!T15+Indicator_db1_S2!P4*Weighting!T16+Indicator_db1_S2!Q4*Weighting!T17</f>
        <v>-0.3278088560525162</v>
      </c>
      <c r="U4" s="8">
        <f>+Indicator_db1_S2!B4*Weighting!U2+Indicator_db1_S2!C4*Weighting!U3+Indicator_db1_S2!D4*Weighting!U4+Indicator_db1_S2!E4*Weighting!U5+Indicator_db1_S2!F4*Weighting!U6+Indicator_db1_S2!G4*Weighting!U7+Indicator_db1_S2!H4*Weighting!U8+Indicator_db1_S2!I4*Weighting!U9+Indicator_db1_S2!J4*Weighting!U10+Indicator_db1_S2!K4*Weighting!U11+Indicator_db1_S2!L4*Weighting!U12+Indicator_db1_S2!M4*Weighting!U13+Indicator_db1_S2!N4*Weighting!U14+Indicator_db1_S2!O4*Weighting!U15+Indicator_db1_S2!P4*Weighting!U16+Indicator_db1_S2!Q4*Weighting!U17</f>
        <v>-0.14551859270064998</v>
      </c>
      <c r="V4" s="8">
        <f>+Indicator_db1_S2!B4*Weighting!V2+Indicator_db1_S2!C4*Weighting!V3+Indicator_db1_S2!D4*Weighting!V4+Indicator_db1_S2!E4*Weighting!V5+Indicator_db1_S2!F4*Weighting!V6+Indicator_db1_S2!G4*Weighting!V7+Indicator_db1_S2!H4*Weighting!V8+Indicator_db1_S2!I4*Weighting!V9+Indicator_db1_S2!J4*Weighting!V10+Indicator_db1_S2!K4*Weighting!V11+Indicator_db1_S2!L4*Weighting!V12+Indicator_db1_S2!M4*Weighting!V13+Indicator_db1_S2!N4*Weighting!V14+Indicator_db1_S2!O4*Weighting!V15+Indicator_db1_S2!P4*Weighting!V16+Indicator_db1_S2!Q4*Weighting!V17</f>
        <v>-0.38934659747797778</v>
      </c>
      <c r="W4" s="8">
        <f>+Indicator_db1_S2!B4*Weighting!W2+Indicator_db1_S2!C4*Weighting!W3+Indicator_db1_S2!D4*Weighting!W4+Indicator_db1_S2!E4*Weighting!W5+Indicator_db1_S2!F4*Weighting!W6+Indicator_db1_S2!G4*Weighting!W7+Indicator_db1_S2!H4*Weighting!W8+Indicator_db1_S2!I4*Weighting!W9+Indicator_db1_S2!J4*Weighting!W10+Indicator_db1_S2!K4*Weighting!W11+Indicator_db1_S2!L4*Weighting!W12+Indicator_db1_S2!M4*Weighting!W13+Indicator_db1_S2!N4*Weighting!W14+Indicator_db1_S2!O4*Weighting!W15+Indicator_db1_S2!P4*Weighting!W16+Indicator_db1_S2!Q4*Weighting!W17</f>
        <v>-0.60934725619522134</v>
      </c>
      <c r="X4" s="8">
        <f>+Indicator_db1_S2!B4*Weighting!X2+Indicator_db1_S2!C4*Weighting!X3+Indicator_db1_S2!D4*Weighting!X4+Indicator_db1_S2!E4*Weighting!X5+Indicator_db1_S2!F4*Weighting!X6+Indicator_db1_S2!G4*Weighting!X7+Indicator_db1_S2!H4*Weighting!X8+Indicator_db1_S2!I4*Weighting!X9+Indicator_db1_S2!J4*Weighting!X10+Indicator_db1_S2!K4*Weighting!X11+Indicator_db1_S2!L4*Weighting!X12+Indicator_db1_S2!M4*Weighting!X13+Indicator_db1_S2!N4*Weighting!X14+Indicator_db1_S2!O4*Weighting!X15+Indicator_db1_S2!P4*Weighting!X16+Indicator_db1_S2!Q4*Weighting!X17</f>
        <v>-0.58008496328645476</v>
      </c>
      <c r="Y4" s="8">
        <f>+Indicator_db1_S2!B4*Weighting!Y2+Indicator_db1_S2!C4*Weighting!Y3+Indicator_db1_S2!D4*Weighting!Y4+Indicator_db1_S2!E4*Weighting!Y5+Indicator_db1_S2!F4*Weighting!Y6+Indicator_db1_S2!G4*Weighting!Y7+Indicator_db1_S2!H4*Weighting!Y8+Indicator_db1_S2!I4*Weighting!Y9+Indicator_db1_S2!J4*Weighting!Y10+Indicator_db1_S2!K4*Weighting!Y11+Indicator_db1_S2!L4*Weighting!Y12+Indicator_db1_S2!M4*Weighting!Y13+Indicator_db1_S2!N4*Weighting!Y14+Indicator_db1_S2!O4*Weighting!Y15+Indicator_db1_S2!P4*Weighting!Y16+Indicator_db1_S2!Q4*Weighting!Y17</f>
        <v>-7.9130081216705159E-2</v>
      </c>
      <c r="Z4" s="8">
        <f>+Indicator_db1_S2!B4*Weighting!Z2+Indicator_db1_S2!C4*Weighting!Z3+Indicator_db1_S2!D4*Weighting!Z4+Indicator_db1_S2!E4*Weighting!Z5+Indicator_db1_S2!F4*Weighting!Z6+Indicator_db1_S2!G4*Weighting!Z7+Indicator_db1_S2!H4*Weighting!Z8+Indicator_db1_S2!I4*Weighting!Z9+Indicator_db1_S2!J4*Weighting!Z10+Indicator_db1_S2!K4*Weighting!Z11+Indicator_db1_S2!L4*Weighting!Z12+Indicator_db1_S2!M4*Weighting!Z13+Indicator_db1_S2!N4*Weighting!Z14+Indicator_db1_S2!O4*Weighting!Z15+Indicator_db1_S2!P4*Weighting!Z16+Indicator_db1_S2!Q4*Weighting!Z17</f>
        <v>-0.28306622074799542</v>
      </c>
      <c r="AA4" s="8">
        <f>+Indicator_db1_S2!B4*Weighting!AA2+Indicator_db1_S2!C4*Weighting!AA3+Indicator_db1_S2!D4*Weighting!AA4+Indicator_db1_S2!E4*Weighting!AA5+Indicator_db1_S2!F4*Weighting!AA6+Indicator_db1_S2!G4*Weighting!AA7+Indicator_db1_S2!H4*Weighting!AA8+Indicator_db1_S2!I4*Weighting!AA9+Indicator_db1_S2!J4*Weighting!AA10+Indicator_db1_S2!K4*Weighting!AA11+Indicator_db1_S2!L4*Weighting!AA12+Indicator_db1_S2!M4*Weighting!AA13+Indicator_db1_S2!N4*Weighting!AA14+Indicator_db1_S2!O4*Weighting!AA15+Indicator_db1_S2!P4*Weighting!AA16+Indicator_db1_S2!Q4*Weighting!AA17</f>
        <v>-6.8634389262414164E-2</v>
      </c>
    </row>
    <row r="5" spans="1:27" x14ac:dyDescent="0.35">
      <c r="A5" s="5" t="s">
        <v>4</v>
      </c>
      <c r="B5" s="8">
        <f ca="1">+Indicator_db1_S2!B5*Weighting!B2+Indicator_db1_S2!C5*Weighting!B3+Indicator_db1_S2!D5*Weighting!B4+Indicator_db1_S2!E5*Weighting!B5+Indicator_db1_S2!F5*Weighting!B6+Indicator_db1_S2!G5*Weighting!B7+Indicator_db1_S2!H5*Weighting!B8+Indicator_db1_S2!I5*Weighting!B9+Indicator_db1_S2!J5*Weighting!B10+Indicator_db1_S2!K5*Weighting!B11+Indicator_db1_S2!L5*Weighting!B12+Indicator_db1_S2!M5*Weighting!B13+Indicator_db1_S2!N5*Weighting!B14+Indicator_db1_S2!O5*Weighting!B15+Indicator_db1_S2!P5*Weighting!B16+Indicator_db1_S2!Q5*Weighting!B17</f>
        <v>-0.36471983380807665</v>
      </c>
      <c r="C5" s="8">
        <f ca="1">+Indicator_db1_S2!B5*Weighting!C2+Indicator_db1_S2!C5*Weighting!C3+Indicator_db1_S2!D5*Weighting!C4+Indicator_db1_S2!E5*Weighting!C5+Indicator_db1_S2!F5*Weighting!C6+Indicator_db1_S2!G5*Weighting!C7+Indicator_db1_S2!H5*Weighting!C8+Indicator_db1_S2!I5*Weighting!C9+Indicator_db1_S2!J5*Weighting!C10+Indicator_db1_S2!K5*Weighting!C11+Indicator_db1_S2!L5*Weighting!C12+Indicator_db1_S2!M5*Weighting!C13+Indicator_db1_S2!N5*Weighting!C14+Indicator_db1_S2!O5*Weighting!C15+Indicator_db1_S2!P5*Weighting!C16+Indicator_db1_S2!Q5*Weighting!C17</f>
        <v>-0.37592508846550726</v>
      </c>
      <c r="D5" s="8">
        <f ca="1">+Indicator_db1_S2!B5*Weighting!D2+Indicator_db1_S2!C5*Weighting!D3+Indicator_db1_S2!D5*Weighting!D4+Indicator_db1_S2!E5*Weighting!D5+Indicator_db1_S2!F5*Weighting!D6+Indicator_db1_S2!G5*Weighting!D7+Indicator_db1_S2!H5*Weighting!D8+Indicator_db1_S2!I5*Weighting!D9+Indicator_db1_S2!J5*Weighting!D10+Indicator_db1_S2!K5*Weighting!D11+Indicator_db1_S2!L5*Weighting!D12+Indicator_db1_S2!M5*Weighting!D13+Indicator_db1_S2!N5*Weighting!D14+Indicator_db1_S2!O5*Weighting!D15+Indicator_db1_S2!P5*Weighting!D16+Indicator_db1_S2!Q5*Weighting!D17</f>
        <v>-0.36790065792940602</v>
      </c>
      <c r="E5" s="8">
        <f ca="1">+Indicator_db1_S2!B5*Weighting!E2+Indicator_db1_S2!C5*Weighting!E3+Indicator_db1_S2!D5*Weighting!E4+Indicator_db1_S2!E5*Weighting!E5+Indicator_db1_S2!F5*Weighting!E6+Indicator_db1_S2!G5*Weighting!E7+Indicator_db1_S2!H5*Weighting!E8+Indicator_db1_S2!I5*Weighting!E9+Indicator_db1_S2!J5*Weighting!E10+Indicator_db1_S2!K5*Weighting!E11+Indicator_db1_S2!L5*Weighting!E12+Indicator_db1_S2!M5*Weighting!E13+Indicator_db1_S2!N5*Weighting!E14+Indicator_db1_S2!O5*Weighting!E15+Indicator_db1_S2!P5*Weighting!E16+Indicator_db1_S2!Q5*Weighting!E17</f>
        <v>-0.38302562394856099</v>
      </c>
      <c r="F5" s="8">
        <f ca="1">+Indicator_db1_S2!B5*Weighting!F2+Indicator_db1_S2!C5*Weighting!F3+Indicator_db1_S2!D5*Weighting!F4+Indicator_db1_S2!E5*Weighting!F5+Indicator_db1_S2!F5*Weighting!F6+Indicator_db1_S2!G5*Weighting!F7+Indicator_db1_S2!H5*Weighting!F8+Indicator_db1_S2!I5*Weighting!F9+Indicator_db1_S2!J5*Weighting!F10+Indicator_db1_S2!K5*Weighting!F11+Indicator_db1_S2!L5*Weighting!F12+Indicator_db1_S2!M5*Weighting!F13+Indicator_db1_S2!N5*Weighting!F14+Indicator_db1_S2!O5*Weighting!F15+Indicator_db1_S2!P5*Weighting!F16+Indicator_db1_S2!Q5*Weighting!F17</f>
        <v>-0.38076247081163966</v>
      </c>
      <c r="G5" s="8">
        <f>+Indicator_db1_S2!B5*Weighting!G2+Indicator_db1_S2!C5*Weighting!G3+Indicator_db1_S2!D5*Weighting!G4+Indicator_db1_S2!E5*Weighting!G5+Indicator_db1_S2!F5*Weighting!G6+Indicator_db1_S2!G5*Weighting!G7+Indicator_db1_S2!H5*Weighting!G8+Indicator_db1_S2!I5*Weighting!G9+Indicator_db1_S2!J5*Weighting!G10+Indicator_db1_S2!K5*Weighting!G11+Indicator_db1_S2!L5*Weighting!G12+Indicator_db1_S2!M5*Weighting!G13+Indicator_db1_S2!N5*Weighting!G14+Indicator_db1_S2!O5*Weighting!G15+Indicator_db1_S2!P5*Weighting!G16+Indicator_db1_S2!Q5*Weighting!G17</f>
        <v>-0.30243037090858449</v>
      </c>
      <c r="H5" s="8">
        <f>+Indicator_db1_S2!B5*Weighting!H2+Indicator_db1_S2!C5*Weighting!H3+Indicator_db1_S2!D5*Weighting!H4+Indicator_db1_S2!E5*Weighting!H5+Indicator_db1_S2!F5*Weighting!H6+Indicator_db1_S2!G5*Weighting!H7+Indicator_db1_S2!H5*Weighting!H8+Indicator_db1_S2!I5*Weighting!H9+Indicator_db1_S2!J5*Weighting!H10+Indicator_db1_S2!K5*Weighting!H11+Indicator_db1_S2!L5*Weighting!H12+Indicator_db1_S2!M5*Weighting!H13+Indicator_db1_S2!N5*Weighting!H14+Indicator_db1_S2!O5*Weighting!H15+Indicator_db1_S2!P5*Weighting!H16+Indicator_db1_S2!Q5*Weighting!H17</f>
        <v>-0.30350466440853863</v>
      </c>
      <c r="I5" s="8">
        <f>+Indicator_db1_S2!B5*Weighting!I2+Indicator_db1_S2!C5*Weighting!I3+Indicator_db1_S2!D5*Weighting!I4+Indicator_db1_S2!E5*Weighting!I5+Indicator_db1_S2!F5*Weighting!I6+Indicator_db1_S2!G5*Weighting!I7+Indicator_db1_S2!H5*Weighting!I8+Indicator_db1_S2!I5*Weighting!I9+Indicator_db1_S2!J5*Weighting!I10+Indicator_db1_S2!K5*Weighting!I11+Indicator_db1_S2!L5*Weighting!I12+Indicator_db1_S2!M5*Weighting!I13+Indicator_db1_S2!N5*Weighting!I14+Indicator_db1_S2!O5*Weighting!I15+Indicator_db1_S2!P5*Weighting!I16+Indicator_db1_S2!Q5*Weighting!I17</f>
        <v>-0.30795872634319976</v>
      </c>
      <c r="J5" s="8">
        <f>+Indicator_db1_S2!B5*Weighting!J2+Indicator_db1_S2!C5*Weighting!J3+Indicator_db1_S2!D5*Weighting!J4+Indicator_db1_S2!E5*Weighting!J5+Indicator_db1_S2!F5*Weighting!J6+Indicator_db1_S2!G5*Weighting!J7+Indicator_db1_S2!H5*Weighting!J8+Indicator_db1_S2!I5*Weighting!J9+Indicator_db1_S2!J5*Weighting!J10+Indicator_db1_S2!K5*Weighting!J11+Indicator_db1_S2!L5*Weighting!J12+Indicator_db1_S2!M5*Weighting!J13+Indicator_db1_S2!N5*Weighting!J14+Indicator_db1_S2!O5*Weighting!J15+Indicator_db1_S2!P5*Weighting!J16+Indicator_db1_S2!Q5*Weighting!J17</f>
        <v>-0.35067995753315201</v>
      </c>
      <c r="K5" s="8">
        <f>+Indicator_db1_S2!B5*Weighting!K2+Indicator_db1_S2!C5*Weighting!K3+Indicator_db1_S2!D5*Weighting!K4+Indicator_db1_S2!E5*Weighting!K5+Indicator_db1_S2!F5*Weighting!K6+Indicator_db1_S2!G5*Weighting!K7+Indicator_db1_S2!H5*Weighting!K8+Indicator_db1_S2!I5*Weighting!K9+Indicator_db1_S2!J5*Weighting!K10+Indicator_db1_S2!K5*Weighting!K11+Indicator_db1_S2!L5*Weighting!K12+Indicator_db1_S2!M5*Weighting!K13+Indicator_db1_S2!N5*Weighting!K14+Indicator_db1_S2!O5*Weighting!K15+Indicator_db1_S2!P5*Weighting!K16+Indicator_db1_S2!Q5*Weighting!K17</f>
        <v>-0.306278142505435</v>
      </c>
      <c r="L5" s="8">
        <f>+Indicator_db1_S2!B5*Weighting!L2+Indicator_db1_S2!C5*Weighting!L3+Indicator_db1_S2!D5*Weighting!L4+Indicator_db1_S2!E5*Weighting!L5+Indicator_db1_S2!F5*Weighting!L6+Indicator_db1_S2!G5*Weighting!L7+Indicator_db1_S2!H5*Weighting!L8+Indicator_db1_S2!I5*Weighting!L9+Indicator_db1_S2!J5*Weighting!L10+Indicator_db1_S2!K5*Weighting!L11+Indicator_db1_S2!L5*Weighting!L12+Indicator_db1_S2!M5*Weighting!L13+Indicator_db1_S2!N5*Weighting!L14+Indicator_db1_S2!O5*Weighting!L15+Indicator_db1_S2!P5*Weighting!L16+Indicator_db1_S2!Q5*Weighting!L17</f>
        <v>-0.40677577179111324</v>
      </c>
      <c r="M5" s="8">
        <f>+Indicator_db1_S2!B5*Weighting!M2+Indicator_db1_S2!C5*Weighting!M3+Indicator_db1_S2!D5*Weighting!M4+Indicator_db1_S2!E5*Weighting!M5+Indicator_db1_S2!F5*Weighting!M6+Indicator_db1_S2!G5*Weighting!M7+Indicator_db1_S2!H5*Weighting!M8+Indicator_db1_S2!I5*Weighting!M9+Indicator_db1_S2!J5*Weighting!M10+Indicator_db1_S2!K5*Weighting!M11+Indicator_db1_S2!L5*Weighting!M12+Indicator_db1_S2!M5*Weighting!M13+Indicator_db1_S2!N5*Weighting!M14+Indicator_db1_S2!O5*Weighting!M15+Indicator_db1_S2!P5*Weighting!M16+Indicator_db1_S2!Q5*Weighting!M17</f>
        <v>-5.7364220607298747E-2</v>
      </c>
      <c r="N5" s="8">
        <f>+Indicator_db1_S2!B5*Weighting!N2+Indicator_db1_S2!C5*Weighting!N3+Indicator_db1_S2!D5*Weighting!N4+Indicator_db1_S2!E5*Weighting!N5+Indicator_db1_S2!F5*Weighting!N6+Indicator_db1_S2!G5*Weighting!N7+Indicator_db1_S2!H5*Weighting!N8+Indicator_db1_S2!I5*Weighting!N9+Indicator_db1_S2!J5*Weighting!N10+Indicator_db1_S2!K5*Weighting!N11+Indicator_db1_S2!L5*Weighting!N12+Indicator_db1_S2!M5*Weighting!N13+Indicator_db1_S2!N5*Weighting!N14+Indicator_db1_S2!O5*Weighting!N15+Indicator_db1_S2!P5*Weighting!N16+Indicator_db1_S2!Q5*Weighting!N17</f>
        <v>-0.38516515215993391</v>
      </c>
      <c r="O5" s="8">
        <f>+Indicator_db1_S2!B5*Weighting!O2+Indicator_db1_S2!C5*Weighting!O3+Indicator_db1_S2!D5*Weighting!O4+Indicator_db1_S2!E5*Weighting!O5+Indicator_db1_S2!F5*Weighting!O6+Indicator_db1_S2!G5*Weighting!O7+Indicator_db1_S2!H5*Weighting!O8+Indicator_db1_S2!I5*Weighting!O9+Indicator_db1_S2!J5*Weighting!O10+Indicator_db1_S2!K5*Weighting!O11+Indicator_db1_S2!L5*Weighting!O12+Indicator_db1_S2!M5*Weighting!O13+Indicator_db1_S2!N5*Weighting!O14+Indicator_db1_S2!O5*Weighting!O15+Indicator_db1_S2!P5*Weighting!O16+Indicator_db1_S2!Q5*Weighting!O17</f>
        <v>-0.33160732072041627</v>
      </c>
      <c r="P5" s="8">
        <f>+Indicator_db1_S2!B5*Weighting!P2+Indicator_db1_S2!C5*Weighting!P3+Indicator_db1_S2!D5*Weighting!P4+Indicator_db1_S2!E5*Weighting!P5+Indicator_db1_S2!F5*Weighting!P6+Indicator_db1_S2!G5*Weighting!P7+Indicator_db1_S2!H5*Weighting!P8+Indicator_db1_S2!I5*Weighting!P9+Indicator_db1_S2!J5*Weighting!P10+Indicator_db1_S2!K5*Weighting!P11+Indicator_db1_S2!L5*Weighting!P12+Indicator_db1_S2!M5*Weighting!P13+Indicator_db1_S2!N5*Weighting!P14+Indicator_db1_S2!O5*Weighting!P15+Indicator_db1_S2!P5*Weighting!P16+Indicator_db1_S2!Q5*Weighting!P17</f>
        <v>-0.56873572290929397</v>
      </c>
      <c r="Q5" s="8">
        <f>+Indicator_db1_S2!B5*Weighting!Q2+Indicator_db1_S2!C5*Weighting!Q3+Indicator_db1_S2!D5*Weighting!Q4+Indicator_db1_S2!E5*Weighting!Q5+Indicator_db1_S2!F5*Weighting!Q6+Indicator_db1_S2!G5*Weighting!Q7+Indicator_db1_S2!H5*Weighting!Q8+Indicator_db1_S2!I5*Weighting!Q9+Indicator_db1_S2!J5*Weighting!Q10+Indicator_db1_S2!K5*Weighting!Q11+Indicator_db1_S2!L5*Weighting!Q12+Indicator_db1_S2!M5*Weighting!Q13+Indicator_db1_S2!N5*Weighting!Q14+Indicator_db1_S2!O5*Weighting!Q15+Indicator_db1_S2!P5*Weighting!Q16+Indicator_db1_S2!Q5*Weighting!Q17</f>
        <v>-6.1681845979442144E-2</v>
      </c>
      <c r="R5" s="8">
        <f>+Indicator_db1_S2!B5*Weighting!R2+Indicator_db1_S2!C5*Weighting!R3+Indicator_db1_S2!D5*Weighting!R4+Indicator_db1_S2!E5*Weighting!R5+Indicator_db1_S2!F5*Weighting!R6+Indicator_db1_S2!G5*Weighting!R7+Indicator_db1_S2!H5*Weighting!R8+Indicator_db1_S2!I5*Weighting!R9+Indicator_db1_S2!J5*Weighting!R10+Indicator_db1_S2!K5*Weighting!R11+Indicator_db1_S2!L5*Weighting!R12+Indicator_db1_S2!M5*Weighting!R13+Indicator_db1_S2!N5*Weighting!R14+Indicator_db1_S2!O5*Weighting!R15+Indicator_db1_S2!P5*Weighting!R16+Indicator_db1_S2!Q5*Weighting!R17</f>
        <v>-0.31348754747760732</v>
      </c>
      <c r="S5" s="8">
        <f>+Indicator_db1_S2!B5*Weighting!S2+Indicator_db1_S2!C5*Weighting!S3+Indicator_db1_S2!D5*Weighting!S4+Indicator_db1_S2!E5*Weighting!S5+Indicator_db1_S2!F5*Weighting!S6+Indicator_db1_S2!G5*Weighting!S7+Indicator_db1_S2!H5*Weighting!S8+Indicator_db1_S2!I5*Weighting!S9+Indicator_db1_S2!J5*Weighting!S10+Indicator_db1_S2!K5*Weighting!S11+Indicator_db1_S2!L5*Weighting!S12+Indicator_db1_S2!M5*Weighting!S13+Indicator_db1_S2!N5*Weighting!S14+Indicator_db1_S2!O5*Weighting!S15+Indicator_db1_S2!P5*Weighting!S16+Indicator_db1_S2!Q5*Weighting!S17</f>
        <v>-0.18349467945674092</v>
      </c>
      <c r="T5" s="8">
        <f>+Indicator_db1_S2!B5*Weighting!T2+Indicator_db1_S2!C5*Weighting!T3+Indicator_db1_S2!D5*Weighting!T4+Indicator_db1_S2!E5*Weighting!T5+Indicator_db1_S2!F5*Weighting!T6+Indicator_db1_S2!G5*Weighting!T7+Indicator_db1_S2!H5*Weighting!T8+Indicator_db1_S2!I5*Weighting!T9+Indicator_db1_S2!J5*Weighting!T10+Indicator_db1_S2!K5*Weighting!T11+Indicator_db1_S2!L5*Weighting!T12+Indicator_db1_S2!M5*Weighting!T13+Indicator_db1_S2!N5*Weighting!T14+Indicator_db1_S2!O5*Weighting!T15+Indicator_db1_S2!P5*Weighting!T16+Indicator_db1_S2!Q5*Weighting!T17</f>
        <v>-0.37301535419173493</v>
      </c>
      <c r="U5" s="8">
        <f>+Indicator_db1_S2!B5*Weighting!U2+Indicator_db1_S2!C5*Weighting!U3+Indicator_db1_S2!D5*Weighting!U4+Indicator_db1_S2!E5*Weighting!U5+Indicator_db1_S2!F5*Weighting!U6+Indicator_db1_S2!G5*Weighting!U7+Indicator_db1_S2!H5*Weighting!U8+Indicator_db1_S2!I5*Weighting!U9+Indicator_db1_S2!J5*Weighting!U10+Indicator_db1_S2!K5*Weighting!U11+Indicator_db1_S2!L5*Weighting!U12+Indicator_db1_S2!M5*Weighting!U13+Indicator_db1_S2!N5*Weighting!U14+Indicator_db1_S2!O5*Weighting!U15+Indicator_db1_S2!P5*Weighting!U16+Indicator_db1_S2!Q5*Weighting!U17</f>
        <v>-0.19029780095336682</v>
      </c>
      <c r="V5" s="8">
        <f>+Indicator_db1_S2!B5*Weighting!V2+Indicator_db1_S2!C5*Weighting!V3+Indicator_db1_S2!D5*Weighting!V4+Indicator_db1_S2!E5*Weighting!V5+Indicator_db1_S2!F5*Weighting!V6+Indicator_db1_S2!G5*Weighting!V7+Indicator_db1_S2!H5*Weighting!V8+Indicator_db1_S2!I5*Weighting!V9+Indicator_db1_S2!J5*Weighting!V10+Indicator_db1_S2!K5*Weighting!V11+Indicator_db1_S2!L5*Weighting!V12+Indicator_db1_S2!M5*Weighting!V13+Indicator_db1_S2!N5*Weighting!V14+Indicator_db1_S2!O5*Weighting!V15+Indicator_db1_S2!P5*Weighting!V16+Indicator_db1_S2!Q5*Weighting!V17</f>
        <v>-0.43137706026481959</v>
      </c>
      <c r="W5" s="8">
        <f>+Indicator_db1_S2!B5*Weighting!W2+Indicator_db1_S2!C5*Weighting!W3+Indicator_db1_S2!D5*Weighting!W4+Indicator_db1_S2!E5*Weighting!W5+Indicator_db1_S2!F5*Weighting!W6+Indicator_db1_S2!G5*Weighting!W7+Indicator_db1_S2!H5*Weighting!W8+Indicator_db1_S2!I5*Weighting!W9+Indicator_db1_S2!J5*Weighting!W10+Indicator_db1_S2!K5*Weighting!W11+Indicator_db1_S2!L5*Weighting!W12+Indicator_db1_S2!M5*Weighting!W13+Indicator_db1_S2!N5*Weighting!W14+Indicator_db1_S2!O5*Weighting!W15+Indicator_db1_S2!P5*Weighting!W16+Indicator_db1_S2!Q5*Weighting!W17</f>
        <v>-0.41120779632016069</v>
      </c>
      <c r="X5" s="8">
        <f>+Indicator_db1_S2!B5*Weighting!X2+Indicator_db1_S2!C5*Weighting!X3+Indicator_db1_S2!D5*Weighting!X4+Indicator_db1_S2!E5*Weighting!X5+Indicator_db1_S2!F5*Weighting!X6+Indicator_db1_S2!G5*Weighting!X7+Indicator_db1_S2!H5*Weighting!X8+Indicator_db1_S2!I5*Weighting!X9+Indicator_db1_S2!J5*Weighting!X10+Indicator_db1_S2!K5*Weighting!X11+Indicator_db1_S2!L5*Weighting!X12+Indicator_db1_S2!M5*Weighting!X13+Indicator_db1_S2!N5*Weighting!X14+Indicator_db1_S2!O5*Weighting!X15+Indicator_db1_S2!P5*Weighting!X16+Indicator_db1_S2!Q5*Weighting!X17</f>
        <v>-0.55739880646808493</v>
      </c>
      <c r="Y5" s="8">
        <f>+Indicator_db1_S2!B5*Weighting!Y2+Indicator_db1_S2!C5*Weighting!Y3+Indicator_db1_S2!D5*Weighting!Y4+Indicator_db1_S2!E5*Weighting!Y5+Indicator_db1_S2!F5*Weighting!Y6+Indicator_db1_S2!G5*Weighting!Y7+Indicator_db1_S2!H5*Weighting!Y8+Indicator_db1_S2!I5*Weighting!Y9+Indicator_db1_S2!J5*Weighting!Y10+Indicator_db1_S2!K5*Weighting!Y11+Indicator_db1_S2!L5*Weighting!Y12+Indicator_db1_S2!M5*Weighting!Y13+Indicator_db1_S2!N5*Weighting!Y14+Indicator_db1_S2!O5*Weighting!Y15+Indicator_db1_S2!P5*Weighting!Y16+Indicator_db1_S2!Q5*Weighting!Y17</f>
        <v>-8.7100800257637445E-2</v>
      </c>
      <c r="Z5" s="8">
        <f>+Indicator_db1_S2!B5*Weighting!Z2+Indicator_db1_S2!C5*Weighting!Z3+Indicator_db1_S2!D5*Weighting!Z4+Indicator_db1_S2!E5*Weighting!Z5+Indicator_db1_S2!F5*Weighting!Z6+Indicator_db1_S2!G5*Weighting!Z7+Indicator_db1_S2!H5*Weighting!Z8+Indicator_db1_S2!I5*Weighting!Z9+Indicator_db1_S2!J5*Weighting!Z10+Indicator_db1_S2!K5*Weighting!Z11+Indicator_db1_S2!L5*Weighting!Z12+Indicator_db1_S2!M5*Weighting!Z13+Indicator_db1_S2!N5*Weighting!Z14+Indicator_db1_S2!O5*Weighting!Z15+Indicator_db1_S2!P5*Weighting!Z16+Indicator_db1_S2!Q5*Weighting!Z17</f>
        <v>-0.40893442656276363</v>
      </c>
      <c r="AA5" s="8">
        <f>+Indicator_db1_S2!B5*Weighting!AA2+Indicator_db1_S2!C5*Weighting!AA3+Indicator_db1_S2!D5*Weighting!AA4+Indicator_db1_S2!E5*Weighting!AA5+Indicator_db1_S2!F5*Weighting!AA6+Indicator_db1_S2!G5*Weighting!AA7+Indicator_db1_S2!H5*Weighting!AA8+Indicator_db1_S2!I5*Weighting!AA9+Indicator_db1_S2!J5*Weighting!AA10+Indicator_db1_S2!K5*Weighting!AA11+Indicator_db1_S2!L5*Weighting!AA12+Indicator_db1_S2!M5*Weighting!AA13+Indicator_db1_S2!N5*Weighting!AA14+Indicator_db1_S2!O5*Weighting!AA15+Indicator_db1_S2!P5*Weighting!AA16+Indicator_db1_S2!Q5*Weighting!AA17</f>
        <v>-7.1241628416936598E-2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8000"/>
  </sheetPr>
  <dimension ref="A1:AA5"/>
  <sheetViews>
    <sheetView workbookViewId="0">
      <selection activeCell="B1" sqref="B1:F1"/>
    </sheetView>
  </sheetViews>
  <sheetFormatPr baseColWidth="10" defaultColWidth="8.7265625" defaultRowHeight="14.5" x14ac:dyDescent="0.35"/>
  <cols>
    <col min="1" max="27" width="14.26953125" customWidth="1"/>
  </cols>
  <sheetData>
    <row r="1" spans="1:27" ht="104.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8">
        <f ca="1">+Indicator_db1_S3!B2*Weighting!B2+Indicator_db1_S3!C2*Weighting!B3+Indicator_db1_S3!D2*Weighting!B4+Indicator_db1_S3!E2*Weighting!B5+Indicator_db1_S3!F2*Weighting!B6+Indicator_db1_S3!G2*Weighting!B7+Indicator_db1_S3!H2*Weighting!B8+Indicator_db1_S3!I2*Weighting!B9+Indicator_db1_S3!J2*Weighting!B10+Indicator_db1_S3!K2*Weighting!B11+Indicator_db1_S3!L2*Weighting!B12+Indicator_db1_S3!M2*Weighting!B13+Indicator_db1_S3!N2*Weighting!B14+Indicator_db1_S3!O2*Weighting!B15+Indicator_db1_S3!P2*Weighting!B16+Indicator_db1_S3!Q2*Weighting!B17</f>
        <v>-0.44803043082511451</v>
      </c>
      <c r="C2" s="8">
        <f ca="1">+Indicator_db1_S3!B2*Weighting!C2+Indicator_db1_S3!C2*Weighting!C3+Indicator_db1_S3!D2*Weighting!C4+Indicator_db1_S3!E2*Weighting!C5+Indicator_db1_S3!F2*Weighting!C6+Indicator_db1_S3!G2*Weighting!C7+Indicator_db1_S3!H2*Weighting!C8+Indicator_db1_S3!I2*Weighting!C9+Indicator_db1_S3!J2*Weighting!C10+Indicator_db1_S3!K2*Weighting!C11+Indicator_db1_S3!L2*Weighting!C12+Indicator_db1_S3!M2*Weighting!C13+Indicator_db1_S3!N2*Weighting!C14+Indicator_db1_S3!O2*Weighting!C15+Indicator_db1_S3!P2*Weighting!C16+Indicator_db1_S3!Q2*Weighting!C17</f>
        <v>-0.56460413679718935</v>
      </c>
      <c r="D2" s="8">
        <f ca="1">+Indicator_db1_S3!B2*Weighting!D2+Indicator_db1_S3!C2*Weighting!D3+Indicator_db1_S3!D2*Weighting!D4+Indicator_db1_S3!E2*Weighting!D5+Indicator_db1_S3!F2*Weighting!D6+Indicator_db1_S3!G2*Weighting!D7+Indicator_db1_S3!H2*Weighting!D8+Indicator_db1_S3!I2*Weighting!D9+Indicator_db1_S3!J2*Weighting!D10+Indicator_db1_S3!K2*Weighting!D11+Indicator_db1_S3!L2*Weighting!D12+Indicator_db1_S3!M2*Weighting!D13+Indicator_db1_S3!N2*Weighting!D14+Indicator_db1_S3!O2*Weighting!D15+Indicator_db1_S3!P2*Weighting!D16+Indicator_db1_S3!Q2*Weighting!D17</f>
        <v>-0.45244897692200176</v>
      </c>
      <c r="E2" s="8">
        <f ca="1">+Indicator_db1_S3!B2*Weighting!E2+Indicator_db1_S3!C2*Weighting!E3+Indicator_db1_S3!D2*Weighting!E4+Indicator_db1_S3!E2*Weighting!E5+Indicator_db1_S3!F2*Weighting!E6+Indicator_db1_S3!G2*Weighting!E7+Indicator_db1_S3!H2*Weighting!E8+Indicator_db1_S3!I2*Weighting!E9+Indicator_db1_S3!J2*Weighting!E10+Indicator_db1_S3!K2*Weighting!E11+Indicator_db1_S3!L2*Weighting!E12+Indicator_db1_S3!M2*Weighting!E13+Indicator_db1_S3!N2*Weighting!E14+Indicator_db1_S3!O2*Weighting!E15+Indicator_db1_S3!P2*Weighting!E16+Indicator_db1_S3!Q2*Weighting!E17</f>
        <v>-0.5786281641234915</v>
      </c>
      <c r="F2" s="8">
        <f ca="1">+Indicator_db1_S3!B2*Weighting!F2+Indicator_db1_S3!C2*Weighting!F3+Indicator_db1_S3!D2*Weighting!F4+Indicator_db1_S3!E2*Weighting!F5+Indicator_db1_S3!F2*Weighting!F6+Indicator_db1_S3!G2*Weighting!F7+Indicator_db1_S3!H2*Weighting!F8+Indicator_db1_S3!I2*Weighting!F9+Indicator_db1_S3!J2*Weighting!F10+Indicator_db1_S3!K2*Weighting!F11+Indicator_db1_S3!L2*Weighting!F12+Indicator_db1_S3!M2*Weighting!F13+Indicator_db1_S3!N2*Weighting!F14+Indicator_db1_S3!O2*Weighting!F15+Indicator_db1_S3!P2*Weighting!F16+Indicator_db1_S3!Q2*Weighting!F17</f>
        <v>-0.49796466759507846</v>
      </c>
      <c r="G2" s="8">
        <f>+Indicator_db1_S3!B2*Weighting!G2+Indicator_db1_S3!C2*Weighting!G3+Indicator_db1_S3!D2*Weighting!G4+Indicator_db1_S3!E2*Weighting!G5+Indicator_db1_S3!F2*Weighting!G6+Indicator_db1_S3!G2*Weighting!G7+Indicator_db1_S3!H2*Weighting!G8+Indicator_db1_S3!I2*Weighting!G9+Indicator_db1_S3!J2*Weighting!G10+Indicator_db1_S3!K2*Weighting!G11+Indicator_db1_S3!L2*Weighting!G12+Indicator_db1_S3!M2*Weighting!G13+Indicator_db1_S3!N2*Weighting!G14+Indicator_db1_S3!O2*Weighting!G15+Indicator_db1_S3!P2*Weighting!G16+Indicator_db1_S3!Q2*Weighting!G17</f>
        <v>-0.31625323749033374</v>
      </c>
      <c r="H2" s="8">
        <f>+Indicator_db1_S3!B2*Weighting!H2+Indicator_db1_S3!C2*Weighting!H3+Indicator_db1_S3!D2*Weighting!H4+Indicator_db1_S3!E2*Weighting!H5+Indicator_db1_S3!F2*Weighting!H6+Indicator_db1_S3!G2*Weighting!H7+Indicator_db1_S3!H2*Weighting!H8+Indicator_db1_S3!I2*Weighting!H9+Indicator_db1_S3!J2*Weighting!H10+Indicator_db1_S3!K2*Weighting!H11+Indicator_db1_S3!L2*Weighting!H12+Indicator_db1_S3!M2*Weighting!H13+Indicator_db1_S3!N2*Weighting!H14+Indicator_db1_S3!O2*Weighting!H15+Indicator_db1_S3!P2*Weighting!H16+Indicator_db1_S3!Q2*Weighting!H17</f>
        <v>-0.36709730329424295</v>
      </c>
      <c r="I2" s="8">
        <f>+Indicator_db1_S3!B2*Weighting!I2+Indicator_db1_S3!C2*Weighting!I3+Indicator_db1_S3!D2*Weighting!I4+Indicator_db1_S3!E2*Weighting!I5+Indicator_db1_S3!F2*Weighting!I6+Indicator_db1_S3!G2*Weighting!I7+Indicator_db1_S3!H2*Weighting!I8+Indicator_db1_S3!I2*Weighting!I9+Indicator_db1_S3!J2*Weighting!I10+Indicator_db1_S3!K2*Weighting!I11+Indicator_db1_S3!L2*Weighting!I12+Indicator_db1_S3!M2*Weighting!I13+Indicator_db1_S3!N2*Weighting!I14+Indicator_db1_S3!O2*Weighting!I15+Indicator_db1_S3!P2*Weighting!I16+Indicator_db1_S3!Q2*Weighting!I17</f>
        <v>-0.32024561608257301</v>
      </c>
      <c r="J2" s="8">
        <f>+Indicator_db1_S3!B2*Weighting!J2+Indicator_db1_S3!C2*Weighting!J3+Indicator_db1_S3!D2*Weighting!J4+Indicator_db1_S3!E2*Weighting!J5+Indicator_db1_S3!F2*Weighting!J6+Indicator_db1_S3!G2*Weighting!J7+Indicator_db1_S3!H2*Weighting!J8+Indicator_db1_S3!I2*Weighting!J9+Indicator_db1_S3!J2*Weighting!J10+Indicator_db1_S3!K2*Weighting!J11+Indicator_db1_S3!L2*Weighting!J12+Indicator_db1_S3!M2*Weighting!J13+Indicator_db1_S3!N2*Weighting!J14+Indicator_db1_S3!O2*Weighting!J15+Indicator_db1_S3!P2*Weighting!J16+Indicator_db1_S3!Q2*Weighting!J17</f>
        <v>-0.45637015606280984</v>
      </c>
      <c r="K2" s="8">
        <f>+Indicator_db1_S3!B2*Weighting!K2+Indicator_db1_S3!C2*Weighting!K3+Indicator_db1_S3!D2*Weighting!K4+Indicator_db1_S3!E2*Weighting!K5+Indicator_db1_S3!F2*Weighting!K6+Indicator_db1_S3!G2*Weighting!K7+Indicator_db1_S3!H2*Weighting!K8+Indicator_db1_S3!I2*Weighting!K9+Indicator_db1_S3!J2*Weighting!K10+Indicator_db1_S3!K2*Weighting!K11+Indicator_db1_S3!L2*Weighting!K12+Indicator_db1_S3!M2*Weighting!K13+Indicator_db1_S3!N2*Weighting!K14+Indicator_db1_S3!O2*Weighting!K15+Indicator_db1_S3!P2*Weighting!K16+Indicator_db1_S3!Q2*Weighting!K17</f>
        <v>-0.33628575619514217</v>
      </c>
      <c r="L2" s="8">
        <f>+Indicator_db1_S3!B2*Weighting!L2+Indicator_db1_S3!C2*Weighting!L3+Indicator_db1_S3!D2*Weighting!L4+Indicator_db1_S3!E2*Weighting!L5+Indicator_db1_S3!F2*Weighting!L6+Indicator_db1_S3!G2*Weighting!L7+Indicator_db1_S3!H2*Weighting!L8+Indicator_db1_S3!I2*Weighting!L9+Indicator_db1_S3!J2*Weighting!L10+Indicator_db1_S3!K2*Weighting!L11+Indicator_db1_S3!L2*Weighting!L12+Indicator_db1_S3!M2*Weighting!L13+Indicator_db1_S3!N2*Weighting!L14+Indicator_db1_S3!O2*Weighting!L15+Indicator_db1_S3!P2*Weighting!L16+Indicator_db1_S3!Q2*Weighting!L17</f>
        <v>-0.81191601227836641</v>
      </c>
      <c r="M2" s="8">
        <f>+Indicator_db1_S3!B2*Weighting!M2+Indicator_db1_S3!C2*Weighting!M3+Indicator_db1_S3!D2*Weighting!M4+Indicator_db1_S3!E2*Weighting!M5+Indicator_db1_S3!F2*Weighting!M6+Indicator_db1_S3!G2*Weighting!M7+Indicator_db1_S3!H2*Weighting!M8+Indicator_db1_S3!I2*Weighting!M9+Indicator_db1_S3!J2*Weighting!M10+Indicator_db1_S3!K2*Weighting!M11+Indicator_db1_S3!L2*Weighting!M12+Indicator_db1_S3!M2*Weighting!M13+Indicator_db1_S3!N2*Weighting!M14+Indicator_db1_S3!O2*Weighting!M15+Indicator_db1_S3!P2*Weighting!M16+Indicator_db1_S3!Q2*Weighting!M17</f>
        <v>-3.5840297841898482E-2</v>
      </c>
      <c r="N2" s="8">
        <f>+Indicator_db1_S3!B2*Weighting!N2+Indicator_db1_S3!C2*Weighting!N3+Indicator_db1_S3!D2*Weighting!N4+Indicator_db1_S3!E2*Weighting!N5+Indicator_db1_S3!F2*Weighting!N6+Indicator_db1_S3!G2*Weighting!N7+Indicator_db1_S3!H2*Weighting!N8+Indicator_db1_S3!I2*Weighting!N9+Indicator_db1_S3!J2*Weighting!N10+Indicator_db1_S3!K2*Weighting!N11+Indicator_db1_S3!L2*Weighting!N12+Indicator_db1_S3!M2*Weighting!N13+Indicator_db1_S3!N2*Weighting!N14+Indicator_db1_S3!O2*Weighting!N15+Indicator_db1_S3!P2*Weighting!N16+Indicator_db1_S3!Q2*Weighting!N17</f>
        <v>-0.49936763001952311</v>
      </c>
      <c r="O2" s="8">
        <f>+Indicator_db1_S3!B2*Weighting!O2+Indicator_db1_S3!C2*Weighting!O3+Indicator_db1_S3!D2*Weighting!O4+Indicator_db1_S3!E2*Weighting!O5+Indicator_db1_S3!F2*Weighting!O6+Indicator_db1_S3!G2*Weighting!O7+Indicator_db1_S3!H2*Weighting!O8+Indicator_db1_S3!I2*Weighting!O9+Indicator_db1_S3!J2*Weighting!O10+Indicator_db1_S3!K2*Weighting!O11+Indicator_db1_S3!L2*Weighting!O12+Indicator_db1_S3!M2*Weighting!O13+Indicator_db1_S3!N2*Weighting!O14+Indicator_db1_S3!O2*Weighting!O15+Indicator_db1_S3!P2*Weighting!O16+Indicator_db1_S3!Q2*Weighting!O17</f>
        <v>-0.34813023974088675</v>
      </c>
      <c r="P2" s="8">
        <f>+Indicator_db1_S3!B2*Weighting!P2+Indicator_db1_S3!C2*Weighting!P3+Indicator_db1_S3!D2*Weighting!P4+Indicator_db1_S3!E2*Weighting!P5+Indicator_db1_S3!F2*Weighting!P6+Indicator_db1_S3!G2*Weighting!P7+Indicator_db1_S3!H2*Weighting!P8+Indicator_db1_S3!I2*Weighting!P9+Indicator_db1_S3!J2*Weighting!P10+Indicator_db1_S3!K2*Weighting!P11+Indicator_db1_S3!L2*Weighting!P12+Indicator_db1_S3!M2*Weighting!P13+Indicator_db1_S3!N2*Weighting!P14+Indicator_db1_S3!O2*Weighting!P15+Indicator_db1_S3!P2*Weighting!P16+Indicator_db1_S3!Q2*Weighting!P17</f>
        <v>-0.48092166532657527</v>
      </c>
      <c r="Q2" s="8">
        <f>+Indicator_db1_S3!B2*Weighting!Q2+Indicator_db1_S3!C2*Weighting!Q3+Indicator_db1_S3!D2*Weighting!Q4+Indicator_db1_S3!E2*Weighting!Q5+Indicator_db1_S3!F2*Weighting!Q6+Indicator_db1_S3!G2*Weighting!Q7+Indicator_db1_S3!H2*Weighting!Q8+Indicator_db1_S3!I2*Weighting!Q9+Indicator_db1_S3!J2*Weighting!Q10+Indicator_db1_S3!K2*Weighting!Q11+Indicator_db1_S3!L2*Weighting!Q12+Indicator_db1_S3!M2*Weighting!Q13+Indicator_db1_S3!N2*Weighting!Q14+Indicator_db1_S3!O2*Weighting!Q15+Indicator_db1_S3!P2*Weighting!Q16+Indicator_db1_S3!Q2*Weighting!Q17</f>
        <v>-5.4977768831830129E-2</v>
      </c>
      <c r="R2" s="8">
        <f>+Indicator_db1_S3!B2*Weighting!R2+Indicator_db1_S3!C2*Weighting!R3+Indicator_db1_S3!D2*Weighting!R4+Indicator_db1_S3!E2*Weighting!R5+Indicator_db1_S3!F2*Weighting!R6+Indicator_db1_S3!G2*Weighting!R7+Indicator_db1_S3!H2*Weighting!R8+Indicator_db1_S3!I2*Weighting!R9+Indicator_db1_S3!J2*Weighting!R10+Indicator_db1_S3!K2*Weighting!R11+Indicator_db1_S3!L2*Weighting!R12+Indicator_db1_S3!M2*Weighting!R13+Indicator_db1_S3!N2*Weighting!R14+Indicator_db1_S3!O2*Weighting!R15+Indicator_db1_S3!P2*Weighting!R16+Indicator_db1_S3!Q2*Weighting!R17</f>
        <v>-0.22078473464388784</v>
      </c>
      <c r="S2" s="8">
        <f>+Indicator_db1_S3!B2*Weighting!S2+Indicator_db1_S3!C2*Weighting!S3+Indicator_db1_S3!D2*Weighting!S4+Indicator_db1_S3!E2*Weighting!S5+Indicator_db1_S3!F2*Weighting!S6+Indicator_db1_S3!G2*Weighting!S7+Indicator_db1_S3!H2*Weighting!S8+Indicator_db1_S3!I2*Weighting!S9+Indicator_db1_S3!J2*Weighting!S10+Indicator_db1_S3!K2*Weighting!S11+Indicator_db1_S3!L2*Weighting!S12+Indicator_db1_S3!M2*Weighting!S13+Indicator_db1_S3!N2*Weighting!S14+Indicator_db1_S3!O2*Weighting!S15+Indicator_db1_S3!P2*Weighting!S16+Indicator_db1_S3!Q2*Weighting!S17</f>
        <v>-0.13459090969206153</v>
      </c>
      <c r="T2" s="8">
        <f>+Indicator_db1_S3!B2*Weighting!T2+Indicator_db1_S3!C2*Weighting!T3+Indicator_db1_S3!D2*Weighting!T4+Indicator_db1_S3!E2*Weighting!T5+Indicator_db1_S3!F2*Weighting!T6+Indicator_db1_S3!G2*Weighting!T7+Indicator_db1_S3!H2*Weighting!T8+Indicator_db1_S3!I2*Weighting!T9+Indicator_db1_S3!J2*Weighting!T10+Indicator_db1_S3!K2*Weighting!T11+Indicator_db1_S3!L2*Weighting!T12+Indicator_db1_S3!M2*Weighting!T13+Indicator_db1_S3!N2*Weighting!T14+Indicator_db1_S3!O2*Weighting!T15+Indicator_db1_S3!P2*Weighting!T16+Indicator_db1_S3!Q2*Weighting!T17</f>
        <v>-0.25114038826620294</v>
      </c>
      <c r="U2" s="8">
        <f>+Indicator_db1_S3!B2*Weighting!U2+Indicator_db1_S3!C2*Weighting!U3+Indicator_db1_S3!D2*Weighting!U4+Indicator_db1_S3!E2*Weighting!U5+Indicator_db1_S3!F2*Weighting!U6+Indicator_db1_S3!G2*Weighting!U7+Indicator_db1_S3!H2*Weighting!U8+Indicator_db1_S3!I2*Weighting!U9+Indicator_db1_S3!J2*Weighting!U10+Indicator_db1_S3!K2*Weighting!U11+Indicator_db1_S3!L2*Weighting!U12+Indicator_db1_S3!M2*Weighting!U13+Indicator_db1_S3!N2*Weighting!U14+Indicator_db1_S3!O2*Weighting!U15+Indicator_db1_S3!P2*Weighting!U16+Indicator_db1_S3!Q2*Weighting!U17</f>
        <v>-0.56136693119818526</v>
      </c>
      <c r="V2" s="8">
        <f>+Indicator_db1_S3!B2*Weighting!V2+Indicator_db1_S3!C2*Weighting!V3+Indicator_db1_S3!D2*Weighting!V4+Indicator_db1_S3!E2*Weighting!V5+Indicator_db1_S3!F2*Weighting!V6+Indicator_db1_S3!G2*Weighting!V7+Indicator_db1_S3!H2*Weighting!V8+Indicator_db1_S3!I2*Weighting!V9+Indicator_db1_S3!J2*Weighting!V10+Indicator_db1_S3!K2*Weighting!V11+Indicator_db1_S3!L2*Weighting!V12+Indicator_db1_S3!M2*Weighting!V13+Indicator_db1_S3!N2*Weighting!V14+Indicator_db1_S3!O2*Weighting!V15+Indicator_db1_S3!P2*Weighting!V16+Indicator_db1_S3!Q2*Weighting!V17</f>
        <v>-0.30190453137217532</v>
      </c>
      <c r="W2" s="8">
        <f>+Indicator_db1_S3!B2*Weighting!W2+Indicator_db1_S3!C2*Weighting!W3+Indicator_db1_S3!D2*Weighting!W4+Indicator_db1_S3!E2*Weighting!W5+Indicator_db1_S3!F2*Weighting!W6+Indicator_db1_S3!G2*Weighting!W7+Indicator_db1_S3!H2*Weighting!W8+Indicator_db1_S3!I2*Weighting!W9+Indicator_db1_S3!J2*Weighting!W10+Indicator_db1_S3!K2*Weighting!W11+Indicator_db1_S3!L2*Weighting!W12+Indicator_db1_S3!M2*Weighting!W13+Indicator_db1_S3!N2*Weighting!W14+Indicator_db1_S3!O2*Weighting!W15+Indicator_db1_S3!P2*Weighting!W16+Indicator_db1_S3!Q2*Weighting!W17</f>
        <v>-0.44318023633319653</v>
      </c>
      <c r="X2" s="8">
        <f>+Indicator_db1_S3!B2*Weighting!X2+Indicator_db1_S3!C2*Weighting!X3+Indicator_db1_S3!D2*Weighting!X4+Indicator_db1_S3!E2*Weighting!X5+Indicator_db1_S3!F2*Weighting!X6+Indicator_db1_S3!G2*Weighting!X7+Indicator_db1_S3!H2*Weighting!X8+Indicator_db1_S3!I2*Weighting!X9+Indicator_db1_S3!J2*Weighting!X10+Indicator_db1_S3!K2*Weighting!X11+Indicator_db1_S3!L2*Weighting!X12+Indicator_db1_S3!M2*Weighting!X13+Indicator_db1_S3!N2*Weighting!X14+Indicator_db1_S3!O2*Weighting!X15+Indicator_db1_S3!P2*Weighting!X16+Indicator_db1_S3!Q2*Weighting!X17</f>
        <v>-0.47576967250490709</v>
      </c>
      <c r="Y2" s="8">
        <f>+Indicator_db1_S3!B2*Weighting!Y2+Indicator_db1_S3!C2*Weighting!Y3+Indicator_db1_S3!D2*Weighting!Y4+Indicator_db1_S3!E2*Weighting!Y5+Indicator_db1_S3!F2*Weighting!Y6+Indicator_db1_S3!G2*Weighting!Y7+Indicator_db1_S3!H2*Weighting!Y8+Indicator_db1_S3!I2*Weighting!Y9+Indicator_db1_S3!J2*Weighting!Y10+Indicator_db1_S3!K2*Weighting!Y11+Indicator_db1_S3!L2*Weighting!Y12+Indicator_db1_S3!M2*Weighting!Y13+Indicator_db1_S3!N2*Weighting!Y14+Indicator_db1_S3!O2*Weighting!Y15+Indicator_db1_S3!P2*Weighting!Y16+Indicator_db1_S3!Q2*Weighting!Y17</f>
        <v>-2.561056013389592E-2</v>
      </c>
      <c r="Z2" s="8">
        <f>+Indicator_db1_S3!B2*Weighting!Z2+Indicator_db1_S3!C2*Weighting!Z3+Indicator_db1_S3!D2*Weighting!Z4+Indicator_db1_S3!E2*Weighting!Z5+Indicator_db1_S3!F2*Weighting!Z6+Indicator_db1_S3!G2*Weighting!Z7+Indicator_db1_S3!H2*Weighting!Z8+Indicator_db1_S3!I2*Weighting!Z9+Indicator_db1_S3!J2*Weighting!Z10+Indicator_db1_S3!K2*Weighting!Z11+Indicator_db1_S3!L2*Weighting!Z12+Indicator_db1_S3!M2*Weighting!Z13+Indicator_db1_S3!N2*Weighting!Z14+Indicator_db1_S3!O2*Weighting!Z15+Indicator_db1_S3!P2*Weighting!Z16+Indicator_db1_S3!Q2*Weighting!Z17</f>
        <v>-0.37717596858675412</v>
      </c>
      <c r="AA2" s="8">
        <f>+Indicator_db1_S3!B2*Weighting!AA2+Indicator_db1_S3!C2*Weighting!AA3+Indicator_db1_S3!D2*Weighting!AA4+Indicator_db1_S3!E2*Weighting!AA5+Indicator_db1_S3!F2*Weighting!AA6+Indicator_db1_S3!G2*Weighting!AA7+Indicator_db1_S3!H2*Weighting!AA8+Indicator_db1_S3!I2*Weighting!AA9+Indicator_db1_S3!J2*Weighting!AA10+Indicator_db1_S3!K2*Weighting!AA11+Indicator_db1_S3!L2*Weighting!AA12+Indicator_db1_S3!M2*Weighting!AA13+Indicator_db1_S3!N2*Weighting!AA14+Indicator_db1_S3!O2*Weighting!AA15+Indicator_db1_S3!P2*Weighting!AA16+Indicator_db1_S3!Q2*Weighting!AA17</f>
        <v>-3.7374253074991981E-2</v>
      </c>
    </row>
    <row r="3" spans="1:27" x14ac:dyDescent="0.35">
      <c r="A3" s="5" t="s">
        <v>2</v>
      </c>
      <c r="B3" s="8">
        <f ca="1">+Indicator_db1_S3!B3*Weighting!B2+Indicator_db1_S3!C3*Weighting!B3+Indicator_db1_S3!D3*Weighting!B4+Indicator_db1_S3!E3*Weighting!B5+Indicator_db1_S3!F3*Weighting!B6+Indicator_db1_S3!G3*Weighting!B7+Indicator_db1_S3!H3*Weighting!B8+Indicator_db1_S3!I3*Weighting!B9+Indicator_db1_S3!J3*Weighting!B10+Indicator_db1_S3!K3*Weighting!B11+Indicator_db1_S3!L3*Weighting!B12+Indicator_db1_S3!M3*Weighting!B13+Indicator_db1_S3!N3*Weighting!B14+Indicator_db1_S3!O3*Weighting!B15+Indicator_db1_S3!P3*Weighting!B16+Indicator_db1_S3!Q3*Weighting!B17</f>
        <v>-0.88933574536296012</v>
      </c>
      <c r="C3" s="8">
        <f ca="1">+Indicator_db1_S3!B3*Weighting!C2+Indicator_db1_S3!C3*Weighting!C3+Indicator_db1_S3!D3*Weighting!C4+Indicator_db1_S3!E3*Weighting!C5+Indicator_db1_S3!F3*Weighting!C6+Indicator_db1_S3!G3*Weighting!C7+Indicator_db1_S3!H3*Weighting!C8+Indicator_db1_S3!I3*Weighting!C9+Indicator_db1_S3!J3*Weighting!C10+Indicator_db1_S3!K3*Weighting!C11+Indicator_db1_S3!L3*Weighting!C12+Indicator_db1_S3!M3*Weighting!C13+Indicator_db1_S3!N3*Weighting!C14+Indicator_db1_S3!O3*Weighting!C15+Indicator_db1_S3!P3*Weighting!C16+Indicator_db1_S3!Q3*Weighting!C17</f>
        <v>-1.4825268355290089</v>
      </c>
      <c r="D3" s="8">
        <f ca="1">+Indicator_db1_S3!B3*Weighting!D2+Indicator_db1_S3!C3*Weighting!D3+Indicator_db1_S3!D3*Weighting!D4+Indicator_db1_S3!E3*Weighting!D5+Indicator_db1_S3!F3*Weighting!D6+Indicator_db1_S3!G3*Weighting!D7+Indicator_db1_S3!H3*Weighting!D8+Indicator_db1_S3!I3*Weighting!D9+Indicator_db1_S3!J3*Weighting!D10+Indicator_db1_S3!K3*Weighting!D11+Indicator_db1_S3!L3*Weighting!D12+Indicator_db1_S3!M3*Weighting!D13+Indicator_db1_S3!N3*Weighting!D14+Indicator_db1_S3!O3*Weighting!D15+Indicator_db1_S3!P3*Weighting!D16+Indicator_db1_S3!Q3*Weighting!D17</f>
        <v>-0.90504734472252957</v>
      </c>
      <c r="E3" s="8">
        <f ca="1">+Indicator_db1_S3!B3*Weighting!E2+Indicator_db1_S3!C3*Weighting!E3+Indicator_db1_S3!D3*Weighting!E4+Indicator_db1_S3!E3*Weighting!E5+Indicator_db1_S3!F3*Weighting!E6+Indicator_db1_S3!G3*Weighting!E7+Indicator_db1_S3!H3*Weighting!E8+Indicator_db1_S3!I3*Weighting!E9+Indicator_db1_S3!J3*Weighting!E10+Indicator_db1_S3!K3*Weighting!E11+Indicator_db1_S3!L3*Weighting!E12+Indicator_db1_S3!M3*Weighting!E13+Indicator_db1_S3!N3*Weighting!E14+Indicator_db1_S3!O3*Weighting!E15+Indicator_db1_S3!P3*Weighting!E16+Indicator_db1_S3!Q3*Weighting!E17</f>
        <v>-1.4597264316806886</v>
      </c>
      <c r="F3" s="8">
        <f ca="1">+Indicator_db1_S3!B3*Weighting!F2+Indicator_db1_S3!C3*Weighting!F3+Indicator_db1_S3!D3*Weighting!F4+Indicator_db1_S3!E3*Weighting!F5+Indicator_db1_S3!F3*Weighting!F6+Indicator_db1_S3!G3*Weighting!F7+Indicator_db1_S3!H3*Weighting!F8+Indicator_db1_S3!I3*Weighting!F9+Indicator_db1_S3!J3*Weighting!F10+Indicator_db1_S3!K3*Weighting!F11+Indicator_db1_S3!L3*Weighting!F12+Indicator_db1_S3!M3*Weighting!F13+Indicator_db1_S3!N3*Weighting!F14+Indicator_db1_S3!O3*Weighting!F15+Indicator_db1_S3!P3*Weighting!F16+Indicator_db1_S3!Q3*Weighting!F17</f>
        <v>-1.0980678046506791</v>
      </c>
      <c r="G3" s="8">
        <f>+Indicator_db1_S3!B3*Weighting!G2+Indicator_db1_S3!C3*Weighting!G3+Indicator_db1_S3!D3*Weighting!G4+Indicator_db1_S3!E3*Weighting!G5+Indicator_db1_S3!F3*Weighting!G6+Indicator_db1_S3!G3*Weighting!G7+Indicator_db1_S3!H3*Weighting!G8+Indicator_db1_S3!I3*Weighting!G9+Indicator_db1_S3!J3*Weighting!G10+Indicator_db1_S3!K3*Weighting!G11+Indicator_db1_S3!L3*Weighting!G12+Indicator_db1_S3!M3*Weighting!G13+Indicator_db1_S3!N3*Weighting!G14+Indicator_db1_S3!O3*Weighting!G15+Indicator_db1_S3!P3*Weighting!G16+Indicator_db1_S3!Q3*Weighting!G17</f>
        <v>-0.39113923103449089</v>
      </c>
      <c r="H3" s="8">
        <f>+Indicator_db1_S3!B3*Weighting!H2+Indicator_db1_S3!C3*Weighting!H3+Indicator_db1_S3!D3*Weighting!H4+Indicator_db1_S3!E3*Weighting!H5+Indicator_db1_S3!F3*Weighting!H6+Indicator_db1_S3!G3*Weighting!H7+Indicator_db1_S3!H3*Weighting!H8+Indicator_db1_S3!I3*Weighting!H9+Indicator_db1_S3!J3*Weighting!H10+Indicator_db1_S3!K3*Weighting!H11+Indicator_db1_S3!L3*Weighting!H12+Indicator_db1_S3!M3*Weighting!H13+Indicator_db1_S3!N3*Weighting!H14+Indicator_db1_S3!O3*Weighting!H15+Indicator_db1_S3!P3*Weighting!H16+Indicator_db1_S3!Q3*Weighting!H17</f>
        <v>-0.67846273684745828</v>
      </c>
      <c r="I3" s="8">
        <f>+Indicator_db1_S3!B3*Weighting!I2+Indicator_db1_S3!C3*Weighting!I3+Indicator_db1_S3!D3*Weighting!I4+Indicator_db1_S3!E3*Weighting!I5+Indicator_db1_S3!F3*Weighting!I6+Indicator_db1_S3!G3*Weighting!I7+Indicator_db1_S3!H3*Weighting!I8+Indicator_db1_S3!I3*Weighting!I9+Indicator_db1_S3!J3*Weighting!I10+Indicator_db1_S3!K3*Weighting!I11+Indicator_db1_S3!L3*Weighting!I12+Indicator_db1_S3!M3*Weighting!I13+Indicator_db1_S3!N3*Weighting!I14+Indicator_db1_S3!O3*Weighting!I15+Indicator_db1_S3!P3*Weighting!I16+Indicator_db1_S3!Q3*Weighting!I17</f>
        <v>-0.39047376368855141</v>
      </c>
      <c r="J3" s="8">
        <f>+Indicator_db1_S3!B3*Weighting!J2+Indicator_db1_S3!C3*Weighting!J3+Indicator_db1_S3!D3*Weighting!J4+Indicator_db1_S3!E3*Weighting!J5+Indicator_db1_S3!F3*Weighting!J6+Indicator_db1_S3!G3*Weighting!J7+Indicator_db1_S3!H3*Weighting!J8+Indicator_db1_S3!I3*Weighting!J9+Indicator_db1_S3!J3*Weighting!J10+Indicator_db1_S3!K3*Weighting!J11+Indicator_db1_S3!L3*Weighting!J12+Indicator_db1_S3!M3*Weighting!J13+Indicator_db1_S3!N3*Weighting!J14+Indicator_db1_S3!O3*Weighting!J15+Indicator_db1_S3!P3*Weighting!J16+Indicator_db1_S3!Q3*Weighting!J17</f>
        <v>-0.9024190301379883</v>
      </c>
      <c r="K3" s="8">
        <f>+Indicator_db1_S3!B3*Weighting!K2+Indicator_db1_S3!C3*Weighting!K3+Indicator_db1_S3!D3*Weighting!K4+Indicator_db1_S3!E3*Weighting!K5+Indicator_db1_S3!F3*Weighting!K6+Indicator_db1_S3!G3*Weighting!K7+Indicator_db1_S3!H3*Weighting!K8+Indicator_db1_S3!I3*Weighting!K9+Indicator_db1_S3!J3*Weighting!K10+Indicator_db1_S3!K3*Weighting!K11+Indicator_db1_S3!L3*Weighting!K12+Indicator_db1_S3!M3*Weighting!K13+Indicator_db1_S3!N3*Weighting!K14+Indicator_db1_S3!O3*Weighting!K15+Indicator_db1_S3!P3*Weighting!K16+Indicator_db1_S3!Q3*Weighting!K17</f>
        <v>-0.49553419142463206</v>
      </c>
      <c r="L3" s="8">
        <f>+Indicator_db1_S3!B3*Weighting!L2+Indicator_db1_S3!C3*Weighting!L3+Indicator_db1_S3!D3*Weighting!L4+Indicator_db1_S3!E3*Weighting!L5+Indicator_db1_S3!F3*Weighting!L6+Indicator_db1_S3!G3*Weighting!L7+Indicator_db1_S3!H3*Weighting!L8+Indicator_db1_S3!I3*Weighting!L9+Indicator_db1_S3!J3*Weighting!L10+Indicator_db1_S3!K3*Weighting!L11+Indicator_db1_S3!L3*Weighting!L12+Indicator_db1_S3!M3*Weighting!L13+Indicator_db1_S3!N3*Weighting!L14+Indicator_db1_S3!O3*Weighting!L15+Indicator_db1_S3!P3*Weighting!L16+Indicator_db1_S3!Q3*Weighting!L17</f>
        <v>-2.7954097257647561</v>
      </c>
      <c r="M3" s="8">
        <f>+Indicator_db1_S3!B3*Weighting!M2+Indicator_db1_S3!C3*Weighting!M3+Indicator_db1_S3!D3*Weighting!M4+Indicator_db1_S3!E3*Weighting!M5+Indicator_db1_S3!F3*Weighting!M6+Indicator_db1_S3!G3*Weighting!M7+Indicator_db1_S3!H3*Weighting!M8+Indicator_db1_S3!I3*Weighting!M9+Indicator_db1_S3!J3*Weighting!M10+Indicator_db1_S3!K3*Weighting!M11+Indicator_db1_S3!L3*Weighting!M12+Indicator_db1_S3!M3*Weighting!M13+Indicator_db1_S3!N3*Weighting!M14+Indicator_db1_S3!O3*Weighting!M15+Indicator_db1_S3!P3*Weighting!M16+Indicator_db1_S3!Q3*Weighting!M17</f>
        <v>7.3257369272492656E-2</v>
      </c>
      <c r="N3" s="8">
        <f>+Indicator_db1_S3!B3*Weighting!N2+Indicator_db1_S3!C3*Weighting!N3+Indicator_db1_S3!D3*Weighting!N4+Indicator_db1_S3!E3*Weighting!N5+Indicator_db1_S3!F3*Weighting!N6+Indicator_db1_S3!G3*Weighting!N7+Indicator_db1_S3!H3*Weighting!N8+Indicator_db1_S3!I3*Weighting!N9+Indicator_db1_S3!J3*Weighting!N10+Indicator_db1_S3!K3*Weighting!N11+Indicator_db1_S3!L3*Weighting!N12+Indicator_db1_S3!M3*Weighting!N13+Indicator_db1_S3!N3*Weighting!N14+Indicator_db1_S3!O3*Weighting!N15+Indicator_db1_S3!P3*Weighting!N16+Indicator_db1_S3!Q3*Weighting!N17</f>
        <v>-1.2707394304844215</v>
      </c>
      <c r="O3" s="8">
        <f>+Indicator_db1_S3!B3*Weighting!O2+Indicator_db1_S3!C3*Weighting!O3+Indicator_db1_S3!D3*Weighting!O4+Indicator_db1_S3!E3*Weighting!O5+Indicator_db1_S3!F3*Weighting!O6+Indicator_db1_S3!G3*Weighting!O7+Indicator_db1_S3!H3*Weighting!O8+Indicator_db1_S3!I3*Weighting!O9+Indicator_db1_S3!J3*Weighting!O10+Indicator_db1_S3!K3*Weighting!O11+Indicator_db1_S3!L3*Weighting!O12+Indicator_db1_S3!M3*Weighting!O13+Indicator_db1_S3!N3*Weighting!O14+Indicator_db1_S3!O3*Weighting!O15+Indicator_db1_S3!P3*Weighting!O16+Indicator_db1_S3!Q3*Weighting!O17</f>
        <v>-0.16505393891470718</v>
      </c>
      <c r="P3" s="8">
        <f>+Indicator_db1_S3!B3*Weighting!P2+Indicator_db1_S3!C3*Weighting!P3+Indicator_db1_S3!D3*Weighting!P4+Indicator_db1_S3!E3*Weighting!P5+Indicator_db1_S3!F3*Weighting!P6+Indicator_db1_S3!G3*Weighting!P7+Indicator_db1_S3!H3*Weighting!P8+Indicator_db1_S3!I3*Weighting!P9+Indicator_db1_S3!J3*Weighting!P10+Indicator_db1_S3!K3*Weighting!P11+Indicator_db1_S3!L3*Weighting!P12+Indicator_db1_S3!M3*Weighting!P13+Indicator_db1_S3!N3*Weighting!P14+Indicator_db1_S3!O3*Weighting!P15+Indicator_db1_S3!P3*Weighting!P16+Indicator_db1_S3!Q3*Weighting!P17</f>
        <v>-5.43884809786149E-2</v>
      </c>
      <c r="Q3" s="8">
        <f>+Indicator_db1_S3!B3*Weighting!Q2+Indicator_db1_S3!C3*Weighting!Q3+Indicator_db1_S3!D3*Weighting!Q4+Indicator_db1_S3!E3*Weighting!Q5+Indicator_db1_S3!F3*Weighting!Q6+Indicator_db1_S3!G3*Weighting!Q7+Indicator_db1_S3!H3*Weighting!Q8+Indicator_db1_S3!I3*Weighting!Q9+Indicator_db1_S3!J3*Weighting!Q10+Indicator_db1_S3!K3*Weighting!Q11+Indicator_db1_S3!L3*Weighting!Q12+Indicator_db1_S3!M3*Weighting!Q13+Indicator_db1_S3!N3*Weighting!Q14+Indicator_db1_S3!O3*Weighting!Q15+Indicator_db1_S3!P3*Weighting!Q16+Indicator_db1_S3!Q3*Weighting!Q17</f>
        <v>-2.0424467891456896E-2</v>
      </c>
      <c r="R3" s="8">
        <f>+Indicator_db1_S3!B3*Weighting!R2+Indicator_db1_S3!C3*Weighting!R3+Indicator_db1_S3!D3*Weighting!R4+Indicator_db1_S3!E3*Weighting!R5+Indicator_db1_S3!F3*Weighting!R6+Indicator_db1_S3!G3*Weighting!R7+Indicator_db1_S3!H3*Weighting!R8+Indicator_db1_S3!I3*Weighting!R9+Indicator_db1_S3!J3*Weighting!R10+Indicator_db1_S3!K3*Weighting!R11+Indicator_db1_S3!L3*Weighting!R12+Indicator_db1_S3!M3*Weighting!R13+Indicator_db1_S3!N3*Weighting!R14+Indicator_db1_S3!O3*Weighting!R15+Indicator_db1_S3!P3*Weighting!R16+Indicator_db1_S3!Q3*Weighting!R17</f>
        <v>0.19051284599574261</v>
      </c>
      <c r="S3" s="8">
        <f>+Indicator_db1_S3!B3*Weighting!S2+Indicator_db1_S3!C3*Weighting!S3+Indicator_db1_S3!D3*Weighting!S4+Indicator_db1_S3!E3*Weighting!S5+Indicator_db1_S3!F3*Weighting!S6+Indicator_db1_S3!G3*Weighting!S7+Indicator_db1_S3!H3*Weighting!S8+Indicator_db1_S3!I3*Weighting!S9+Indicator_db1_S3!J3*Weighting!S10+Indicator_db1_S3!K3*Weighting!S11+Indicator_db1_S3!L3*Weighting!S12+Indicator_db1_S3!M3*Weighting!S13+Indicator_db1_S3!N3*Weighting!S14+Indicator_db1_S3!O3*Weighting!S15+Indicator_db1_S3!P3*Weighting!S16+Indicator_db1_S3!Q3*Weighting!S17</f>
        <v>6.7558446849338552E-2</v>
      </c>
      <c r="T3" s="8">
        <f>+Indicator_db1_S3!B3*Weighting!T2+Indicator_db1_S3!C3*Weighting!T3+Indicator_db1_S3!D3*Weighting!T4+Indicator_db1_S3!E3*Weighting!T5+Indicator_db1_S3!F3*Weighting!T6+Indicator_db1_S3!G3*Weighting!T7+Indicator_db1_S3!H3*Weighting!T8+Indicator_db1_S3!I3*Weighting!T9+Indicator_db1_S3!J3*Weighting!T10+Indicator_db1_S3!K3*Weighting!T11+Indicator_db1_S3!L3*Weighting!T12+Indicator_db1_S3!M3*Weighting!T13+Indicator_db1_S3!N3*Weighting!T14+Indicator_db1_S3!O3*Weighting!T15+Indicator_db1_S3!P3*Weighting!T16+Indicator_db1_S3!Q3*Weighting!T17</f>
        <v>0.26782144508301942</v>
      </c>
      <c r="U3" s="8">
        <f>+Indicator_db1_S3!B3*Weighting!U2+Indicator_db1_S3!C3*Weighting!U3+Indicator_db1_S3!D3*Weighting!U4+Indicator_db1_S3!E3*Weighting!U5+Indicator_db1_S3!F3*Weighting!U6+Indicator_db1_S3!G3*Weighting!U7+Indicator_db1_S3!H3*Weighting!U8+Indicator_db1_S3!I3*Weighting!U9+Indicator_db1_S3!J3*Weighting!U10+Indicator_db1_S3!K3*Weighting!U11+Indicator_db1_S3!L3*Weighting!U12+Indicator_db1_S3!M3*Weighting!U13+Indicator_db1_S3!N3*Weighting!U14+Indicator_db1_S3!O3*Weighting!U15+Indicator_db1_S3!P3*Weighting!U16+Indicator_db1_S3!Q3*Weighting!U17</f>
        <v>-2.506270998927711</v>
      </c>
      <c r="V3" s="8">
        <f>+Indicator_db1_S3!B3*Weighting!V2+Indicator_db1_S3!C3*Weighting!V3+Indicator_db1_S3!D3*Weighting!V4+Indicator_db1_S3!E3*Weighting!V5+Indicator_db1_S3!F3*Weighting!V6+Indicator_db1_S3!G3*Weighting!V7+Indicator_db1_S3!H3*Weighting!V8+Indicator_db1_S3!I3*Weighting!V9+Indicator_db1_S3!J3*Weighting!V10+Indicator_db1_S3!K3*Weighting!V11+Indicator_db1_S3!L3*Weighting!V12+Indicator_db1_S3!M3*Weighting!V13+Indicator_db1_S3!N3*Weighting!V14+Indicator_db1_S3!O3*Weighting!V15+Indicator_db1_S3!P3*Weighting!V16+Indicator_db1_S3!Q3*Weighting!V17</f>
        <v>0.26139718751736207</v>
      </c>
      <c r="W3" s="8">
        <f>+Indicator_db1_S3!B3*Weighting!W2+Indicator_db1_S3!C3*Weighting!W3+Indicator_db1_S3!D3*Weighting!W4+Indicator_db1_S3!E3*Weighting!W5+Indicator_db1_S3!F3*Weighting!W6+Indicator_db1_S3!G3*Weighting!W7+Indicator_db1_S3!H3*Weighting!W8+Indicator_db1_S3!I3*Weighting!W9+Indicator_db1_S3!J3*Weighting!W10+Indicator_db1_S3!K3*Weighting!W11+Indicator_db1_S3!L3*Weighting!W12+Indicator_db1_S3!M3*Weighting!W13+Indicator_db1_S3!N3*Weighting!W14+Indicator_db1_S3!O3*Weighting!W15+Indicator_db1_S3!P3*Weighting!W16+Indicator_db1_S3!Q3*Weighting!W17</f>
        <v>-0.20676351664825487</v>
      </c>
      <c r="X3" s="8">
        <f>+Indicator_db1_S3!B3*Weighting!X2+Indicator_db1_S3!C3*Weighting!X3+Indicator_db1_S3!D3*Weighting!X4+Indicator_db1_S3!E3*Weighting!X5+Indicator_db1_S3!F3*Weighting!X6+Indicator_db1_S3!G3*Weighting!X7+Indicator_db1_S3!H3*Weighting!X8+Indicator_db1_S3!I3*Weighting!X9+Indicator_db1_S3!J3*Weighting!X10+Indicator_db1_S3!K3*Weighting!X11+Indicator_db1_S3!L3*Weighting!X12+Indicator_db1_S3!M3*Weighting!X13+Indicator_db1_S3!N3*Weighting!X14+Indicator_db1_S3!O3*Weighting!X15+Indicator_db1_S3!P3*Weighting!X16+Indicator_db1_S3!Q3*Weighting!X17</f>
        <v>-2.2251689052278197E-2</v>
      </c>
      <c r="Y3" s="8">
        <f>+Indicator_db1_S3!B3*Weighting!Y2+Indicator_db1_S3!C3*Weighting!Y3+Indicator_db1_S3!D3*Weighting!Y4+Indicator_db1_S3!E3*Weighting!Y5+Indicator_db1_S3!F3*Weighting!Y6+Indicator_db1_S3!G3*Weighting!Y7+Indicator_db1_S3!H3*Weighting!Y8+Indicator_db1_S3!I3*Weighting!Y9+Indicator_db1_S3!J3*Weighting!Y10+Indicator_db1_S3!K3*Weighting!Y11+Indicator_db1_S3!L3*Weighting!Y12+Indicator_db1_S3!M3*Weighting!Y13+Indicator_db1_S3!N3*Weighting!Y14+Indicator_db1_S3!O3*Weighting!Y15+Indicator_db1_S3!P3*Weighting!Y16+Indicator_db1_S3!Q3*Weighting!Y17</f>
        <v>0.26589920240294707</v>
      </c>
      <c r="Z3" s="8">
        <f>+Indicator_db1_S3!B3*Weighting!Z2+Indicator_db1_S3!C3*Weighting!Z3+Indicator_db1_S3!D3*Weighting!Z4+Indicator_db1_S3!E3*Weighting!Z5+Indicator_db1_S3!F3*Weighting!Z6+Indicator_db1_S3!G3*Weighting!Z7+Indicator_db1_S3!H3*Weighting!Z8+Indicator_db1_S3!I3*Weighting!Z9+Indicator_db1_S3!J3*Weighting!Z10+Indicator_db1_S3!K3*Weighting!Z11+Indicator_db1_S3!L3*Weighting!Z12+Indicator_db1_S3!M3*Weighting!Z13+Indicator_db1_S3!N3*Weighting!Z14+Indicator_db1_S3!O3*Weighting!Z15+Indicator_db1_S3!P3*Weighting!Z16+Indicator_db1_S3!Q3*Weighting!Z17</f>
        <v>-0.47012009033624286</v>
      </c>
      <c r="AA3" s="8">
        <f>+Indicator_db1_S3!B3*Weighting!AA2+Indicator_db1_S3!C3*Weighting!AA3+Indicator_db1_S3!D3*Weighting!AA4+Indicator_db1_S3!E3*Weighting!AA5+Indicator_db1_S3!F3*Weighting!AA6+Indicator_db1_S3!G3*Weighting!AA7+Indicator_db1_S3!H3*Weighting!AA8+Indicator_db1_S3!I3*Weighting!AA9+Indicator_db1_S3!J3*Weighting!AA10+Indicator_db1_S3!K3*Weighting!AA11+Indicator_db1_S3!L3*Weighting!AA12+Indicator_db1_S3!M3*Weighting!AA13+Indicator_db1_S3!N3*Weighting!AA14+Indicator_db1_S3!O3*Weighting!AA15+Indicator_db1_S3!P3*Weighting!AA16+Indicator_db1_S3!Q3*Weighting!AA17</f>
        <v>0.12674814532568618</v>
      </c>
    </row>
    <row r="4" spans="1:27" x14ac:dyDescent="0.35">
      <c r="A4" s="5" t="s">
        <v>3</v>
      </c>
      <c r="B4" s="8">
        <f ca="1">+Indicator_db1_S3!B4*Weighting!B2+Indicator_db1_S3!C4*Weighting!B3+Indicator_db1_S3!D4*Weighting!B4+Indicator_db1_S3!E4*Weighting!B5+Indicator_db1_S3!F4*Weighting!B6+Indicator_db1_S3!G4*Weighting!B7+Indicator_db1_S3!H4*Weighting!B8+Indicator_db1_S3!I4*Weighting!B9+Indicator_db1_S3!J4*Weighting!B10+Indicator_db1_S3!K4*Weighting!B11+Indicator_db1_S3!L4*Weighting!B12+Indicator_db1_S3!M4*Weighting!B13+Indicator_db1_S3!N4*Weighting!B14+Indicator_db1_S3!O4*Weighting!B15+Indicator_db1_S3!P4*Weighting!B16+Indicator_db1_S3!Q4*Weighting!B17</f>
        <v>-0.35234366908174847</v>
      </c>
      <c r="C4" s="8">
        <f ca="1">+Indicator_db1_S3!B4*Weighting!C2+Indicator_db1_S3!C4*Weighting!C3+Indicator_db1_S3!D4*Weighting!C4+Indicator_db1_S3!E4*Weighting!C5+Indicator_db1_S3!F4*Weighting!C6+Indicator_db1_S3!G4*Weighting!C7+Indicator_db1_S3!H4*Weighting!C8+Indicator_db1_S3!I4*Weighting!C9+Indicator_db1_S3!J4*Weighting!C10+Indicator_db1_S3!K4*Weighting!C11+Indicator_db1_S3!L4*Weighting!C12+Indicator_db1_S3!M4*Weighting!C13+Indicator_db1_S3!N4*Weighting!C14+Indicator_db1_S3!O4*Weighting!C15+Indicator_db1_S3!P4*Weighting!C16+Indicator_db1_S3!Q4*Weighting!C17</f>
        <v>-0.38866135992880241</v>
      </c>
      <c r="D4" s="8">
        <f ca="1">+Indicator_db1_S3!B4*Weighting!D2+Indicator_db1_S3!C4*Weighting!D3+Indicator_db1_S3!D4*Weighting!D4+Indicator_db1_S3!E4*Weighting!D5+Indicator_db1_S3!F4*Weighting!D6+Indicator_db1_S3!G4*Weighting!D7+Indicator_db1_S3!H4*Weighting!D8+Indicator_db1_S3!I4*Weighting!D9+Indicator_db1_S3!J4*Weighting!D10+Indicator_db1_S3!K4*Weighting!D11+Indicator_db1_S3!L4*Weighting!D12+Indicator_db1_S3!M4*Weighting!D13+Indicator_db1_S3!N4*Weighting!D14+Indicator_db1_S3!O4*Weighting!D15+Indicator_db1_S3!P4*Weighting!D16+Indicator_db1_S3!Q4*Weighting!D17</f>
        <v>-0.35297227151063171</v>
      </c>
      <c r="E4" s="8">
        <f ca="1">+Indicator_db1_S3!B4*Weighting!E2+Indicator_db1_S3!C4*Weighting!E3+Indicator_db1_S3!D4*Weighting!E4+Indicator_db1_S3!E4*Weighting!E5+Indicator_db1_S3!F4*Weighting!E6+Indicator_db1_S3!G4*Weighting!E7+Indicator_db1_S3!H4*Weighting!E8+Indicator_db1_S3!I4*Weighting!E9+Indicator_db1_S3!J4*Weighting!E10+Indicator_db1_S3!K4*Weighting!E11+Indicator_db1_S3!L4*Weighting!E12+Indicator_db1_S3!M4*Weighting!E13+Indicator_db1_S3!N4*Weighting!E14+Indicator_db1_S3!O4*Weighting!E15+Indicator_db1_S3!P4*Weighting!E16+Indicator_db1_S3!Q4*Weighting!E17</f>
        <v>-0.43148284060728814</v>
      </c>
      <c r="F4" s="8">
        <f ca="1">+Indicator_db1_S3!B4*Weighting!F2+Indicator_db1_S3!C4*Weighting!F3+Indicator_db1_S3!D4*Weighting!F4+Indicator_db1_S3!E4*Weighting!F5+Indicator_db1_S3!F4*Weighting!F6+Indicator_db1_S3!G4*Weighting!F7+Indicator_db1_S3!H4*Weighting!F8+Indicator_db1_S3!I4*Weighting!F9+Indicator_db1_S3!J4*Weighting!F10+Indicator_db1_S3!K4*Weighting!F11+Indicator_db1_S3!L4*Weighting!F12+Indicator_db1_S3!M4*Weighting!F13+Indicator_db1_S3!N4*Weighting!F14+Indicator_db1_S3!O4*Weighting!F15+Indicator_db1_S3!P4*Weighting!F16+Indicator_db1_S3!Q4*Weighting!F17</f>
        <v>-0.37371639424243602</v>
      </c>
      <c r="G4" s="8">
        <f>+Indicator_db1_S3!B4*Weighting!G2+Indicator_db1_S3!C4*Weighting!G3+Indicator_db1_S3!D4*Weighting!G4+Indicator_db1_S3!E4*Weighting!G5+Indicator_db1_S3!F4*Weighting!G6+Indicator_db1_S3!G4*Weighting!G7+Indicator_db1_S3!H4*Weighting!G8+Indicator_db1_S3!I4*Weighting!G9+Indicator_db1_S3!J4*Weighting!G10+Indicator_db1_S3!K4*Weighting!G11+Indicator_db1_S3!L4*Weighting!G12+Indicator_db1_S3!M4*Weighting!G13+Indicator_db1_S3!N4*Weighting!G14+Indicator_db1_S3!O4*Weighting!G15+Indicator_db1_S3!P4*Weighting!G16+Indicator_db1_S3!Q4*Weighting!G17</f>
        <v>-0.29954454059087887</v>
      </c>
      <c r="H4" s="8">
        <f>+Indicator_db1_S3!B4*Weighting!H2+Indicator_db1_S3!C4*Weighting!H3+Indicator_db1_S3!D4*Weighting!H4+Indicator_db1_S3!E4*Weighting!H5+Indicator_db1_S3!F4*Weighting!H6+Indicator_db1_S3!G4*Weighting!H7+Indicator_db1_S3!H4*Weighting!H8+Indicator_db1_S3!I4*Weighting!H9+Indicator_db1_S3!J4*Weighting!H10+Indicator_db1_S3!K4*Weighting!H11+Indicator_db1_S3!L4*Weighting!H12+Indicator_db1_S3!M4*Weighting!H13+Indicator_db1_S3!N4*Weighting!H14+Indicator_db1_S3!O4*Weighting!H15+Indicator_db1_S3!P4*Weighting!H16+Indicator_db1_S3!Q4*Weighting!H17</f>
        <v>-0.30680354484619171</v>
      </c>
      <c r="I4" s="8">
        <f>+Indicator_db1_S3!B4*Weighting!I2+Indicator_db1_S3!C4*Weighting!I3+Indicator_db1_S3!D4*Weighting!I4+Indicator_db1_S3!E4*Weighting!I5+Indicator_db1_S3!F4*Weighting!I6+Indicator_db1_S3!G4*Weighting!I7+Indicator_db1_S3!H4*Weighting!I8+Indicator_db1_S3!I4*Weighting!I9+Indicator_db1_S3!J4*Weighting!I10+Indicator_db1_S3!K4*Weighting!I11+Indicator_db1_S3!L4*Weighting!I12+Indicator_db1_S3!M4*Weighting!I13+Indicator_db1_S3!N4*Weighting!I14+Indicator_db1_S3!O4*Weighting!I15+Indicator_db1_S3!P4*Weighting!I16+Indicator_db1_S3!Q4*Weighting!I17</f>
        <v>-0.30356187688864367</v>
      </c>
      <c r="J4" s="8">
        <f>+Indicator_db1_S3!B4*Weighting!J2+Indicator_db1_S3!C4*Weighting!J3+Indicator_db1_S3!D4*Weighting!J4+Indicator_db1_S3!E4*Weighting!J5+Indicator_db1_S3!F4*Weighting!J6+Indicator_db1_S3!G4*Weighting!J7+Indicator_db1_S3!H4*Weighting!J8+Indicator_db1_S3!I4*Weighting!J9+Indicator_db1_S3!J4*Weighting!J10+Indicator_db1_S3!K4*Weighting!J11+Indicator_db1_S3!L4*Weighting!J12+Indicator_db1_S3!M4*Weighting!J13+Indicator_db1_S3!N4*Weighting!J14+Indicator_db1_S3!O4*Weighting!J15+Indicator_db1_S3!P4*Weighting!J16+Indicator_db1_S3!Q4*Weighting!J17</f>
        <v>-0.391881016819707</v>
      </c>
      <c r="K4" s="8">
        <f>+Indicator_db1_S3!B4*Weighting!K2+Indicator_db1_S3!C4*Weighting!K3+Indicator_db1_S3!D4*Weighting!K4+Indicator_db1_S3!E4*Weighting!K5+Indicator_db1_S3!F4*Weighting!K6+Indicator_db1_S3!G4*Weighting!K7+Indicator_db1_S3!H4*Weighting!K8+Indicator_db1_S3!I4*Weighting!K9+Indicator_db1_S3!J4*Weighting!K10+Indicator_db1_S3!K4*Weighting!K11+Indicator_db1_S3!L4*Weighting!K12+Indicator_db1_S3!M4*Weighting!K13+Indicator_db1_S3!N4*Weighting!K14+Indicator_db1_S3!O4*Weighting!K15+Indicator_db1_S3!P4*Weighting!K16+Indicator_db1_S3!Q4*Weighting!K17</f>
        <v>-0.30167295911495812</v>
      </c>
      <c r="L4" s="8">
        <f>+Indicator_db1_S3!B4*Weighting!L2+Indicator_db1_S3!C4*Weighting!L3+Indicator_db1_S3!D4*Weighting!L4+Indicator_db1_S3!E4*Weighting!L5+Indicator_db1_S3!F4*Weighting!L6+Indicator_db1_S3!G4*Weighting!L7+Indicator_db1_S3!H4*Weighting!L8+Indicator_db1_S3!I4*Weighting!L9+Indicator_db1_S3!J4*Weighting!L10+Indicator_db1_S3!K4*Weighting!L11+Indicator_db1_S3!L4*Weighting!L12+Indicator_db1_S3!M4*Weighting!L13+Indicator_db1_S3!N4*Weighting!L14+Indicator_db1_S3!O4*Weighting!L15+Indicator_db1_S3!P4*Weighting!L16+Indicator_db1_S3!Q4*Weighting!L17</f>
        <v>-0.42787951626605042</v>
      </c>
      <c r="M4" s="8">
        <f>+Indicator_db1_S3!B4*Weighting!M2+Indicator_db1_S3!C4*Weighting!M3+Indicator_db1_S3!D4*Weighting!M4+Indicator_db1_S3!E4*Weighting!M5+Indicator_db1_S3!F4*Weighting!M6+Indicator_db1_S3!G4*Weighting!M7+Indicator_db1_S3!H4*Weighting!M8+Indicator_db1_S3!I4*Weighting!M9+Indicator_db1_S3!J4*Weighting!M10+Indicator_db1_S3!K4*Weighting!M11+Indicator_db1_S3!L4*Weighting!M12+Indicator_db1_S3!M4*Weighting!M13+Indicator_db1_S3!N4*Weighting!M14+Indicator_db1_S3!O4*Weighting!M15+Indicator_db1_S3!P4*Weighting!M16+Indicator_db1_S3!Q4*Weighting!M17</f>
        <v>-5.810324725099366E-2</v>
      </c>
      <c r="N4" s="8">
        <f>+Indicator_db1_S3!B4*Weighting!N2+Indicator_db1_S3!C4*Weighting!N3+Indicator_db1_S3!D4*Weighting!N4+Indicator_db1_S3!E4*Weighting!N5+Indicator_db1_S3!F4*Weighting!N6+Indicator_db1_S3!G4*Weighting!N7+Indicator_db1_S3!H4*Weighting!N8+Indicator_db1_S3!I4*Weighting!N9+Indicator_db1_S3!J4*Weighting!N10+Indicator_db1_S3!K4*Weighting!N11+Indicator_db1_S3!L4*Weighting!N12+Indicator_db1_S3!M4*Weighting!N13+Indicator_db1_S3!N4*Weighting!N14+Indicator_db1_S3!O4*Weighting!N15+Indicator_db1_S3!P4*Weighting!N16+Indicator_db1_S3!Q4*Weighting!N17</f>
        <v>-0.28498544657645791</v>
      </c>
      <c r="O4" s="8">
        <f>+Indicator_db1_S3!B4*Weighting!O2+Indicator_db1_S3!C4*Weighting!O3+Indicator_db1_S3!D4*Weighting!O4+Indicator_db1_S3!E4*Weighting!O5+Indicator_db1_S3!F4*Weighting!O6+Indicator_db1_S3!G4*Weighting!O7+Indicator_db1_S3!H4*Weighting!O8+Indicator_db1_S3!I4*Weighting!O9+Indicator_db1_S3!J4*Weighting!O10+Indicator_db1_S3!K4*Weighting!O11+Indicator_db1_S3!L4*Weighting!O12+Indicator_db1_S3!M4*Weighting!O13+Indicator_db1_S3!N4*Weighting!O14+Indicator_db1_S3!O4*Weighting!O15+Indicator_db1_S3!P4*Weighting!O16+Indicator_db1_S3!Q4*Weighting!O17</f>
        <v>-0.46445276868468249</v>
      </c>
      <c r="P4" s="8">
        <f>+Indicator_db1_S3!B4*Weighting!P2+Indicator_db1_S3!C4*Weighting!P3+Indicator_db1_S3!D4*Weighting!P4+Indicator_db1_S3!E4*Weighting!P5+Indicator_db1_S3!F4*Weighting!P6+Indicator_db1_S3!G4*Weighting!P7+Indicator_db1_S3!H4*Weighting!P8+Indicator_db1_S3!I4*Weighting!P9+Indicator_db1_S3!J4*Weighting!P10+Indicator_db1_S3!K4*Weighting!P11+Indicator_db1_S3!L4*Weighting!P12+Indicator_db1_S3!M4*Weighting!P13+Indicator_db1_S3!N4*Weighting!P14+Indicator_db1_S3!O4*Weighting!P15+Indicator_db1_S3!P4*Weighting!P16+Indicator_db1_S3!Q4*Weighting!P17</f>
        <v>-0.56246717112647715</v>
      </c>
      <c r="Q4" s="8">
        <f>+Indicator_db1_S3!B4*Weighting!Q2+Indicator_db1_S3!C4*Weighting!Q3+Indicator_db1_S3!D4*Weighting!Q4+Indicator_db1_S3!E4*Weighting!Q5+Indicator_db1_S3!F4*Weighting!Q6+Indicator_db1_S3!G4*Weighting!Q7+Indicator_db1_S3!H4*Weighting!Q8+Indicator_db1_S3!I4*Weighting!Q9+Indicator_db1_S3!J4*Weighting!Q10+Indicator_db1_S3!K4*Weighting!Q11+Indicator_db1_S3!L4*Weighting!Q12+Indicator_db1_S3!M4*Weighting!Q13+Indicator_db1_S3!N4*Weighting!Q14+Indicator_db1_S3!O4*Weighting!Q15+Indicator_db1_S3!P4*Weighting!Q16+Indicator_db1_S3!Q4*Weighting!Q17</f>
        <v>-6.2198303580598725E-2</v>
      </c>
      <c r="R4" s="8">
        <f>+Indicator_db1_S3!B4*Weighting!R2+Indicator_db1_S3!C4*Weighting!R3+Indicator_db1_S3!D4*Weighting!R4+Indicator_db1_S3!E4*Weighting!R5+Indicator_db1_S3!F4*Weighting!R6+Indicator_db1_S3!G4*Weighting!R7+Indicator_db1_S3!H4*Weighting!R8+Indicator_db1_S3!I4*Weighting!R9+Indicator_db1_S3!J4*Weighting!R10+Indicator_db1_S3!K4*Weighting!R11+Indicator_db1_S3!L4*Weighting!R12+Indicator_db1_S3!M4*Weighting!R13+Indicator_db1_S3!N4*Weighting!R14+Indicator_db1_S3!O4*Weighting!R15+Indicator_db1_S3!P4*Weighting!R16+Indicator_db1_S3!Q4*Weighting!R17</f>
        <v>-0.28737930571312381</v>
      </c>
      <c r="S4" s="8">
        <f>+Indicator_db1_S3!B4*Weighting!S2+Indicator_db1_S3!C4*Weighting!S3+Indicator_db1_S3!D4*Weighting!S4+Indicator_db1_S3!E4*Weighting!S5+Indicator_db1_S3!F4*Weighting!S6+Indicator_db1_S3!G4*Weighting!S7+Indicator_db1_S3!H4*Weighting!S8+Indicator_db1_S3!I4*Weighting!S9+Indicator_db1_S3!J4*Weighting!S10+Indicator_db1_S3!K4*Weighting!S11+Indicator_db1_S3!L4*Weighting!S12+Indicator_db1_S3!M4*Weighting!S13+Indicator_db1_S3!N4*Weighting!S14+Indicator_db1_S3!O4*Weighting!S15+Indicator_db1_S3!P4*Weighting!S16+Indicator_db1_S3!Q4*Weighting!S17</f>
        <v>-0.16230993331574259</v>
      </c>
      <c r="T4" s="8">
        <f>+Indicator_db1_S3!B4*Weighting!T2+Indicator_db1_S3!C4*Weighting!T3+Indicator_db1_S3!D4*Weighting!T4+Indicator_db1_S3!E4*Weighting!T5+Indicator_db1_S3!F4*Weighting!T6+Indicator_db1_S3!G4*Weighting!T7+Indicator_db1_S3!H4*Weighting!T8+Indicator_db1_S3!I4*Weighting!T9+Indicator_db1_S3!J4*Weighting!T10+Indicator_db1_S3!K4*Weighting!T11+Indicator_db1_S3!L4*Weighting!T12+Indicator_db1_S3!M4*Weighting!T13+Indicator_db1_S3!N4*Weighting!T14+Indicator_db1_S3!O4*Weighting!T15+Indicator_db1_S3!P4*Weighting!T16+Indicator_db1_S3!Q4*Weighting!T17</f>
        <v>-0.3278088560525162</v>
      </c>
      <c r="U4" s="8">
        <f>+Indicator_db1_S3!B4*Weighting!U2+Indicator_db1_S3!C4*Weighting!U3+Indicator_db1_S3!D4*Weighting!U4+Indicator_db1_S3!E4*Weighting!U5+Indicator_db1_S3!F4*Weighting!U6+Indicator_db1_S3!G4*Weighting!U7+Indicator_db1_S3!H4*Weighting!U8+Indicator_db1_S3!I4*Weighting!U9+Indicator_db1_S3!J4*Weighting!U10+Indicator_db1_S3!K4*Weighting!U11+Indicator_db1_S3!L4*Weighting!U12+Indicator_db1_S3!M4*Weighting!U13+Indicator_db1_S3!N4*Weighting!U14+Indicator_db1_S3!O4*Weighting!U15+Indicator_db1_S3!P4*Weighting!U16+Indicator_db1_S3!Q4*Weighting!U17</f>
        <v>-0.14551859270064998</v>
      </c>
      <c r="V4" s="8">
        <f>+Indicator_db1_S3!B4*Weighting!V2+Indicator_db1_S3!C4*Weighting!V3+Indicator_db1_S3!D4*Weighting!V4+Indicator_db1_S3!E4*Weighting!V5+Indicator_db1_S3!F4*Weighting!V6+Indicator_db1_S3!G4*Weighting!V7+Indicator_db1_S3!H4*Weighting!V8+Indicator_db1_S3!I4*Weighting!V9+Indicator_db1_S3!J4*Weighting!V10+Indicator_db1_S3!K4*Weighting!V11+Indicator_db1_S3!L4*Weighting!V12+Indicator_db1_S3!M4*Weighting!V13+Indicator_db1_S3!N4*Weighting!V14+Indicator_db1_S3!O4*Weighting!V15+Indicator_db1_S3!P4*Weighting!V16+Indicator_db1_S3!Q4*Weighting!V17</f>
        <v>-0.38934659747797778</v>
      </c>
      <c r="W4" s="8">
        <f>+Indicator_db1_S3!B4*Weighting!W2+Indicator_db1_S3!C4*Weighting!W3+Indicator_db1_S3!D4*Weighting!W4+Indicator_db1_S3!E4*Weighting!W5+Indicator_db1_S3!F4*Weighting!W6+Indicator_db1_S3!G4*Weighting!W7+Indicator_db1_S3!H4*Weighting!W8+Indicator_db1_S3!I4*Weighting!W9+Indicator_db1_S3!J4*Weighting!W10+Indicator_db1_S3!K4*Weighting!W11+Indicator_db1_S3!L4*Weighting!W12+Indicator_db1_S3!M4*Weighting!W13+Indicator_db1_S3!N4*Weighting!W14+Indicator_db1_S3!O4*Weighting!W15+Indicator_db1_S3!P4*Weighting!W16+Indicator_db1_S3!Q4*Weighting!W17</f>
        <v>-0.60934725619522134</v>
      </c>
      <c r="X4" s="8">
        <f>+Indicator_db1_S3!B4*Weighting!X2+Indicator_db1_S3!C4*Weighting!X3+Indicator_db1_S3!D4*Weighting!X4+Indicator_db1_S3!E4*Weighting!X5+Indicator_db1_S3!F4*Weighting!X6+Indicator_db1_S3!G4*Weighting!X7+Indicator_db1_S3!H4*Weighting!X8+Indicator_db1_S3!I4*Weighting!X9+Indicator_db1_S3!J4*Weighting!X10+Indicator_db1_S3!K4*Weighting!X11+Indicator_db1_S3!L4*Weighting!X12+Indicator_db1_S3!M4*Weighting!X13+Indicator_db1_S3!N4*Weighting!X14+Indicator_db1_S3!O4*Weighting!X15+Indicator_db1_S3!P4*Weighting!X16+Indicator_db1_S3!Q4*Weighting!X17</f>
        <v>-0.58008496328645476</v>
      </c>
      <c r="Y4" s="8">
        <f>+Indicator_db1_S3!B4*Weighting!Y2+Indicator_db1_S3!C4*Weighting!Y3+Indicator_db1_S3!D4*Weighting!Y4+Indicator_db1_S3!E4*Weighting!Y5+Indicator_db1_S3!F4*Weighting!Y6+Indicator_db1_S3!G4*Weighting!Y7+Indicator_db1_S3!H4*Weighting!Y8+Indicator_db1_S3!I4*Weighting!Y9+Indicator_db1_S3!J4*Weighting!Y10+Indicator_db1_S3!K4*Weighting!Y11+Indicator_db1_S3!L4*Weighting!Y12+Indicator_db1_S3!M4*Weighting!Y13+Indicator_db1_S3!N4*Weighting!Y14+Indicator_db1_S3!O4*Weighting!Y15+Indicator_db1_S3!P4*Weighting!Y16+Indicator_db1_S3!Q4*Weighting!Y17</f>
        <v>-7.9130081216705159E-2</v>
      </c>
      <c r="Z4" s="8">
        <f>+Indicator_db1_S3!B4*Weighting!Z2+Indicator_db1_S3!C4*Weighting!Z3+Indicator_db1_S3!D4*Weighting!Z4+Indicator_db1_S3!E4*Weighting!Z5+Indicator_db1_S3!F4*Weighting!Z6+Indicator_db1_S3!G4*Weighting!Z7+Indicator_db1_S3!H4*Weighting!Z8+Indicator_db1_S3!I4*Weighting!Z9+Indicator_db1_S3!J4*Weighting!Z10+Indicator_db1_S3!K4*Weighting!Z11+Indicator_db1_S3!L4*Weighting!Z12+Indicator_db1_S3!M4*Weighting!Z13+Indicator_db1_S3!N4*Weighting!Z14+Indicator_db1_S3!O4*Weighting!Z15+Indicator_db1_S3!P4*Weighting!Z16+Indicator_db1_S3!Q4*Weighting!Z17</f>
        <v>-0.28306622074799542</v>
      </c>
      <c r="AA4" s="8">
        <f>+Indicator_db1_S3!B4*Weighting!AA2+Indicator_db1_S3!C4*Weighting!AA3+Indicator_db1_S3!D4*Weighting!AA4+Indicator_db1_S3!E4*Weighting!AA5+Indicator_db1_S3!F4*Weighting!AA6+Indicator_db1_S3!G4*Weighting!AA7+Indicator_db1_S3!H4*Weighting!AA8+Indicator_db1_S3!I4*Weighting!AA9+Indicator_db1_S3!J4*Weighting!AA10+Indicator_db1_S3!K4*Weighting!AA11+Indicator_db1_S3!L4*Weighting!AA12+Indicator_db1_S3!M4*Weighting!AA13+Indicator_db1_S3!N4*Weighting!AA14+Indicator_db1_S3!O4*Weighting!AA15+Indicator_db1_S3!P4*Weighting!AA16+Indicator_db1_S3!Q4*Weighting!AA17</f>
        <v>-6.8634389262414164E-2</v>
      </c>
    </row>
    <row r="5" spans="1:27" x14ac:dyDescent="0.35">
      <c r="A5" s="5" t="s">
        <v>4</v>
      </c>
      <c r="B5" s="8">
        <f ca="1">+Indicator_db1_S3!B5*Weighting!B2+Indicator_db1_S3!C5*Weighting!B3+Indicator_db1_S3!D5*Weighting!B4+Indicator_db1_S3!E5*Weighting!B5+Indicator_db1_S3!F5*Weighting!B6+Indicator_db1_S3!G5*Weighting!B7+Indicator_db1_S3!H5*Weighting!B8+Indicator_db1_S3!I5*Weighting!B9+Indicator_db1_S3!J5*Weighting!B10+Indicator_db1_S3!K5*Weighting!B11+Indicator_db1_S3!L5*Weighting!B12+Indicator_db1_S3!M5*Weighting!B13+Indicator_db1_S3!N5*Weighting!B14+Indicator_db1_S3!O5*Weighting!B15+Indicator_db1_S3!P5*Weighting!B16+Indicator_db1_S3!Q5*Weighting!B17</f>
        <v>-0.36471983380807665</v>
      </c>
      <c r="C5" s="8">
        <f ca="1">+Indicator_db1_S3!B5*Weighting!C2+Indicator_db1_S3!C5*Weighting!C3+Indicator_db1_S3!D5*Weighting!C4+Indicator_db1_S3!E5*Weighting!C5+Indicator_db1_S3!F5*Weighting!C6+Indicator_db1_S3!G5*Weighting!C7+Indicator_db1_S3!H5*Weighting!C8+Indicator_db1_S3!I5*Weighting!C9+Indicator_db1_S3!J5*Weighting!C10+Indicator_db1_S3!K5*Weighting!C11+Indicator_db1_S3!L5*Weighting!C12+Indicator_db1_S3!M5*Weighting!C13+Indicator_db1_S3!N5*Weighting!C14+Indicator_db1_S3!O5*Weighting!C15+Indicator_db1_S3!P5*Weighting!C16+Indicator_db1_S3!Q5*Weighting!C17</f>
        <v>-0.37592508846550726</v>
      </c>
      <c r="D5" s="8">
        <f ca="1">+Indicator_db1_S3!B5*Weighting!D2+Indicator_db1_S3!C5*Weighting!D3+Indicator_db1_S3!D5*Weighting!D4+Indicator_db1_S3!E5*Weighting!D5+Indicator_db1_S3!F5*Weighting!D6+Indicator_db1_S3!G5*Weighting!D7+Indicator_db1_S3!H5*Weighting!D8+Indicator_db1_S3!I5*Weighting!D9+Indicator_db1_S3!J5*Weighting!D10+Indicator_db1_S3!K5*Weighting!D11+Indicator_db1_S3!L5*Weighting!D12+Indicator_db1_S3!M5*Weighting!D13+Indicator_db1_S3!N5*Weighting!D14+Indicator_db1_S3!O5*Weighting!D15+Indicator_db1_S3!P5*Weighting!D16+Indicator_db1_S3!Q5*Weighting!D17</f>
        <v>-0.36790065792940602</v>
      </c>
      <c r="E5" s="8">
        <f ca="1">+Indicator_db1_S3!B5*Weighting!E2+Indicator_db1_S3!C5*Weighting!E3+Indicator_db1_S3!D5*Weighting!E4+Indicator_db1_S3!E5*Weighting!E5+Indicator_db1_S3!F5*Weighting!E6+Indicator_db1_S3!G5*Weighting!E7+Indicator_db1_S3!H5*Weighting!E8+Indicator_db1_S3!I5*Weighting!E9+Indicator_db1_S3!J5*Weighting!E10+Indicator_db1_S3!K5*Weighting!E11+Indicator_db1_S3!L5*Weighting!E12+Indicator_db1_S3!M5*Weighting!E13+Indicator_db1_S3!N5*Weighting!E14+Indicator_db1_S3!O5*Weighting!E15+Indicator_db1_S3!P5*Weighting!E16+Indicator_db1_S3!Q5*Weighting!E17</f>
        <v>-0.38302562394856099</v>
      </c>
      <c r="F5" s="8">
        <f ca="1">+Indicator_db1_S3!B5*Weighting!F2+Indicator_db1_S3!C5*Weighting!F3+Indicator_db1_S3!D5*Weighting!F4+Indicator_db1_S3!E5*Weighting!F5+Indicator_db1_S3!F5*Weighting!F6+Indicator_db1_S3!G5*Weighting!F7+Indicator_db1_S3!H5*Weighting!F8+Indicator_db1_S3!I5*Weighting!F9+Indicator_db1_S3!J5*Weighting!F10+Indicator_db1_S3!K5*Weighting!F11+Indicator_db1_S3!L5*Weighting!F12+Indicator_db1_S3!M5*Weighting!F13+Indicator_db1_S3!N5*Weighting!F14+Indicator_db1_S3!O5*Weighting!F15+Indicator_db1_S3!P5*Weighting!F16+Indicator_db1_S3!Q5*Weighting!F17</f>
        <v>-0.38076247081163966</v>
      </c>
      <c r="G5" s="8">
        <f>+Indicator_db1_S3!B5*Weighting!G2+Indicator_db1_S3!C5*Weighting!G3+Indicator_db1_S3!D5*Weighting!G4+Indicator_db1_S3!E5*Weighting!G5+Indicator_db1_S3!F5*Weighting!G6+Indicator_db1_S3!G5*Weighting!G7+Indicator_db1_S3!H5*Weighting!G8+Indicator_db1_S3!I5*Weighting!G9+Indicator_db1_S3!J5*Weighting!G10+Indicator_db1_S3!K5*Weighting!G11+Indicator_db1_S3!L5*Weighting!G12+Indicator_db1_S3!M5*Weighting!G13+Indicator_db1_S3!N5*Weighting!G14+Indicator_db1_S3!O5*Weighting!G15+Indicator_db1_S3!P5*Weighting!G16+Indicator_db1_S3!Q5*Weighting!G17</f>
        <v>-0.30243037090858449</v>
      </c>
      <c r="H5" s="8">
        <f>+Indicator_db1_S3!B5*Weighting!H2+Indicator_db1_S3!C5*Weighting!H3+Indicator_db1_S3!D5*Weighting!H4+Indicator_db1_S3!E5*Weighting!H5+Indicator_db1_S3!F5*Weighting!H6+Indicator_db1_S3!G5*Weighting!H7+Indicator_db1_S3!H5*Weighting!H8+Indicator_db1_S3!I5*Weighting!H9+Indicator_db1_S3!J5*Weighting!H10+Indicator_db1_S3!K5*Weighting!H11+Indicator_db1_S3!L5*Weighting!H12+Indicator_db1_S3!M5*Weighting!H13+Indicator_db1_S3!N5*Weighting!H14+Indicator_db1_S3!O5*Weighting!H15+Indicator_db1_S3!P5*Weighting!H16+Indicator_db1_S3!Q5*Weighting!H17</f>
        <v>-0.30350466440853863</v>
      </c>
      <c r="I5" s="8">
        <f>+Indicator_db1_S3!B5*Weighting!I2+Indicator_db1_S3!C5*Weighting!I3+Indicator_db1_S3!D5*Weighting!I4+Indicator_db1_S3!E5*Weighting!I5+Indicator_db1_S3!F5*Weighting!I6+Indicator_db1_S3!G5*Weighting!I7+Indicator_db1_S3!H5*Weighting!I8+Indicator_db1_S3!I5*Weighting!I9+Indicator_db1_S3!J5*Weighting!I10+Indicator_db1_S3!K5*Weighting!I11+Indicator_db1_S3!L5*Weighting!I12+Indicator_db1_S3!M5*Weighting!I13+Indicator_db1_S3!N5*Weighting!I14+Indicator_db1_S3!O5*Weighting!I15+Indicator_db1_S3!P5*Weighting!I16+Indicator_db1_S3!Q5*Weighting!I17</f>
        <v>-0.30795872634319976</v>
      </c>
      <c r="J5" s="8">
        <f>+Indicator_db1_S3!B5*Weighting!J2+Indicator_db1_S3!C5*Weighting!J3+Indicator_db1_S3!D5*Weighting!J4+Indicator_db1_S3!E5*Weighting!J5+Indicator_db1_S3!F5*Weighting!J6+Indicator_db1_S3!G5*Weighting!J7+Indicator_db1_S3!H5*Weighting!J8+Indicator_db1_S3!I5*Weighting!J9+Indicator_db1_S3!J5*Weighting!J10+Indicator_db1_S3!K5*Weighting!J11+Indicator_db1_S3!L5*Weighting!J12+Indicator_db1_S3!M5*Weighting!J13+Indicator_db1_S3!N5*Weighting!J14+Indicator_db1_S3!O5*Weighting!J15+Indicator_db1_S3!P5*Weighting!J16+Indicator_db1_S3!Q5*Weighting!J17</f>
        <v>-0.35067995753315201</v>
      </c>
      <c r="K5" s="8">
        <f>+Indicator_db1_S3!B5*Weighting!K2+Indicator_db1_S3!C5*Weighting!K3+Indicator_db1_S3!D5*Weighting!K4+Indicator_db1_S3!E5*Weighting!K5+Indicator_db1_S3!F5*Weighting!K6+Indicator_db1_S3!G5*Weighting!K7+Indicator_db1_S3!H5*Weighting!K8+Indicator_db1_S3!I5*Weighting!K9+Indicator_db1_S3!J5*Weighting!K10+Indicator_db1_S3!K5*Weighting!K11+Indicator_db1_S3!L5*Weighting!K12+Indicator_db1_S3!M5*Weighting!K13+Indicator_db1_S3!N5*Weighting!K14+Indicator_db1_S3!O5*Weighting!K15+Indicator_db1_S3!P5*Weighting!K16+Indicator_db1_S3!Q5*Weighting!K17</f>
        <v>-0.306278142505435</v>
      </c>
      <c r="L5" s="8">
        <f>+Indicator_db1_S3!B5*Weighting!L2+Indicator_db1_S3!C5*Weighting!L3+Indicator_db1_S3!D5*Weighting!L4+Indicator_db1_S3!E5*Weighting!L5+Indicator_db1_S3!F5*Weighting!L6+Indicator_db1_S3!G5*Weighting!L7+Indicator_db1_S3!H5*Weighting!L8+Indicator_db1_S3!I5*Weighting!L9+Indicator_db1_S3!J5*Weighting!L10+Indicator_db1_S3!K5*Weighting!L11+Indicator_db1_S3!L5*Weighting!L12+Indicator_db1_S3!M5*Weighting!L13+Indicator_db1_S3!N5*Weighting!L14+Indicator_db1_S3!O5*Weighting!L15+Indicator_db1_S3!P5*Weighting!L16+Indicator_db1_S3!Q5*Weighting!L17</f>
        <v>-0.40677577179111324</v>
      </c>
      <c r="M5" s="8">
        <f>+Indicator_db1_S3!B5*Weighting!M2+Indicator_db1_S3!C5*Weighting!M3+Indicator_db1_S3!D5*Weighting!M4+Indicator_db1_S3!E5*Weighting!M5+Indicator_db1_S3!F5*Weighting!M6+Indicator_db1_S3!G5*Weighting!M7+Indicator_db1_S3!H5*Weighting!M8+Indicator_db1_S3!I5*Weighting!M9+Indicator_db1_S3!J5*Weighting!M10+Indicator_db1_S3!K5*Weighting!M11+Indicator_db1_S3!L5*Weighting!M12+Indicator_db1_S3!M5*Weighting!M13+Indicator_db1_S3!N5*Weighting!M14+Indicator_db1_S3!O5*Weighting!M15+Indicator_db1_S3!P5*Weighting!M16+Indicator_db1_S3!Q5*Weighting!M17</f>
        <v>-5.7364220607298747E-2</v>
      </c>
      <c r="N5" s="8">
        <f>+Indicator_db1_S3!B5*Weighting!N2+Indicator_db1_S3!C5*Weighting!N3+Indicator_db1_S3!D5*Weighting!N4+Indicator_db1_S3!E5*Weighting!N5+Indicator_db1_S3!F5*Weighting!N6+Indicator_db1_S3!G5*Weighting!N7+Indicator_db1_S3!H5*Weighting!N8+Indicator_db1_S3!I5*Weighting!N9+Indicator_db1_S3!J5*Weighting!N10+Indicator_db1_S3!K5*Weighting!N11+Indicator_db1_S3!L5*Weighting!N12+Indicator_db1_S3!M5*Weighting!N13+Indicator_db1_S3!N5*Weighting!N14+Indicator_db1_S3!O5*Weighting!N15+Indicator_db1_S3!P5*Weighting!N16+Indicator_db1_S3!Q5*Weighting!N17</f>
        <v>-0.38516515215993391</v>
      </c>
      <c r="O5" s="8">
        <f>+Indicator_db1_S3!B5*Weighting!O2+Indicator_db1_S3!C5*Weighting!O3+Indicator_db1_S3!D5*Weighting!O4+Indicator_db1_S3!E5*Weighting!O5+Indicator_db1_S3!F5*Weighting!O6+Indicator_db1_S3!G5*Weighting!O7+Indicator_db1_S3!H5*Weighting!O8+Indicator_db1_S3!I5*Weighting!O9+Indicator_db1_S3!J5*Weighting!O10+Indicator_db1_S3!K5*Weighting!O11+Indicator_db1_S3!L5*Weighting!O12+Indicator_db1_S3!M5*Weighting!O13+Indicator_db1_S3!N5*Weighting!O14+Indicator_db1_S3!O5*Weighting!O15+Indicator_db1_S3!P5*Weighting!O16+Indicator_db1_S3!Q5*Weighting!O17</f>
        <v>-0.33160732072041627</v>
      </c>
      <c r="P5" s="8">
        <f>+Indicator_db1_S3!B5*Weighting!P2+Indicator_db1_S3!C5*Weighting!P3+Indicator_db1_S3!D5*Weighting!P4+Indicator_db1_S3!E5*Weighting!P5+Indicator_db1_S3!F5*Weighting!P6+Indicator_db1_S3!G5*Weighting!P7+Indicator_db1_S3!H5*Weighting!P8+Indicator_db1_S3!I5*Weighting!P9+Indicator_db1_S3!J5*Weighting!P10+Indicator_db1_S3!K5*Weighting!P11+Indicator_db1_S3!L5*Weighting!P12+Indicator_db1_S3!M5*Weighting!P13+Indicator_db1_S3!N5*Weighting!P14+Indicator_db1_S3!O5*Weighting!P15+Indicator_db1_S3!P5*Weighting!P16+Indicator_db1_S3!Q5*Weighting!P17</f>
        <v>-0.56873572290929397</v>
      </c>
      <c r="Q5" s="8">
        <f>+Indicator_db1_S3!B5*Weighting!Q2+Indicator_db1_S3!C5*Weighting!Q3+Indicator_db1_S3!D5*Weighting!Q4+Indicator_db1_S3!E5*Weighting!Q5+Indicator_db1_S3!F5*Weighting!Q6+Indicator_db1_S3!G5*Weighting!Q7+Indicator_db1_S3!H5*Weighting!Q8+Indicator_db1_S3!I5*Weighting!Q9+Indicator_db1_S3!J5*Weighting!Q10+Indicator_db1_S3!K5*Weighting!Q11+Indicator_db1_S3!L5*Weighting!Q12+Indicator_db1_S3!M5*Weighting!Q13+Indicator_db1_S3!N5*Weighting!Q14+Indicator_db1_S3!O5*Weighting!Q15+Indicator_db1_S3!P5*Weighting!Q16+Indicator_db1_S3!Q5*Weighting!Q17</f>
        <v>-6.1681845979442144E-2</v>
      </c>
      <c r="R5" s="8">
        <f>+Indicator_db1_S3!B5*Weighting!R2+Indicator_db1_S3!C5*Weighting!R3+Indicator_db1_S3!D5*Weighting!R4+Indicator_db1_S3!E5*Weighting!R5+Indicator_db1_S3!F5*Weighting!R6+Indicator_db1_S3!G5*Weighting!R7+Indicator_db1_S3!H5*Weighting!R8+Indicator_db1_S3!I5*Weighting!R9+Indicator_db1_S3!J5*Weighting!R10+Indicator_db1_S3!K5*Weighting!R11+Indicator_db1_S3!L5*Weighting!R12+Indicator_db1_S3!M5*Weighting!R13+Indicator_db1_S3!N5*Weighting!R14+Indicator_db1_S3!O5*Weighting!R15+Indicator_db1_S3!P5*Weighting!R16+Indicator_db1_S3!Q5*Weighting!R17</f>
        <v>-0.31348754747760732</v>
      </c>
      <c r="S5" s="8">
        <f>+Indicator_db1_S3!B5*Weighting!S2+Indicator_db1_S3!C5*Weighting!S3+Indicator_db1_S3!D5*Weighting!S4+Indicator_db1_S3!E5*Weighting!S5+Indicator_db1_S3!F5*Weighting!S6+Indicator_db1_S3!G5*Weighting!S7+Indicator_db1_S3!H5*Weighting!S8+Indicator_db1_S3!I5*Weighting!S9+Indicator_db1_S3!J5*Weighting!S10+Indicator_db1_S3!K5*Weighting!S11+Indicator_db1_S3!L5*Weighting!S12+Indicator_db1_S3!M5*Weighting!S13+Indicator_db1_S3!N5*Weighting!S14+Indicator_db1_S3!O5*Weighting!S15+Indicator_db1_S3!P5*Weighting!S16+Indicator_db1_S3!Q5*Weighting!S17</f>
        <v>-0.18349467945674092</v>
      </c>
      <c r="T5" s="8">
        <f>+Indicator_db1_S3!B5*Weighting!T2+Indicator_db1_S3!C5*Weighting!T3+Indicator_db1_S3!D5*Weighting!T4+Indicator_db1_S3!E5*Weighting!T5+Indicator_db1_S3!F5*Weighting!T6+Indicator_db1_S3!G5*Weighting!T7+Indicator_db1_S3!H5*Weighting!T8+Indicator_db1_S3!I5*Weighting!T9+Indicator_db1_S3!J5*Weighting!T10+Indicator_db1_S3!K5*Weighting!T11+Indicator_db1_S3!L5*Weighting!T12+Indicator_db1_S3!M5*Weighting!T13+Indicator_db1_S3!N5*Weighting!T14+Indicator_db1_S3!O5*Weighting!T15+Indicator_db1_S3!P5*Weighting!T16+Indicator_db1_S3!Q5*Weighting!T17</f>
        <v>-0.37301535419173493</v>
      </c>
      <c r="U5" s="8">
        <f>+Indicator_db1_S3!B5*Weighting!U2+Indicator_db1_S3!C5*Weighting!U3+Indicator_db1_S3!D5*Weighting!U4+Indicator_db1_S3!E5*Weighting!U5+Indicator_db1_S3!F5*Weighting!U6+Indicator_db1_S3!G5*Weighting!U7+Indicator_db1_S3!H5*Weighting!U8+Indicator_db1_S3!I5*Weighting!U9+Indicator_db1_S3!J5*Weighting!U10+Indicator_db1_S3!K5*Weighting!U11+Indicator_db1_S3!L5*Weighting!U12+Indicator_db1_S3!M5*Weighting!U13+Indicator_db1_S3!N5*Weighting!U14+Indicator_db1_S3!O5*Weighting!U15+Indicator_db1_S3!P5*Weighting!U16+Indicator_db1_S3!Q5*Weighting!U17</f>
        <v>-0.19029780095336682</v>
      </c>
      <c r="V5" s="8">
        <f>+Indicator_db1_S3!B5*Weighting!V2+Indicator_db1_S3!C5*Weighting!V3+Indicator_db1_S3!D5*Weighting!V4+Indicator_db1_S3!E5*Weighting!V5+Indicator_db1_S3!F5*Weighting!V6+Indicator_db1_S3!G5*Weighting!V7+Indicator_db1_S3!H5*Weighting!V8+Indicator_db1_S3!I5*Weighting!V9+Indicator_db1_S3!J5*Weighting!V10+Indicator_db1_S3!K5*Weighting!V11+Indicator_db1_S3!L5*Weighting!V12+Indicator_db1_S3!M5*Weighting!V13+Indicator_db1_S3!N5*Weighting!V14+Indicator_db1_S3!O5*Weighting!V15+Indicator_db1_S3!P5*Weighting!V16+Indicator_db1_S3!Q5*Weighting!V17</f>
        <v>-0.43137706026481959</v>
      </c>
      <c r="W5" s="8">
        <f>+Indicator_db1_S3!B5*Weighting!W2+Indicator_db1_S3!C5*Weighting!W3+Indicator_db1_S3!D5*Weighting!W4+Indicator_db1_S3!E5*Weighting!W5+Indicator_db1_S3!F5*Weighting!W6+Indicator_db1_S3!G5*Weighting!W7+Indicator_db1_S3!H5*Weighting!W8+Indicator_db1_S3!I5*Weighting!W9+Indicator_db1_S3!J5*Weighting!W10+Indicator_db1_S3!K5*Weighting!W11+Indicator_db1_S3!L5*Weighting!W12+Indicator_db1_S3!M5*Weighting!W13+Indicator_db1_S3!N5*Weighting!W14+Indicator_db1_S3!O5*Weighting!W15+Indicator_db1_S3!P5*Weighting!W16+Indicator_db1_S3!Q5*Weighting!W17</f>
        <v>-0.41120779632016069</v>
      </c>
      <c r="X5" s="8">
        <f>+Indicator_db1_S3!B5*Weighting!X2+Indicator_db1_S3!C5*Weighting!X3+Indicator_db1_S3!D5*Weighting!X4+Indicator_db1_S3!E5*Weighting!X5+Indicator_db1_S3!F5*Weighting!X6+Indicator_db1_S3!G5*Weighting!X7+Indicator_db1_S3!H5*Weighting!X8+Indicator_db1_S3!I5*Weighting!X9+Indicator_db1_S3!J5*Weighting!X10+Indicator_db1_S3!K5*Weighting!X11+Indicator_db1_S3!L5*Weighting!X12+Indicator_db1_S3!M5*Weighting!X13+Indicator_db1_S3!N5*Weighting!X14+Indicator_db1_S3!O5*Weighting!X15+Indicator_db1_S3!P5*Weighting!X16+Indicator_db1_S3!Q5*Weighting!X17</f>
        <v>-0.55739880646808493</v>
      </c>
      <c r="Y5" s="8">
        <f>+Indicator_db1_S3!B5*Weighting!Y2+Indicator_db1_S3!C5*Weighting!Y3+Indicator_db1_S3!D5*Weighting!Y4+Indicator_db1_S3!E5*Weighting!Y5+Indicator_db1_S3!F5*Weighting!Y6+Indicator_db1_S3!G5*Weighting!Y7+Indicator_db1_S3!H5*Weighting!Y8+Indicator_db1_S3!I5*Weighting!Y9+Indicator_db1_S3!J5*Weighting!Y10+Indicator_db1_S3!K5*Weighting!Y11+Indicator_db1_S3!L5*Weighting!Y12+Indicator_db1_S3!M5*Weighting!Y13+Indicator_db1_S3!N5*Weighting!Y14+Indicator_db1_S3!O5*Weighting!Y15+Indicator_db1_S3!P5*Weighting!Y16+Indicator_db1_S3!Q5*Weighting!Y17</f>
        <v>-8.7100800257637445E-2</v>
      </c>
      <c r="Z5" s="8">
        <f>+Indicator_db1_S3!B5*Weighting!Z2+Indicator_db1_S3!C5*Weighting!Z3+Indicator_db1_S3!D5*Weighting!Z4+Indicator_db1_S3!E5*Weighting!Z5+Indicator_db1_S3!F5*Weighting!Z6+Indicator_db1_S3!G5*Weighting!Z7+Indicator_db1_S3!H5*Weighting!Z8+Indicator_db1_S3!I5*Weighting!Z9+Indicator_db1_S3!J5*Weighting!Z10+Indicator_db1_S3!K5*Weighting!Z11+Indicator_db1_S3!L5*Weighting!Z12+Indicator_db1_S3!M5*Weighting!Z13+Indicator_db1_S3!N5*Weighting!Z14+Indicator_db1_S3!O5*Weighting!Z15+Indicator_db1_S3!P5*Weighting!Z16+Indicator_db1_S3!Q5*Weighting!Z17</f>
        <v>-0.40893442656276363</v>
      </c>
      <c r="AA5" s="8">
        <f>+Indicator_db1_S3!B5*Weighting!AA2+Indicator_db1_S3!C5*Weighting!AA3+Indicator_db1_S3!D5*Weighting!AA4+Indicator_db1_S3!E5*Weighting!AA5+Indicator_db1_S3!F5*Weighting!AA6+Indicator_db1_S3!G5*Weighting!AA7+Indicator_db1_S3!H5*Weighting!AA8+Indicator_db1_S3!I5*Weighting!AA9+Indicator_db1_S3!J5*Weighting!AA10+Indicator_db1_S3!K5*Weighting!AA11+Indicator_db1_S3!L5*Weighting!AA12+Indicator_db1_S3!M5*Weighting!AA13+Indicator_db1_S3!N5*Weighting!AA14+Indicator_db1_S3!O5*Weighting!AA15+Indicator_db1_S3!P5*Weighting!AA16+Indicator_db1_S3!Q5*Weighting!AA17</f>
        <v>-7.1241628416936598E-2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A17"/>
  <sheetViews>
    <sheetView workbookViewId="0">
      <selection activeCell="B1" sqref="B1:F1"/>
    </sheetView>
  </sheetViews>
  <sheetFormatPr baseColWidth="10" defaultColWidth="8.7265625" defaultRowHeight="14.5" x14ac:dyDescent="0.35"/>
  <cols>
    <col min="1" max="28" width="14.26953125" customWidth="1"/>
  </cols>
  <sheetData>
    <row r="1" spans="1:27" ht="104.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0</v>
      </c>
      <c r="B2" s="8">
        <f ca="1">ABS(Figure3_Data!B6)/SUMPRODUCT(ABS(Figure3_Data!B6:Q6))</f>
        <v>0.15825383886998579</v>
      </c>
      <c r="C2" s="8">
        <f ca="1">B2*H2/SUMPRODUCT(B2:B17,H2:H17)</f>
        <v>0.47907572661189407</v>
      </c>
      <c r="D2" s="8">
        <f ca="1">B2*I2/SUMPRODUCT(B2:B17,I2:I17)</f>
        <v>0.16542225238751571</v>
      </c>
      <c r="E2" s="8">
        <f ca="1">B2*J2/SUMPRODUCT(B2:B17,J2:J17)</f>
        <v>0.51227122630596045</v>
      </c>
      <c r="F2" s="8">
        <f ca="1">B2*K2/SUMPRODUCT(B2:B17,K2:K17)</f>
        <v>0.27906687679629233</v>
      </c>
      <c r="G2" s="8">
        <v>6.25E-2</v>
      </c>
      <c r="H2" s="8">
        <v>0.21060000000000001</v>
      </c>
      <c r="I2" s="8">
        <v>6.7199999999999996E-2</v>
      </c>
      <c r="J2" s="8">
        <v>0.25</v>
      </c>
      <c r="K2" s="8">
        <v>0.112781954887218</v>
      </c>
      <c r="L2" s="8">
        <v>1</v>
      </c>
      <c r="M2" s="8">
        <v>0</v>
      </c>
      <c r="N2" s="8">
        <v>0</v>
      </c>
      <c r="O2" s="8">
        <v>0</v>
      </c>
      <c r="P2" s="8">
        <v>0</v>
      </c>
      <c r="Q2" s="8">
        <v>0</v>
      </c>
      <c r="R2" s="8">
        <v>0</v>
      </c>
      <c r="S2" s="8">
        <v>0</v>
      </c>
      <c r="T2" s="8">
        <v>0</v>
      </c>
      <c r="U2" s="8">
        <v>0</v>
      </c>
      <c r="V2" s="8">
        <v>0</v>
      </c>
      <c r="W2" s="8">
        <v>0</v>
      </c>
      <c r="X2" s="8">
        <v>0</v>
      </c>
      <c r="Y2" s="8">
        <v>0</v>
      </c>
      <c r="Z2" s="8">
        <v>0</v>
      </c>
      <c r="AA2" s="8">
        <v>0</v>
      </c>
    </row>
    <row r="3" spans="1:27" x14ac:dyDescent="0.35">
      <c r="A3" s="5" t="s">
        <v>5</v>
      </c>
      <c r="B3" s="8">
        <f ca="1">ABS(Figure3_Data!C6)/SUMPRODUCT(ABS(Figure3_Data!B6:Q6))</f>
        <v>3.9469576509114906E-3</v>
      </c>
      <c r="C3" s="8">
        <f ca="1">B3*H3/SUMPRODUCT(B2:B17,H2:H17)</f>
        <v>3.5800028485335326E-3</v>
      </c>
      <c r="D3" s="8">
        <f ca="1">B3*I3/SUMPRODUCT(B2:B17,I2:I17)</f>
        <v>3.7021173574503731E-3</v>
      </c>
      <c r="E3" s="8">
        <f ca="1">B3*J3/SUMPRODUCT(B2:B17,J2:J17)</f>
        <v>5.1105561810004104E-4</v>
      </c>
      <c r="F3" s="8">
        <f ca="1">B3*K3/SUMPRODUCT(B2:B17,K2:K17)</f>
        <v>6.9601164328911757E-3</v>
      </c>
      <c r="G3" s="8">
        <v>6.25E-2</v>
      </c>
      <c r="H3" s="8">
        <v>6.3099999999999989E-2</v>
      </c>
      <c r="I3" s="8">
        <v>6.0299999999999999E-2</v>
      </c>
      <c r="J3" s="8">
        <v>0.01</v>
      </c>
      <c r="K3" s="8">
        <v>0.112781954887218</v>
      </c>
      <c r="L3" s="8">
        <v>0</v>
      </c>
      <c r="M3" s="8">
        <v>1</v>
      </c>
      <c r="N3" s="8">
        <v>0</v>
      </c>
      <c r="O3" s="8">
        <v>0</v>
      </c>
      <c r="P3" s="8">
        <v>0</v>
      </c>
      <c r="Q3" s="8">
        <v>0</v>
      </c>
      <c r="R3" s="8">
        <v>0</v>
      </c>
      <c r="S3" s="8">
        <v>0</v>
      </c>
      <c r="T3" s="8">
        <v>0</v>
      </c>
      <c r="U3" s="8">
        <v>0</v>
      </c>
      <c r="V3" s="8">
        <v>0</v>
      </c>
      <c r="W3" s="8">
        <v>0</v>
      </c>
      <c r="X3" s="8">
        <v>0</v>
      </c>
      <c r="Y3" s="8">
        <v>0</v>
      </c>
      <c r="Z3" s="8">
        <v>0</v>
      </c>
      <c r="AA3" s="8">
        <v>0</v>
      </c>
    </row>
    <row r="4" spans="1:27" x14ac:dyDescent="0.35">
      <c r="A4" s="5" t="s">
        <v>6</v>
      </c>
      <c r="B4" s="8">
        <f ca="1">ABS(Figure3_Data!D6)/SUMPRODUCT(ABS(Figure3_Data!B6:Q6))</f>
        <v>0.33200836628679148</v>
      </c>
      <c r="C4" s="8">
        <f ca="1">B4*H4/SUMPRODUCT(B2:B17,H2:H17)</f>
        <v>0.10165299467932937</v>
      </c>
      <c r="D4" s="8">
        <f ca="1">B4*I4/SUMPRODUCT(B2:B17,I2:I17)</f>
        <v>0.33361990062945002</v>
      </c>
      <c r="E4" s="8">
        <f ca="1">B4*J4/SUMPRODUCT(B2:B17,J2:J17)</f>
        <v>0</v>
      </c>
      <c r="F4" s="8">
        <f ca="1">B4*K4/SUMPRODUCT(B2:B17,K2:K17)</f>
        <v>0.23418714771529436</v>
      </c>
      <c r="G4" s="8">
        <v>6.25E-2</v>
      </c>
      <c r="H4" s="8">
        <v>2.1299999999999999E-2</v>
      </c>
      <c r="I4" s="8">
        <v>6.4600000000000005E-2</v>
      </c>
      <c r="J4" s="8">
        <v>0</v>
      </c>
      <c r="K4" s="8">
        <v>4.5112781954887222E-2</v>
      </c>
      <c r="L4" s="8">
        <v>0</v>
      </c>
      <c r="M4" s="8">
        <v>0</v>
      </c>
      <c r="N4" s="8">
        <v>1</v>
      </c>
      <c r="O4" s="8">
        <v>0</v>
      </c>
      <c r="P4" s="8">
        <v>0</v>
      </c>
      <c r="Q4" s="8">
        <v>0</v>
      </c>
      <c r="R4" s="8">
        <v>0</v>
      </c>
      <c r="S4" s="8">
        <v>0</v>
      </c>
      <c r="T4" s="8">
        <v>0</v>
      </c>
      <c r="U4" s="8">
        <v>0</v>
      </c>
      <c r="V4" s="8">
        <v>0</v>
      </c>
      <c r="W4" s="8">
        <v>0</v>
      </c>
      <c r="X4" s="8">
        <v>0</v>
      </c>
      <c r="Y4" s="8">
        <v>0</v>
      </c>
      <c r="Z4" s="8">
        <v>0</v>
      </c>
      <c r="AA4" s="8">
        <v>0</v>
      </c>
    </row>
    <row r="5" spans="1:27" x14ac:dyDescent="0.35">
      <c r="A5" s="5" t="s">
        <v>7</v>
      </c>
      <c r="B5" s="8">
        <f ca="1">ABS(Figure3_Data!E6)/SUMPRODUCT(ABS(Figure3_Data!B6:Q6))</f>
        <v>8.4096290088652742E-2</v>
      </c>
      <c r="C5" s="8">
        <f ca="1">B5*H5/SUMPRODUCT(B2:B17,H2:H17)</f>
        <v>2.2242633538749348E-2</v>
      </c>
      <c r="D5" s="8">
        <f ca="1">B5*I5/SUMPRODUCT(B2:B17,I2:I17)</f>
        <v>7.6524959146402005E-2</v>
      </c>
      <c r="E5" s="8">
        <f ca="1">B5*J5/SUMPRODUCT(B2:B17,J2:J17)</f>
        <v>0</v>
      </c>
      <c r="F5" s="8">
        <f ca="1">B5*K5/SUMPRODUCT(B2:B17,K2:K17)</f>
        <v>5.9318596484666586E-2</v>
      </c>
      <c r="G5" s="8">
        <v>6.25E-2</v>
      </c>
      <c r="H5" s="8">
        <v>1.84E-2</v>
      </c>
      <c r="I5" s="8">
        <v>5.8500000000000003E-2</v>
      </c>
      <c r="J5" s="8">
        <v>0</v>
      </c>
      <c r="K5" s="8">
        <v>4.5112781954887222E-2</v>
      </c>
      <c r="L5" s="8">
        <v>0</v>
      </c>
      <c r="M5" s="8">
        <v>0</v>
      </c>
      <c r="N5" s="8">
        <v>0</v>
      </c>
      <c r="O5" s="8">
        <v>1</v>
      </c>
      <c r="P5" s="8">
        <v>0</v>
      </c>
      <c r="Q5" s="8">
        <v>0</v>
      </c>
      <c r="R5" s="8">
        <v>0</v>
      </c>
      <c r="S5" s="8">
        <v>0</v>
      </c>
      <c r="T5" s="8">
        <v>0</v>
      </c>
      <c r="U5" s="8">
        <v>0</v>
      </c>
      <c r="V5" s="8">
        <v>0</v>
      </c>
      <c r="W5" s="8">
        <v>0</v>
      </c>
      <c r="X5" s="8">
        <v>0</v>
      </c>
      <c r="Y5" s="8">
        <v>0</v>
      </c>
      <c r="Z5" s="8">
        <v>0</v>
      </c>
      <c r="AA5" s="8">
        <v>0</v>
      </c>
    </row>
    <row r="6" spans="1:27" x14ac:dyDescent="0.35">
      <c r="A6" s="5" t="s">
        <v>8</v>
      </c>
      <c r="B6" s="8">
        <f ca="1">ABS(Figure3_Data!F6)/SUMPRODUCT(ABS(Figure3_Data!B6:Q6))</f>
        <v>7.5663984692566827E-2</v>
      </c>
      <c r="C6" s="8">
        <f ca="1">B6*H6/SUMPRODUCT(B2:B17,H2:H17)</f>
        <v>9.7451553071048261E-2</v>
      </c>
      <c r="D6" s="8">
        <f ca="1">B6*I6/SUMPRODUCT(B2:B17,I2:I17)</f>
        <v>8.2269107825867716E-2</v>
      </c>
      <c r="E6" s="8">
        <f ca="1">B6*J6/SUMPRODUCT(B2:B17,J2:J17)</f>
        <v>0</v>
      </c>
      <c r="F6" s="8">
        <f ca="1">B6*K6/SUMPRODUCT(B2:B17,K2:K17)</f>
        <v>0.13342685425447712</v>
      </c>
      <c r="G6" s="8">
        <v>6.25E-2</v>
      </c>
      <c r="H6" s="8">
        <v>8.9600000000000013E-2</v>
      </c>
      <c r="I6" s="8">
        <v>6.9900000000000004E-2</v>
      </c>
      <c r="J6" s="8">
        <v>0</v>
      </c>
      <c r="K6" s="8">
        <v>0.112781954887218</v>
      </c>
      <c r="L6" s="8">
        <v>0</v>
      </c>
      <c r="M6" s="8">
        <v>0</v>
      </c>
      <c r="N6" s="8">
        <v>0</v>
      </c>
      <c r="O6" s="8">
        <v>0</v>
      </c>
      <c r="P6" s="8">
        <v>1</v>
      </c>
      <c r="Q6" s="8">
        <v>0</v>
      </c>
      <c r="R6" s="8">
        <v>0</v>
      </c>
      <c r="S6" s="8">
        <v>0</v>
      </c>
      <c r="T6" s="8">
        <v>0</v>
      </c>
      <c r="U6" s="8">
        <v>0</v>
      </c>
      <c r="V6" s="8">
        <v>0</v>
      </c>
      <c r="W6" s="8">
        <v>0</v>
      </c>
      <c r="X6" s="8">
        <v>0</v>
      </c>
      <c r="Y6" s="8">
        <v>0</v>
      </c>
      <c r="Z6" s="8">
        <v>0</v>
      </c>
      <c r="AA6" s="8">
        <v>0</v>
      </c>
    </row>
    <row r="7" spans="1:27" x14ac:dyDescent="0.35">
      <c r="A7" s="5" t="s">
        <v>9</v>
      </c>
      <c r="B7" s="8">
        <f ca="1">ABS(Figure3_Data!G6)/SUMPRODUCT(ABS(Figure3_Data!B6:Q6))</f>
        <v>7.9682854269403011E-3</v>
      </c>
      <c r="C7" s="8">
        <f ca="1">B7*H7/SUMPRODUCT(B2:B17,H2:H17)</f>
        <v>5.7384440878059636E-3</v>
      </c>
      <c r="D7" s="8">
        <f ca="1">B7*I7/SUMPRODUCT(B2:B17,I2:I17)</f>
        <v>7.1517298079903438E-3</v>
      </c>
      <c r="E7" s="8">
        <f ca="1">B7*J7/SUMPRODUCT(B2:B17,J2:J17)</f>
        <v>0</v>
      </c>
      <c r="F7" s="8">
        <f ca="1">B7*K7/SUMPRODUCT(B2:B17,K2:K17)</f>
        <v>7.0256890556206998E-3</v>
      </c>
      <c r="G7" s="8">
        <v>6.25E-2</v>
      </c>
      <c r="H7" s="8">
        <v>5.0099999999999999E-2</v>
      </c>
      <c r="I7" s="8">
        <v>5.7699999999999987E-2</v>
      </c>
      <c r="J7" s="8">
        <v>0</v>
      </c>
      <c r="K7" s="8">
        <v>5.6390977443609019E-2</v>
      </c>
      <c r="L7" s="8">
        <v>0</v>
      </c>
      <c r="M7" s="8">
        <v>0</v>
      </c>
      <c r="N7" s="8">
        <v>0</v>
      </c>
      <c r="O7" s="8">
        <v>0</v>
      </c>
      <c r="P7" s="8">
        <v>0</v>
      </c>
      <c r="Q7" s="8">
        <v>1</v>
      </c>
      <c r="R7" s="8">
        <v>0</v>
      </c>
      <c r="S7" s="8">
        <v>0</v>
      </c>
      <c r="T7" s="8">
        <v>0</v>
      </c>
      <c r="U7" s="8">
        <v>0</v>
      </c>
      <c r="V7" s="8">
        <v>0</v>
      </c>
      <c r="W7" s="8">
        <v>0</v>
      </c>
      <c r="X7" s="8">
        <v>0</v>
      </c>
      <c r="Y7" s="8">
        <v>0</v>
      </c>
      <c r="Z7" s="8">
        <v>0</v>
      </c>
      <c r="AA7" s="8">
        <v>0</v>
      </c>
    </row>
    <row r="8" spans="1:27" x14ac:dyDescent="0.35">
      <c r="A8" s="5" t="s">
        <v>10</v>
      </c>
      <c r="B8" s="8">
        <f ca="1">ABS(Figure3_Data!H6)/SUMPRODUCT(ABS(Figure3_Data!B6:Q6))</f>
        <v>5.2906170470435221E-2</v>
      </c>
      <c r="C8" s="8">
        <f ca="1">B8*H8/SUMPRODUCT(B2:B17,H2:H17)</f>
        <v>3.6351787409512143E-2</v>
      </c>
      <c r="D8" s="8">
        <f ca="1">B8*I8/SUMPRODUCT(B2:B17,I2:I17)</f>
        <v>6.0651873128029249E-2</v>
      </c>
      <c r="E8" s="8">
        <f ca="1">B8*J8/SUMPRODUCT(B2:B17,J2:J17)</f>
        <v>0.23291150639131725</v>
      </c>
      <c r="F8" s="8">
        <f ca="1">B8*K8/SUMPRODUCT(B2:B17,K2:K17)</f>
        <v>4.6647714399416E-2</v>
      </c>
      <c r="G8" s="8">
        <v>6.25E-2</v>
      </c>
      <c r="H8" s="8">
        <v>4.7800000000000002E-2</v>
      </c>
      <c r="I8" s="8">
        <v>7.3700000000000002E-2</v>
      </c>
      <c r="J8" s="8">
        <v>0.34</v>
      </c>
      <c r="K8" s="8">
        <v>5.6390977443609019E-2</v>
      </c>
      <c r="L8" s="8">
        <v>0</v>
      </c>
      <c r="M8" s="8">
        <v>0</v>
      </c>
      <c r="N8" s="8">
        <v>0</v>
      </c>
      <c r="O8" s="8">
        <v>0</v>
      </c>
      <c r="P8" s="8">
        <v>0</v>
      </c>
      <c r="Q8" s="8">
        <v>0</v>
      </c>
      <c r="R8" s="8">
        <v>1</v>
      </c>
      <c r="S8" s="8">
        <v>0</v>
      </c>
      <c r="T8" s="8">
        <v>0</v>
      </c>
      <c r="U8" s="8">
        <v>0</v>
      </c>
      <c r="V8" s="8">
        <v>0</v>
      </c>
      <c r="W8" s="8">
        <v>0</v>
      </c>
      <c r="X8" s="8">
        <v>0</v>
      </c>
      <c r="Y8" s="8">
        <v>0</v>
      </c>
      <c r="Z8" s="8">
        <v>0</v>
      </c>
      <c r="AA8" s="8">
        <v>0</v>
      </c>
    </row>
    <row r="9" spans="1:27" x14ac:dyDescent="0.35">
      <c r="A9" s="5" t="s">
        <v>11</v>
      </c>
      <c r="B9" s="8">
        <f ca="1">ABS(Figure3_Data!I6)/SUMPRODUCT(ABS(Figure3_Data!B6:Q6))</f>
        <v>3.8021888008988459E-2</v>
      </c>
      <c r="C9" s="8">
        <f ca="1">B9*H9/SUMPRODUCT(B2:B17,H2:H17)</f>
        <v>3.3885735310932252E-2</v>
      </c>
      <c r="D9" s="8">
        <f ca="1">B9*I9/SUMPRODUCT(B2:B17,I2:I17)</f>
        <v>4.0217307714803426E-2</v>
      </c>
      <c r="E9" s="8">
        <f ca="1">B9*J9/SUMPRODUCT(B2:B17,J2:J17)</f>
        <v>4.92310817504636E-3</v>
      </c>
      <c r="F9" s="8">
        <f ca="1">B9*K9/SUMPRODUCT(B2:B17,K2:K17)</f>
        <v>3.3524145803767967E-2</v>
      </c>
      <c r="G9" s="8">
        <v>6.25E-2</v>
      </c>
      <c r="H9" s="8">
        <v>6.2E-2</v>
      </c>
      <c r="I9" s="8">
        <v>6.8000000000000005E-2</v>
      </c>
      <c r="J9" s="8">
        <v>0.01</v>
      </c>
      <c r="K9" s="8">
        <v>5.6390977443609019E-2</v>
      </c>
      <c r="L9" s="8">
        <v>0</v>
      </c>
      <c r="M9" s="8">
        <v>0</v>
      </c>
      <c r="N9" s="8">
        <v>0</v>
      </c>
      <c r="O9" s="8">
        <v>0</v>
      </c>
      <c r="P9" s="8">
        <v>0</v>
      </c>
      <c r="Q9" s="8">
        <v>0</v>
      </c>
      <c r="R9" s="8">
        <v>0</v>
      </c>
      <c r="S9" s="8">
        <v>1</v>
      </c>
      <c r="T9" s="8">
        <v>0</v>
      </c>
      <c r="U9" s="8">
        <v>0</v>
      </c>
      <c r="V9" s="8">
        <v>0</v>
      </c>
      <c r="W9" s="8">
        <v>0</v>
      </c>
      <c r="X9" s="8">
        <v>0</v>
      </c>
      <c r="Y9" s="8">
        <v>0</v>
      </c>
      <c r="Z9" s="8">
        <v>0</v>
      </c>
      <c r="AA9" s="8">
        <v>0</v>
      </c>
    </row>
    <row r="10" spans="1:27" x14ac:dyDescent="0.35">
      <c r="A10" s="5" t="s">
        <v>12</v>
      </c>
      <c r="B10" s="8">
        <f ca="1">ABS(Figure3_Data!J6)/SUMPRODUCT(ABS(Figure3_Data!B6:Q6))</f>
        <v>3.6748202977708887E-2</v>
      </c>
      <c r="C10" s="8">
        <f ca="1">B10*H10/SUMPRODUCT(B2:B17,H2:H17)</f>
        <v>1.9597540131587585E-2</v>
      </c>
      <c r="D10" s="8">
        <f ca="1">B10*I10/SUMPRODUCT(B2:B17,I2:I17)</f>
        <v>3.7555355650310783E-2</v>
      </c>
      <c r="E10" s="8">
        <f ca="1">B10*J10/SUMPRODUCT(B2:B17,J2:J17)</f>
        <v>4.7581902943655196E-3</v>
      </c>
      <c r="F10" s="8">
        <f ca="1">B10*K10/SUMPRODUCT(B2:B17,K2:K17)</f>
        <v>3.2401129432603044E-2</v>
      </c>
      <c r="G10" s="8">
        <v>6.25E-2</v>
      </c>
      <c r="H10" s="8">
        <v>3.7100000000000001E-2</v>
      </c>
      <c r="I10" s="8">
        <v>6.5700000000000008E-2</v>
      </c>
      <c r="J10" s="8">
        <v>0.01</v>
      </c>
      <c r="K10" s="8">
        <v>5.6390977443609019E-2</v>
      </c>
      <c r="L10" s="8">
        <v>0</v>
      </c>
      <c r="M10" s="8">
        <v>0</v>
      </c>
      <c r="N10" s="8">
        <v>0</v>
      </c>
      <c r="O10" s="8">
        <v>0</v>
      </c>
      <c r="P10" s="8">
        <v>0</v>
      </c>
      <c r="Q10" s="8">
        <v>0</v>
      </c>
      <c r="R10" s="8">
        <v>0</v>
      </c>
      <c r="S10" s="8">
        <v>0</v>
      </c>
      <c r="T10" s="8">
        <v>1</v>
      </c>
      <c r="U10" s="8">
        <v>0</v>
      </c>
      <c r="V10" s="8">
        <v>0</v>
      </c>
      <c r="W10" s="8">
        <v>0</v>
      </c>
      <c r="X10" s="8">
        <v>0</v>
      </c>
      <c r="Y10" s="8">
        <v>0</v>
      </c>
      <c r="Z10" s="8">
        <v>0</v>
      </c>
      <c r="AA10" s="8">
        <v>0</v>
      </c>
    </row>
    <row r="11" spans="1:27" x14ac:dyDescent="0.35">
      <c r="A11" s="5" t="s">
        <v>13</v>
      </c>
      <c r="B11" s="8">
        <f ca="1">ABS(Figure3_Data!K6)/SUMPRODUCT(ABS(Figure3_Data!B6:Q6))</f>
        <v>9.5879699057229099E-3</v>
      </c>
      <c r="C11" s="8">
        <f ca="1">B11*H11/SUMPRODUCT(B2:B17,H2:H17)</f>
        <v>3.8590129847922909E-3</v>
      </c>
      <c r="D11" s="8">
        <f ca="1">B11*I11/SUMPRODUCT(B2:B17,I2:I17)</f>
        <v>8.6800064901443822E-3</v>
      </c>
      <c r="E11" s="8">
        <f ca="1">B11*J11/SUMPRODUCT(B2:B17,J2:J17)</f>
        <v>1.1173130516933751E-2</v>
      </c>
      <c r="F11" s="8">
        <f ca="1">B11*K11/SUMPRODUCT(B2:B17,K2:K17)</f>
        <v>8.4537753886815871E-3</v>
      </c>
      <c r="G11" s="8">
        <v>6.25E-2</v>
      </c>
      <c r="H11" s="8">
        <v>2.8000000000000001E-2</v>
      </c>
      <c r="I11" s="8">
        <v>5.8200000000000002E-2</v>
      </c>
      <c r="J11" s="8">
        <v>0.09</v>
      </c>
      <c r="K11" s="8">
        <v>5.6390977443609019E-2</v>
      </c>
      <c r="L11" s="8">
        <v>0</v>
      </c>
      <c r="M11" s="8">
        <v>0</v>
      </c>
      <c r="N11" s="8">
        <v>0</v>
      </c>
      <c r="O11" s="8">
        <v>0</v>
      </c>
      <c r="P11" s="8">
        <v>0</v>
      </c>
      <c r="Q11" s="8">
        <v>0</v>
      </c>
      <c r="R11" s="8">
        <v>0</v>
      </c>
      <c r="S11" s="8">
        <v>0</v>
      </c>
      <c r="T11" s="8">
        <v>0</v>
      </c>
      <c r="U11" s="8">
        <v>1</v>
      </c>
      <c r="V11" s="8">
        <v>0</v>
      </c>
      <c r="W11" s="8">
        <v>0</v>
      </c>
      <c r="X11" s="8">
        <v>0</v>
      </c>
      <c r="Y11" s="8">
        <v>0</v>
      </c>
      <c r="Z11" s="8">
        <v>0</v>
      </c>
      <c r="AA11" s="8">
        <v>0</v>
      </c>
    </row>
    <row r="12" spans="1:27" x14ac:dyDescent="0.35">
      <c r="A12" s="5" t="s">
        <v>14</v>
      </c>
      <c r="B12" s="8">
        <f ca="1">ABS(Figure3_Data!L6)/SUMPRODUCT(ABS(Figure3_Data!B6:Q6))</f>
        <v>2.6244805792819216E-2</v>
      </c>
      <c r="C12" s="8">
        <f ca="1">B12*H12/SUMPRODUCT(B2:B17,H2:H17)</f>
        <v>1.116674556418696E-2</v>
      </c>
      <c r="D12" s="8">
        <f ca="1">B12*I12/SUMPRODUCT(B2:B17,I2:I17)</f>
        <v>2.6657962194264122E-2</v>
      </c>
      <c r="E12" s="8">
        <f ca="1">B12*J12/SUMPRODUCT(B2:B17,J2:J17)</f>
        <v>3.3982010025537862E-3</v>
      </c>
      <c r="F12" s="8">
        <f ca="1">B12*K12/SUMPRODUCT(B2:B17,K2:K17)</f>
        <v>2.3140215861507211E-2</v>
      </c>
      <c r="G12" s="8">
        <v>6.25E-2</v>
      </c>
      <c r="H12" s="8">
        <v>2.9600000000000001E-2</v>
      </c>
      <c r="I12" s="8">
        <v>6.5299999999999997E-2</v>
      </c>
      <c r="J12" s="8">
        <v>0.01</v>
      </c>
      <c r="K12" s="8">
        <v>5.6390977443609019E-2</v>
      </c>
      <c r="L12" s="8">
        <v>0</v>
      </c>
      <c r="M12" s="8">
        <v>0</v>
      </c>
      <c r="N12" s="8">
        <v>0</v>
      </c>
      <c r="O12" s="8">
        <v>0</v>
      </c>
      <c r="P12" s="8">
        <v>0</v>
      </c>
      <c r="Q12" s="8">
        <v>0</v>
      </c>
      <c r="R12" s="8">
        <v>0</v>
      </c>
      <c r="S12" s="8">
        <v>0</v>
      </c>
      <c r="T12" s="8">
        <v>0</v>
      </c>
      <c r="U12" s="8">
        <v>0</v>
      </c>
      <c r="V12" s="8">
        <v>1</v>
      </c>
      <c r="W12" s="8">
        <v>0</v>
      </c>
      <c r="X12" s="8">
        <v>0</v>
      </c>
      <c r="Y12" s="8">
        <v>0</v>
      </c>
      <c r="Z12" s="8">
        <v>0</v>
      </c>
      <c r="AA12" s="8">
        <v>0</v>
      </c>
    </row>
    <row r="13" spans="1:27" x14ac:dyDescent="0.35">
      <c r="A13" s="5" t="s">
        <v>15</v>
      </c>
      <c r="B13" s="8">
        <f ca="1">ABS(Figure3_Data!M6)/SUMPRODUCT(ABS(Figure3_Data!B6:Q6))</f>
        <v>6.9498120411636763E-2</v>
      </c>
      <c r="C13" s="8">
        <f ca="1">B13*H13/SUMPRODUCT(B2:B17,H2:H17)</f>
        <v>7.9320438777922678E-2</v>
      </c>
      <c r="D13" s="8">
        <f ca="1">B13*I13/SUMPRODUCT(B2:B17,I2:I17)</f>
        <v>6.2376251943331469E-2</v>
      </c>
      <c r="E13" s="8">
        <f ca="1">B13*J13/SUMPRODUCT(B2:B17,J2:J17)</f>
        <v>0.22496697472519053</v>
      </c>
      <c r="F13" s="8">
        <f ca="1">B13*K13/SUMPRODUCT(B2:B17,K2:K17)</f>
        <v>4.9021555609584641E-2</v>
      </c>
      <c r="G13" s="8">
        <v>6.25E-2</v>
      </c>
      <c r="H13" s="8">
        <v>7.9399999999999998E-2</v>
      </c>
      <c r="I13" s="8">
        <v>5.7699999999999987E-2</v>
      </c>
      <c r="J13" s="8">
        <v>0.25</v>
      </c>
      <c r="K13" s="8">
        <v>4.5112781954887222E-2</v>
      </c>
      <c r="L13" s="8">
        <v>0</v>
      </c>
      <c r="M13" s="8">
        <v>0</v>
      </c>
      <c r="N13" s="8">
        <v>0</v>
      </c>
      <c r="O13" s="8">
        <v>0</v>
      </c>
      <c r="P13" s="8">
        <v>0</v>
      </c>
      <c r="Q13" s="8">
        <v>0</v>
      </c>
      <c r="R13" s="8">
        <v>0</v>
      </c>
      <c r="S13" s="8">
        <v>0</v>
      </c>
      <c r="T13" s="8">
        <v>0</v>
      </c>
      <c r="U13" s="8">
        <v>0</v>
      </c>
      <c r="V13" s="8">
        <v>0</v>
      </c>
      <c r="W13" s="8">
        <v>1</v>
      </c>
      <c r="X13" s="8">
        <v>0</v>
      </c>
      <c r="Y13" s="8">
        <v>0</v>
      </c>
      <c r="Z13" s="8">
        <v>0</v>
      </c>
      <c r="AA13" s="8">
        <v>0</v>
      </c>
    </row>
    <row r="14" spans="1:27" x14ac:dyDescent="0.35">
      <c r="A14" s="5" t="s">
        <v>16</v>
      </c>
      <c r="B14" s="8">
        <f ca="1">ABS(Figure3_Data!N6)/SUMPRODUCT(ABS(Figure3_Data!B6:Q6))</f>
        <v>1.9544714892366151E-2</v>
      </c>
      <c r="C14" s="8">
        <f ca="1">B14*H14/SUMPRODUCT(B2:B17,H2:H17)</f>
        <v>5.3941387655212919E-3</v>
      </c>
      <c r="D14" s="8">
        <f ca="1">B14*I14/SUMPRODUCT(B2:B17,I2:I17)</f>
        <v>1.8423509675306791E-2</v>
      </c>
      <c r="E14" s="8">
        <f ca="1">B14*J14/SUMPRODUCT(B2:B17,J2:J17)</f>
        <v>5.0613344420356683E-3</v>
      </c>
      <c r="F14" s="8">
        <f ca="1">B14*K14/SUMPRODUCT(B2:B17,K2:K17)</f>
        <v>1.1488468108858115E-2</v>
      </c>
      <c r="G14" s="8">
        <v>6.25E-2</v>
      </c>
      <c r="H14" s="8">
        <v>1.9199999999999998E-2</v>
      </c>
      <c r="I14" s="8">
        <v>6.0599999999999987E-2</v>
      </c>
      <c r="J14" s="8">
        <v>0.02</v>
      </c>
      <c r="K14" s="8">
        <v>3.7593984962406013E-2</v>
      </c>
      <c r="L14" s="8">
        <v>0</v>
      </c>
      <c r="M14" s="8">
        <v>0</v>
      </c>
      <c r="N14" s="8">
        <v>0</v>
      </c>
      <c r="O14" s="8">
        <v>0</v>
      </c>
      <c r="P14" s="8">
        <v>0</v>
      </c>
      <c r="Q14" s="8">
        <v>0</v>
      </c>
      <c r="R14" s="8">
        <v>0</v>
      </c>
      <c r="S14" s="8">
        <v>0</v>
      </c>
      <c r="T14" s="8">
        <v>0</v>
      </c>
      <c r="U14" s="8">
        <v>0</v>
      </c>
      <c r="V14" s="8">
        <v>0</v>
      </c>
      <c r="W14" s="8">
        <v>0</v>
      </c>
      <c r="X14" s="8">
        <v>1</v>
      </c>
      <c r="Y14" s="8">
        <v>0</v>
      </c>
      <c r="Z14" s="8">
        <v>0</v>
      </c>
      <c r="AA14" s="8">
        <v>0</v>
      </c>
    </row>
    <row r="15" spans="1:27" x14ac:dyDescent="0.35">
      <c r="A15" s="5" t="s">
        <v>17</v>
      </c>
      <c r="B15" s="8">
        <f ca="1">ABS(Figure3_Data!O6)/SUMPRODUCT(ABS(Figure3_Data!B6:Q6))</f>
        <v>1.9518345200624028E-4</v>
      </c>
      <c r="C15" s="8">
        <f ca="1">B15*H15/SUMPRODUCT(B2:B17,H2:H17)</f>
        <v>2.3876139136960072E-4</v>
      </c>
      <c r="D15" s="8">
        <f ca="1">B15*I15/SUMPRODUCT(B2:B17,I2:I17)</f>
        <v>1.7518189132884575E-4</v>
      </c>
      <c r="E15" s="8">
        <f ca="1">B15*J15/SUMPRODUCT(B2:B17,J2:J17)</f>
        <v>2.5272528496705093E-5</v>
      </c>
      <c r="F15" s="8">
        <f ca="1">B15*K15/SUMPRODUCT(B2:B17,K2:K17)</f>
        <v>1.1472967889781593E-4</v>
      </c>
      <c r="G15" s="8">
        <v>6.25E-2</v>
      </c>
      <c r="H15" s="8">
        <v>8.5099999999999995E-2</v>
      </c>
      <c r="I15" s="8">
        <v>5.7699999999999987E-2</v>
      </c>
      <c r="J15" s="8">
        <v>0.01</v>
      </c>
      <c r="K15" s="8">
        <v>3.7593984962406013E-2</v>
      </c>
      <c r="L15" s="8">
        <v>0</v>
      </c>
      <c r="M15" s="8">
        <v>0</v>
      </c>
      <c r="N15" s="8">
        <v>0</v>
      </c>
      <c r="O15" s="8">
        <v>0</v>
      </c>
      <c r="P15" s="8">
        <v>0</v>
      </c>
      <c r="Q15" s="8">
        <v>0</v>
      </c>
      <c r="R15" s="8">
        <v>0</v>
      </c>
      <c r="S15" s="8">
        <v>0</v>
      </c>
      <c r="T15" s="8">
        <v>0</v>
      </c>
      <c r="U15" s="8">
        <v>0</v>
      </c>
      <c r="V15" s="8">
        <v>0</v>
      </c>
      <c r="W15" s="8">
        <v>0</v>
      </c>
      <c r="X15" s="8">
        <v>0</v>
      </c>
      <c r="Y15" s="8">
        <v>1</v>
      </c>
      <c r="Z15" s="8">
        <v>0</v>
      </c>
      <c r="AA15" s="8">
        <v>0</v>
      </c>
    </row>
    <row r="16" spans="1:27" x14ac:dyDescent="0.35">
      <c r="A16" s="5" t="s">
        <v>18</v>
      </c>
      <c r="B16" s="8">
        <f ca="1">ABS(Figure3_Data!P6)/SUMPRODUCT(ABS(Figure3_Data!B6:Q6))</f>
        <v>1.4353454375085671E-2</v>
      </c>
      <c r="C16" s="8">
        <f ca="1">B16*H16/SUMPRODUCT(B2:B17,H2:H17)</f>
        <v>1.5577398534985428E-2</v>
      </c>
      <c r="D16" s="8">
        <f ca="1">B16*I16/SUMPRODUCT(B2:B17,I2:I17)</f>
        <v>1.2882574104947241E-2</v>
      </c>
      <c r="E16" s="8">
        <f ca="1">B16*J16/SUMPRODUCT(B2:B17,J2:J17)</f>
        <v>0</v>
      </c>
      <c r="F16" s="8">
        <f ca="1">B16*K16/SUMPRODUCT(B2:B17,K2:K17)</f>
        <v>1.2655534021465464E-2</v>
      </c>
      <c r="G16" s="8">
        <v>6.25E-2</v>
      </c>
      <c r="H16" s="8">
        <v>7.5499999999999998E-2</v>
      </c>
      <c r="I16" s="8">
        <v>5.7699999999999987E-2</v>
      </c>
      <c r="J16" s="8">
        <v>0</v>
      </c>
      <c r="K16" s="8">
        <v>5.6390977443609019E-2</v>
      </c>
      <c r="L16" s="8">
        <v>0</v>
      </c>
      <c r="M16" s="8">
        <v>0</v>
      </c>
      <c r="N16" s="8">
        <v>0</v>
      </c>
      <c r="O16" s="8">
        <v>0</v>
      </c>
      <c r="P16" s="8">
        <v>0</v>
      </c>
      <c r="Q16" s="8">
        <v>0</v>
      </c>
      <c r="R16" s="8">
        <v>0</v>
      </c>
      <c r="S16" s="8">
        <v>0</v>
      </c>
      <c r="T16" s="8">
        <v>0</v>
      </c>
      <c r="U16" s="8">
        <v>0</v>
      </c>
      <c r="V16" s="8">
        <v>0</v>
      </c>
      <c r="W16" s="8">
        <v>0</v>
      </c>
      <c r="X16" s="8">
        <v>0</v>
      </c>
      <c r="Y16" s="8">
        <v>0</v>
      </c>
      <c r="Z16" s="8">
        <v>1</v>
      </c>
      <c r="AA16" s="8">
        <v>0</v>
      </c>
    </row>
    <row r="17" spans="1:27" x14ac:dyDescent="0.35">
      <c r="A17" s="5" t="s">
        <v>19</v>
      </c>
      <c r="B17" s="8">
        <f ca="1">ABS(Figure3_Data!Q6)/SUMPRODUCT(ABS(Figure3_Data!B6:Q6))</f>
        <v>7.0961766697381787E-2</v>
      </c>
      <c r="C17" s="8">
        <f ca="1">B17*H17/SUMPRODUCT(B2:B17,H2:H17)</f>
        <v>8.4867086291829402E-2</v>
      </c>
      <c r="D17" s="8">
        <f ca="1">B17*I17/SUMPRODUCT(B2:B17,I2:I17)</f>
        <v>6.368991005285736E-2</v>
      </c>
      <c r="E17" s="8">
        <f ca="1">B17*J17/SUMPRODUCT(B2:B17,J2:J17)</f>
        <v>0</v>
      </c>
      <c r="F17" s="8">
        <f ca="1">B17*K17/SUMPRODUCT(B2:B17,K2:K17)</f>
        <v>6.2567450955975878E-2</v>
      </c>
      <c r="G17" s="8">
        <v>6.25E-2</v>
      </c>
      <c r="H17" s="8">
        <v>8.3199999999999996E-2</v>
      </c>
      <c r="I17" s="8">
        <v>5.7699999999999987E-2</v>
      </c>
      <c r="J17" s="8">
        <v>0</v>
      </c>
      <c r="K17" s="8">
        <v>5.6390977443609019E-2</v>
      </c>
      <c r="L17" s="8">
        <v>0</v>
      </c>
      <c r="M17" s="8">
        <v>0</v>
      </c>
      <c r="N17" s="8">
        <v>0</v>
      </c>
      <c r="O17" s="8">
        <v>0</v>
      </c>
      <c r="P17" s="8">
        <v>0</v>
      </c>
      <c r="Q17" s="8">
        <v>0</v>
      </c>
      <c r="R17" s="8">
        <v>0</v>
      </c>
      <c r="S17" s="8">
        <v>0</v>
      </c>
      <c r="T17" s="8">
        <v>0</v>
      </c>
      <c r="U17" s="8">
        <v>0</v>
      </c>
      <c r="V17" s="8">
        <v>0</v>
      </c>
      <c r="W17" s="8">
        <v>0</v>
      </c>
      <c r="X17" s="8">
        <v>0</v>
      </c>
      <c r="Y17" s="8">
        <v>0</v>
      </c>
      <c r="Z17" s="8">
        <v>0</v>
      </c>
      <c r="AA17" s="8">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LCI_default_default!AC6/LCIA_Methods!D2</f>
        <v>4.8253153448399712E-6</v>
      </c>
      <c r="C2" s="6">
        <f>LCI_default_default!AD6/LCIA_Methods!D3</f>
        <v>1.2034662447603254E-7</v>
      </c>
      <c r="D2" s="6">
        <f>LCI_default_default!AE6/LCIA_Methods!D4</f>
        <v>1.0123261943585915E-5</v>
      </c>
      <c r="E2" s="6">
        <f>LCI_default_default!AF6/LCIA_Methods!D5</f>
        <v>2.5641786758946766E-6</v>
      </c>
      <c r="F2" s="6">
        <f>LCI_default_default!AG6/LCIA_Methods!D6</f>
        <v>2.3070693829344082E-6</v>
      </c>
      <c r="G2" s="6">
        <f>LCI_default_default!AH6/LCIA_Methods!D7</f>
        <v>2.429608672827717E-7</v>
      </c>
      <c r="H2" s="6">
        <f>LCI_default_default!AI6/LCIA_Methods!D8</f>
        <v>1.6131612226951682E-6</v>
      </c>
      <c r="I2" s="6">
        <f>LCI_default_default!AJ6/LCIA_Methods!D9</f>
        <v>1.1593247971715088E-6</v>
      </c>
      <c r="J2" s="6">
        <f>LCI_default_default!AK6/LCIA_Methods!D10</f>
        <v>1.1204888866507187E-6</v>
      </c>
      <c r="K2" s="6">
        <f>LCI_default_default!AL6/LCIA_Methods!D11</f>
        <v>2.9234664158736662E-7</v>
      </c>
      <c r="L2" s="6">
        <f>LCI_default_default!AM6/LCIA_Methods!D12</f>
        <v>8.0022996610197117E-7</v>
      </c>
      <c r="M2" s="6">
        <f>LCI_default_default!AN6/LCIA_Methods!D13</f>
        <v>2.1190661108405441E-6</v>
      </c>
      <c r="N2" s="6">
        <f>LCI_default_default!AO6/LCIA_Methods!D14</f>
        <v>5.9593759844358056E-7</v>
      </c>
      <c r="O2" s="6">
        <f>LCI_default_default!AP6/LCIA_Methods!D15</f>
        <v>-5.9513356058193662E-9</v>
      </c>
      <c r="P2" s="6">
        <f>LCI_default_default!AQ6/LCIA_Methods!D16</f>
        <v>4.3765095458102693E-7</v>
      </c>
      <c r="Q2" s="6">
        <f>LCI_default_default!AR6/LCIA_Methods!D17</f>
        <v>2.1636941270229873E-6</v>
      </c>
    </row>
    <row r="3" spans="1:17" x14ac:dyDescent="0.35">
      <c r="A3" s="5" t="s">
        <v>2</v>
      </c>
      <c r="B3" s="6">
        <f>LCI_default_default!AC10/LCIA_Methods!D2</f>
        <v>1.5299870132220495E-5</v>
      </c>
      <c r="C3" s="6">
        <f>LCI_default_default!AD10/LCIA_Methods!D3</f>
        <v>-2.6670668740107697E-7</v>
      </c>
      <c r="D3" s="6">
        <f>LCI_default_default!AE10/LCIA_Methods!D4</f>
        <v>4.9104113422530215E-7</v>
      </c>
      <c r="E3" s="6">
        <f>LCI_default_default!AF10/LCIA_Methods!D5</f>
        <v>-2.3895937197137889E-6</v>
      </c>
      <c r="F3" s="6">
        <f>LCI_default_default!AG10/LCIA_Methods!D6</f>
        <v>-8.2811678062285599E-7</v>
      </c>
      <c r="G3" s="6">
        <f>LCI_default_default!AH10/LCIA_Methods!D7</f>
        <v>-1.5767237648284173E-7</v>
      </c>
      <c r="H3" s="6">
        <f>LCI_default_default!AI10/LCIA_Methods!D8</f>
        <v>-3.8145055456921675E-6</v>
      </c>
      <c r="I3" s="6">
        <f>LCI_default_default!AJ10/LCIA_Methods!D9</f>
        <v>-2.3963457604379912E-6</v>
      </c>
      <c r="J3" s="6">
        <f>LCI_default_default!AK10/LCIA_Methods!D10</f>
        <v>-3.3030226479820073E-6</v>
      </c>
      <c r="K3" s="6">
        <f>LCI_default_default!AL10/LCIA_Methods!D11</f>
        <v>5.0784857343031184E-7</v>
      </c>
      <c r="L3" s="6">
        <f>LCI_default_default!AM10/LCIA_Methods!D12</f>
        <v>-1.8418963457692546E-6</v>
      </c>
      <c r="M3" s="6">
        <f>LCI_default_default!AN10/LCIA_Methods!D13</f>
        <v>-8.3719759527255156E-7</v>
      </c>
      <c r="N3" s="6">
        <f>LCI_default_default!AO10/LCIA_Methods!D14</f>
        <v>-1.5907978620035742E-7</v>
      </c>
      <c r="O3" s="6">
        <f>LCI_default_default!AP10/LCIA_Methods!D15</f>
        <v>-7.7061763689560521E-7</v>
      </c>
      <c r="P3" s="6">
        <f>LCI_default_default!AQ10/LCIA_Methods!D16</f>
        <v>-4.972059035166379E-7</v>
      </c>
      <c r="Q3" s="6">
        <f>LCI_default_default!AR10/LCIA_Methods!D17</f>
        <v>-1.2857647556235932E-5</v>
      </c>
    </row>
    <row r="4" spans="1:17" x14ac:dyDescent="0.35">
      <c r="A4" s="5" t="s">
        <v>3</v>
      </c>
      <c r="B4" s="6">
        <f>LCI_default_default!AC12/LCIA_Methods!D2</f>
        <v>2.8459373950209174E-6</v>
      </c>
      <c r="C4" s="6">
        <f>LCI_default_default!AD12/LCIA_Methods!D3</f>
        <v>2.1801494545344895E-7</v>
      </c>
      <c r="D4" s="6">
        <f>LCI_default_default!AE12/LCIA_Methods!D4</f>
        <v>1.0154565572503896E-5</v>
      </c>
      <c r="E4" s="6">
        <f>LCI_default_default!AF12/LCIA_Methods!D5</f>
        <v>4.3135481536276429E-6</v>
      </c>
      <c r="F4" s="6">
        <f>LCI_default_default!AG12/LCIA_Methods!D6</f>
        <v>2.9413054576614331E-6</v>
      </c>
      <c r="G4" s="6">
        <f>LCI_default_default!AH12/LCIA_Methods!D7</f>
        <v>3.5304265882592303E-7</v>
      </c>
      <c r="H4" s="6">
        <f>LCI_default_default!AI12/LCIA_Methods!D8</f>
        <v>2.6106290377071338E-6</v>
      </c>
      <c r="I4" s="6">
        <f>LCI_default_default!AJ12/LCIA_Methods!D9</f>
        <v>1.8064365845879001E-6</v>
      </c>
      <c r="J4" s="6">
        <f>LCI_default_default!AK12/LCIA_Methods!D10</f>
        <v>1.8822062005623352E-6</v>
      </c>
      <c r="K4" s="6">
        <f>LCI_default_default!AL12/LCIA_Methods!D11</f>
        <v>2.1505967142236614E-7</v>
      </c>
      <c r="L4" s="6">
        <f>LCI_default_default!AM12/LCIA_Methods!D12</f>
        <v>1.2645354692555693E-6</v>
      </c>
      <c r="M4" s="6">
        <f>LCI_default_default!AN12/LCIA_Methods!D13</f>
        <v>3.3801684420149166E-6</v>
      </c>
      <c r="N4" s="6">
        <f>LCI_default_default!AO12/LCIA_Methods!D14</f>
        <v>7.6567781801441251E-7</v>
      </c>
      <c r="O4" s="6">
        <f>LCI_default_default!AP12/LCIA_Methods!D15</f>
        <v>1.4236954292894683E-7</v>
      </c>
      <c r="P4" s="6">
        <f>LCI_default_default!AQ12/LCIA_Methods!D16</f>
        <v>5.0054040237076743E-7</v>
      </c>
      <c r="Q4" s="6">
        <f>LCI_default_default!AR12/LCIA_Methods!D17</f>
        <v>5.4896761895796755E-6</v>
      </c>
    </row>
    <row r="5" spans="1:17" x14ac:dyDescent="0.35">
      <c r="A5" s="5" t="s">
        <v>4</v>
      </c>
      <c r="B5" s="6">
        <f>LCI_default_default!AC14/LCIA_Methods!D2</f>
        <v>2.6533823822591651E-6</v>
      </c>
      <c r="C5" s="6">
        <f>LCI_default_default!AD14/LCIA_Methods!D3</f>
        <v>1.8425218111679144E-7</v>
      </c>
      <c r="D5" s="6">
        <f>LCI_default_default!AE14/LCIA_Methods!D4</f>
        <v>1.3313133127427464E-5</v>
      </c>
      <c r="E5" s="6">
        <f>LCI_default_default!AF14/LCIA_Methods!D5</f>
        <v>3.0491898226088537E-6</v>
      </c>
      <c r="F5" s="6">
        <f>LCI_default_default!AG14/LCIA_Methods!D6</f>
        <v>2.92930738763548E-6</v>
      </c>
      <c r="G5" s="6">
        <f>LCI_default_default!AH14/LCIA_Methods!D7</f>
        <v>3.0311742084254197E-7</v>
      </c>
      <c r="H5" s="6">
        <f>LCI_default_default!AI14/LCIA_Methods!D8</f>
        <v>2.75740493548297E-6</v>
      </c>
      <c r="I5" s="6">
        <f>LCI_default_default!AJ14/LCIA_Methods!D9</f>
        <v>1.9131404580970818E-6</v>
      </c>
      <c r="J5" s="6">
        <f>LCI_default_default!AK14/LCIA_Methods!D10</f>
        <v>2.08718118892055E-6</v>
      </c>
      <c r="K5" s="6">
        <f>LCI_default_default!AL14/LCIA_Methods!D11</f>
        <v>2.7203731108305188E-7</v>
      </c>
      <c r="L5" s="6">
        <f>LCI_default_default!AM14/LCIA_Methods!D12</f>
        <v>1.3714017346233147E-6</v>
      </c>
      <c r="M5" s="6">
        <f>LCI_default_default!AN14/LCIA_Methods!D13</f>
        <v>2.2637524587619942E-6</v>
      </c>
      <c r="N5" s="6">
        <f>LCI_default_default!AO14/LCIA_Methods!D14</f>
        <v>7.3444991361100533E-7</v>
      </c>
      <c r="O5" s="6">
        <f>LCI_default_default!AP14/LCIA_Methods!D15</f>
        <v>1.5005684580093188E-7</v>
      </c>
      <c r="P5" s="6">
        <f>LCI_default_default!AQ14/LCIA_Methods!D16</f>
        <v>7.0734360875375502E-7</v>
      </c>
      <c r="Q5" s="6">
        <f>LCI_default_default!AR14/LCIA_Methods!D17</f>
        <v>4.9534866464048362E-6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LCI_default_S1!AC6/LCIA_Methods!D2</f>
        <v>4.6618078555757302E-6</v>
      </c>
      <c r="C2" s="6">
        <f>LCI_default_S1!AD6/LCIA_Methods!D3</f>
        <v>1.2106100602932393E-7</v>
      </c>
      <c r="D2" s="6">
        <f>LCI_default_S1!AE6/LCIA_Methods!D4</f>
        <v>6.4649836200890886E-6</v>
      </c>
      <c r="E2" s="6">
        <f>LCI_default_S1!AF6/LCIA_Methods!D5</f>
        <v>2.4356726663339961E-6</v>
      </c>
      <c r="F2" s="6">
        <f>LCI_default_S1!AG6/LCIA_Methods!D6</f>
        <v>2.2770140930741854E-6</v>
      </c>
      <c r="G2" s="6">
        <f>LCI_default_S1!AH6/LCIA_Methods!D7</f>
        <v>2.3230578531326193E-7</v>
      </c>
      <c r="H2" s="6">
        <f>LCI_default_S1!AI6/LCIA_Methods!D8</f>
        <v>1.4577458861124083E-6</v>
      </c>
      <c r="I2" s="6">
        <f>LCI_default_S1!AJ6/LCIA_Methods!D9</f>
        <v>1.0362484264284604E-6</v>
      </c>
      <c r="J2" s="6">
        <f>LCI_default_S1!AK6/LCIA_Methods!D10</f>
        <v>9.7789846779166964E-7</v>
      </c>
      <c r="K2" s="6">
        <f>LCI_default_S1!AL6/LCIA_Methods!D11</f>
        <v>2.0723737730083522E-8</v>
      </c>
      <c r="L2" s="6">
        <f>LCI_default_S1!AM6/LCIA_Methods!D12</f>
        <v>7.207116469147105E-7</v>
      </c>
      <c r="M2" s="6">
        <f>LCI_default_S1!AN6/LCIA_Methods!D13</f>
        <v>2.1212348618608746E-6</v>
      </c>
      <c r="N2" s="6">
        <f>LCI_default_S1!AO6/LCIA_Methods!D14</f>
        <v>5.9047226873932761E-7</v>
      </c>
      <c r="O2" s="6">
        <f>LCI_default_S1!AP6/LCIA_Methods!D15</f>
        <v>-3.2569730237528592E-8</v>
      </c>
      <c r="P2" s="6">
        <f>LCI_default_S1!AQ6/LCIA_Methods!D16</f>
        <v>3.3975735999469035E-7</v>
      </c>
      <c r="Q2" s="6">
        <f>LCI_default_S1!AR6/LCIA_Methods!D17</f>
        <v>1.8485726343655947E-6</v>
      </c>
    </row>
    <row r="3" spans="1:17" x14ac:dyDescent="0.35">
      <c r="A3" s="5" t="s">
        <v>2</v>
      </c>
      <c r="B3" s="6">
        <f>LCI_default_S1!AC10/LCIA_Methods!D2</f>
        <v>1.4318825196635047E-5</v>
      </c>
      <c r="C3" s="6">
        <f>LCI_default_S1!AD10/LCIA_Methods!D3</f>
        <v>-2.6242039808132851E-7</v>
      </c>
      <c r="D3" s="6">
        <f>LCI_default_S1!AE10/LCIA_Methods!D4</f>
        <v>-2.1458628806755648E-5</v>
      </c>
      <c r="E3" s="6">
        <f>LCI_default_S1!AF10/LCIA_Methods!D5</f>
        <v>-3.1606297770778696E-6</v>
      </c>
      <c r="F3" s="6">
        <f>LCI_default_S1!AG10/LCIA_Methods!D6</f>
        <v>-1.0084485197841953E-6</v>
      </c>
      <c r="G3" s="6">
        <f>LCI_default_S1!AH10/LCIA_Methods!D7</f>
        <v>-2.2160286829990041E-7</v>
      </c>
      <c r="H3" s="6">
        <f>LCI_default_S1!AI10/LCIA_Methods!D8</f>
        <v>-4.7469975651887257E-6</v>
      </c>
      <c r="I3" s="6">
        <f>LCI_default_S1!AJ10/LCIA_Methods!D9</f>
        <v>-3.1348039848962825E-6</v>
      </c>
      <c r="J3" s="6">
        <f>LCI_default_S1!AK10/LCIA_Methods!D10</f>
        <v>-4.1585651611363008E-6</v>
      </c>
      <c r="K3" s="6">
        <f>LCI_default_S1!AL10/LCIA_Methods!D11</f>
        <v>-1.1218888497133865E-6</v>
      </c>
      <c r="L3" s="6">
        <f>LCI_default_S1!AM10/LCIA_Methods!D12</f>
        <v>-2.319006260892818E-6</v>
      </c>
      <c r="M3" s="6">
        <f>LCI_default_S1!AN10/LCIA_Methods!D13</f>
        <v>-8.2418508915056635E-7</v>
      </c>
      <c r="N3" s="6">
        <f>LCI_default_S1!AO10/LCIA_Methods!D14</f>
        <v>-1.9187176442587546E-7</v>
      </c>
      <c r="O3" s="6">
        <f>LCI_default_S1!AP10/LCIA_Methods!D15</f>
        <v>-9.3032800468586064E-7</v>
      </c>
      <c r="P3" s="6">
        <f>LCI_default_S1!AQ10/LCIA_Methods!D16</f>
        <v>-1.0845674710346576E-6</v>
      </c>
      <c r="Q3" s="6">
        <f>LCI_default_S1!AR10/LCIA_Methods!D17</f>
        <v>-1.4748376512180288E-5</v>
      </c>
    </row>
    <row r="4" spans="1:17" x14ac:dyDescent="0.35">
      <c r="A4" s="5" t="s">
        <v>3</v>
      </c>
      <c r="B4" s="6">
        <f>LCI_default_S1!AC12/LCIA_Methods!D2</f>
        <v>2.8459373950209174E-6</v>
      </c>
      <c r="C4" s="6">
        <f>LCI_default_S1!AD12/LCIA_Methods!D3</f>
        <v>2.1801494545344895E-7</v>
      </c>
      <c r="D4" s="6">
        <f>LCI_default_S1!AE12/LCIA_Methods!D4</f>
        <v>1.0154565572503896E-5</v>
      </c>
      <c r="E4" s="6">
        <f>LCI_default_S1!AF12/LCIA_Methods!D5</f>
        <v>4.3135481536276429E-6</v>
      </c>
      <c r="F4" s="6">
        <f>LCI_default_S1!AG12/LCIA_Methods!D6</f>
        <v>2.9413054576614331E-6</v>
      </c>
      <c r="G4" s="6">
        <f>LCI_default_S1!AH12/LCIA_Methods!D7</f>
        <v>3.5304265882592303E-7</v>
      </c>
      <c r="H4" s="6">
        <f>LCI_default_S1!AI12/LCIA_Methods!D8</f>
        <v>2.6106290377071338E-6</v>
      </c>
      <c r="I4" s="6">
        <f>LCI_default_S1!AJ12/LCIA_Methods!D9</f>
        <v>1.8064365845879001E-6</v>
      </c>
      <c r="J4" s="6">
        <f>LCI_default_S1!AK12/LCIA_Methods!D10</f>
        <v>1.8822062005623352E-6</v>
      </c>
      <c r="K4" s="6">
        <f>LCI_default_S1!AL12/LCIA_Methods!D11</f>
        <v>2.1505967142236614E-7</v>
      </c>
      <c r="L4" s="6">
        <f>LCI_default_S1!AM12/LCIA_Methods!D12</f>
        <v>1.2645354692555693E-6</v>
      </c>
      <c r="M4" s="6">
        <f>LCI_default_S1!AN12/LCIA_Methods!D13</f>
        <v>3.3801684420149166E-6</v>
      </c>
      <c r="N4" s="6">
        <f>LCI_default_S1!AO12/LCIA_Methods!D14</f>
        <v>7.6567781801441251E-7</v>
      </c>
      <c r="O4" s="6">
        <f>LCI_default_S1!AP12/LCIA_Methods!D15</f>
        <v>1.4236954292894683E-7</v>
      </c>
      <c r="P4" s="6">
        <f>LCI_default_S1!AQ12/LCIA_Methods!D16</f>
        <v>5.0054040237076743E-7</v>
      </c>
      <c r="Q4" s="6">
        <f>LCI_default_S1!AR12/LCIA_Methods!D17</f>
        <v>5.4896761895796755E-6</v>
      </c>
    </row>
    <row r="5" spans="1:17" x14ac:dyDescent="0.35">
      <c r="A5" s="5" t="s">
        <v>4</v>
      </c>
      <c r="B5" s="6">
        <f>LCI_default_S1!AC14/LCIA_Methods!D2</f>
        <v>2.6533823822591651E-6</v>
      </c>
      <c r="C5" s="6">
        <f>LCI_default_S1!AD14/LCIA_Methods!D3</f>
        <v>1.8425218111679144E-7</v>
      </c>
      <c r="D5" s="6">
        <f>LCI_default_S1!AE14/LCIA_Methods!D4</f>
        <v>1.3313133127427464E-5</v>
      </c>
      <c r="E5" s="6">
        <f>LCI_default_S1!AF14/LCIA_Methods!D5</f>
        <v>3.0491898226088537E-6</v>
      </c>
      <c r="F5" s="6">
        <f>LCI_default_S1!AG14/LCIA_Methods!D6</f>
        <v>2.92930738763548E-6</v>
      </c>
      <c r="G5" s="6">
        <f>LCI_default_S1!AH14/LCIA_Methods!D7</f>
        <v>3.0311742084254197E-7</v>
      </c>
      <c r="H5" s="6">
        <f>LCI_default_S1!AI14/LCIA_Methods!D8</f>
        <v>2.75740493548297E-6</v>
      </c>
      <c r="I5" s="6">
        <f>LCI_default_S1!AJ14/LCIA_Methods!D9</f>
        <v>1.9131404580970818E-6</v>
      </c>
      <c r="J5" s="6">
        <f>LCI_default_S1!AK14/LCIA_Methods!D10</f>
        <v>2.08718118892055E-6</v>
      </c>
      <c r="K5" s="6">
        <f>LCI_default_S1!AL14/LCIA_Methods!D11</f>
        <v>2.7203731108305188E-7</v>
      </c>
      <c r="L5" s="6">
        <f>LCI_default_S1!AM14/LCIA_Methods!D12</f>
        <v>1.3714017346233147E-6</v>
      </c>
      <c r="M5" s="6">
        <f>LCI_default_S1!AN14/LCIA_Methods!D13</f>
        <v>2.2637524587619942E-6</v>
      </c>
      <c r="N5" s="6">
        <f>LCI_default_S1!AO14/LCIA_Methods!D14</f>
        <v>7.3444991361100533E-7</v>
      </c>
      <c r="O5" s="6">
        <f>LCI_default_S1!AP14/LCIA_Methods!D15</f>
        <v>1.5005684580093188E-7</v>
      </c>
      <c r="P5" s="6">
        <f>LCI_default_S1!AQ14/LCIA_Methods!D16</f>
        <v>7.0734360875375502E-7</v>
      </c>
      <c r="Q5" s="6">
        <f>LCI_default_S1!AR14/LCIA_Methods!D17</f>
        <v>4.9534866464048362E-6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LCI_default_S2!AC6/LCIA_Methods!D2</f>
        <v>4.8253153448399712E-6</v>
      </c>
      <c r="C2" s="6">
        <f>LCI_default_S2!AD6/LCIA_Methods!D3</f>
        <v>1.2034662447603254E-7</v>
      </c>
      <c r="D2" s="6">
        <f>LCI_default_S2!AE6/LCIA_Methods!D4</f>
        <v>1.0123261943585915E-5</v>
      </c>
      <c r="E2" s="6">
        <f>LCI_default_S2!AF6/LCIA_Methods!D5</f>
        <v>2.5641786758946766E-6</v>
      </c>
      <c r="F2" s="6">
        <f>LCI_default_S2!AG6/LCIA_Methods!D6</f>
        <v>2.3070693829344082E-6</v>
      </c>
      <c r="G2" s="6">
        <f>LCI_default_S2!AH6/LCIA_Methods!D7</f>
        <v>2.429608672827717E-7</v>
      </c>
      <c r="H2" s="6">
        <f>LCI_default_S2!AI6/LCIA_Methods!D8</f>
        <v>1.6131612226951682E-6</v>
      </c>
      <c r="I2" s="6">
        <f>LCI_default_S2!AJ6/LCIA_Methods!D9</f>
        <v>1.1593247971715088E-6</v>
      </c>
      <c r="J2" s="6">
        <f>LCI_default_S2!AK6/LCIA_Methods!D10</f>
        <v>1.1204888866507187E-6</v>
      </c>
      <c r="K2" s="6">
        <f>LCI_default_S2!AL6/LCIA_Methods!D11</f>
        <v>2.9234664158736662E-7</v>
      </c>
      <c r="L2" s="6">
        <f>LCI_default_S2!AM6/LCIA_Methods!D12</f>
        <v>8.0022996610197117E-7</v>
      </c>
      <c r="M2" s="6">
        <f>LCI_default_S2!AN6/LCIA_Methods!D13</f>
        <v>2.1190661108405441E-6</v>
      </c>
      <c r="N2" s="6">
        <f>LCI_default_S2!AO6/LCIA_Methods!D14</f>
        <v>5.9593759844358056E-7</v>
      </c>
      <c r="O2" s="6">
        <f>LCI_default_S2!AP6/LCIA_Methods!D15</f>
        <v>-5.9513356058193662E-9</v>
      </c>
      <c r="P2" s="6">
        <f>LCI_default_S2!AQ6/LCIA_Methods!D16</f>
        <v>4.3765095458102693E-7</v>
      </c>
      <c r="Q2" s="6">
        <f>LCI_default_S2!AR6/LCIA_Methods!D17</f>
        <v>2.1636941270229873E-6</v>
      </c>
    </row>
    <row r="3" spans="1:17" x14ac:dyDescent="0.35">
      <c r="A3" s="5" t="s">
        <v>2</v>
      </c>
      <c r="B3" s="6">
        <f>LCI_default_S2!AC10/LCIA_Methods!D2</f>
        <v>1.5299870132220495E-5</v>
      </c>
      <c r="C3" s="6">
        <f>LCI_default_S2!AD10/LCIA_Methods!D3</f>
        <v>-2.6670668740107697E-7</v>
      </c>
      <c r="D3" s="6">
        <f>LCI_default_S2!AE10/LCIA_Methods!D4</f>
        <v>4.9104113422530215E-7</v>
      </c>
      <c r="E3" s="6">
        <f>LCI_default_S2!AF10/LCIA_Methods!D5</f>
        <v>-2.3895937197137889E-6</v>
      </c>
      <c r="F3" s="6">
        <f>LCI_default_S2!AG10/LCIA_Methods!D6</f>
        <v>-8.2811678062285599E-7</v>
      </c>
      <c r="G3" s="6">
        <f>LCI_default_S2!AH10/LCIA_Methods!D7</f>
        <v>-1.5767237648284173E-7</v>
      </c>
      <c r="H3" s="6">
        <f>LCI_default_S2!AI10/LCIA_Methods!D8</f>
        <v>-3.8145055456921675E-6</v>
      </c>
      <c r="I3" s="6">
        <f>LCI_default_S2!AJ10/LCIA_Methods!D9</f>
        <v>-2.3963457604379912E-6</v>
      </c>
      <c r="J3" s="6">
        <f>LCI_default_S2!AK10/LCIA_Methods!D10</f>
        <v>-3.3030226479820073E-6</v>
      </c>
      <c r="K3" s="6">
        <f>LCI_default_S2!AL10/LCIA_Methods!D11</f>
        <v>5.0784857343031184E-7</v>
      </c>
      <c r="L3" s="6">
        <f>LCI_default_S2!AM10/LCIA_Methods!D12</f>
        <v>-1.8418963457692546E-6</v>
      </c>
      <c r="M3" s="6">
        <f>LCI_default_S2!AN10/LCIA_Methods!D13</f>
        <v>-8.3719759527255156E-7</v>
      </c>
      <c r="N3" s="6">
        <f>LCI_default_S2!AO10/LCIA_Methods!D14</f>
        <v>-1.5907978620035742E-7</v>
      </c>
      <c r="O3" s="6">
        <f>LCI_default_S2!AP10/LCIA_Methods!D15</f>
        <v>-7.7061763689560521E-7</v>
      </c>
      <c r="P3" s="6">
        <f>LCI_default_S2!AQ10/LCIA_Methods!D16</f>
        <v>-4.972059035166379E-7</v>
      </c>
      <c r="Q3" s="6">
        <f>LCI_default_S2!AR10/LCIA_Methods!D17</f>
        <v>-1.2857647556235932E-5</v>
      </c>
    </row>
    <row r="4" spans="1:17" x14ac:dyDescent="0.35">
      <c r="A4" s="5" t="s">
        <v>3</v>
      </c>
      <c r="B4" s="6">
        <f>LCI_default_S2!AC12/LCIA_Methods!D2</f>
        <v>2.8459373950209174E-6</v>
      </c>
      <c r="C4" s="6">
        <f>LCI_default_S2!AD12/LCIA_Methods!D3</f>
        <v>2.1801494545344895E-7</v>
      </c>
      <c r="D4" s="6">
        <f>LCI_default_S2!AE12/LCIA_Methods!D4</f>
        <v>1.0154565572503896E-5</v>
      </c>
      <c r="E4" s="6">
        <f>LCI_default_S2!AF12/LCIA_Methods!D5</f>
        <v>4.3135481536276429E-6</v>
      </c>
      <c r="F4" s="6">
        <f>LCI_default_S2!AG12/LCIA_Methods!D6</f>
        <v>2.9413054576614331E-6</v>
      </c>
      <c r="G4" s="6">
        <f>LCI_default_S2!AH12/LCIA_Methods!D7</f>
        <v>3.5304265882592303E-7</v>
      </c>
      <c r="H4" s="6">
        <f>LCI_default_S2!AI12/LCIA_Methods!D8</f>
        <v>2.6106290377071338E-6</v>
      </c>
      <c r="I4" s="6">
        <f>LCI_default_S2!AJ12/LCIA_Methods!D9</f>
        <v>1.8064365845879001E-6</v>
      </c>
      <c r="J4" s="6">
        <f>LCI_default_S2!AK12/LCIA_Methods!D10</f>
        <v>1.8822062005623352E-6</v>
      </c>
      <c r="K4" s="6">
        <f>LCI_default_S2!AL12/LCIA_Methods!D11</f>
        <v>2.1505967142236614E-7</v>
      </c>
      <c r="L4" s="6">
        <f>LCI_default_S2!AM12/LCIA_Methods!D12</f>
        <v>1.2645354692555693E-6</v>
      </c>
      <c r="M4" s="6">
        <f>LCI_default_S2!AN12/LCIA_Methods!D13</f>
        <v>3.3801684420149166E-6</v>
      </c>
      <c r="N4" s="6">
        <f>LCI_default_S2!AO12/LCIA_Methods!D14</f>
        <v>7.6567781801441251E-7</v>
      </c>
      <c r="O4" s="6">
        <f>LCI_default_S2!AP12/LCIA_Methods!D15</f>
        <v>1.4236954292894683E-7</v>
      </c>
      <c r="P4" s="6">
        <f>LCI_default_S2!AQ12/LCIA_Methods!D16</f>
        <v>5.0054040237076743E-7</v>
      </c>
      <c r="Q4" s="6">
        <f>LCI_default_S2!AR12/LCIA_Methods!D17</f>
        <v>5.4896761895796755E-6</v>
      </c>
    </row>
    <row r="5" spans="1:17" x14ac:dyDescent="0.35">
      <c r="A5" s="5" t="s">
        <v>4</v>
      </c>
      <c r="B5" s="6">
        <f>LCI_default_S2!AC14/LCIA_Methods!D2</f>
        <v>2.6533823822591651E-6</v>
      </c>
      <c r="C5" s="6">
        <f>LCI_default_S2!AD14/LCIA_Methods!D3</f>
        <v>1.8425218111679144E-7</v>
      </c>
      <c r="D5" s="6">
        <f>LCI_default_S2!AE14/LCIA_Methods!D4</f>
        <v>1.3313133127427464E-5</v>
      </c>
      <c r="E5" s="6">
        <f>LCI_default_S2!AF14/LCIA_Methods!D5</f>
        <v>3.0491898226088537E-6</v>
      </c>
      <c r="F5" s="6">
        <f>LCI_default_S2!AG14/LCIA_Methods!D6</f>
        <v>2.92930738763548E-6</v>
      </c>
      <c r="G5" s="6">
        <f>LCI_default_S2!AH14/LCIA_Methods!D7</f>
        <v>3.0311742084254197E-7</v>
      </c>
      <c r="H5" s="6">
        <f>LCI_default_S2!AI14/LCIA_Methods!D8</f>
        <v>2.75740493548297E-6</v>
      </c>
      <c r="I5" s="6">
        <f>LCI_default_S2!AJ14/LCIA_Methods!D9</f>
        <v>1.9131404580970818E-6</v>
      </c>
      <c r="J5" s="6">
        <f>LCI_default_S2!AK14/LCIA_Methods!D10</f>
        <v>2.08718118892055E-6</v>
      </c>
      <c r="K5" s="6">
        <f>LCI_default_S2!AL14/LCIA_Methods!D11</f>
        <v>2.7203731108305188E-7</v>
      </c>
      <c r="L5" s="6">
        <f>LCI_default_S2!AM14/LCIA_Methods!D12</f>
        <v>1.3714017346233147E-6</v>
      </c>
      <c r="M5" s="6">
        <f>LCI_default_S2!AN14/LCIA_Methods!D13</f>
        <v>2.2637524587619942E-6</v>
      </c>
      <c r="N5" s="6">
        <f>LCI_default_S2!AO14/LCIA_Methods!D14</f>
        <v>7.3444991361100533E-7</v>
      </c>
      <c r="O5" s="6">
        <f>LCI_default_S2!AP14/LCIA_Methods!D15</f>
        <v>1.5005684580093188E-7</v>
      </c>
      <c r="P5" s="6">
        <f>LCI_default_S2!AQ14/LCIA_Methods!D16</f>
        <v>7.0734360875375502E-7</v>
      </c>
      <c r="Q5" s="6">
        <f>LCI_default_S2!AR14/LCIA_Methods!D17</f>
        <v>4.9534866464048362E-6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LCI_default_S3!AC6/LCIA_Methods!D2</f>
        <v>5.2437754828370332E-6</v>
      </c>
      <c r="C2" s="6">
        <f>LCI_default_S3!AD6/LCIA_Methods!D3</f>
        <v>1.2998954287938174E-7</v>
      </c>
      <c r="D2" s="6">
        <f>LCI_default_S3!AE6/LCIA_Methods!D4</f>
        <v>1.7211243289124789E-5</v>
      </c>
      <c r="E2" s="6">
        <f>LCI_default_S3!AF6/LCIA_Methods!D5</f>
        <v>3.2041650921206528E-6</v>
      </c>
      <c r="F2" s="6">
        <f>LCI_default_S3!AG6/LCIA_Methods!D6</f>
        <v>2.4878281127007368E-6</v>
      </c>
      <c r="G2" s="6">
        <f>LCI_default_S3!AH6/LCIA_Methods!D7</f>
        <v>2.7978355490519744E-7</v>
      </c>
      <c r="H2" s="6">
        <f>LCI_default_S3!AI6/LCIA_Methods!D8</f>
        <v>1.9716945689605399E-6</v>
      </c>
      <c r="I2" s="6">
        <f>LCI_default_S3!AJ6/LCIA_Methods!D9</f>
        <v>1.4400045117615736E-6</v>
      </c>
      <c r="J2" s="6">
        <f>LCI_default_S3!AK6/LCIA_Methods!D10</f>
        <v>1.423174868241651E-6</v>
      </c>
      <c r="K2" s="6">
        <f>LCI_default_S3!AL6/LCIA_Methods!D11</f>
        <v>7.919133269768481E-7</v>
      </c>
      <c r="L2" s="6">
        <f>LCI_default_S3!AM6/LCIA_Methods!D12</f>
        <v>9.6936313624195167E-7</v>
      </c>
      <c r="M2" s="6">
        <f>LCI_default_S3!AN6/LCIA_Methods!D13</f>
        <v>2.4404905437101049E-6</v>
      </c>
      <c r="N2" s="6">
        <f>LCI_default_S3!AO6/LCIA_Methods!D14</f>
        <v>6.2722491605253867E-7</v>
      </c>
      <c r="O2" s="6">
        <f>LCI_default_S3!AP6/LCIA_Methods!D15</f>
        <v>4.8543461308002658E-8</v>
      </c>
      <c r="P2" s="6">
        <f>LCI_default_S3!AQ6/LCIA_Methods!D16</f>
        <v>6.5383108033290848E-7</v>
      </c>
      <c r="Q2" s="6">
        <f>LCI_default_S3!AR6/LCIA_Methods!D17</f>
        <v>2.9916994541028722E-6</v>
      </c>
    </row>
    <row r="3" spans="1:17" x14ac:dyDescent="0.35">
      <c r="A3" s="5" t="s">
        <v>2</v>
      </c>
      <c r="B3" s="6">
        <f>LCI_default_S3!AC10/LCIA_Methods!D2</f>
        <v>1.7810630960202865E-5</v>
      </c>
      <c r="C3" s="6">
        <f>LCI_default_S3!AD10/LCIA_Methods!D3</f>
        <v>-2.0884917698098173E-7</v>
      </c>
      <c r="D3" s="6">
        <f>LCI_default_S3!AE10/LCIA_Methods!D4</f>
        <v>4.301892920745855E-5</v>
      </c>
      <c r="E3" s="6">
        <f>LCI_default_S3!AF10/LCIA_Methods!D5</f>
        <v>1.4503247776420725E-6</v>
      </c>
      <c r="F3" s="6">
        <f>LCI_default_S3!AG10/LCIA_Methods!D6</f>
        <v>2.5643559797511497E-7</v>
      </c>
      <c r="G3" s="6">
        <f>LCI_default_S3!AH10/LCIA_Methods!D7</f>
        <v>6.3263749251712707E-8</v>
      </c>
      <c r="H3" s="6">
        <f>LCI_default_S3!AI10/LCIA_Methods!D8</f>
        <v>-1.6633054680999384E-6</v>
      </c>
      <c r="I3" s="6">
        <f>LCI_default_S3!AJ10/LCIA_Methods!D9</f>
        <v>-7.1226747289760304E-7</v>
      </c>
      <c r="J3" s="6">
        <f>LCI_default_S3!AK10/LCIA_Methods!D10</f>
        <v>-1.4869067584364145E-6</v>
      </c>
      <c r="K3" s="6">
        <f>LCI_default_S3!AL10/LCIA_Methods!D11</f>
        <v>3.5052486857671995E-6</v>
      </c>
      <c r="L3" s="6">
        <f>LCI_default_S3!AM10/LCIA_Methods!D12</f>
        <v>-8.2709732492937114E-7</v>
      </c>
      <c r="M3" s="6">
        <f>LCI_default_S3!AN10/LCIA_Methods!D13</f>
        <v>1.0913490019448128E-6</v>
      </c>
      <c r="N3" s="6">
        <f>LCI_default_S3!AO10/LCIA_Methods!D14</f>
        <v>2.8644119453391236E-8</v>
      </c>
      <c r="O3" s="6">
        <f>LCI_default_S3!AP10/LCIA_Methods!D15</f>
        <v>-4.4364885541267319E-7</v>
      </c>
      <c r="P3" s="6">
        <f>LCI_default_S3!AQ10/LCIA_Methods!D16</f>
        <v>7.9987485099465045E-7</v>
      </c>
      <c r="Q3" s="6">
        <f>LCI_default_S3!AR10/LCIA_Methods!D17</f>
        <v>-7.8896155937566274E-6</v>
      </c>
    </row>
    <row r="4" spans="1:17" x14ac:dyDescent="0.35">
      <c r="A4" s="5" t="s">
        <v>3</v>
      </c>
      <c r="B4" s="6">
        <f>LCI_default_S3!AC12/LCIA_Methods!D2</f>
        <v>2.8459373950209174E-6</v>
      </c>
      <c r="C4" s="6">
        <f>LCI_default_S3!AD12/LCIA_Methods!D3</f>
        <v>2.1801494545344895E-7</v>
      </c>
      <c r="D4" s="6">
        <f>LCI_default_S3!AE12/LCIA_Methods!D4</f>
        <v>1.0154565572503896E-5</v>
      </c>
      <c r="E4" s="6">
        <f>LCI_default_S3!AF12/LCIA_Methods!D5</f>
        <v>4.3135481536276429E-6</v>
      </c>
      <c r="F4" s="6">
        <f>LCI_default_S3!AG12/LCIA_Methods!D6</f>
        <v>2.9413054576614331E-6</v>
      </c>
      <c r="G4" s="6">
        <f>LCI_default_S3!AH12/LCIA_Methods!D7</f>
        <v>3.5304265882592303E-7</v>
      </c>
      <c r="H4" s="6">
        <f>LCI_default_S3!AI12/LCIA_Methods!D8</f>
        <v>2.6106290377071338E-6</v>
      </c>
      <c r="I4" s="6">
        <f>LCI_default_S3!AJ12/LCIA_Methods!D9</f>
        <v>1.8064365845879001E-6</v>
      </c>
      <c r="J4" s="6">
        <f>LCI_default_S3!AK12/LCIA_Methods!D10</f>
        <v>1.8822062005623352E-6</v>
      </c>
      <c r="K4" s="6">
        <f>LCI_default_S3!AL12/LCIA_Methods!D11</f>
        <v>2.1505967142236614E-7</v>
      </c>
      <c r="L4" s="6">
        <f>LCI_default_S3!AM12/LCIA_Methods!D12</f>
        <v>1.2645354692555693E-6</v>
      </c>
      <c r="M4" s="6">
        <f>LCI_default_S3!AN12/LCIA_Methods!D13</f>
        <v>3.3801684420149166E-6</v>
      </c>
      <c r="N4" s="6">
        <f>LCI_default_S3!AO12/LCIA_Methods!D14</f>
        <v>7.6567781801441251E-7</v>
      </c>
      <c r="O4" s="6">
        <f>LCI_default_S3!AP12/LCIA_Methods!D15</f>
        <v>1.4236954292894683E-7</v>
      </c>
      <c r="P4" s="6">
        <f>LCI_default_S3!AQ12/LCIA_Methods!D16</f>
        <v>5.0054040237076743E-7</v>
      </c>
      <c r="Q4" s="6">
        <f>LCI_default_S3!AR12/LCIA_Methods!D17</f>
        <v>5.4896761895796755E-6</v>
      </c>
    </row>
    <row r="5" spans="1:17" x14ac:dyDescent="0.35">
      <c r="A5" s="5" t="s">
        <v>4</v>
      </c>
      <c r="B5" s="6">
        <f>LCI_default_S3!AC14/LCIA_Methods!D2</f>
        <v>2.6533823822591651E-6</v>
      </c>
      <c r="C5" s="6">
        <f>LCI_default_S3!AD14/LCIA_Methods!D3</f>
        <v>1.8425218111679144E-7</v>
      </c>
      <c r="D5" s="6">
        <f>LCI_default_S3!AE14/LCIA_Methods!D4</f>
        <v>1.3313133127427464E-5</v>
      </c>
      <c r="E5" s="6">
        <f>LCI_default_S3!AF14/LCIA_Methods!D5</f>
        <v>3.0491898226088537E-6</v>
      </c>
      <c r="F5" s="6">
        <f>LCI_default_S3!AG14/LCIA_Methods!D6</f>
        <v>2.92930738763548E-6</v>
      </c>
      <c r="G5" s="6">
        <f>LCI_default_S3!AH14/LCIA_Methods!D7</f>
        <v>3.0311742084254197E-7</v>
      </c>
      <c r="H5" s="6">
        <f>LCI_default_S3!AI14/LCIA_Methods!D8</f>
        <v>2.75740493548297E-6</v>
      </c>
      <c r="I5" s="6">
        <f>LCI_default_S3!AJ14/LCIA_Methods!D9</f>
        <v>1.9131404580970818E-6</v>
      </c>
      <c r="J5" s="6">
        <f>LCI_default_S3!AK14/LCIA_Methods!D10</f>
        <v>2.08718118892055E-6</v>
      </c>
      <c r="K5" s="6">
        <f>LCI_default_S3!AL14/LCIA_Methods!D11</f>
        <v>2.7203731108305188E-7</v>
      </c>
      <c r="L5" s="6">
        <f>LCI_default_S3!AM14/LCIA_Methods!D12</f>
        <v>1.3714017346233147E-6</v>
      </c>
      <c r="M5" s="6">
        <f>LCI_default_S3!AN14/LCIA_Methods!D13</f>
        <v>2.2637524587619942E-6</v>
      </c>
      <c r="N5" s="6">
        <f>LCI_default_S3!AO14/LCIA_Methods!D14</f>
        <v>7.3444991361100533E-7</v>
      </c>
      <c r="O5" s="6">
        <f>LCI_default_S3!AP14/LCIA_Methods!D15</f>
        <v>1.5005684580093188E-7</v>
      </c>
      <c r="P5" s="6">
        <f>LCI_default_S3!AQ14/LCIA_Methods!D16</f>
        <v>7.0734360875375502E-7</v>
      </c>
      <c r="Q5" s="6">
        <f>LCI_default_S3!AR14/LCIA_Methods!D17</f>
        <v>4.9534866464048362E-6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LCI_db1_default!AC6/LCIA_Methods!D2</f>
        <v>4.7620595234257733E-6</v>
      </c>
      <c r="C2" s="6">
        <f>LCI_db1_default!AD6/LCIA_Methods!D3</f>
        <v>8.5606625677214524E-8</v>
      </c>
      <c r="D2" s="6">
        <f>LCI_db1_default!AE6/LCIA_Methods!D4</f>
        <v>9.8595816858380433E-6</v>
      </c>
      <c r="E2" s="6">
        <f>LCI_db1_default!AF6/LCIA_Methods!D5</f>
        <v>2.4861315019907825E-6</v>
      </c>
      <c r="F2" s="6">
        <f>LCI_db1_default!AG6/LCIA_Methods!D6</f>
        <v>2.2592160650229233E-6</v>
      </c>
      <c r="G2" s="6">
        <f>LCI_db1_default!AH6/LCIA_Methods!D7</f>
        <v>1.9075329313839657E-7</v>
      </c>
      <c r="H2" s="6">
        <f>LCI_db1_default!AI6/LCIA_Methods!D8</f>
        <v>1.5295875060267048E-6</v>
      </c>
      <c r="I2" s="6">
        <f>LCI_db1_default!AJ6/LCIA_Methods!D9</f>
        <v>1.0475042936580198E-6</v>
      </c>
      <c r="J2" s="6">
        <f>LCI_db1_default!AK6/LCIA_Methods!D10</f>
        <v>1.0737424414248365E-6</v>
      </c>
      <c r="K2" s="6">
        <f>LCI_db1_default!AL6/LCIA_Methods!D11</f>
        <v>2.8612442596145617E-7</v>
      </c>
      <c r="L2" s="6">
        <f>LCI_db1_default!AM6/LCIA_Methods!D12</f>
        <v>7.7359671556574415E-7</v>
      </c>
      <c r="M2" s="6">
        <f>LCI_db1_default!AN6/LCIA_Methods!D13</f>
        <v>2.0650157866583551E-6</v>
      </c>
      <c r="N2" s="6">
        <f>LCI_db1_default!AO6/LCIA_Methods!D14</f>
        <v>5.9441805703668515E-7</v>
      </c>
      <c r="O2" s="6">
        <f>LCI_db1_default!AP6/LCIA_Methods!D15</f>
        <v>-1.2001374670761676E-8</v>
      </c>
      <c r="P2" s="6">
        <f>LCI_db1_default!AQ6/LCIA_Methods!D16</f>
        <v>4.2854005498091861E-7</v>
      </c>
      <c r="Q2" s="6">
        <f>LCI_db1_default!AR6/LCIA_Methods!D17</f>
        <v>1.4075333204499892E-6</v>
      </c>
    </row>
    <row r="3" spans="1:17" x14ac:dyDescent="0.35">
      <c r="A3" s="5" t="s">
        <v>2</v>
      </c>
      <c r="B3" s="6">
        <f>LCI_db1_default!AC10/LCIA_Methods!D2</f>
        <v>1.5325662357695841E-5</v>
      </c>
      <c r="C3" s="6">
        <f>LCI_db1_default!AD10/LCIA_Methods!D3</f>
        <v>-2.5254164638913451E-7</v>
      </c>
      <c r="D3" s="6">
        <f>LCI_db1_default!AE10/LCIA_Methods!D4</f>
        <v>5.9854665607460382E-7</v>
      </c>
      <c r="E3" s="6">
        <f>LCI_db1_default!AF10/LCIA_Methods!D5</f>
        <v>-2.357769185801067E-6</v>
      </c>
      <c r="F3" s="6">
        <f>LCI_db1_default!AG10/LCIA_Methods!D6</f>
        <v>-8.0860485148138004E-7</v>
      </c>
      <c r="G3" s="6">
        <f>LCI_db1_default!AH10/LCIA_Methods!D7</f>
        <v>-1.3638502958464942E-7</v>
      </c>
      <c r="H3" s="6">
        <f>LCI_db1_default!AI10/LCIA_Methods!D8</f>
        <v>-3.7804287896537616E-6</v>
      </c>
      <c r="I3" s="6">
        <f>LCI_db1_default!AJ10/LCIA_Methods!D9</f>
        <v>-2.3507515200781218E-6</v>
      </c>
      <c r="J3" s="6">
        <f>LCI_db1_default!AK10/LCIA_Methods!D10</f>
        <v>-3.2839620169376931E-6</v>
      </c>
      <c r="K3" s="6">
        <f>LCI_db1_default!AL10/LCIA_Methods!D11</f>
        <v>5.1038568949273197E-7</v>
      </c>
      <c r="L3" s="6">
        <f>LCI_db1_default!AM10/LCIA_Methods!D12</f>
        <v>-1.8310367671566827E-6</v>
      </c>
      <c r="M3" s="6">
        <f>LCI_db1_default!AN10/LCIA_Methods!D13</f>
        <v>-8.1515908214835502E-7</v>
      </c>
      <c r="N3" s="6">
        <f>LCI_db1_default!AO10/LCIA_Methods!D14</f>
        <v>-1.5845954556149012E-7</v>
      </c>
      <c r="O3" s="6">
        <f>LCI_db1_default!AP10/LCIA_Methods!D15</f>
        <v>-7.6815077147396104E-7</v>
      </c>
      <c r="P3" s="6">
        <f>LCI_db1_default!AQ10/LCIA_Methods!D16</f>
        <v>-4.9348696865467861E-7</v>
      </c>
      <c r="Q3" s="6">
        <f>LCI_db1_default!AR10/LCIA_Methods!D17</f>
        <v>-1.2549327189667803E-5</v>
      </c>
    </row>
    <row r="4" spans="1:17" x14ac:dyDescent="0.35">
      <c r="A4" s="5" t="s">
        <v>3</v>
      </c>
      <c r="B4" s="6">
        <f>LCI_db1_default!AC12/LCIA_Methods!D2</f>
        <v>2.7301317989649411E-6</v>
      </c>
      <c r="C4" s="6">
        <f>LCI_db1_default!AD12/LCIA_Methods!D3</f>
        <v>1.5441469866664218E-7</v>
      </c>
      <c r="D4" s="6">
        <f>LCI_db1_default!AE12/LCIA_Methods!D4</f>
        <v>9.6718470668800678E-6</v>
      </c>
      <c r="E4" s="6">
        <f>LCI_db1_default!AF12/LCIA_Methods!D5</f>
        <v>4.1706615852324974E-6</v>
      </c>
      <c r="F4" s="6">
        <f>LCI_db1_default!AG12/LCIA_Methods!D6</f>
        <v>2.8536980106354611E-6</v>
      </c>
      <c r="G4" s="6">
        <f>LCI_db1_default!AH12/LCIA_Methods!D7</f>
        <v>2.5746365241249461E-7</v>
      </c>
      <c r="H4" s="6">
        <f>LCI_db1_default!AI12/LCIA_Methods!D8</f>
        <v>2.4576264122754281E-6</v>
      </c>
      <c r="I4" s="6">
        <f>LCI_db1_default!AJ12/LCIA_Methods!D9</f>
        <v>1.6017211519271513E-6</v>
      </c>
      <c r="J4" s="6">
        <f>LCI_db1_default!AK12/LCIA_Methods!D10</f>
        <v>1.7966251219489857E-6</v>
      </c>
      <c r="K4" s="6">
        <f>LCI_db1_default!AL12/LCIA_Methods!D11</f>
        <v>2.0366829758730211E-7</v>
      </c>
      <c r="L4" s="6">
        <f>LCI_db1_default!AM12/LCIA_Methods!D12</f>
        <v>1.2157766276707178E-6</v>
      </c>
      <c r="M4" s="6">
        <f>LCI_db1_default!AN12/LCIA_Methods!D13</f>
        <v>3.2812161780646592E-6</v>
      </c>
      <c r="N4" s="6">
        <f>LCI_db1_default!AO12/LCIA_Methods!D14</f>
        <v>7.6289490711398044E-7</v>
      </c>
      <c r="O4" s="6">
        <f>LCI_db1_default!AP12/LCIA_Methods!D15</f>
        <v>1.3129344524445475E-7</v>
      </c>
      <c r="P4" s="6">
        <f>LCI_db1_default!AQ12/LCIA_Methods!D16</f>
        <v>4.8385492227683694E-7</v>
      </c>
      <c r="Q4" s="6">
        <f>LCI_db1_default!AR12/LCIA_Methods!D17</f>
        <v>4.1053349245974889E-6</v>
      </c>
    </row>
    <row r="5" spans="1:17" x14ac:dyDescent="0.35">
      <c r="A5" s="5" t="s">
        <v>4</v>
      </c>
      <c r="B5" s="6">
        <f>LCI_db1_default!AC14/LCIA_Methods!D2</f>
        <v>2.5954770616429709E-6</v>
      </c>
      <c r="C5" s="6">
        <f>LCI_db1_default!AD14/LCIA_Methods!D3</f>
        <v>1.5245066770637913E-7</v>
      </c>
      <c r="D5" s="6">
        <f>LCI_db1_default!AE14/LCIA_Methods!D4</f>
        <v>1.3071749775064508E-5</v>
      </c>
      <c r="E5" s="6">
        <f>LCI_db1_default!AF14/LCIA_Methods!D5</f>
        <v>2.9777450090935891E-6</v>
      </c>
      <c r="F5" s="6">
        <f>LCI_db1_default!AG14/LCIA_Methods!D6</f>
        <v>2.8855017401159987E-6</v>
      </c>
      <c r="G5" s="6">
        <f>LCI_db1_default!AH14/LCIA_Methods!D7</f>
        <v>2.5532582786334654E-7</v>
      </c>
      <c r="H5" s="6">
        <f>LCI_db1_default!AI14/LCIA_Methods!D8</f>
        <v>2.680900333754378E-6</v>
      </c>
      <c r="I5" s="6">
        <f>LCI_db1_default!AJ14/LCIA_Methods!D9</f>
        <v>1.810778326057313E-6</v>
      </c>
      <c r="J5" s="6">
        <f>LCI_db1_default!AK14/LCIA_Methods!D10</f>
        <v>2.0443888071962474E-6</v>
      </c>
      <c r="K5" s="6">
        <f>LCI_db1_default!AL14/LCIA_Methods!D11</f>
        <v>2.6634142370046693E-7</v>
      </c>
      <c r="L5" s="6">
        <f>LCI_db1_default!AM14/LCIA_Methods!D12</f>
        <v>1.3470212684032375E-6</v>
      </c>
      <c r="M5" s="6">
        <f>LCI_db1_default!AN14/LCIA_Methods!D13</f>
        <v>2.2142738153230559E-6</v>
      </c>
      <c r="N5" s="6">
        <f>LCI_db1_default!AO14/LCIA_Methods!D14</f>
        <v>7.3305935785121334E-7</v>
      </c>
      <c r="O5" s="6">
        <f>LCI_db1_default!AP14/LCIA_Methods!D15</f>
        <v>1.445185443201606E-7</v>
      </c>
      <c r="P5" s="6">
        <f>LCI_db1_default!AQ14/LCIA_Methods!D16</f>
        <v>6.9900581799550547E-7</v>
      </c>
      <c r="Q5" s="6">
        <f>LCI_db1_default!AR14/LCIA_Methods!D17</f>
        <v>4.2612857543909218E-6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LCI_db1_S1!AC6/LCIA_Methods!D2</f>
        <v>4.5908229125962132E-6</v>
      </c>
      <c r="C2" s="6">
        <f>LCI_db1_S1!AD6/LCIA_Methods!D3</f>
        <v>8.2076186453894158E-8</v>
      </c>
      <c r="D2" s="6">
        <f>LCI_db1_S1!AE6/LCIA_Methods!D4</f>
        <v>6.1690875150301938E-6</v>
      </c>
      <c r="E2" s="6">
        <f>LCI_db1_S1!AF6/LCIA_Methods!D5</f>
        <v>2.3480887206719552E-6</v>
      </c>
      <c r="F2" s="6">
        <f>LCI_db1_S1!AG6/LCIA_Methods!D6</f>
        <v>2.2233136627897826E-6</v>
      </c>
      <c r="G2" s="6">
        <f>LCI_db1_S1!AH6/LCIA_Methods!D7</f>
        <v>1.7371905757608584E-7</v>
      </c>
      <c r="H2" s="6">
        <f>LCI_db1_S1!AI6/LCIA_Methods!D8</f>
        <v>1.3639604296596347E-6</v>
      </c>
      <c r="I2" s="6">
        <f>LCI_db1_S1!AJ6/LCIA_Methods!D9</f>
        <v>9.1076475582576096E-7</v>
      </c>
      <c r="J2" s="6">
        <f>LCI_db1_S1!AK6/LCIA_Methods!D10</f>
        <v>9.2544014873925077E-7</v>
      </c>
      <c r="K2" s="6">
        <f>LCI_db1_S1!AL6/LCIA_Methods!D11</f>
        <v>1.3741230730794713E-8</v>
      </c>
      <c r="L2" s="6">
        <f>LCI_db1_S1!AM6/LCIA_Methods!D12</f>
        <v>6.9082412089930965E-7</v>
      </c>
      <c r="M2" s="6">
        <f>LCI_db1_S1!AN6/LCIA_Methods!D13</f>
        <v>2.060580293871786E-6</v>
      </c>
      <c r="N2" s="6">
        <f>LCI_db1_S1!AO6/LCIA_Methods!D14</f>
        <v>5.8876686338309749E-7</v>
      </c>
      <c r="O2" s="6">
        <f>LCI_db1_S1!AP6/LCIA_Methods!D15</f>
        <v>-3.9359010895059357E-8</v>
      </c>
      <c r="P2" s="6">
        <f>LCI_db1_S1!AQ6/LCIA_Methods!D16</f>
        <v>3.2953213966568085E-7</v>
      </c>
      <c r="Q2" s="6">
        <f>LCI_db1_S1!AR6/LCIA_Methods!D17</f>
        <v>1.0000178391414699E-6</v>
      </c>
    </row>
    <row r="3" spans="1:17" x14ac:dyDescent="0.35">
      <c r="A3" s="5" t="s">
        <v>2</v>
      </c>
      <c r="B3" s="6">
        <f>LCI_db1_S1!AC10/LCIA_Methods!D2</f>
        <v>1.429824269271848E-5</v>
      </c>
      <c r="C3" s="6">
        <f>LCI_db1_S1!AD10/LCIA_Methods!D3</f>
        <v>-2.7372428172905678E-7</v>
      </c>
      <c r="D3" s="6">
        <f>LCI_db1_S1!AE10/LCIA_Methods!D4</f>
        <v>-2.1544418368772493E-5</v>
      </c>
      <c r="E3" s="6">
        <f>LCI_db1_S1!AF10/LCIA_Methods!D5</f>
        <v>-3.1860258737140278E-6</v>
      </c>
      <c r="F3" s="6">
        <f>LCI_db1_S1!AG10/LCIA_Methods!D6</f>
        <v>-1.0240192648802223E-6</v>
      </c>
      <c r="G3" s="6">
        <f>LCI_db1_S1!AH10/LCIA_Methods!D7</f>
        <v>-2.3859044295851369E-7</v>
      </c>
      <c r="H3" s="6">
        <f>LCI_db1_S1!AI10/LCIA_Methods!D8</f>
        <v>-4.7741912478561818E-6</v>
      </c>
      <c r="I3" s="6">
        <f>LCI_db1_S1!AJ10/LCIA_Methods!D9</f>
        <v>-3.1711887470716744E-6</v>
      </c>
      <c r="J3" s="6">
        <f>LCI_db1_S1!AK10/LCIA_Methods!D10</f>
        <v>-4.1737757730512072E-6</v>
      </c>
      <c r="K3" s="6">
        <f>LCI_db1_S1!AL10/LCIA_Methods!D11</f>
        <v>-1.1239134818912365E-6</v>
      </c>
      <c r="L3" s="6">
        <f>LCI_db1_S1!AM10/LCIA_Methods!D12</f>
        <v>-2.3276723351552898E-6</v>
      </c>
      <c r="M3" s="6">
        <f>LCI_db1_S1!AN10/LCIA_Methods!D13</f>
        <v>-8.4177203886776814E-7</v>
      </c>
      <c r="N3" s="6">
        <f>LCI_db1_S1!AO10/LCIA_Methods!D14</f>
        <v>-1.9236670748301587E-7</v>
      </c>
      <c r="O3" s="6">
        <f>LCI_db1_S1!AP10/LCIA_Methods!D15</f>
        <v>-9.3229658881974712E-7</v>
      </c>
      <c r="P3" s="6">
        <f>LCI_db1_S1!AQ10/LCIA_Methods!D16</f>
        <v>-1.0875344605461048E-6</v>
      </c>
      <c r="Q3" s="6">
        <f>LCI_db1_S1!AR10/LCIA_Methods!D17</f>
        <v>-1.4994420077518917E-5</v>
      </c>
    </row>
    <row r="4" spans="1:17" x14ac:dyDescent="0.35">
      <c r="A4" s="5" t="s">
        <v>3</v>
      </c>
      <c r="B4" s="6">
        <f>LCI_db1_S1!AC12/LCIA_Methods!D2</f>
        <v>2.7301317989649411E-6</v>
      </c>
      <c r="C4" s="6">
        <f>LCI_db1_S1!AD12/LCIA_Methods!D3</f>
        <v>1.5441469866664218E-7</v>
      </c>
      <c r="D4" s="6">
        <f>LCI_db1_S1!AE12/LCIA_Methods!D4</f>
        <v>9.6718470668800678E-6</v>
      </c>
      <c r="E4" s="6">
        <f>LCI_db1_S1!AF12/LCIA_Methods!D5</f>
        <v>4.1706615852324974E-6</v>
      </c>
      <c r="F4" s="6">
        <f>LCI_db1_S1!AG12/LCIA_Methods!D6</f>
        <v>2.8536980106354611E-6</v>
      </c>
      <c r="G4" s="6">
        <f>LCI_db1_S1!AH12/LCIA_Methods!D7</f>
        <v>2.5746365241249461E-7</v>
      </c>
      <c r="H4" s="6">
        <f>LCI_db1_S1!AI12/LCIA_Methods!D8</f>
        <v>2.4576264122754281E-6</v>
      </c>
      <c r="I4" s="6">
        <f>LCI_db1_S1!AJ12/LCIA_Methods!D9</f>
        <v>1.6017211519271513E-6</v>
      </c>
      <c r="J4" s="6">
        <f>LCI_db1_S1!AK12/LCIA_Methods!D10</f>
        <v>1.7966251219489857E-6</v>
      </c>
      <c r="K4" s="6">
        <f>LCI_db1_S1!AL12/LCIA_Methods!D11</f>
        <v>2.0366829758730211E-7</v>
      </c>
      <c r="L4" s="6">
        <f>LCI_db1_S1!AM12/LCIA_Methods!D12</f>
        <v>1.2157766276707178E-6</v>
      </c>
      <c r="M4" s="6">
        <f>LCI_db1_S1!AN12/LCIA_Methods!D13</f>
        <v>3.2812161780646592E-6</v>
      </c>
      <c r="N4" s="6">
        <f>LCI_db1_S1!AO12/LCIA_Methods!D14</f>
        <v>7.6289490711398044E-7</v>
      </c>
      <c r="O4" s="6">
        <f>LCI_db1_S1!AP12/LCIA_Methods!D15</f>
        <v>1.3129344524445475E-7</v>
      </c>
      <c r="P4" s="6">
        <f>LCI_db1_S1!AQ12/LCIA_Methods!D16</f>
        <v>4.8385492227683694E-7</v>
      </c>
      <c r="Q4" s="6">
        <f>LCI_db1_S1!AR12/LCIA_Methods!D17</f>
        <v>4.1053349245974889E-6</v>
      </c>
    </row>
    <row r="5" spans="1:17" x14ac:dyDescent="0.35">
      <c r="A5" s="5" t="s">
        <v>4</v>
      </c>
      <c r="B5" s="6">
        <f>LCI_db1_S1!AC14/LCIA_Methods!D2</f>
        <v>2.5954770616429709E-6</v>
      </c>
      <c r="C5" s="6">
        <f>LCI_db1_S1!AD14/LCIA_Methods!D3</f>
        <v>1.5245066770637913E-7</v>
      </c>
      <c r="D5" s="6">
        <f>LCI_db1_S1!AE14/LCIA_Methods!D4</f>
        <v>1.3071749775064508E-5</v>
      </c>
      <c r="E5" s="6">
        <f>LCI_db1_S1!AF14/LCIA_Methods!D5</f>
        <v>2.9777450090935891E-6</v>
      </c>
      <c r="F5" s="6">
        <f>LCI_db1_S1!AG14/LCIA_Methods!D6</f>
        <v>2.8855017401159987E-6</v>
      </c>
      <c r="G5" s="6">
        <f>LCI_db1_S1!AH14/LCIA_Methods!D7</f>
        <v>2.5532582786334654E-7</v>
      </c>
      <c r="H5" s="6">
        <f>LCI_db1_S1!AI14/LCIA_Methods!D8</f>
        <v>2.680900333754378E-6</v>
      </c>
      <c r="I5" s="6">
        <f>LCI_db1_S1!AJ14/LCIA_Methods!D9</f>
        <v>1.810778326057313E-6</v>
      </c>
      <c r="J5" s="6">
        <f>LCI_db1_S1!AK14/LCIA_Methods!D10</f>
        <v>2.0443888071962474E-6</v>
      </c>
      <c r="K5" s="6">
        <f>LCI_db1_S1!AL14/LCIA_Methods!D11</f>
        <v>2.6634142370046693E-7</v>
      </c>
      <c r="L5" s="6">
        <f>LCI_db1_S1!AM14/LCIA_Methods!D12</f>
        <v>1.3470212684032375E-6</v>
      </c>
      <c r="M5" s="6">
        <f>LCI_db1_S1!AN14/LCIA_Methods!D13</f>
        <v>2.2142738153230559E-6</v>
      </c>
      <c r="N5" s="6">
        <f>LCI_db1_S1!AO14/LCIA_Methods!D14</f>
        <v>7.3305935785121334E-7</v>
      </c>
      <c r="O5" s="6">
        <f>LCI_db1_S1!AP14/LCIA_Methods!D15</f>
        <v>1.445185443201606E-7</v>
      </c>
      <c r="P5" s="6">
        <f>LCI_db1_S1!AQ14/LCIA_Methods!D16</f>
        <v>6.9900581799550547E-7</v>
      </c>
      <c r="Q5" s="6">
        <f>LCI_db1_S1!AR14/LCIA_Methods!D17</f>
        <v>4.2612857543909218E-6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LCI_db1_S2!AC6/LCIA_Methods!D2</f>
        <v>4.7620595234257733E-6</v>
      </c>
      <c r="C2" s="6">
        <f>LCI_db1_S2!AD6/LCIA_Methods!D3</f>
        <v>8.5606625677214524E-8</v>
      </c>
      <c r="D2" s="6">
        <f>LCI_db1_S2!AE6/LCIA_Methods!D4</f>
        <v>9.8595816858380433E-6</v>
      </c>
      <c r="E2" s="6">
        <f>LCI_db1_S2!AF6/LCIA_Methods!D5</f>
        <v>2.4861315019907825E-6</v>
      </c>
      <c r="F2" s="6">
        <f>LCI_db1_S2!AG6/LCIA_Methods!D6</f>
        <v>2.2592160650229233E-6</v>
      </c>
      <c r="G2" s="6">
        <f>LCI_db1_S2!AH6/LCIA_Methods!D7</f>
        <v>1.9075329313839657E-7</v>
      </c>
      <c r="H2" s="6">
        <f>LCI_db1_S2!AI6/LCIA_Methods!D8</f>
        <v>1.5295875060267048E-6</v>
      </c>
      <c r="I2" s="6">
        <f>LCI_db1_S2!AJ6/LCIA_Methods!D9</f>
        <v>1.0475042936580198E-6</v>
      </c>
      <c r="J2" s="6">
        <f>LCI_db1_S2!AK6/LCIA_Methods!D10</f>
        <v>1.0737424414248365E-6</v>
      </c>
      <c r="K2" s="6">
        <f>LCI_db1_S2!AL6/LCIA_Methods!D11</f>
        <v>2.8612442596145617E-7</v>
      </c>
      <c r="L2" s="6">
        <f>LCI_db1_S2!AM6/LCIA_Methods!D12</f>
        <v>7.7359671556574415E-7</v>
      </c>
      <c r="M2" s="6">
        <f>LCI_db1_S2!AN6/LCIA_Methods!D13</f>
        <v>2.0650157866583551E-6</v>
      </c>
      <c r="N2" s="6">
        <f>LCI_db1_S2!AO6/LCIA_Methods!D14</f>
        <v>5.9441805703668515E-7</v>
      </c>
      <c r="O2" s="6">
        <f>LCI_db1_S2!AP6/LCIA_Methods!D15</f>
        <v>-1.2001374670761676E-8</v>
      </c>
      <c r="P2" s="6">
        <f>LCI_db1_S2!AQ6/LCIA_Methods!D16</f>
        <v>4.2854005498091861E-7</v>
      </c>
      <c r="Q2" s="6">
        <f>LCI_db1_S2!AR6/LCIA_Methods!D17</f>
        <v>1.4075333204499892E-6</v>
      </c>
    </row>
    <row r="3" spans="1:17" x14ac:dyDescent="0.35">
      <c r="A3" s="5" t="s">
        <v>2</v>
      </c>
      <c r="B3" s="6">
        <f>LCI_db1_S2!AC10/LCIA_Methods!D2</f>
        <v>1.5325662357695841E-5</v>
      </c>
      <c r="C3" s="6">
        <f>LCI_db1_S2!AD10/LCIA_Methods!D3</f>
        <v>-2.5254164638913451E-7</v>
      </c>
      <c r="D3" s="6">
        <f>LCI_db1_S2!AE10/LCIA_Methods!D4</f>
        <v>5.9854665607460382E-7</v>
      </c>
      <c r="E3" s="6">
        <f>LCI_db1_S2!AF10/LCIA_Methods!D5</f>
        <v>-2.357769185801067E-6</v>
      </c>
      <c r="F3" s="6">
        <f>LCI_db1_S2!AG10/LCIA_Methods!D6</f>
        <v>-8.0860485148138004E-7</v>
      </c>
      <c r="G3" s="6">
        <f>LCI_db1_S2!AH10/LCIA_Methods!D7</f>
        <v>-1.3638502958464942E-7</v>
      </c>
      <c r="H3" s="6">
        <f>LCI_db1_S2!AI10/LCIA_Methods!D8</f>
        <v>-3.7804287896537616E-6</v>
      </c>
      <c r="I3" s="6">
        <f>LCI_db1_S2!AJ10/LCIA_Methods!D9</f>
        <v>-2.3507515200781218E-6</v>
      </c>
      <c r="J3" s="6">
        <f>LCI_db1_S2!AK10/LCIA_Methods!D10</f>
        <v>-3.2839620169376931E-6</v>
      </c>
      <c r="K3" s="6">
        <f>LCI_db1_S2!AL10/LCIA_Methods!D11</f>
        <v>5.1038568949273197E-7</v>
      </c>
      <c r="L3" s="6">
        <f>LCI_db1_S2!AM10/LCIA_Methods!D12</f>
        <v>-1.8310367671566827E-6</v>
      </c>
      <c r="M3" s="6">
        <f>LCI_db1_S2!AN10/LCIA_Methods!D13</f>
        <v>-8.1515908214835502E-7</v>
      </c>
      <c r="N3" s="6">
        <f>LCI_db1_S2!AO10/LCIA_Methods!D14</f>
        <v>-1.5845954556149012E-7</v>
      </c>
      <c r="O3" s="6">
        <f>LCI_db1_S2!AP10/LCIA_Methods!D15</f>
        <v>-7.6815077147396104E-7</v>
      </c>
      <c r="P3" s="6">
        <f>LCI_db1_S2!AQ10/LCIA_Methods!D16</f>
        <v>-4.9348696865467861E-7</v>
      </c>
      <c r="Q3" s="6">
        <f>LCI_db1_S2!AR10/LCIA_Methods!D17</f>
        <v>-1.2549327189667803E-5</v>
      </c>
    </row>
    <row r="4" spans="1:17" x14ac:dyDescent="0.35">
      <c r="A4" s="5" t="s">
        <v>3</v>
      </c>
      <c r="B4" s="6">
        <f>LCI_db1_S2!AC12/LCIA_Methods!D2</f>
        <v>2.7301317989649411E-6</v>
      </c>
      <c r="C4" s="6">
        <f>LCI_db1_S2!AD12/LCIA_Methods!D3</f>
        <v>1.5441469866664218E-7</v>
      </c>
      <c r="D4" s="6">
        <f>LCI_db1_S2!AE12/LCIA_Methods!D4</f>
        <v>9.6718470668800678E-6</v>
      </c>
      <c r="E4" s="6">
        <f>LCI_db1_S2!AF12/LCIA_Methods!D5</f>
        <v>4.1706615852324974E-6</v>
      </c>
      <c r="F4" s="6">
        <f>LCI_db1_S2!AG12/LCIA_Methods!D6</f>
        <v>2.8536980106354611E-6</v>
      </c>
      <c r="G4" s="6">
        <f>LCI_db1_S2!AH12/LCIA_Methods!D7</f>
        <v>2.5746365241249461E-7</v>
      </c>
      <c r="H4" s="6">
        <f>LCI_db1_S2!AI12/LCIA_Methods!D8</f>
        <v>2.4576264122754281E-6</v>
      </c>
      <c r="I4" s="6">
        <f>LCI_db1_S2!AJ12/LCIA_Methods!D9</f>
        <v>1.6017211519271513E-6</v>
      </c>
      <c r="J4" s="6">
        <f>LCI_db1_S2!AK12/LCIA_Methods!D10</f>
        <v>1.7966251219489857E-6</v>
      </c>
      <c r="K4" s="6">
        <f>LCI_db1_S2!AL12/LCIA_Methods!D11</f>
        <v>2.0366829758730211E-7</v>
      </c>
      <c r="L4" s="6">
        <f>LCI_db1_S2!AM12/LCIA_Methods!D12</f>
        <v>1.2157766276707178E-6</v>
      </c>
      <c r="M4" s="6">
        <f>LCI_db1_S2!AN12/LCIA_Methods!D13</f>
        <v>3.2812161780646592E-6</v>
      </c>
      <c r="N4" s="6">
        <f>LCI_db1_S2!AO12/LCIA_Methods!D14</f>
        <v>7.6289490711398044E-7</v>
      </c>
      <c r="O4" s="6">
        <f>LCI_db1_S2!AP12/LCIA_Methods!D15</f>
        <v>1.3129344524445475E-7</v>
      </c>
      <c r="P4" s="6">
        <f>LCI_db1_S2!AQ12/LCIA_Methods!D16</f>
        <v>4.8385492227683694E-7</v>
      </c>
      <c r="Q4" s="6">
        <f>LCI_db1_S2!AR12/LCIA_Methods!D17</f>
        <v>4.1053349245974889E-6</v>
      </c>
    </row>
    <row r="5" spans="1:17" x14ac:dyDescent="0.35">
      <c r="A5" s="5" t="s">
        <v>4</v>
      </c>
      <c r="B5" s="6">
        <f>LCI_db1_S2!AC14/LCIA_Methods!D2</f>
        <v>2.5954770616429709E-6</v>
      </c>
      <c r="C5" s="6">
        <f>LCI_db1_S2!AD14/LCIA_Methods!D3</f>
        <v>1.5245066770637913E-7</v>
      </c>
      <c r="D5" s="6">
        <f>LCI_db1_S2!AE14/LCIA_Methods!D4</f>
        <v>1.3071749775064508E-5</v>
      </c>
      <c r="E5" s="6">
        <f>LCI_db1_S2!AF14/LCIA_Methods!D5</f>
        <v>2.9777450090935891E-6</v>
      </c>
      <c r="F5" s="6">
        <f>LCI_db1_S2!AG14/LCIA_Methods!D6</f>
        <v>2.8855017401159987E-6</v>
      </c>
      <c r="G5" s="6">
        <f>LCI_db1_S2!AH14/LCIA_Methods!D7</f>
        <v>2.5532582786334654E-7</v>
      </c>
      <c r="H5" s="6">
        <f>LCI_db1_S2!AI14/LCIA_Methods!D8</f>
        <v>2.680900333754378E-6</v>
      </c>
      <c r="I5" s="6">
        <f>LCI_db1_S2!AJ14/LCIA_Methods!D9</f>
        <v>1.810778326057313E-6</v>
      </c>
      <c r="J5" s="6">
        <f>LCI_db1_S2!AK14/LCIA_Methods!D10</f>
        <v>2.0443888071962474E-6</v>
      </c>
      <c r="K5" s="6">
        <f>LCI_db1_S2!AL14/LCIA_Methods!D11</f>
        <v>2.6634142370046693E-7</v>
      </c>
      <c r="L5" s="6">
        <f>LCI_db1_S2!AM14/LCIA_Methods!D12</f>
        <v>1.3470212684032375E-6</v>
      </c>
      <c r="M5" s="6">
        <f>LCI_db1_S2!AN14/LCIA_Methods!D13</f>
        <v>2.2142738153230559E-6</v>
      </c>
      <c r="N5" s="6">
        <f>LCI_db1_S2!AO14/LCIA_Methods!D14</f>
        <v>7.3305935785121334E-7</v>
      </c>
      <c r="O5" s="6">
        <f>LCI_db1_S2!AP14/LCIA_Methods!D15</f>
        <v>1.445185443201606E-7</v>
      </c>
      <c r="P5" s="6">
        <f>LCI_db1_S2!AQ14/LCIA_Methods!D16</f>
        <v>6.9900581799550547E-7</v>
      </c>
      <c r="Q5" s="6">
        <f>LCI_db1_S2!AR14/LCIA_Methods!D17</f>
        <v>4.2612857543909218E-6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LCI_db1_S3!AC6/LCIA_Methods!D2</f>
        <v>5.180518437885908E-6</v>
      </c>
      <c r="C2" s="6">
        <f>LCI_db1_S3!AD6/LCIA_Methods!D3</f>
        <v>9.5248872536720647E-8</v>
      </c>
      <c r="D2" s="6">
        <f>LCI_db1_S3!AE6/LCIA_Methods!D4</f>
        <v>1.6947557869076664E-5</v>
      </c>
      <c r="E2" s="6">
        <f>LCI_db1_S3!AF6/LCIA_Methods!D5</f>
        <v>3.1261164007202112E-6</v>
      </c>
      <c r="F2" s="6">
        <f>LCI_db1_S3!AG6/LCIA_Methods!D6</f>
        <v>2.4399738688132961E-6</v>
      </c>
      <c r="G2" s="6">
        <f>LCI_db1_S3!AH6/LCIA_Methods!D7</f>
        <v>2.2757497150369285E-7</v>
      </c>
      <c r="H2" s="6">
        <f>LCI_db1_S3!AI6/LCIA_Methods!D8</f>
        <v>1.8881192364967885E-6</v>
      </c>
      <c r="I2" s="6">
        <f>LCI_db1_S3!AJ6/LCIA_Methods!D9</f>
        <v>1.3281818463416436E-6</v>
      </c>
      <c r="J2" s="6">
        <f>LCI_db1_S3!AK6/LCIA_Methods!D10</f>
        <v>1.376427519770234E-6</v>
      </c>
      <c r="K2" s="6">
        <f>LCI_db1_S3!AL6/LCIA_Methods!D11</f>
        <v>7.8569099025125378E-7</v>
      </c>
      <c r="L2" s="6">
        <f>LCI_db1_S3!AM6/LCIA_Methods!D12</f>
        <v>9.4272937122799122E-7</v>
      </c>
      <c r="M2" s="6">
        <f>LCI_db1_S3!AN6/LCIA_Methods!D13</f>
        <v>2.3864391715405045E-6</v>
      </c>
      <c r="N2" s="6">
        <f>LCI_db1_S3!AO6/LCIA_Methods!D14</f>
        <v>6.2570534160535327E-7</v>
      </c>
      <c r="O2" s="6">
        <f>LCI_db1_S3!AP6/LCIA_Methods!D15</f>
        <v>4.2493304984876243E-8</v>
      </c>
      <c r="P2" s="6">
        <f>LCI_db1_S3!AQ6/LCIA_Methods!D16</f>
        <v>6.4471998277642238E-7</v>
      </c>
      <c r="Q2" s="6">
        <f>LCI_db1_S3!AR6/LCIA_Methods!D17</f>
        <v>2.2355240292570608E-6</v>
      </c>
    </row>
    <row r="3" spans="1:17" x14ac:dyDescent="0.35">
      <c r="A3" s="5" t="s">
        <v>2</v>
      </c>
      <c r="B3" s="6">
        <f>LCI_db1_S3!AC10/LCIA_Methods!D2</f>
        <v>1.7836415844456644E-5</v>
      </c>
      <c r="C3" s="6">
        <f>LCI_db1_S3!AD10/LCIA_Methods!D3</f>
        <v>-1.9468816523209779E-7</v>
      </c>
      <c r="D3" s="6">
        <f>LCI_db1_S3!AE10/LCIA_Methods!D4</f>
        <v>4.3126403755506317E-5</v>
      </c>
      <c r="E3" s="6">
        <f>LCI_db1_S3!AF10/LCIA_Methods!D5</f>
        <v>1.4821402065755048E-6</v>
      </c>
      <c r="F3" s="6">
        <f>LCI_db1_S3!AG10/LCIA_Methods!D6</f>
        <v>2.7594197126085711E-7</v>
      </c>
      <c r="G3" s="6">
        <f>LCI_db1_S3!AH10/LCIA_Methods!D7</f>
        <v>8.4545040607128328E-8</v>
      </c>
      <c r="H3" s="6">
        <f>LCI_db1_S3!AI10/LCIA_Methods!D8</f>
        <v>-1.6292384068332595E-6</v>
      </c>
      <c r="I3" s="6">
        <f>LCI_db1_S3!AJ10/LCIA_Methods!D9</f>
        <v>-6.6668620397637989E-7</v>
      </c>
      <c r="J3" s="6">
        <f>LCI_db1_S3!AK10/LCIA_Methods!D10</f>
        <v>-1.4678515468653091E-6</v>
      </c>
      <c r="K3" s="6">
        <f>LCI_db1_S3!AL10/LCIA_Methods!D11</f>
        <v>3.5077850752315168E-6</v>
      </c>
      <c r="L3" s="6">
        <f>LCI_db1_S3!AM10/LCIA_Methods!D12</f>
        <v>-8.1624083318320032E-7</v>
      </c>
      <c r="M3" s="6">
        <f>LCI_db1_S3!AN10/LCIA_Methods!D13</f>
        <v>1.1133812271445423E-6</v>
      </c>
      <c r="N3" s="6">
        <f>LCI_db1_S3!AO10/LCIA_Methods!D14</f>
        <v>2.9264161850518595E-8</v>
      </c>
      <c r="O3" s="6">
        <f>LCI_db1_S3!AP10/LCIA_Methods!D15</f>
        <v>-4.4118269354013365E-7</v>
      </c>
      <c r="P3" s="6">
        <f>LCI_db1_S3!AQ10/LCIA_Methods!D16</f>
        <v>8.0359259811834401E-7</v>
      </c>
      <c r="Q3" s="6">
        <f>LCI_db1_S3!AR10/LCIA_Methods!D17</f>
        <v>-7.5813829368253742E-6</v>
      </c>
    </row>
    <row r="4" spans="1:17" x14ac:dyDescent="0.35">
      <c r="A4" s="5" t="s">
        <v>3</v>
      </c>
      <c r="B4" s="6">
        <f>LCI_db1_S3!AC12/LCIA_Methods!D2</f>
        <v>2.7301317989649411E-6</v>
      </c>
      <c r="C4" s="6">
        <f>LCI_db1_S3!AD12/LCIA_Methods!D3</f>
        <v>1.5441469866664218E-7</v>
      </c>
      <c r="D4" s="6">
        <f>LCI_db1_S3!AE12/LCIA_Methods!D4</f>
        <v>9.6718470668800678E-6</v>
      </c>
      <c r="E4" s="6">
        <f>LCI_db1_S3!AF12/LCIA_Methods!D5</f>
        <v>4.1706615852324974E-6</v>
      </c>
      <c r="F4" s="6">
        <f>LCI_db1_S3!AG12/LCIA_Methods!D6</f>
        <v>2.8536980106354611E-6</v>
      </c>
      <c r="G4" s="6">
        <f>LCI_db1_S3!AH12/LCIA_Methods!D7</f>
        <v>2.5746365241249461E-7</v>
      </c>
      <c r="H4" s="6">
        <f>LCI_db1_S3!AI12/LCIA_Methods!D8</f>
        <v>2.4576264122754281E-6</v>
      </c>
      <c r="I4" s="6">
        <f>LCI_db1_S3!AJ12/LCIA_Methods!D9</f>
        <v>1.6017211519271513E-6</v>
      </c>
      <c r="J4" s="6">
        <f>LCI_db1_S3!AK12/LCIA_Methods!D10</f>
        <v>1.7966251219489857E-6</v>
      </c>
      <c r="K4" s="6">
        <f>LCI_db1_S3!AL12/LCIA_Methods!D11</f>
        <v>2.0366829758730211E-7</v>
      </c>
      <c r="L4" s="6">
        <f>LCI_db1_S3!AM12/LCIA_Methods!D12</f>
        <v>1.2157766276707178E-6</v>
      </c>
      <c r="M4" s="6">
        <f>LCI_db1_S3!AN12/LCIA_Methods!D13</f>
        <v>3.2812161780646592E-6</v>
      </c>
      <c r="N4" s="6">
        <f>LCI_db1_S3!AO12/LCIA_Methods!D14</f>
        <v>7.6289490711398044E-7</v>
      </c>
      <c r="O4" s="6">
        <f>LCI_db1_S3!AP12/LCIA_Methods!D15</f>
        <v>1.3129344524445475E-7</v>
      </c>
      <c r="P4" s="6">
        <f>LCI_db1_S3!AQ12/LCIA_Methods!D16</f>
        <v>4.8385492227683694E-7</v>
      </c>
      <c r="Q4" s="6">
        <f>LCI_db1_S3!AR12/LCIA_Methods!D17</f>
        <v>4.1053349245974889E-6</v>
      </c>
    </row>
    <row r="5" spans="1:17" x14ac:dyDescent="0.35">
      <c r="A5" s="5" t="s">
        <v>4</v>
      </c>
      <c r="B5" s="6">
        <f>LCI_db1_S3!AC14/LCIA_Methods!D2</f>
        <v>2.5954770616429709E-6</v>
      </c>
      <c r="C5" s="6">
        <f>LCI_db1_S3!AD14/LCIA_Methods!D3</f>
        <v>1.5245066770637913E-7</v>
      </c>
      <c r="D5" s="6">
        <f>LCI_db1_S3!AE14/LCIA_Methods!D4</f>
        <v>1.3071749775064508E-5</v>
      </c>
      <c r="E5" s="6">
        <f>LCI_db1_S3!AF14/LCIA_Methods!D5</f>
        <v>2.9777450090935891E-6</v>
      </c>
      <c r="F5" s="6">
        <f>LCI_db1_S3!AG14/LCIA_Methods!D6</f>
        <v>2.8855017401159987E-6</v>
      </c>
      <c r="G5" s="6">
        <f>LCI_db1_S3!AH14/LCIA_Methods!D7</f>
        <v>2.5532582786334654E-7</v>
      </c>
      <c r="H5" s="6">
        <f>LCI_db1_S3!AI14/LCIA_Methods!D8</f>
        <v>2.680900333754378E-6</v>
      </c>
      <c r="I5" s="6">
        <f>LCI_db1_S3!AJ14/LCIA_Methods!D9</f>
        <v>1.810778326057313E-6</v>
      </c>
      <c r="J5" s="6">
        <f>LCI_db1_S3!AK14/LCIA_Methods!D10</f>
        <v>2.0443888071962474E-6</v>
      </c>
      <c r="K5" s="6">
        <f>LCI_db1_S3!AL14/LCIA_Methods!D11</f>
        <v>2.6634142370046693E-7</v>
      </c>
      <c r="L5" s="6">
        <f>LCI_db1_S3!AM14/LCIA_Methods!D12</f>
        <v>1.3470212684032375E-6</v>
      </c>
      <c r="M5" s="6">
        <f>LCI_db1_S3!AN14/LCIA_Methods!D13</f>
        <v>2.2142738153230559E-6</v>
      </c>
      <c r="N5" s="6">
        <f>LCI_db1_S3!AO14/LCIA_Methods!D14</f>
        <v>7.3305935785121334E-7</v>
      </c>
      <c r="O5" s="6">
        <f>LCI_db1_S3!AP14/LCIA_Methods!D15</f>
        <v>1.445185443201606E-7</v>
      </c>
      <c r="P5" s="6">
        <f>LCI_db1_S3!AQ14/LCIA_Methods!D16</f>
        <v>6.9900581799550547E-7</v>
      </c>
      <c r="Q5" s="6">
        <f>LCI_db1_S3!AR14/LCIA_Methods!D17</f>
        <v>4.2612857543909218E-6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LCA_default_default!B2*Waste_Generation_default!C2</f>
        <v>0.4825315344839971</v>
      </c>
      <c r="C2" s="6">
        <f>LCA_default_default!C2*Waste_Generation_default!C2</f>
        <v>1.2034662447603255E-2</v>
      </c>
      <c r="D2" s="6">
        <f>LCA_default_default!D2*Waste_Generation_default!C2</f>
        <v>1.0123261943585915</v>
      </c>
      <c r="E2" s="6">
        <f>LCA_default_default!E2*Waste_Generation_default!C2</f>
        <v>0.25641786758946766</v>
      </c>
      <c r="F2" s="6">
        <f>LCA_default_default!F2*Waste_Generation_default!C2</f>
        <v>0.23070693829344083</v>
      </c>
      <c r="G2" s="6">
        <f>LCA_default_default!G2*Waste_Generation_default!C2</f>
        <v>2.4296086728277169E-2</v>
      </c>
      <c r="H2" s="6">
        <f>LCA_default_default!H2*Waste_Generation_default!C2</f>
        <v>0.16131612226951683</v>
      </c>
      <c r="I2" s="6">
        <f>LCA_default_default!I2*Waste_Generation_default!C2</f>
        <v>0.11593247971715089</v>
      </c>
      <c r="J2" s="6">
        <f>LCA_default_default!J2*Waste_Generation_default!C2</f>
        <v>0.11204888866507187</v>
      </c>
      <c r="K2" s="6">
        <f>LCA_default_default!K2*Waste_Generation_default!C2</f>
        <v>2.9234664158736663E-2</v>
      </c>
      <c r="L2" s="6">
        <f>LCA_default_default!L2*Waste_Generation_default!C2</f>
        <v>8.0022996610197114E-2</v>
      </c>
      <c r="M2" s="6">
        <f>LCA_default_default!M2*Waste_Generation_default!C2</f>
        <v>0.2119066110840544</v>
      </c>
      <c r="N2" s="6">
        <f>LCA_default_default!N2*Waste_Generation_default!C2</f>
        <v>5.9593759844358059E-2</v>
      </c>
      <c r="O2" s="6">
        <f>LCA_default_default!O2*Waste_Generation_default!C2</f>
        <v>-5.9513356058193663E-4</v>
      </c>
      <c r="P2" s="6">
        <f>LCA_default_default!P2*Waste_Generation_default!C2</f>
        <v>4.3765095458102692E-2</v>
      </c>
      <c r="Q2" s="6">
        <f>LCA_default_default!Q2*Waste_Generation_default!C2</f>
        <v>0.21636941270229873</v>
      </c>
    </row>
    <row r="3" spans="1:17" x14ac:dyDescent="0.35">
      <c r="A3" s="5" t="s">
        <v>2</v>
      </c>
      <c r="B3" s="6">
        <f>LCA_default_default!B3*Waste_Generation_default!C3</f>
        <v>0.25499783553700833</v>
      </c>
      <c r="C3" s="6">
        <f>LCA_default_default!C3*Waste_Generation_default!C3</f>
        <v>-4.4451114566846171E-3</v>
      </c>
      <c r="D3" s="6">
        <f>LCA_default_default!D3*Waste_Generation_default!C3</f>
        <v>8.1840189037550391E-3</v>
      </c>
      <c r="E3" s="6">
        <f>LCA_default_default!E3*Waste_Generation_default!C3</f>
        <v>-3.9826561995229826E-2</v>
      </c>
      <c r="F3" s="6">
        <f>LCA_default_default!F3*Waste_Generation_default!C3</f>
        <v>-1.3801946343714271E-2</v>
      </c>
      <c r="G3" s="6">
        <f>LCA_default_default!G3*Waste_Generation_default!C3</f>
        <v>-2.6278729413806963E-3</v>
      </c>
      <c r="H3" s="6">
        <f>LCA_default_default!H3*Waste_Generation_default!C3</f>
        <v>-6.3575092428202806E-2</v>
      </c>
      <c r="I3" s="6">
        <f>LCA_default_default!I3*Waste_Generation_default!C3</f>
        <v>-3.9939096007299862E-2</v>
      </c>
      <c r="J3" s="6">
        <f>LCA_default_default!J3*Waste_Generation_default!C3</f>
        <v>-5.5050377466366804E-2</v>
      </c>
      <c r="K3" s="6">
        <f>LCA_default_default!K3*Waste_Generation_default!C3</f>
        <v>8.4641428905052E-3</v>
      </c>
      <c r="L3" s="6">
        <f>LCA_default_default!L3*Waste_Generation_default!C3</f>
        <v>-3.0698272429487587E-2</v>
      </c>
      <c r="M3" s="6">
        <f>LCA_default_default!M3*Waste_Generation_default!C3</f>
        <v>-1.395329325454253E-2</v>
      </c>
      <c r="N3" s="6">
        <f>LCA_default_default!N3*Waste_Generation_default!C3</f>
        <v>-2.6513297700059579E-3</v>
      </c>
      <c r="O3" s="6">
        <f>LCA_default_default!O3*Waste_Generation_default!C3</f>
        <v>-1.2843627281593424E-2</v>
      </c>
      <c r="P3" s="6">
        <f>LCA_default_default!P3*Waste_Generation_default!C3</f>
        <v>-8.2867650586106335E-3</v>
      </c>
      <c r="Q3" s="6">
        <f>LCA_default_default!Q3*Waste_Generation_default!C3</f>
        <v>-0.2142941259372656</v>
      </c>
    </row>
    <row r="4" spans="1:17" x14ac:dyDescent="0.35">
      <c r="A4" s="5" t="s">
        <v>3</v>
      </c>
      <c r="B4" s="6">
        <f>LCA_default_default!B4*Waste_Generation_default!C4</f>
        <v>9.4864579834030571E-2</v>
      </c>
      <c r="C4" s="6">
        <f>LCA_default_default!C4*Waste_Generation_default!C4</f>
        <v>7.2671648484482973E-3</v>
      </c>
      <c r="D4" s="6">
        <f>LCA_default_default!D4*Waste_Generation_default!C4</f>
        <v>0.33848551908346314</v>
      </c>
      <c r="E4" s="6">
        <f>LCA_default_default!E4*Waste_Generation_default!C4</f>
        <v>0.14378493845425475</v>
      </c>
      <c r="F4" s="6">
        <f>LCA_default_default!F4*Waste_Generation_default!C4</f>
        <v>9.8043515255381089E-2</v>
      </c>
      <c r="G4" s="6">
        <f>LCA_default_default!G4*Waste_Generation_default!C4</f>
        <v>1.1768088627530766E-2</v>
      </c>
      <c r="H4" s="6">
        <f>LCA_default_default!H4*Waste_Generation_default!C4</f>
        <v>8.7020967923571113E-2</v>
      </c>
      <c r="I4" s="6">
        <f>LCA_default_default!I4*Waste_Generation_default!C4</f>
        <v>6.0214552819596659E-2</v>
      </c>
      <c r="J4" s="6">
        <f>LCA_default_default!J4*Waste_Generation_default!C4</f>
        <v>6.2740206685411165E-2</v>
      </c>
      <c r="K4" s="6">
        <f>LCA_default_default!K4*Waste_Generation_default!C4</f>
        <v>7.1686557140788702E-3</v>
      </c>
      <c r="L4" s="6">
        <f>LCA_default_default!L4*Waste_Generation_default!C4</f>
        <v>4.215118230851897E-2</v>
      </c>
      <c r="M4" s="6">
        <f>LCA_default_default!M4*Waste_Generation_default!C4</f>
        <v>0.1126722814004972</v>
      </c>
      <c r="N4" s="6">
        <f>LCA_default_default!N4*Waste_Generation_default!C4</f>
        <v>2.5522593933813748E-2</v>
      </c>
      <c r="O4" s="6">
        <f>LCA_default_default!O4*Waste_Generation_default!C4</f>
        <v>4.745651430964894E-3</v>
      </c>
      <c r="P4" s="6">
        <f>LCA_default_default!P4*Waste_Generation_default!C4</f>
        <v>1.6684680079025578E-2</v>
      </c>
      <c r="Q4" s="6">
        <f>LCA_default_default!Q4*Waste_Generation_default!C4</f>
        <v>0.1829892063193225</v>
      </c>
    </row>
    <row r="5" spans="1:17" x14ac:dyDescent="0.35">
      <c r="A5" s="5" t="s">
        <v>4</v>
      </c>
      <c r="B5" s="6">
        <f>LCA_default_default!B5*Waste_Generation_default!C5</f>
        <v>0.13266911911295826</v>
      </c>
      <c r="C5" s="6">
        <f>LCA_default_default!C5*Waste_Generation_default!C5</f>
        <v>9.2126090558395726E-3</v>
      </c>
      <c r="D5" s="6">
        <f>LCA_default_default!D5*Waste_Generation_default!C5</f>
        <v>0.66565665637137317</v>
      </c>
      <c r="E5" s="6">
        <f>LCA_default_default!E5*Waste_Generation_default!C5</f>
        <v>0.15245949113044269</v>
      </c>
      <c r="F5" s="6">
        <f>LCA_default_default!F5*Waste_Generation_default!C5</f>
        <v>0.14646536938177399</v>
      </c>
      <c r="G5" s="6">
        <f>LCA_default_default!G5*Waste_Generation_default!C5</f>
        <v>1.5155871042127098E-2</v>
      </c>
      <c r="H5" s="6">
        <f>LCA_default_default!H5*Waste_Generation_default!C5</f>
        <v>0.1378702467741485</v>
      </c>
      <c r="I5" s="6">
        <f>LCA_default_default!I5*Waste_Generation_default!C5</f>
        <v>9.5657022904854089E-2</v>
      </c>
      <c r="J5" s="6">
        <f>LCA_default_default!J5*Waste_Generation_default!C5</f>
        <v>0.1043590594460275</v>
      </c>
      <c r="K5" s="6">
        <f>LCA_default_default!K5*Waste_Generation_default!C5</f>
        <v>1.3601865554152593E-2</v>
      </c>
      <c r="L5" s="6">
        <f>LCA_default_default!L5*Waste_Generation_default!C5</f>
        <v>6.8570086731165728E-2</v>
      </c>
      <c r="M5" s="6">
        <f>LCA_default_default!M5*Waste_Generation_default!C5</f>
        <v>0.11318762293809971</v>
      </c>
      <c r="N5" s="6">
        <f>LCA_default_default!N5*Waste_Generation_default!C5</f>
        <v>3.672249568055027E-2</v>
      </c>
      <c r="O5" s="6">
        <f>LCA_default_default!O5*Waste_Generation_default!C5</f>
        <v>7.5028422900465944E-3</v>
      </c>
      <c r="P5" s="6">
        <f>LCA_default_default!P5*Waste_Generation_default!C5</f>
        <v>3.5367180437687752E-2</v>
      </c>
      <c r="Q5" s="6">
        <f>LCA_default_default!Q5*Waste_Generation_default!C5</f>
        <v>0.2476743323202418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LCA_default_S1!B2*Waste_Generation_S1!C2</f>
        <v>0.46618078555757303</v>
      </c>
      <c r="C2" s="6">
        <f>LCA_default_S1!C2*Waste_Generation_S1!C2</f>
        <v>1.2106100602932393E-2</v>
      </c>
      <c r="D2" s="6">
        <f>LCA_default_S1!D2*Waste_Generation_S1!C2</f>
        <v>0.64649836200890887</v>
      </c>
      <c r="E2" s="6">
        <f>LCA_default_S1!E2*Waste_Generation_S1!C2</f>
        <v>0.24356726663339962</v>
      </c>
      <c r="F2" s="6">
        <f>LCA_default_S1!F2*Waste_Generation_S1!C2</f>
        <v>0.22770140930741856</v>
      </c>
      <c r="G2" s="6">
        <f>LCA_default_S1!G2*Waste_Generation_S1!C2</f>
        <v>2.3230578531326193E-2</v>
      </c>
      <c r="H2" s="6">
        <f>LCA_default_S1!H2*Waste_Generation_S1!C2</f>
        <v>0.14577458861124082</v>
      </c>
      <c r="I2" s="6">
        <f>LCA_default_S1!I2*Waste_Generation_S1!C2</f>
        <v>0.10362484264284605</v>
      </c>
      <c r="J2" s="6">
        <f>LCA_default_S1!J2*Waste_Generation_S1!C2</f>
        <v>9.7789846779166967E-2</v>
      </c>
      <c r="K2" s="6">
        <f>LCA_default_S1!K2*Waste_Generation_S1!C2</f>
        <v>2.072373773008352E-3</v>
      </c>
      <c r="L2" s="6">
        <f>LCA_default_S1!L2*Waste_Generation_S1!C2</f>
        <v>7.2071164691471054E-2</v>
      </c>
      <c r="M2" s="6">
        <f>LCA_default_S1!M2*Waste_Generation_S1!C2</f>
        <v>0.21212348618608745</v>
      </c>
      <c r="N2" s="6">
        <f>LCA_default_S1!N2*Waste_Generation_S1!C2</f>
        <v>5.9047226873932761E-2</v>
      </c>
      <c r="O2" s="6">
        <f>LCA_default_S1!O2*Waste_Generation_S1!C2</f>
        <v>-3.2569730237528593E-3</v>
      </c>
      <c r="P2" s="6">
        <f>LCA_default_S1!P2*Waste_Generation_S1!C2</f>
        <v>3.3975735999469035E-2</v>
      </c>
      <c r="Q2" s="6">
        <f>LCA_default_S1!Q2*Waste_Generation_S1!C2</f>
        <v>0.18485726343655948</v>
      </c>
    </row>
    <row r="3" spans="1:17" x14ac:dyDescent="0.35">
      <c r="A3" s="5" t="s">
        <v>2</v>
      </c>
      <c r="B3" s="6">
        <f>LCA_default_S1!B3*Waste_Generation_S1!C3</f>
        <v>0.2386470866105842</v>
      </c>
      <c r="C3" s="6">
        <f>LCA_default_S1!C3*Waste_Generation_S1!C3</f>
        <v>-4.3736733013554768E-3</v>
      </c>
      <c r="D3" s="6">
        <f>LCA_default_S1!D3*Waste_Generation_S1!C3</f>
        <v>-0.35764381344592755</v>
      </c>
      <c r="E3" s="6">
        <f>LCA_default_S1!E3*Waste_Generation_S1!C3</f>
        <v>-5.2677162951297846E-2</v>
      </c>
      <c r="F3" s="6">
        <f>LCA_default_S1!F3*Waste_Generation_S1!C3</f>
        <v>-1.6807475329736591E-2</v>
      </c>
      <c r="G3" s="6">
        <f>LCA_default_S1!G3*Waste_Generation_S1!C3</f>
        <v>-3.6933811383316746E-3</v>
      </c>
      <c r="H3" s="6">
        <f>LCA_default_S1!H3*Waste_Generation_S1!C3</f>
        <v>-7.9116626086478778E-2</v>
      </c>
      <c r="I3" s="6">
        <f>LCA_default_S1!I3*Waste_Generation_S1!C3</f>
        <v>-5.2246733081604727E-2</v>
      </c>
      <c r="J3" s="6">
        <f>LCA_default_S1!J3*Waste_Generation_S1!C3</f>
        <v>-6.9309419352271695E-2</v>
      </c>
      <c r="K3" s="6">
        <f>LCA_default_S1!K3*Waste_Generation_S1!C3</f>
        <v>-1.8698147495223114E-2</v>
      </c>
      <c r="L3" s="6">
        <f>LCA_default_S1!L3*Waste_Generation_S1!C3</f>
        <v>-3.8650104348213643E-2</v>
      </c>
      <c r="M3" s="6">
        <f>LCA_default_S1!M3*Waste_Generation_S1!C3</f>
        <v>-1.3736418152509443E-2</v>
      </c>
      <c r="N3" s="6">
        <f>LCA_default_S1!N3*Waste_Generation_S1!C3</f>
        <v>-3.1978627404312585E-3</v>
      </c>
      <c r="O3" s="6">
        <f>LCA_default_S1!O3*Waste_Generation_S1!C3</f>
        <v>-1.5505466744764348E-2</v>
      </c>
      <c r="P3" s="6">
        <f>LCA_default_S1!P3*Waste_Generation_S1!C3</f>
        <v>-1.8076124517244298E-2</v>
      </c>
      <c r="Q3" s="6">
        <f>LCA_default_S1!Q3*Waste_Generation_S1!C3</f>
        <v>-0.24580627520300488</v>
      </c>
    </row>
    <row r="4" spans="1:17" x14ac:dyDescent="0.35">
      <c r="A4" s="5" t="s">
        <v>3</v>
      </c>
      <c r="B4" s="6">
        <f>LCA_default_S1!B4*Waste_Generation_S1!C4</f>
        <v>9.4864579834030571E-2</v>
      </c>
      <c r="C4" s="6">
        <f>LCA_default_S1!C4*Waste_Generation_S1!C4</f>
        <v>7.2671648484482973E-3</v>
      </c>
      <c r="D4" s="6">
        <f>LCA_default_S1!D4*Waste_Generation_S1!C4</f>
        <v>0.33848551908346314</v>
      </c>
      <c r="E4" s="6">
        <f>LCA_default_S1!E4*Waste_Generation_S1!C4</f>
        <v>0.14378493845425475</v>
      </c>
      <c r="F4" s="6">
        <f>LCA_default_S1!F4*Waste_Generation_S1!C4</f>
        <v>9.8043515255381089E-2</v>
      </c>
      <c r="G4" s="6">
        <f>LCA_default_S1!G4*Waste_Generation_S1!C4</f>
        <v>1.1768088627530766E-2</v>
      </c>
      <c r="H4" s="6">
        <f>LCA_default_S1!H4*Waste_Generation_S1!C4</f>
        <v>8.7020967923571113E-2</v>
      </c>
      <c r="I4" s="6">
        <f>LCA_default_S1!I4*Waste_Generation_S1!C4</f>
        <v>6.0214552819596659E-2</v>
      </c>
      <c r="J4" s="6">
        <f>LCA_default_S1!J4*Waste_Generation_S1!C4</f>
        <v>6.2740206685411165E-2</v>
      </c>
      <c r="K4" s="6">
        <f>LCA_default_S1!K4*Waste_Generation_S1!C4</f>
        <v>7.1686557140788702E-3</v>
      </c>
      <c r="L4" s="6">
        <f>LCA_default_S1!L4*Waste_Generation_S1!C4</f>
        <v>4.215118230851897E-2</v>
      </c>
      <c r="M4" s="6">
        <f>LCA_default_S1!M4*Waste_Generation_S1!C4</f>
        <v>0.1126722814004972</v>
      </c>
      <c r="N4" s="6">
        <f>LCA_default_S1!N4*Waste_Generation_S1!C4</f>
        <v>2.5522593933813748E-2</v>
      </c>
      <c r="O4" s="6">
        <f>LCA_default_S1!O4*Waste_Generation_S1!C4</f>
        <v>4.745651430964894E-3</v>
      </c>
      <c r="P4" s="6">
        <f>LCA_default_S1!P4*Waste_Generation_S1!C4</f>
        <v>1.6684680079025578E-2</v>
      </c>
      <c r="Q4" s="6">
        <f>LCA_default_S1!Q4*Waste_Generation_S1!C4</f>
        <v>0.1829892063193225</v>
      </c>
    </row>
    <row r="5" spans="1:17" x14ac:dyDescent="0.35">
      <c r="A5" s="5" t="s">
        <v>4</v>
      </c>
      <c r="B5" s="6">
        <f>LCA_default_S1!B5*Waste_Generation_S1!C5</f>
        <v>0.13266911911295826</v>
      </c>
      <c r="C5" s="6">
        <f>LCA_default_S1!C5*Waste_Generation_S1!C5</f>
        <v>9.2126090558395726E-3</v>
      </c>
      <c r="D5" s="6">
        <f>LCA_default_S1!D5*Waste_Generation_S1!C5</f>
        <v>0.66565665637137317</v>
      </c>
      <c r="E5" s="6">
        <f>LCA_default_S1!E5*Waste_Generation_S1!C5</f>
        <v>0.15245949113044269</v>
      </c>
      <c r="F5" s="6">
        <f>LCA_default_S1!F5*Waste_Generation_S1!C5</f>
        <v>0.14646536938177399</v>
      </c>
      <c r="G5" s="6">
        <f>LCA_default_S1!G5*Waste_Generation_S1!C5</f>
        <v>1.5155871042127098E-2</v>
      </c>
      <c r="H5" s="6">
        <f>LCA_default_S1!H5*Waste_Generation_S1!C5</f>
        <v>0.1378702467741485</v>
      </c>
      <c r="I5" s="6">
        <f>LCA_default_S1!I5*Waste_Generation_S1!C5</f>
        <v>9.5657022904854089E-2</v>
      </c>
      <c r="J5" s="6">
        <f>LCA_default_S1!J5*Waste_Generation_S1!C5</f>
        <v>0.1043590594460275</v>
      </c>
      <c r="K5" s="6">
        <f>LCA_default_S1!K5*Waste_Generation_S1!C5</f>
        <v>1.3601865554152593E-2</v>
      </c>
      <c r="L5" s="6">
        <f>LCA_default_S1!L5*Waste_Generation_S1!C5</f>
        <v>6.8570086731165728E-2</v>
      </c>
      <c r="M5" s="6">
        <f>LCA_default_S1!M5*Waste_Generation_S1!C5</f>
        <v>0.11318762293809971</v>
      </c>
      <c r="N5" s="6">
        <f>LCA_default_S1!N5*Waste_Generation_S1!C5</f>
        <v>3.672249568055027E-2</v>
      </c>
      <c r="O5" s="6">
        <f>LCA_default_S1!O5*Waste_Generation_S1!C5</f>
        <v>7.5028422900465944E-3</v>
      </c>
      <c r="P5" s="6">
        <f>LCA_default_S1!P5*Waste_Generation_S1!C5</f>
        <v>3.5367180437687752E-2</v>
      </c>
      <c r="Q5" s="6">
        <f>LCA_default_S1!Q5*Waste_Generation_S1!C5</f>
        <v>0.2476743323202418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LCA_default_S2!B2*Waste_Generation_S2!C2</f>
        <v>0.4825315344839971</v>
      </c>
      <c r="C2" s="6">
        <f>LCA_default_S2!C2*Waste_Generation_S2!C2</f>
        <v>1.2034662447603255E-2</v>
      </c>
      <c r="D2" s="6">
        <f>LCA_default_S2!D2*Waste_Generation_S2!C2</f>
        <v>1.0123261943585915</v>
      </c>
      <c r="E2" s="6">
        <f>LCA_default_S2!E2*Waste_Generation_S2!C2</f>
        <v>0.25641786758946766</v>
      </c>
      <c r="F2" s="6">
        <f>LCA_default_S2!F2*Waste_Generation_S2!C2</f>
        <v>0.23070693829344083</v>
      </c>
      <c r="G2" s="6">
        <f>LCA_default_S2!G2*Waste_Generation_S2!C2</f>
        <v>2.4296086728277169E-2</v>
      </c>
      <c r="H2" s="6">
        <f>LCA_default_S2!H2*Waste_Generation_S2!C2</f>
        <v>0.16131612226951683</v>
      </c>
      <c r="I2" s="6">
        <f>LCA_default_S2!I2*Waste_Generation_S2!C2</f>
        <v>0.11593247971715089</v>
      </c>
      <c r="J2" s="6">
        <f>LCA_default_S2!J2*Waste_Generation_S2!C2</f>
        <v>0.11204888866507187</v>
      </c>
      <c r="K2" s="6">
        <f>LCA_default_S2!K2*Waste_Generation_S2!C2</f>
        <v>2.9234664158736663E-2</v>
      </c>
      <c r="L2" s="6">
        <f>LCA_default_S2!L2*Waste_Generation_S2!C2</f>
        <v>8.0022996610197114E-2</v>
      </c>
      <c r="M2" s="6">
        <f>LCA_default_S2!M2*Waste_Generation_S2!C2</f>
        <v>0.2119066110840544</v>
      </c>
      <c r="N2" s="6">
        <f>LCA_default_S2!N2*Waste_Generation_S2!C2</f>
        <v>5.9593759844358059E-2</v>
      </c>
      <c r="O2" s="6">
        <f>LCA_default_S2!O2*Waste_Generation_S2!C2</f>
        <v>-5.9513356058193663E-4</v>
      </c>
      <c r="P2" s="6">
        <f>LCA_default_S2!P2*Waste_Generation_S2!C2</f>
        <v>4.3765095458102692E-2</v>
      </c>
      <c r="Q2" s="6">
        <f>LCA_default_S2!Q2*Waste_Generation_S2!C2</f>
        <v>0.21636941270229873</v>
      </c>
    </row>
    <row r="3" spans="1:17" x14ac:dyDescent="0.35">
      <c r="A3" s="5" t="s">
        <v>2</v>
      </c>
      <c r="B3" s="6">
        <f>LCA_default_S2!B3*Waste_Generation_S2!C3</f>
        <v>0.25499783553700833</v>
      </c>
      <c r="C3" s="6">
        <f>LCA_default_S2!C3*Waste_Generation_S2!C3</f>
        <v>-4.4451114566846171E-3</v>
      </c>
      <c r="D3" s="6">
        <f>LCA_default_S2!D3*Waste_Generation_S2!C3</f>
        <v>8.1840189037550391E-3</v>
      </c>
      <c r="E3" s="6">
        <f>LCA_default_S2!E3*Waste_Generation_S2!C3</f>
        <v>-3.9826561995229826E-2</v>
      </c>
      <c r="F3" s="6">
        <f>LCA_default_S2!F3*Waste_Generation_S2!C3</f>
        <v>-1.3801946343714271E-2</v>
      </c>
      <c r="G3" s="6">
        <f>LCA_default_S2!G3*Waste_Generation_S2!C3</f>
        <v>-2.6278729413806963E-3</v>
      </c>
      <c r="H3" s="6">
        <f>LCA_default_S2!H3*Waste_Generation_S2!C3</f>
        <v>-6.3575092428202806E-2</v>
      </c>
      <c r="I3" s="6">
        <f>LCA_default_S2!I3*Waste_Generation_S2!C3</f>
        <v>-3.9939096007299862E-2</v>
      </c>
      <c r="J3" s="6">
        <f>LCA_default_S2!J3*Waste_Generation_S2!C3</f>
        <v>-5.5050377466366804E-2</v>
      </c>
      <c r="K3" s="6">
        <f>LCA_default_S2!K3*Waste_Generation_S2!C3</f>
        <v>8.4641428905052E-3</v>
      </c>
      <c r="L3" s="6">
        <f>LCA_default_S2!L3*Waste_Generation_S2!C3</f>
        <v>-3.0698272429487587E-2</v>
      </c>
      <c r="M3" s="6">
        <f>LCA_default_S2!M3*Waste_Generation_S2!C3</f>
        <v>-1.395329325454253E-2</v>
      </c>
      <c r="N3" s="6">
        <f>LCA_default_S2!N3*Waste_Generation_S2!C3</f>
        <v>-2.6513297700059579E-3</v>
      </c>
      <c r="O3" s="6">
        <f>LCA_default_S2!O3*Waste_Generation_S2!C3</f>
        <v>-1.2843627281593424E-2</v>
      </c>
      <c r="P3" s="6">
        <f>LCA_default_S2!P3*Waste_Generation_S2!C3</f>
        <v>-8.2867650586106335E-3</v>
      </c>
      <c r="Q3" s="6">
        <f>LCA_default_S2!Q3*Waste_Generation_S2!C3</f>
        <v>-0.2142941259372656</v>
      </c>
    </row>
    <row r="4" spans="1:17" x14ac:dyDescent="0.35">
      <c r="A4" s="5" t="s">
        <v>3</v>
      </c>
      <c r="B4" s="6">
        <f>LCA_default_S2!B4*Waste_Generation_S2!C4</f>
        <v>9.4864579834030571E-2</v>
      </c>
      <c r="C4" s="6">
        <f>LCA_default_S2!C4*Waste_Generation_S2!C4</f>
        <v>7.2671648484482973E-3</v>
      </c>
      <c r="D4" s="6">
        <f>LCA_default_S2!D4*Waste_Generation_S2!C4</f>
        <v>0.33848551908346314</v>
      </c>
      <c r="E4" s="6">
        <f>LCA_default_S2!E4*Waste_Generation_S2!C4</f>
        <v>0.14378493845425475</v>
      </c>
      <c r="F4" s="6">
        <f>LCA_default_S2!F4*Waste_Generation_S2!C4</f>
        <v>9.8043515255381089E-2</v>
      </c>
      <c r="G4" s="6">
        <f>LCA_default_S2!G4*Waste_Generation_S2!C4</f>
        <v>1.1768088627530766E-2</v>
      </c>
      <c r="H4" s="6">
        <f>LCA_default_S2!H4*Waste_Generation_S2!C4</f>
        <v>8.7020967923571113E-2</v>
      </c>
      <c r="I4" s="6">
        <f>LCA_default_S2!I4*Waste_Generation_S2!C4</f>
        <v>6.0214552819596659E-2</v>
      </c>
      <c r="J4" s="6">
        <f>LCA_default_S2!J4*Waste_Generation_S2!C4</f>
        <v>6.2740206685411165E-2</v>
      </c>
      <c r="K4" s="6">
        <f>LCA_default_S2!K4*Waste_Generation_S2!C4</f>
        <v>7.1686557140788702E-3</v>
      </c>
      <c r="L4" s="6">
        <f>LCA_default_S2!L4*Waste_Generation_S2!C4</f>
        <v>4.215118230851897E-2</v>
      </c>
      <c r="M4" s="6">
        <f>LCA_default_S2!M4*Waste_Generation_S2!C4</f>
        <v>0.1126722814004972</v>
      </c>
      <c r="N4" s="6">
        <f>LCA_default_S2!N4*Waste_Generation_S2!C4</f>
        <v>2.5522593933813748E-2</v>
      </c>
      <c r="O4" s="6">
        <f>LCA_default_S2!O4*Waste_Generation_S2!C4</f>
        <v>4.745651430964894E-3</v>
      </c>
      <c r="P4" s="6">
        <f>LCA_default_S2!P4*Waste_Generation_S2!C4</f>
        <v>1.6684680079025578E-2</v>
      </c>
      <c r="Q4" s="6">
        <f>LCA_default_S2!Q4*Waste_Generation_S2!C4</f>
        <v>0.1829892063193225</v>
      </c>
    </row>
    <row r="5" spans="1:17" x14ac:dyDescent="0.35">
      <c r="A5" s="5" t="s">
        <v>4</v>
      </c>
      <c r="B5" s="6">
        <f>LCA_default_S2!B5*Waste_Generation_S2!C5</f>
        <v>0.13266911911295826</v>
      </c>
      <c r="C5" s="6">
        <f>LCA_default_S2!C5*Waste_Generation_S2!C5</f>
        <v>9.2126090558395726E-3</v>
      </c>
      <c r="D5" s="6">
        <f>LCA_default_S2!D5*Waste_Generation_S2!C5</f>
        <v>0.66565665637137317</v>
      </c>
      <c r="E5" s="6">
        <f>LCA_default_S2!E5*Waste_Generation_S2!C5</f>
        <v>0.15245949113044269</v>
      </c>
      <c r="F5" s="6">
        <f>LCA_default_S2!F5*Waste_Generation_S2!C5</f>
        <v>0.14646536938177399</v>
      </c>
      <c r="G5" s="6">
        <f>LCA_default_S2!G5*Waste_Generation_S2!C5</f>
        <v>1.5155871042127098E-2</v>
      </c>
      <c r="H5" s="6">
        <f>LCA_default_S2!H5*Waste_Generation_S2!C5</f>
        <v>0.1378702467741485</v>
      </c>
      <c r="I5" s="6">
        <f>LCA_default_S2!I5*Waste_Generation_S2!C5</f>
        <v>9.5657022904854089E-2</v>
      </c>
      <c r="J5" s="6">
        <f>LCA_default_S2!J5*Waste_Generation_S2!C5</f>
        <v>0.1043590594460275</v>
      </c>
      <c r="K5" s="6">
        <f>LCA_default_S2!K5*Waste_Generation_S2!C5</f>
        <v>1.3601865554152593E-2</v>
      </c>
      <c r="L5" s="6">
        <f>LCA_default_S2!L5*Waste_Generation_S2!C5</f>
        <v>6.8570086731165728E-2</v>
      </c>
      <c r="M5" s="6">
        <f>LCA_default_S2!M5*Waste_Generation_S2!C5</f>
        <v>0.11318762293809971</v>
      </c>
      <c r="N5" s="6">
        <f>LCA_default_S2!N5*Waste_Generation_S2!C5</f>
        <v>3.672249568055027E-2</v>
      </c>
      <c r="O5" s="6">
        <f>LCA_default_S2!O5*Waste_Generation_S2!C5</f>
        <v>7.5028422900465944E-3</v>
      </c>
      <c r="P5" s="6">
        <f>LCA_default_S2!P5*Waste_Generation_S2!C5</f>
        <v>3.5367180437687752E-2</v>
      </c>
      <c r="Q5" s="6">
        <f>LCA_default_S2!Q5*Waste_Generation_S2!C5</f>
        <v>0.2476743323202418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LCA_default_S3!B2*Waste_Generation_S3!C2</f>
        <v>0.52437754828370331</v>
      </c>
      <c r="C2" s="6">
        <f>LCA_default_S3!C2*Waste_Generation_S3!C2</f>
        <v>1.2998954287938173E-2</v>
      </c>
      <c r="D2" s="6">
        <f>LCA_default_S3!D2*Waste_Generation_S3!C2</f>
        <v>1.7211243289124789</v>
      </c>
      <c r="E2" s="6">
        <f>LCA_default_S3!E2*Waste_Generation_S3!C2</f>
        <v>0.32041650921206527</v>
      </c>
      <c r="F2" s="6">
        <f>LCA_default_S3!F2*Waste_Generation_S3!C2</f>
        <v>0.24878281127007368</v>
      </c>
      <c r="G2" s="6">
        <f>LCA_default_S3!G2*Waste_Generation_S3!C2</f>
        <v>2.7978355490519743E-2</v>
      </c>
      <c r="H2" s="6">
        <f>LCA_default_S3!H2*Waste_Generation_S3!C2</f>
        <v>0.197169456896054</v>
      </c>
      <c r="I2" s="6">
        <f>LCA_default_S3!I2*Waste_Generation_S3!C2</f>
        <v>0.14400045117615737</v>
      </c>
      <c r="J2" s="6">
        <f>LCA_default_S3!J2*Waste_Generation_S3!C2</f>
        <v>0.14231748682416509</v>
      </c>
      <c r="K2" s="6">
        <f>LCA_default_S3!K2*Waste_Generation_S3!C2</f>
        <v>7.9191332697684816E-2</v>
      </c>
      <c r="L2" s="6">
        <f>LCA_default_S3!L2*Waste_Generation_S3!C2</f>
        <v>9.6936313624195164E-2</v>
      </c>
      <c r="M2" s="6">
        <f>LCA_default_S3!M2*Waste_Generation_S3!C2</f>
        <v>0.24404905437101049</v>
      </c>
      <c r="N2" s="6">
        <f>LCA_default_S3!N2*Waste_Generation_S3!C2</f>
        <v>6.2722491605253866E-2</v>
      </c>
      <c r="O2" s="6">
        <f>LCA_default_S3!O2*Waste_Generation_S3!C2</f>
        <v>4.8543461308002654E-3</v>
      </c>
      <c r="P2" s="6">
        <f>LCA_default_S3!P2*Waste_Generation_S3!C2</f>
        <v>6.5383108033290852E-2</v>
      </c>
      <c r="Q2" s="6">
        <f>LCA_default_S3!Q2*Waste_Generation_S3!C2</f>
        <v>0.29916994541028724</v>
      </c>
    </row>
    <row r="3" spans="1:17" x14ac:dyDescent="0.35">
      <c r="A3" s="5" t="s">
        <v>2</v>
      </c>
      <c r="B3" s="6">
        <f>LCA_default_S3!B3*Waste_Generation_S3!C3</f>
        <v>0.29684384933671448</v>
      </c>
      <c r="C3" s="6">
        <f>LCA_default_S3!C3*Waste_Generation_S3!C3</f>
        <v>-3.4808196163496966E-3</v>
      </c>
      <c r="D3" s="6">
        <f>LCA_default_S3!D3*Waste_Generation_S3!C3</f>
        <v>0.71698215345764271</v>
      </c>
      <c r="E3" s="6">
        <f>LCA_default_S3!E3*Waste_Generation_S3!C3</f>
        <v>2.4172079627367882E-2</v>
      </c>
      <c r="F3" s="6">
        <f>LCA_default_S3!F3*Waste_Generation_S3!C3</f>
        <v>4.2739266329185838E-3</v>
      </c>
      <c r="G3" s="6">
        <f>LCA_default_S3!G3*Waste_Generation_S3!C3</f>
        <v>1.0543958208618788E-3</v>
      </c>
      <c r="H3" s="6">
        <f>LCA_default_S3!H3*Waste_Generation_S3!C3</f>
        <v>-2.7721757801665647E-2</v>
      </c>
      <c r="I3" s="6">
        <f>LCA_default_S3!I3*Waste_Generation_S3!C3</f>
        <v>-1.1871124548293387E-2</v>
      </c>
      <c r="J3" s="6">
        <f>LCA_default_S3!J3*Waste_Generation_S3!C3</f>
        <v>-2.4781779307273582E-2</v>
      </c>
      <c r="K3" s="6">
        <f>LCA_default_S3!K3*Waste_Generation_S3!C3</f>
        <v>5.8420811429453344E-2</v>
      </c>
      <c r="L3" s="6">
        <f>LCA_default_S3!L3*Waste_Generation_S3!C3</f>
        <v>-1.3784955415489523E-2</v>
      </c>
      <c r="M3" s="6">
        <f>LCA_default_S3!M3*Waste_Generation_S3!C3</f>
        <v>1.8189150032413552E-2</v>
      </c>
      <c r="N3" s="6">
        <f>LCA_default_S3!N3*Waste_Generation_S3!C3</f>
        <v>4.7740199088985407E-4</v>
      </c>
      <c r="O3" s="6">
        <f>LCA_default_S3!O3*Waste_Generation_S3!C3</f>
        <v>-7.3941475902112221E-3</v>
      </c>
      <c r="P3" s="6">
        <f>LCA_default_S3!P3*Waste_Generation_S3!C3</f>
        <v>1.3331247516577511E-2</v>
      </c>
      <c r="Q3" s="6">
        <f>LCA_default_S3!Q3*Waste_Generation_S3!C3</f>
        <v>-0.13149359322927717</v>
      </c>
    </row>
    <row r="4" spans="1:17" x14ac:dyDescent="0.35">
      <c r="A4" s="5" t="s">
        <v>3</v>
      </c>
      <c r="B4" s="6">
        <f>LCA_default_S3!B4*Waste_Generation_S3!C4</f>
        <v>9.4864579834030571E-2</v>
      </c>
      <c r="C4" s="6">
        <f>LCA_default_S3!C4*Waste_Generation_S3!C4</f>
        <v>7.2671648484482973E-3</v>
      </c>
      <c r="D4" s="6">
        <f>LCA_default_S3!D4*Waste_Generation_S3!C4</f>
        <v>0.33848551908346314</v>
      </c>
      <c r="E4" s="6">
        <f>LCA_default_S3!E4*Waste_Generation_S3!C4</f>
        <v>0.14378493845425475</v>
      </c>
      <c r="F4" s="6">
        <f>LCA_default_S3!F4*Waste_Generation_S3!C4</f>
        <v>9.8043515255381089E-2</v>
      </c>
      <c r="G4" s="6">
        <f>LCA_default_S3!G4*Waste_Generation_S3!C4</f>
        <v>1.1768088627530766E-2</v>
      </c>
      <c r="H4" s="6">
        <f>LCA_default_S3!H4*Waste_Generation_S3!C4</f>
        <v>8.7020967923571113E-2</v>
      </c>
      <c r="I4" s="6">
        <f>LCA_default_S3!I4*Waste_Generation_S3!C4</f>
        <v>6.0214552819596659E-2</v>
      </c>
      <c r="J4" s="6">
        <f>LCA_default_S3!J4*Waste_Generation_S3!C4</f>
        <v>6.2740206685411165E-2</v>
      </c>
      <c r="K4" s="6">
        <f>LCA_default_S3!K4*Waste_Generation_S3!C4</f>
        <v>7.1686557140788702E-3</v>
      </c>
      <c r="L4" s="6">
        <f>LCA_default_S3!L4*Waste_Generation_S3!C4</f>
        <v>4.215118230851897E-2</v>
      </c>
      <c r="M4" s="6">
        <f>LCA_default_S3!M4*Waste_Generation_S3!C4</f>
        <v>0.1126722814004972</v>
      </c>
      <c r="N4" s="6">
        <f>LCA_default_S3!N4*Waste_Generation_S3!C4</f>
        <v>2.5522593933813748E-2</v>
      </c>
      <c r="O4" s="6">
        <f>LCA_default_S3!O4*Waste_Generation_S3!C4</f>
        <v>4.745651430964894E-3</v>
      </c>
      <c r="P4" s="6">
        <f>LCA_default_S3!P4*Waste_Generation_S3!C4</f>
        <v>1.6684680079025578E-2</v>
      </c>
      <c r="Q4" s="6">
        <f>LCA_default_S3!Q4*Waste_Generation_S3!C4</f>
        <v>0.1829892063193225</v>
      </c>
    </row>
    <row r="5" spans="1:17" x14ac:dyDescent="0.35">
      <c r="A5" s="5" t="s">
        <v>4</v>
      </c>
      <c r="B5" s="6">
        <f>LCA_default_S3!B5*Waste_Generation_S3!C5</f>
        <v>0.13266911911295826</v>
      </c>
      <c r="C5" s="6">
        <f>LCA_default_S3!C5*Waste_Generation_S3!C5</f>
        <v>9.2126090558395726E-3</v>
      </c>
      <c r="D5" s="6">
        <f>LCA_default_S3!D5*Waste_Generation_S3!C5</f>
        <v>0.66565665637137317</v>
      </c>
      <c r="E5" s="6">
        <f>LCA_default_S3!E5*Waste_Generation_S3!C5</f>
        <v>0.15245949113044269</v>
      </c>
      <c r="F5" s="6">
        <f>LCA_default_S3!F5*Waste_Generation_S3!C5</f>
        <v>0.14646536938177399</v>
      </c>
      <c r="G5" s="6">
        <f>LCA_default_S3!G5*Waste_Generation_S3!C5</f>
        <v>1.5155871042127098E-2</v>
      </c>
      <c r="H5" s="6">
        <f>LCA_default_S3!H5*Waste_Generation_S3!C5</f>
        <v>0.1378702467741485</v>
      </c>
      <c r="I5" s="6">
        <f>LCA_default_S3!I5*Waste_Generation_S3!C5</f>
        <v>9.5657022904854089E-2</v>
      </c>
      <c r="J5" s="6">
        <f>LCA_default_S3!J5*Waste_Generation_S3!C5</f>
        <v>0.1043590594460275</v>
      </c>
      <c r="K5" s="6">
        <f>LCA_default_S3!K5*Waste_Generation_S3!C5</f>
        <v>1.3601865554152593E-2</v>
      </c>
      <c r="L5" s="6">
        <f>LCA_default_S3!L5*Waste_Generation_S3!C5</f>
        <v>6.8570086731165728E-2</v>
      </c>
      <c r="M5" s="6">
        <f>LCA_default_S3!M5*Waste_Generation_S3!C5</f>
        <v>0.11318762293809971</v>
      </c>
      <c r="N5" s="6">
        <f>LCA_default_S3!N5*Waste_Generation_S3!C5</f>
        <v>3.672249568055027E-2</v>
      </c>
      <c r="O5" s="6">
        <f>LCA_default_S3!O5*Waste_Generation_S3!C5</f>
        <v>7.5028422900465944E-3</v>
      </c>
      <c r="P5" s="6">
        <f>LCA_default_S3!P5*Waste_Generation_S3!C5</f>
        <v>3.5367180437687752E-2</v>
      </c>
      <c r="Q5" s="6">
        <f>LCA_default_S3!Q5*Waste_Generation_S3!C5</f>
        <v>0.2476743323202418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LCA_db1_default!B2*Waste_Generation_default!C2</f>
        <v>0.47620595234257734</v>
      </c>
      <c r="C2" s="6">
        <f>LCA_db1_default!C2*Waste_Generation_default!C2</f>
        <v>8.5606625677214516E-3</v>
      </c>
      <c r="D2" s="6">
        <f>LCA_db1_default!D2*Waste_Generation_default!C2</f>
        <v>0.98595816858380436</v>
      </c>
      <c r="E2" s="6">
        <f>LCA_db1_default!E2*Waste_Generation_default!C2</f>
        <v>0.24861315019907826</v>
      </c>
      <c r="F2" s="6">
        <f>LCA_db1_default!F2*Waste_Generation_default!C2</f>
        <v>0.22592160650229234</v>
      </c>
      <c r="G2" s="6">
        <f>LCA_db1_default!G2*Waste_Generation_default!C2</f>
        <v>1.9075329313839658E-2</v>
      </c>
      <c r="H2" s="6">
        <f>LCA_db1_default!H2*Waste_Generation_default!C2</f>
        <v>0.15295875060267047</v>
      </c>
      <c r="I2" s="6">
        <f>LCA_db1_default!I2*Waste_Generation_default!C2</f>
        <v>0.10475042936580198</v>
      </c>
      <c r="J2" s="6">
        <f>LCA_db1_default!J2*Waste_Generation_default!C2</f>
        <v>0.10737424414248364</v>
      </c>
      <c r="K2" s="6">
        <f>LCA_db1_default!K2*Waste_Generation_default!C2</f>
        <v>2.8612442596145617E-2</v>
      </c>
      <c r="L2" s="6">
        <f>LCA_db1_default!L2*Waste_Generation_default!C2</f>
        <v>7.7359671556574416E-2</v>
      </c>
      <c r="M2" s="6">
        <f>LCA_db1_default!M2*Waste_Generation_default!C2</f>
        <v>0.20650157866583552</v>
      </c>
      <c r="N2" s="6">
        <f>LCA_db1_default!N2*Waste_Generation_default!C2</f>
        <v>5.9441805703668513E-2</v>
      </c>
      <c r="O2" s="6">
        <f>LCA_db1_default!O2*Waste_Generation_default!C2</f>
        <v>-1.2001374670761677E-3</v>
      </c>
      <c r="P2" s="6">
        <f>LCA_db1_default!P2*Waste_Generation_default!C2</f>
        <v>4.285400549809186E-2</v>
      </c>
      <c r="Q2" s="6">
        <f>LCA_db1_default!Q2*Waste_Generation_default!C2</f>
        <v>0.14075333204499893</v>
      </c>
    </row>
    <row r="3" spans="1:17" x14ac:dyDescent="0.35">
      <c r="A3" s="5" t="s">
        <v>2</v>
      </c>
      <c r="B3" s="6">
        <f>LCA_db1_default!B3*Waste_Generation_default!C3</f>
        <v>0.25542770596159742</v>
      </c>
      <c r="C3" s="6">
        <f>LCA_db1_default!C3*Waste_Generation_default!C3</f>
        <v>-4.2090274398189093E-3</v>
      </c>
      <c r="D3" s="6">
        <f>LCA_db1_default!D3*Waste_Generation_default!C3</f>
        <v>9.9757776012434005E-3</v>
      </c>
      <c r="E3" s="6">
        <f>LCA_db1_default!E3*Waste_Generation_default!C3</f>
        <v>-3.9296153096684459E-2</v>
      </c>
      <c r="F3" s="6">
        <f>LCA_db1_default!F3*Waste_Generation_default!C3</f>
        <v>-1.3476747524689671E-2</v>
      </c>
      <c r="G3" s="6">
        <f>LCA_db1_default!G3*Waste_Generation_default!C3</f>
        <v>-2.2730838264108243E-3</v>
      </c>
      <c r="H3" s="6">
        <f>LCA_db1_default!H3*Waste_Generation_default!C3</f>
        <v>-6.300714649422938E-2</v>
      </c>
      <c r="I3" s="6">
        <f>LCA_db1_default!I3*Waste_Generation_default!C3</f>
        <v>-3.9179192001302043E-2</v>
      </c>
      <c r="J3" s="6">
        <f>LCA_db1_default!J3*Waste_Generation_default!C3</f>
        <v>-5.4732700282294898E-2</v>
      </c>
      <c r="K3" s="6">
        <f>LCA_db1_default!K3*Waste_Generation_default!C3</f>
        <v>8.5064281582122019E-3</v>
      </c>
      <c r="L3" s="6">
        <f>LCA_db1_default!L3*Waste_Generation_default!C3</f>
        <v>-3.0517279452611387E-2</v>
      </c>
      <c r="M3" s="6">
        <f>LCA_db1_default!M3*Waste_Generation_default!C3</f>
        <v>-1.3585984702472588E-2</v>
      </c>
      <c r="N3" s="6">
        <f>LCA_db1_default!N3*Waste_Generation_default!C3</f>
        <v>-2.6409924260248361E-3</v>
      </c>
      <c r="O3" s="6">
        <f>LCA_db1_default!O3*Waste_Generation_default!C3</f>
        <v>-1.2802512857899354E-2</v>
      </c>
      <c r="P3" s="6">
        <f>LCA_db1_default!P3*Waste_Generation_default!C3</f>
        <v>-8.224782810911312E-3</v>
      </c>
      <c r="Q3" s="6">
        <f>LCA_db1_default!Q3*Waste_Generation_default!C3</f>
        <v>-0.2091554531611301</v>
      </c>
    </row>
    <row r="4" spans="1:17" x14ac:dyDescent="0.35">
      <c r="A4" s="5" t="s">
        <v>3</v>
      </c>
      <c r="B4" s="6">
        <f>LCA_db1_default!B4*Waste_Generation_default!C4</f>
        <v>9.1004393298831351E-2</v>
      </c>
      <c r="C4" s="6">
        <f>LCA_db1_default!C4*Waste_Generation_default!C4</f>
        <v>5.1471566222214054E-3</v>
      </c>
      <c r="D4" s="6">
        <f>LCA_db1_default!D4*Waste_Generation_default!C4</f>
        <v>0.32239490222933553</v>
      </c>
      <c r="E4" s="6">
        <f>LCA_db1_default!E4*Waste_Generation_default!C4</f>
        <v>0.13902205284108324</v>
      </c>
      <c r="F4" s="6">
        <f>LCA_db1_default!F4*Waste_Generation_default!C4</f>
        <v>9.5123267021182026E-2</v>
      </c>
      <c r="G4" s="6">
        <f>LCA_db1_default!G4*Waste_Generation_default!C4</f>
        <v>8.5821217470831521E-3</v>
      </c>
      <c r="H4" s="6">
        <f>LCA_db1_default!H4*Waste_Generation_default!C4</f>
        <v>8.1920880409180927E-2</v>
      </c>
      <c r="I4" s="6">
        <f>LCA_db1_default!I4*Waste_Generation_default!C4</f>
        <v>5.3390705064238368E-2</v>
      </c>
      <c r="J4" s="6">
        <f>LCA_db1_default!J4*Waste_Generation_default!C4</f>
        <v>5.9887504064966179E-2</v>
      </c>
      <c r="K4" s="6">
        <f>LCA_db1_default!K4*Waste_Generation_default!C4</f>
        <v>6.7889432529100692E-3</v>
      </c>
      <c r="L4" s="6">
        <f>LCA_db1_default!L4*Waste_Generation_default!C4</f>
        <v>4.0525887589023923E-2</v>
      </c>
      <c r="M4" s="6">
        <f>LCA_db1_default!M4*Waste_Generation_default!C4</f>
        <v>0.10937387260215529</v>
      </c>
      <c r="N4" s="6">
        <f>LCA_db1_default!N4*Waste_Generation_default!C4</f>
        <v>2.5429830237132679E-2</v>
      </c>
      <c r="O4" s="6">
        <f>LCA_db1_default!O4*Waste_Generation_default!C4</f>
        <v>4.3764481748151578E-3</v>
      </c>
      <c r="P4" s="6">
        <f>LCA_db1_default!P4*Waste_Generation_default!C4</f>
        <v>1.6128497409227897E-2</v>
      </c>
      <c r="Q4" s="6">
        <f>LCA_db1_default!Q4*Waste_Generation_default!C4</f>
        <v>0.13684449748658295</v>
      </c>
    </row>
    <row r="5" spans="1:17" x14ac:dyDescent="0.35">
      <c r="A5" s="5" t="s">
        <v>4</v>
      </c>
      <c r="B5" s="6">
        <f>LCA_db1_default!B5*Waste_Generation_default!C5</f>
        <v>0.12977385308214856</v>
      </c>
      <c r="C5" s="6">
        <f>LCA_db1_default!C5*Waste_Generation_default!C5</f>
        <v>7.6225333853189563E-3</v>
      </c>
      <c r="D5" s="6">
        <f>LCA_db1_default!D5*Waste_Generation_default!C5</f>
        <v>0.65358748875322537</v>
      </c>
      <c r="E5" s="6">
        <f>LCA_db1_default!E5*Waste_Generation_default!C5</f>
        <v>0.14888725045467946</v>
      </c>
      <c r="F5" s="6">
        <f>LCA_db1_default!F5*Waste_Generation_default!C5</f>
        <v>0.14427508700579994</v>
      </c>
      <c r="G5" s="6">
        <f>LCA_db1_default!G5*Waste_Generation_default!C5</f>
        <v>1.2766291393167328E-2</v>
      </c>
      <c r="H5" s="6">
        <f>LCA_db1_default!H5*Waste_Generation_default!C5</f>
        <v>0.1340450166877189</v>
      </c>
      <c r="I5" s="6">
        <f>LCA_db1_default!I5*Waste_Generation_default!C5</f>
        <v>9.0538916302865646E-2</v>
      </c>
      <c r="J5" s="6">
        <f>LCA_db1_default!J5*Waste_Generation_default!C5</f>
        <v>0.10221944035981237</v>
      </c>
      <c r="K5" s="6">
        <f>LCA_db1_default!K5*Waste_Generation_default!C5</f>
        <v>1.3317071185023347E-2</v>
      </c>
      <c r="L5" s="6">
        <f>LCA_db1_default!L5*Waste_Generation_default!C5</f>
        <v>6.735106342016188E-2</v>
      </c>
      <c r="M5" s="6">
        <f>LCA_db1_default!M5*Waste_Generation_default!C5</f>
        <v>0.1107136907661528</v>
      </c>
      <c r="N5" s="6">
        <f>LCA_db1_default!N5*Waste_Generation_default!C5</f>
        <v>3.6652967892560666E-2</v>
      </c>
      <c r="O5" s="6">
        <f>LCA_db1_default!O5*Waste_Generation_default!C5</f>
        <v>7.2259272160080301E-3</v>
      </c>
      <c r="P5" s="6">
        <f>LCA_db1_default!P5*Waste_Generation_default!C5</f>
        <v>3.495029089977527E-2</v>
      </c>
      <c r="Q5" s="6">
        <f>LCA_db1_default!Q5*Waste_Generation_default!C5</f>
        <v>0.21306428771954608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LCA_db1_S1!B2*Waste_Generation_S1!C2</f>
        <v>0.4590822912596213</v>
      </c>
      <c r="C2" s="6">
        <f>LCA_db1_S1!C2*Waste_Generation_S1!C2</f>
        <v>8.2076186453894154E-3</v>
      </c>
      <c r="D2" s="6">
        <f>LCA_db1_S1!D2*Waste_Generation_S1!C2</f>
        <v>0.61690875150301938</v>
      </c>
      <c r="E2" s="6">
        <f>LCA_db1_S1!E2*Waste_Generation_S1!C2</f>
        <v>0.23480887206719553</v>
      </c>
      <c r="F2" s="6">
        <f>LCA_db1_S1!F2*Waste_Generation_S1!C2</f>
        <v>0.22233136627897826</v>
      </c>
      <c r="G2" s="6">
        <f>LCA_db1_S1!G2*Waste_Generation_S1!C2</f>
        <v>1.7371905757608583E-2</v>
      </c>
      <c r="H2" s="6">
        <f>LCA_db1_S1!H2*Waste_Generation_S1!C2</f>
        <v>0.13639604296596347</v>
      </c>
      <c r="I2" s="6">
        <f>LCA_db1_S1!I2*Waste_Generation_S1!C2</f>
        <v>9.1076475582576102E-2</v>
      </c>
      <c r="J2" s="6">
        <f>LCA_db1_S1!J2*Waste_Generation_S1!C2</f>
        <v>9.2544014873925079E-2</v>
      </c>
      <c r="K2" s="6">
        <f>LCA_db1_S1!K2*Waste_Generation_S1!C2</f>
        <v>1.3741230730794712E-3</v>
      </c>
      <c r="L2" s="6">
        <f>LCA_db1_S1!L2*Waste_Generation_S1!C2</f>
        <v>6.9082412089930961E-2</v>
      </c>
      <c r="M2" s="6">
        <f>LCA_db1_S1!M2*Waste_Generation_S1!C2</f>
        <v>0.2060580293871786</v>
      </c>
      <c r="N2" s="6">
        <f>LCA_db1_S1!N2*Waste_Generation_S1!C2</f>
        <v>5.8876686338309746E-2</v>
      </c>
      <c r="O2" s="6">
        <f>LCA_db1_S1!O2*Waste_Generation_S1!C2</f>
        <v>-3.935901089505936E-3</v>
      </c>
      <c r="P2" s="6">
        <f>LCA_db1_S1!P2*Waste_Generation_S1!C2</f>
        <v>3.2953213966568085E-2</v>
      </c>
      <c r="Q2" s="6">
        <f>LCA_db1_S1!Q2*Waste_Generation_S1!C2</f>
        <v>0.10000178391414699</v>
      </c>
    </row>
    <row r="3" spans="1:17" x14ac:dyDescent="0.35">
      <c r="A3" s="5" t="s">
        <v>2</v>
      </c>
      <c r="B3" s="6">
        <f>LCA_db1_S1!B3*Waste_Generation_S1!C3</f>
        <v>0.2383040448786414</v>
      </c>
      <c r="C3" s="6">
        <f>LCA_db1_S1!C3*Waste_Generation_S1!C3</f>
        <v>-4.5620713621509473E-3</v>
      </c>
      <c r="D3" s="6">
        <f>LCA_db1_S1!D3*Waste_Generation_S1!C3</f>
        <v>-0.35907363947954163</v>
      </c>
      <c r="E3" s="6">
        <f>LCA_db1_S1!E3*Waste_Generation_S1!C3</f>
        <v>-5.3100431228567148E-2</v>
      </c>
      <c r="F3" s="6">
        <f>LCA_db1_S1!F3*Waste_Generation_S1!C3</f>
        <v>-1.706698774800371E-2</v>
      </c>
      <c r="G3" s="6">
        <f>LCA_db1_S1!G3*Waste_Generation_S1!C3</f>
        <v>-3.9765073826418963E-3</v>
      </c>
      <c r="H3" s="6">
        <f>LCA_db1_S1!H3*Waste_Generation_S1!C3</f>
        <v>-7.9569854130936382E-2</v>
      </c>
      <c r="I3" s="6">
        <f>LCA_db1_S1!I3*Waste_Generation_S1!C3</f>
        <v>-5.2853145784527919E-2</v>
      </c>
      <c r="J3" s="6">
        <f>LCA_db1_S1!J3*Waste_Generation_S1!C3</f>
        <v>-6.956292955085347E-2</v>
      </c>
      <c r="K3" s="6">
        <f>LCA_db1_S1!K3*Waste_Generation_S1!C3</f>
        <v>-1.8731891364853946E-2</v>
      </c>
      <c r="L3" s="6">
        <f>LCA_db1_S1!L3*Waste_Generation_S1!C3</f>
        <v>-3.8794538919254842E-2</v>
      </c>
      <c r="M3" s="6">
        <f>LCA_db1_S1!M3*Waste_Generation_S1!C3</f>
        <v>-1.4029533981129473E-2</v>
      </c>
      <c r="N3" s="6">
        <f>LCA_db1_S1!N3*Waste_Generation_S1!C3</f>
        <v>-3.2061117913835986E-3</v>
      </c>
      <c r="O3" s="6">
        <f>LCA_db1_S1!O3*Waste_Generation_S1!C3</f>
        <v>-1.5538276480329124E-2</v>
      </c>
      <c r="P3" s="6">
        <f>LCA_db1_S1!P3*Waste_Generation_S1!C3</f>
        <v>-1.8125574342435086E-2</v>
      </c>
      <c r="Q3" s="6">
        <f>LCA_db1_S1!Q3*Waste_Generation_S1!C3</f>
        <v>-0.24990700129198201</v>
      </c>
    </row>
    <row r="4" spans="1:17" x14ac:dyDescent="0.35">
      <c r="A4" s="5" t="s">
        <v>3</v>
      </c>
      <c r="B4" s="6">
        <f>LCA_db1_S1!B4*Waste_Generation_S1!C4</f>
        <v>9.1004393298831351E-2</v>
      </c>
      <c r="C4" s="6">
        <f>LCA_db1_S1!C4*Waste_Generation_S1!C4</f>
        <v>5.1471566222214054E-3</v>
      </c>
      <c r="D4" s="6">
        <f>LCA_db1_S1!D4*Waste_Generation_S1!C4</f>
        <v>0.32239490222933553</v>
      </c>
      <c r="E4" s="6">
        <f>LCA_db1_S1!E4*Waste_Generation_S1!C4</f>
        <v>0.13902205284108324</v>
      </c>
      <c r="F4" s="6">
        <f>LCA_db1_S1!F4*Waste_Generation_S1!C4</f>
        <v>9.5123267021182026E-2</v>
      </c>
      <c r="G4" s="6">
        <f>LCA_db1_S1!G4*Waste_Generation_S1!C4</f>
        <v>8.5821217470831521E-3</v>
      </c>
      <c r="H4" s="6">
        <f>LCA_db1_S1!H4*Waste_Generation_S1!C4</f>
        <v>8.1920880409180927E-2</v>
      </c>
      <c r="I4" s="6">
        <f>LCA_db1_S1!I4*Waste_Generation_S1!C4</f>
        <v>5.3390705064238368E-2</v>
      </c>
      <c r="J4" s="6">
        <f>LCA_db1_S1!J4*Waste_Generation_S1!C4</f>
        <v>5.9887504064966179E-2</v>
      </c>
      <c r="K4" s="6">
        <f>LCA_db1_S1!K4*Waste_Generation_S1!C4</f>
        <v>6.7889432529100692E-3</v>
      </c>
      <c r="L4" s="6">
        <f>LCA_db1_S1!L4*Waste_Generation_S1!C4</f>
        <v>4.0525887589023923E-2</v>
      </c>
      <c r="M4" s="6">
        <f>LCA_db1_S1!M4*Waste_Generation_S1!C4</f>
        <v>0.10937387260215529</v>
      </c>
      <c r="N4" s="6">
        <f>LCA_db1_S1!N4*Waste_Generation_S1!C4</f>
        <v>2.5429830237132679E-2</v>
      </c>
      <c r="O4" s="6">
        <f>LCA_db1_S1!O4*Waste_Generation_S1!C4</f>
        <v>4.3764481748151578E-3</v>
      </c>
      <c r="P4" s="6">
        <f>LCA_db1_S1!P4*Waste_Generation_S1!C4</f>
        <v>1.6128497409227897E-2</v>
      </c>
      <c r="Q4" s="6">
        <f>LCA_db1_S1!Q4*Waste_Generation_S1!C4</f>
        <v>0.13684449748658295</v>
      </c>
    </row>
    <row r="5" spans="1:17" x14ac:dyDescent="0.35">
      <c r="A5" s="5" t="s">
        <v>4</v>
      </c>
      <c r="B5" s="6">
        <f>LCA_db1_S1!B5*Waste_Generation_S1!C5</f>
        <v>0.12977385308214856</v>
      </c>
      <c r="C5" s="6">
        <f>LCA_db1_S1!C5*Waste_Generation_S1!C5</f>
        <v>7.6225333853189563E-3</v>
      </c>
      <c r="D5" s="6">
        <f>LCA_db1_S1!D5*Waste_Generation_S1!C5</f>
        <v>0.65358748875322537</v>
      </c>
      <c r="E5" s="6">
        <f>LCA_db1_S1!E5*Waste_Generation_S1!C5</f>
        <v>0.14888725045467946</v>
      </c>
      <c r="F5" s="6">
        <f>LCA_db1_S1!F5*Waste_Generation_S1!C5</f>
        <v>0.14427508700579994</v>
      </c>
      <c r="G5" s="6">
        <f>LCA_db1_S1!G5*Waste_Generation_S1!C5</f>
        <v>1.2766291393167328E-2</v>
      </c>
      <c r="H5" s="6">
        <f>LCA_db1_S1!H5*Waste_Generation_S1!C5</f>
        <v>0.1340450166877189</v>
      </c>
      <c r="I5" s="6">
        <f>LCA_db1_S1!I5*Waste_Generation_S1!C5</f>
        <v>9.0538916302865646E-2</v>
      </c>
      <c r="J5" s="6">
        <f>LCA_db1_S1!J5*Waste_Generation_S1!C5</f>
        <v>0.10221944035981237</v>
      </c>
      <c r="K5" s="6">
        <f>LCA_db1_S1!K5*Waste_Generation_S1!C5</f>
        <v>1.3317071185023347E-2</v>
      </c>
      <c r="L5" s="6">
        <f>LCA_db1_S1!L5*Waste_Generation_S1!C5</f>
        <v>6.735106342016188E-2</v>
      </c>
      <c r="M5" s="6">
        <f>LCA_db1_S1!M5*Waste_Generation_S1!C5</f>
        <v>0.1107136907661528</v>
      </c>
      <c r="N5" s="6">
        <f>LCA_db1_S1!N5*Waste_Generation_S1!C5</f>
        <v>3.6652967892560666E-2</v>
      </c>
      <c r="O5" s="6">
        <f>LCA_db1_S1!O5*Waste_Generation_S1!C5</f>
        <v>7.2259272160080301E-3</v>
      </c>
      <c r="P5" s="6">
        <f>LCA_db1_S1!P5*Waste_Generation_S1!C5</f>
        <v>3.495029089977527E-2</v>
      </c>
      <c r="Q5" s="6">
        <f>LCA_db1_S1!Q5*Waste_Generation_S1!C5</f>
        <v>0.21306428771954608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LCA_db1_S2!B2*Waste_Generation_S2!C2</f>
        <v>0.47620595234257734</v>
      </c>
      <c r="C2" s="6">
        <f>LCA_db1_S2!C2*Waste_Generation_S2!C2</f>
        <v>8.5606625677214516E-3</v>
      </c>
      <c r="D2" s="6">
        <f>LCA_db1_S2!D2*Waste_Generation_S2!C2</f>
        <v>0.98595816858380436</v>
      </c>
      <c r="E2" s="6">
        <f>LCA_db1_S2!E2*Waste_Generation_S2!C2</f>
        <v>0.24861315019907826</v>
      </c>
      <c r="F2" s="6">
        <f>LCA_db1_S2!F2*Waste_Generation_S2!C2</f>
        <v>0.22592160650229234</v>
      </c>
      <c r="G2" s="6">
        <f>LCA_db1_S2!G2*Waste_Generation_S2!C2</f>
        <v>1.9075329313839658E-2</v>
      </c>
      <c r="H2" s="6">
        <f>LCA_db1_S2!H2*Waste_Generation_S2!C2</f>
        <v>0.15295875060267047</v>
      </c>
      <c r="I2" s="6">
        <f>LCA_db1_S2!I2*Waste_Generation_S2!C2</f>
        <v>0.10475042936580198</v>
      </c>
      <c r="J2" s="6">
        <f>LCA_db1_S2!J2*Waste_Generation_S2!C2</f>
        <v>0.10737424414248364</v>
      </c>
      <c r="K2" s="6">
        <f>LCA_db1_S2!K2*Waste_Generation_S2!C2</f>
        <v>2.8612442596145617E-2</v>
      </c>
      <c r="L2" s="6">
        <f>LCA_db1_S2!L2*Waste_Generation_S2!C2</f>
        <v>7.7359671556574416E-2</v>
      </c>
      <c r="M2" s="6">
        <f>LCA_db1_S2!M2*Waste_Generation_S2!C2</f>
        <v>0.20650157866583552</v>
      </c>
      <c r="N2" s="6">
        <f>LCA_db1_S2!N2*Waste_Generation_S2!C2</f>
        <v>5.9441805703668513E-2</v>
      </c>
      <c r="O2" s="6">
        <f>LCA_db1_S2!O2*Waste_Generation_S2!C2</f>
        <v>-1.2001374670761677E-3</v>
      </c>
      <c r="P2" s="6">
        <f>LCA_db1_S2!P2*Waste_Generation_S2!C2</f>
        <v>4.285400549809186E-2</v>
      </c>
      <c r="Q2" s="6">
        <f>LCA_db1_S2!Q2*Waste_Generation_S2!C2</f>
        <v>0.14075333204499893</v>
      </c>
    </row>
    <row r="3" spans="1:17" x14ac:dyDescent="0.35">
      <c r="A3" s="5" t="s">
        <v>2</v>
      </c>
      <c r="B3" s="6">
        <f>LCA_db1_S2!B3*Waste_Generation_S2!C3</f>
        <v>0.25542770596159742</v>
      </c>
      <c r="C3" s="6">
        <f>LCA_db1_S2!C3*Waste_Generation_S2!C3</f>
        <v>-4.2090274398189093E-3</v>
      </c>
      <c r="D3" s="6">
        <f>LCA_db1_S2!D3*Waste_Generation_S2!C3</f>
        <v>9.9757776012434005E-3</v>
      </c>
      <c r="E3" s="6">
        <f>LCA_db1_S2!E3*Waste_Generation_S2!C3</f>
        <v>-3.9296153096684459E-2</v>
      </c>
      <c r="F3" s="6">
        <f>LCA_db1_S2!F3*Waste_Generation_S2!C3</f>
        <v>-1.3476747524689671E-2</v>
      </c>
      <c r="G3" s="6">
        <f>LCA_db1_S2!G3*Waste_Generation_S2!C3</f>
        <v>-2.2730838264108243E-3</v>
      </c>
      <c r="H3" s="6">
        <f>LCA_db1_S2!H3*Waste_Generation_S2!C3</f>
        <v>-6.300714649422938E-2</v>
      </c>
      <c r="I3" s="6">
        <f>LCA_db1_S2!I3*Waste_Generation_S2!C3</f>
        <v>-3.9179192001302043E-2</v>
      </c>
      <c r="J3" s="6">
        <f>LCA_db1_S2!J3*Waste_Generation_S2!C3</f>
        <v>-5.4732700282294898E-2</v>
      </c>
      <c r="K3" s="6">
        <f>LCA_db1_S2!K3*Waste_Generation_S2!C3</f>
        <v>8.5064281582122019E-3</v>
      </c>
      <c r="L3" s="6">
        <f>LCA_db1_S2!L3*Waste_Generation_S2!C3</f>
        <v>-3.0517279452611387E-2</v>
      </c>
      <c r="M3" s="6">
        <f>LCA_db1_S2!M3*Waste_Generation_S2!C3</f>
        <v>-1.3585984702472588E-2</v>
      </c>
      <c r="N3" s="6">
        <f>LCA_db1_S2!N3*Waste_Generation_S2!C3</f>
        <v>-2.6409924260248361E-3</v>
      </c>
      <c r="O3" s="6">
        <f>LCA_db1_S2!O3*Waste_Generation_S2!C3</f>
        <v>-1.2802512857899354E-2</v>
      </c>
      <c r="P3" s="6">
        <f>LCA_db1_S2!P3*Waste_Generation_S2!C3</f>
        <v>-8.224782810911312E-3</v>
      </c>
      <c r="Q3" s="6">
        <f>LCA_db1_S2!Q3*Waste_Generation_S2!C3</f>
        <v>-0.2091554531611301</v>
      </c>
    </row>
    <row r="4" spans="1:17" x14ac:dyDescent="0.35">
      <c r="A4" s="5" t="s">
        <v>3</v>
      </c>
      <c r="B4" s="6">
        <f>LCA_db1_S2!B4*Waste_Generation_S2!C4</f>
        <v>9.1004393298831351E-2</v>
      </c>
      <c r="C4" s="6">
        <f>LCA_db1_S2!C4*Waste_Generation_S2!C4</f>
        <v>5.1471566222214054E-3</v>
      </c>
      <c r="D4" s="6">
        <f>LCA_db1_S2!D4*Waste_Generation_S2!C4</f>
        <v>0.32239490222933553</v>
      </c>
      <c r="E4" s="6">
        <f>LCA_db1_S2!E4*Waste_Generation_S2!C4</f>
        <v>0.13902205284108324</v>
      </c>
      <c r="F4" s="6">
        <f>LCA_db1_S2!F4*Waste_Generation_S2!C4</f>
        <v>9.5123267021182026E-2</v>
      </c>
      <c r="G4" s="6">
        <f>LCA_db1_S2!G4*Waste_Generation_S2!C4</f>
        <v>8.5821217470831521E-3</v>
      </c>
      <c r="H4" s="6">
        <f>LCA_db1_S2!H4*Waste_Generation_S2!C4</f>
        <v>8.1920880409180927E-2</v>
      </c>
      <c r="I4" s="6">
        <f>LCA_db1_S2!I4*Waste_Generation_S2!C4</f>
        <v>5.3390705064238368E-2</v>
      </c>
      <c r="J4" s="6">
        <f>LCA_db1_S2!J4*Waste_Generation_S2!C4</f>
        <v>5.9887504064966179E-2</v>
      </c>
      <c r="K4" s="6">
        <f>LCA_db1_S2!K4*Waste_Generation_S2!C4</f>
        <v>6.7889432529100692E-3</v>
      </c>
      <c r="L4" s="6">
        <f>LCA_db1_S2!L4*Waste_Generation_S2!C4</f>
        <v>4.0525887589023923E-2</v>
      </c>
      <c r="M4" s="6">
        <f>LCA_db1_S2!M4*Waste_Generation_S2!C4</f>
        <v>0.10937387260215529</v>
      </c>
      <c r="N4" s="6">
        <f>LCA_db1_S2!N4*Waste_Generation_S2!C4</f>
        <v>2.5429830237132679E-2</v>
      </c>
      <c r="O4" s="6">
        <f>LCA_db1_S2!O4*Waste_Generation_S2!C4</f>
        <v>4.3764481748151578E-3</v>
      </c>
      <c r="P4" s="6">
        <f>LCA_db1_S2!P4*Waste_Generation_S2!C4</f>
        <v>1.6128497409227897E-2</v>
      </c>
      <c r="Q4" s="6">
        <f>LCA_db1_S2!Q4*Waste_Generation_S2!C4</f>
        <v>0.13684449748658295</v>
      </c>
    </row>
    <row r="5" spans="1:17" x14ac:dyDescent="0.35">
      <c r="A5" s="5" t="s">
        <v>4</v>
      </c>
      <c r="B5" s="6">
        <f>LCA_db1_S2!B5*Waste_Generation_S2!C5</f>
        <v>0.12977385308214856</v>
      </c>
      <c r="C5" s="6">
        <f>LCA_db1_S2!C5*Waste_Generation_S2!C5</f>
        <v>7.6225333853189563E-3</v>
      </c>
      <c r="D5" s="6">
        <f>LCA_db1_S2!D5*Waste_Generation_S2!C5</f>
        <v>0.65358748875322537</v>
      </c>
      <c r="E5" s="6">
        <f>LCA_db1_S2!E5*Waste_Generation_S2!C5</f>
        <v>0.14888725045467946</v>
      </c>
      <c r="F5" s="6">
        <f>LCA_db1_S2!F5*Waste_Generation_S2!C5</f>
        <v>0.14427508700579994</v>
      </c>
      <c r="G5" s="6">
        <f>LCA_db1_S2!G5*Waste_Generation_S2!C5</f>
        <v>1.2766291393167328E-2</v>
      </c>
      <c r="H5" s="6">
        <f>LCA_db1_S2!H5*Waste_Generation_S2!C5</f>
        <v>0.1340450166877189</v>
      </c>
      <c r="I5" s="6">
        <f>LCA_db1_S2!I5*Waste_Generation_S2!C5</f>
        <v>9.0538916302865646E-2</v>
      </c>
      <c r="J5" s="6">
        <f>LCA_db1_S2!J5*Waste_Generation_S2!C5</f>
        <v>0.10221944035981237</v>
      </c>
      <c r="K5" s="6">
        <f>LCA_db1_S2!K5*Waste_Generation_S2!C5</f>
        <v>1.3317071185023347E-2</v>
      </c>
      <c r="L5" s="6">
        <f>LCA_db1_S2!L5*Waste_Generation_S2!C5</f>
        <v>6.735106342016188E-2</v>
      </c>
      <c r="M5" s="6">
        <f>LCA_db1_S2!M5*Waste_Generation_S2!C5</f>
        <v>0.1107136907661528</v>
      </c>
      <c r="N5" s="6">
        <f>LCA_db1_S2!N5*Waste_Generation_S2!C5</f>
        <v>3.6652967892560666E-2</v>
      </c>
      <c r="O5" s="6">
        <f>LCA_db1_S2!O5*Waste_Generation_S2!C5</f>
        <v>7.2259272160080301E-3</v>
      </c>
      <c r="P5" s="6">
        <f>LCA_db1_S2!P5*Waste_Generation_S2!C5</f>
        <v>3.495029089977527E-2</v>
      </c>
      <c r="Q5" s="6">
        <f>LCA_db1_S2!Q5*Waste_Generation_S2!C5</f>
        <v>0.21306428771954608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LCA_db1_S3!B2*Waste_Generation_S3!C2</f>
        <v>0.51805184378859082</v>
      </c>
      <c r="C2" s="6">
        <f>LCA_db1_S3!C2*Waste_Generation_S3!C2</f>
        <v>9.5248872536720652E-3</v>
      </c>
      <c r="D2" s="6">
        <f>LCA_db1_S3!D2*Waste_Generation_S3!C2</f>
        <v>1.6947557869076664</v>
      </c>
      <c r="E2" s="6">
        <f>LCA_db1_S3!E2*Waste_Generation_S3!C2</f>
        <v>0.31261164007202114</v>
      </c>
      <c r="F2" s="6">
        <f>LCA_db1_S3!F2*Waste_Generation_S3!C2</f>
        <v>0.2439973868813296</v>
      </c>
      <c r="G2" s="6">
        <f>LCA_db1_S3!G2*Waste_Generation_S3!C2</f>
        <v>2.2757497150369285E-2</v>
      </c>
      <c r="H2" s="6">
        <f>LCA_db1_S3!H2*Waste_Generation_S3!C2</f>
        <v>0.18881192364967886</v>
      </c>
      <c r="I2" s="6">
        <f>LCA_db1_S3!I2*Waste_Generation_S3!C2</f>
        <v>0.13281818463416437</v>
      </c>
      <c r="J2" s="6">
        <f>LCA_db1_S3!J2*Waste_Generation_S3!C2</f>
        <v>0.13764275197702339</v>
      </c>
      <c r="K2" s="6">
        <f>LCA_db1_S3!K2*Waste_Generation_S3!C2</f>
        <v>7.8569099025125377E-2</v>
      </c>
      <c r="L2" s="6">
        <f>LCA_db1_S3!L2*Waste_Generation_S3!C2</f>
        <v>9.4272937122799119E-2</v>
      </c>
      <c r="M2" s="6">
        <f>LCA_db1_S3!M2*Waste_Generation_S3!C2</f>
        <v>0.23864391715405045</v>
      </c>
      <c r="N2" s="6">
        <f>LCA_db1_S3!N2*Waste_Generation_S3!C2</f>
        <v>6.2570534160535332E-2</v>
      </c>
      <c r="O2" s="6">
        <f>LCA_db1_S3!O2*Waste_Generation_S3!C2</f>
        <v>4.2493304984876244E-3</v>
      </c>
      <c r="P2" s="6">
        <f>LCA_db1_S3!P2*Waste_Generation_S3!C2</f>
        <v>6.4471998277642231E-2</v>
      </c>
      <c r="Q2" s="6">
        <f>LCA_db1_S3!Q2*Waste_Generation_S3!C2</f>
        <v>0.22355240292570608</v>
      </c>
    </row>
    <row r="3" spans="1:17" x14ac:dyDescent="0.35">
      <c r="A3" s="5" t="s">
        <v>2</v>
      </c>
      <c r="B3" s="6">
        <f>LCA_db1_S3!B3*Waste_Generation_S3!C3</f>
        <v>0.29727359740761083</v>
      </c>
      <c r="C3" s="6">
        <f>LCA_db1_S3!C3*Waste_Generation_S3!C3</f>
        <v>-3.2448027538682974E-3</v>
      </c>
      <c r="D3" s="6">
        <f>LCA_db1_S3!D3*Waste_Generation_S3!C3</f>
        <v>0.71877339592510547</v>
      </c>
      <c r="E3" s="6">
        <f>LCA_db1_S3!E3*Waste_Generation_S3!C3</f>
        <v>2.470233677625842E-2</v>
      </c>
      <c r="F3" s="6">
        <f>LCA_db1_S3!F3*Waste_Generation_S3!C3</f>
        <v>4.5990328543476199E-3</v>
      </c>
      <c r="G3" s="6">
        <f>LCA_db1_S3!G3*Waste_Generation_S3!C3</f>
        <v>1.4090840101188059E-3</v>
      </c>
      <c r="H3" s="6">
        <f>LCA_db1_S3!H3*Waste_Generation_S3!C3</f>
        <v>-2.7153973447221001E-2</v>
      </c>
      <c r="I3" s="6">
        <f>LCA_db1_S3!I3*Waste_Generation_S3!C3</f>
        <v>-1.1111436732939668E-2</v>
      </c>
      <c r="J3" s="6">
        <f>LCA_db1_S3!J3*Waste_Generation_S3!C3</f>
        <v>-2.4464192447755159E-2</v>
      </c>
      <c r="K3" s="6">
        <f>LCA_db1_S3!K3*Waste_Generation_S3!C3</f>
        <v>5.8463084587191967E-2</v>
      </c>
      <c r="L3" s="6">
        <f>LCA_db1_S3!L3*Waste_Generation_S3!C3</f>
        <v>-1.3604013886386676E-2</v>
      </c>
      <c r="M3" s="6">
        <f>LCA_db1_S3!M3*Waste_Generation_S3!C3</f>
        <v>1.8556353785742379E-2</v>
      </c>
      <c r="N3" s="6">
        <f>LCA_db1_S3!N3*Waste_Generation_S3!C3</f>
        <v>4.8773603084197671E-4</v>
      </c>
      <c r="O3" s="6">
        <f>LCA_db1_S3!O3*Waste_Generation_S3!C3</f>
        <v>-7.3530448923355626E-3</v>
      </c>
      <c r="P3" s="6">
        <f>LCA_db1_S3!P3*Waste_Generation_S3!C3</f>
        <v>1.3393209968639071E-2</v>
      </c>
      <c r="Q3" s="6">
        <f>LCA_db1_S3!Q3*Waste_Generation_S3!C3</f>
        <v>-0.12635638228042295</v>
      </c>
    </row>
    <row r="4" spans="1:17" x14ac:dyDescent="0.35">
      <c r="A4" s="5" t="s">
        <v>3</v>
      </c>
      <c r="B4" s="6">
        <f>LCA_db1_S3!B4*Waste_Generation_S3!C4</f>
        <v>9.1004393298831351E-2</v>
      </c>
      <c r="C4" s="6">
        <f>LCA_db1_S3!C4*Waste_Generation_S3!C4</f>
        <v>5.1471566222214054E-3</v>
      </c>
      <c r="D4" s="6">
        <f>LCA_db1_S3!D4*Waste_Generation_S3!C4</f>
        <v>0.32239490222933553</v>
      </c>
      <c r="E4" s="6">
        <f>LCA_db1_S3!E4*Waste_Generation_S3!C4</f>
        <v>0.13902205284108324</v>
      </c>
      <c r="F4" s="6">
        <f>LCA_db1_S3!F4*Waste_Generation_S3!C4</f>
        <v>9.5123267021182026E-2</v>
      </c>
      <c r="G4" s="6">
        <f>LCA_db1_S3!G4*Waste_Generation_S3!C4</f>
        <v>8.5821217470831521E-3</v>
      </c>
      <c r="H4" s="6">
        <f>LCA_db1_S3!H4*Waste_Generation_S3!C4</f>
        <v>8.1920880409180927E-2</v>
      </c>
      <c r="I4" s="6">
        <f>LCA_db1_S3!I4*Waste_Generation_S3!C4</f>
        <v>5.3390705064238368E-2</v>
      </c>
      <c r="J4" s="6">
        <f>LCA_db1_S3!J4*Waste_Generation_S3!C4</f>
        <v>5.9887504064966179E-2</v>
      </c>
      <c r="K4" s="6">
        <f>LCA_db1_S3!K4*Waste_Generation_S3!C4</f>
        <v>6.7889432529100692E-3</v>
      </c>
      <c r="L4" s="6">
        <f>LCA_db1_S3!L4*Waste_Generation_S3!C4</f>
        <v>4.0525887589023923E-2</v>
      </c>
      <c r="M4" s="6">
        <f>LCA_db1_S3!M4*Waste_Generation_S3!C4</f>
        <v>0.10937387260215529</v>
      </c>
      <c r="N4" s="6">
        <f>LCA_db1_S3!N4*Waste_Generation_S3!C4</f>
        <v>2.5429830237132679E-2</v>
      </c>
      <c r="O4" s="6">
        <f>LCA_db1_S3!O4*Waste_Generation_S3!C4</f>
        <v>4.3764481748151578E-3</v>
      </c>
      <c r="P4" s="6">
        <f>LCA_db1_S3!P4*Waste_Generation_S3!C4</f>
        <v>1.6128497409227897E-2</v>
      </c>
      <c r="Q4" s="6">
        <f>LCA_db1_S3!Q4*Waste_Generation_S3!C4</f>
        <v>0.13684449748658295</v>
      </c>
    </row>
    <row r="5" spans="1:17" x14ac:dyDescent="0.35">
      <c r="A5" s="5" t="s">
        <v>4</v>
      </c>
      <c r="B5" s="6">
        <f>LCA_db1_S3!B5*Waste_Generation_S3!C5</f>
        <v>0.12977385308214856</v>
      </c>
      <c r="C5" s="6">
        <f>LCA_db1_S3!C5*Waste_Generation_S3!C5</f>
        <v>7.6225333853189563E-3</v>
      </c>
      <c r="D5" s="6">
        <f>LCA_db1_S3!D5*Waste_Generation_S3!C5</f>
        <v>0.65358748875322537</v>
      </c>
      <c r="E5" s="6">
        <f>LCA_db1_S3!E5*Waste_Generation_S3!C5</f>
        <v>0.14888725045467946</v>
      </c>
      <c r="F5" s="6">
        <f>LCA_db1_S3!F5*Waste_Generation_S3!C5</f>
        <v>0.14427508700579994</v>
      </c>
      <c r="G5" s="6">
        <f>LCA_db1_S3!G5*Waste_Generation_S3!C5</f>
        <v>1.2766291393167328E-2</v>
      </c>
      <c r="H5" s="6">
        <f>LCA_db1_S3!H5*Waste_Generation_S3!C5</f>
        <v>0.1340450166877189</v>
      </c>
      <c r="I5" s="6">
        <f>LCA_db1_S3!I5*Waste_Generation_S3!C5</f>
        <v>9.0538916302865646E-2</v>
      </c>
      <c r="J5" s="6">
        <f>LCA_db1_S3!J5*Waste_Generation_S3!C5</f>
        <v>0.10221944035981237</v>
      </c>
      <c r="K5" s="6">
        <f>LCA_db1_S3!K5*Waste_Generation_S3!C5</f>
        <v>1.3317071185023347E-2</v>
      </c>
      <c r="L5" s="6">
        <f>LCA_db1_S3!L5*Waste_Generation_S3!C5</f>
        <v>6.735106342016188E-2</v>
      </c>
      <c r="M5" s="6">
        <f>LCA_db1_S3!M5*Waste_Generation_S3!C5</f>
        <v>0.1107136907661528</v>
      </c>
      <c r="N5" s="6">
        <f>LCA_db1_S3!N5*Waste_Generation_S3!C5</f>
        <v>3.6652967892560666E-2</v>
      </c>
      <c r="O5" s="6">
        <f>LCA_db1_S3!O5*Waste_Generation_S3!C5</f>
        <v>7.2259272160080301E-3</v>
      </c>
      <c r="P5" s="6">
        <f>LCA_db1_S3!P5*Waste_Generation_S3!C5</f>
        <v>3.495029089977527E-2</v>
      </c>
      <c r="Q5" s="6">
        <f>LCA_db1_S3!Q5*Waste_Generation_S3!C5</f>
        <v>0.21306428771954608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41</v>
      </c>
      <c r="B2" s="6">
        <f>(supply_chain_default_PAH_RD!B13*(LCI_default_default!AC23-LCI_default_default!AC24-LCI_default_default!AC25-LCI_default_default!AC26)/LCI_default_default!AB23+supply_chain_default_PAH_RD!B14*(LCI_default_default!AC42-LCI_default_default!AC43-LCI_default_default!AC44-LCI_default_default!AC45)/LCI_default_default!AB42)/LCIA_Methods!D2</f>
        <v>0.24833131172251272</v>
      </c>
      <c r="C2" s="6">
        <f>(supply_chain_default_PAH_RD!B13*(LCI_default_default!AD23-LCI_default_default!AD24-LCI_default_default!AD25-LCI_default_default!AD26)/LCI_default_default!AB23+supply_chain_default_PAH_RD!B14*(LCI_default_default!AD42-LCI_default_default!AD43-LCI_default_default!AD44-LCI_default_default!AD45)/LCI_default_default!AB42)/LCIA_Methods!D3</f>
        <v>-3.8207059189420624E-3</v>
      </c>
      <c r="D2" s="6">
        <f>(supply_chain_default_PAH_RD!B13*(LCI_default_default!AE23-LCI_default_default!AE24-LCI_default_default!AE25-LCI_default_default!AE26)/LCI_default_default!AB23+supply_chain_default_PAH_RD!B14*(LCI_default_default!AE42-LCI_default_default!AE43-LCI_default_default!AE44-LCI_default_default!AE45)/LCI_default_default!AB42)/LCIA_Methods!D4</f>
        <v>-0.2703446633850799</v>
      </c>
      <c r="E2" s="6">
        <f>(supply_chain_default_PAH_RD!B13*(LCI_default_default!AF23-LCI_default_default!AF24-LCI_default_default!AF25-LCI_default_default!AF26)/LCI_default_default!AB23+supply_chain_default_PAH_RD!B14*(LCI_default_default!AF42-LCI_default_default!AF43-LCI_default_default!AF44-LCI_default_default!AF45)/LCI_default_default!AB42)/LCIA_Methods!D5</f>
        <v>-5.5008072028752547E-2</v>
      </c>
      <c r="F2" s="6">
        <f>(supply_chain_default_PAH_RD!B13*(LCI_default_default!AG23-LCI_default_default!AG24-LCI_default_default!AG25-LCI_default_default!AG26)/LCI_default_default!AB23+supply_chain_default_PAH_RD!B14*(LCI_default_default!AG42-LCI_default_default!AG43-LCI_default_default!AG44-LCI_default_default!AG45)/LCI_default_default!AB42)/LCIA_Methods!D6</f>
        <v>-1.6850556881063818E-2</v>
      </c>
      <c r="G2" s="6">
        <f>(supply_chain_default_PAH_RD!B13*(LCI_default_default!AH23-LCI_default_default!AH24-LCI_default_default!AH25-LCI_default_default!AH26)/LCI_default_default!AB23+supply_chain_default_PAH_RD!B14*(LCI_default_default!AH42-LCI_default_default!AH43-LCI_default_default!AH44-LCI_default_default!AH45)/LCI_default_default!AB42)/LCIA_Methods!D7</f>
        <v>-2.6199545023493009E-3</v>
      </c>
      <c r="H2" s="6">
        <f>(supply_chain_default_PAH_RD!B13*(LCI_default_default!AI23-LCI_default_default!AI24-LCI_default_default!AI25-LCI_default_default!AI26)/LCI_default_default!AB23+supply_chain_default_PAH_RD!B14*(LCI_default_default!AI42-LCI_default_default!AI43-LCI_default_default!AI44-LCI_default_default!AI45)/LCI_default_default!AB42)/LCIA_Methods!D8</f>
        <v>-4.8764674482636314E-2</v>
      </c>
      <c r="I2" s="6">
        <f>(supply_chain_default_PAH_RD!B13*(LCI_default_default!AJ23-LCI_default_default!AJ24-LCI_default_default!AJ25-LCI_default_default!AJ26)/LCI_default_default!AB23+supply_chain_default_PAH_RD!B14*(LCI_default_default!AJ42-LCI_default_default!AJ43-LCI_default_default!AJ44-LCI_default_default!AJ45)/LCI_default_default!AB42)/LCIA_Methods!D9</f>
        <v>-3.447840634428874E-2</v>
      </c>
      <c r="J2" s="6">
        <f>(supply_chain_default_PAH_RD!B13*(LCI_default_default!AK23-LCI_default_default!AK24-LCI_default_default!AK25-LCI_default_default!AK26)/LCI_default_default!AB23+supply_chain_default_PAH_RD!B14*(LCI_default_default!AK42-LCI_default_default!AK43-LCI_default_default!AK44-LCI_default_default!AK45)/LCI_default_default!AB42)/LCIA_Methods!D10</f>
        <v>-4.1654578028247548E-2</v>
      </c>
      <c r="K2" s="6">
        <f>(supply_chain_default_PAH_RD!B13*(LCI_default_default!AL23-LCI_default_default!AL24-LCI_default_default!AL25-LCI_default_default!AL26)/LCI_default_default!AB23+supply_chain_default_PAH_RD!B14*(LCI_default_default!AL42-LCI_default_default!AL43-LCI_default_default!AL44-LCI_default_default!AL45)/LCI_default_default!AB42)/LCIA_Methods!D11</f>
        <v>-1.7244151287531932E-2</v>
      </c>
      <c r="L2" s="6">
        <f>(supply_chain_default_PAH_RD!B13*(LCI_default_default!AM23-LCI_default_default!AM24-LCI_default_default!AM25-LCI_default_default!AM26)/LCI_default_default!AB23+supply_chain_default_PAH_RD!B14*(LCI_default_default!AM42-LCI_default_default!AM43-LCI_default_default!AM44-LCI_default_default!AM45)/LCI_default_default!AB42)/LCIA_Methods!D12</f>
        <v>-2.289360403413352E-2</v>
      </c>
      <c r="M2" s="6">
        <f>(supply_chain_default_PAH_RD!B13*(LCI_default_default!AN23-LCI_default_default!AN24-LCI_default_default!AN25-LCI_default_default!AN26)/LCI_default_default!AB23+supply_chain_default_PAH_RD!B14*(LCI_default_default!AN42-LCI_default_default!AN43-LCI_default_default!AN44-LCI_default_default!AN45)/LCI_default_default!AB42)/LCIA_Methods!D13</f>
        <v>-1.6185523172873553E-2</v>
      </c>
      <c r="N2" s="6">
        <f>(supply_chain_default_PAH_RD!B13*(LCI_default_default!AO23-LCI_default_default!AO24-LCI_default_default!AO25-LCI_default_default!AO26)/LCI_default_default!AB23+supply_chain_default_PAH_RD!B14*(LCI_default_default!AO42-LCI_default_default!AO43-LCI_default_default!AO44-LCI_default_default!AO45)/LCI_default_default!AB42)/LCIA_Methods!D14</f>
        <v>-2.3854017939709074E-3</v>
      </c>
      <c r="O2" s="6">
        <f>(supply_chain_default_PAH_RD!B13*(LCI_default_default!AP23-LCI_default_default!AP24-LCI_default_default!AP25-LCI_default_default!AP26)/LCI_default_default!AB23+supply_chain_default_PAH_RD!B14*(LCI_default_default!AP42-LCI_default_default!AP43-LCI_default_default!AP44-LCI_default_default!AP45)/LCI_default_default!AB42)/LCIA_Methods!D15</f>
        <v>-1.4876714101015464E-2</v>
      </c>
      <c r="P2" s="6">
        <f>(supply_chain_default_PAH_RD!B13*(LCI_default_default!AQ23-LCI_default_default!AQ24-LCI_default_default!AQ25-LCI_default_default!AQ26)/LCI_default_default!AB23+supply_chain_default_PAH_RD!B14*(LCI_default_default!AQ42-LCI_default_default!AQ43-LCI_default_default!AQ44-LCI_default_default!AQ45)/LCI_default_default!AB42)/LCIA_Methods!D16</f>
        <v>-1.6155066518399579E-2</v>
      </c>
      <c r="Q2" s="6">
        <f>(supply_chain_default_PAH_RD!B13*(LCI_default_default!AR23-LCI_default_default!AR24-LCI_default_default!AR25-LCI_default_default!AR26)/LCI_default_default!AB23+supply_chain_default_PAH_RD!B14*(LCI_default_default!AR42-LCI_default_default!AR43-LCI_default_default!AR44-LCI_default_default!AR45)/LCI_default_default!AB42)/LCIA_Methods!D17</f>
        <v>-0.23065089171581576</v>
      </c>
    </row>
    <row r="3" spans="1:17" ht="39.5" x14ac:dyDescent="0.35">
      <c r="A3" s="5" t="s">
        <v>42</v>
      </c>
      <c r="B3" s="6">
        <f>(supply_chain_default_PAH_RD!B15*(LCI_default_default!AC61-LCI_default_default!AC62)/LCI_default_default!AB61)/LCIA_Methods!D2</f>
        <v>6.0422449907153841E-2</v>
      </c>
      <c r="C3" s="6">
        <f>(supply_chain_default_PAH_RD!B15*(LCI_default_default!AD61-LCI_default_default!AD62)/LCI_default_default!AB61)/LCIA_Methods!D3</f>
        <v>4.2351756129721642E-3</v>
      </c>
      <c r="D3" s="6">
        <f>(supply_chain_default_PAH_RD!B15*(LCI_default_default!AE61-LCI_default_default!AE62)/LCI_default_default!AB61)/LCIA_Methods!D4</f>
        <v>0.19891543634117051</v>
      </c>
      <c r="E3" s="6">
        <f>(supply_chain_default_PAH_RD!B15*(LCI_default_default!AF61-LCI_default_default!AF62)/LCI_default_default!AB61)/LCIA_Methods!D5</f>
        <v>3.040566282191939E-2</v>
      </c>
      <c r="F3" s="6">
        <f>(supply_chain_default_PAH_RD!B15*(LCI_default_default!AG61-LCI_default_default!AG62)/LCI_default_default!AB61)/LCIA_Methods!D6</f>
        <v>6.2904325903757649E-2</v>
      </c>
      <c r="G3" s="6">
        <f>(supply_chain_default_PAH_RD!B15*(LCI_default_default!AH61-LCI_default_default!AH62)/LCI_default_default!AB61)/LCIA_Methods!D7</f>
        <v>6.8732238536902499E-3</v>
      </c>
      <c r="H3" s="6">
        <f>(supply_chain_default_PAH_RD!B15*(LCI_default_default!AI61-LCI_default_default!AI62)/LCI_default_default!AB61)/LCIA_Methods!D8</f>
        <v>6.5163362037483144E-2</v>
      </c>
      <c r="I3" s="6">
        <f>(supply_chain_default_PAH_RD!B15*(LCI_default_default!AJ61-LCI_default_default!AJ62)/LCI_default_default!AB61)/LCIA_Methods!D9</f>
        <v>4.3806660670178646E-2</v>
      </c>
      <c r="J3" s="6">
        <f>(supply_chain_default_PAH_RD!B15*(LCI_default_default!AK61-LCI_default_default!AK62)/LCI_default_default!AB61)/LCIA_Methods!D10</f>
        <v>4.997193712107665E-2</v>
      </c>
      <c r="K3" s="6">
        <f>(supply_chain_default_PAH_RD!B15*(LCI_default_default!AL61-LCI_default_default!AL62)/LCI_default_default!AB61)/LCIA_Methods!D11</f>
        <v>4.2152756485019528E-3</v>
      </c>
      <c r="L3" s="6">
        <f>(supply_chain_default_PAH_RD!B15*(LCI_default_default!AM61-LCI_default_default!AM62)/LCI_default_default!AB61)/LCIA_Methods!D12</f>
        <v>3.4937922327131367E-2</v>
      </c>
      <c r="M3" s="6">
        <f>(supply_chain_default_PAH_RD!B15*(LCI_default_default!AN61-LCI_default_default!AN62)/LCI_default_default!AB61)/LCIA_Methods!D13</f>
        <v>2.2416161354400305E-2</v>
      </c>
      <c r="N3" s="6">
        <f>(supply_chain_default_PAH_RD!B15*(LCI_default_default!AO61-LCI_default_default!AO62)/LCI_default_default!AB61)/LCIA_Methods!D14</f>
        <v>1.9571775750625325E-2</v>
      </c>
      <c r="O3" s="6">
        <f>(supply_chain_default_PAH_RD!B15*(LCI_default_default!AP61-LCI_default_default!AP62)/LCI_default_default!AB61)/LCIA_Methods!D15</f>
        <v>2.9196876144174304E-3</v>
      </c>
      <c r="P3" s="6">
        <f>(supply_chain_default_PAH_RD!B15*(LCI_default_default!AQ61-LCI_default_default!AQ62)/LCI_default_default!AB61)/LCIA_Methods!D16</f>
        <v>5.5953041610132545E-3</v>
      </c>
      <c r="Q3" s="6">
        <f>(supply_chain_default_PAH_RD!B15*(LCI_default_default!AR61-LCI_default_default!AR62)/LCI_default_default!AB61)/LCIA_Methods!D17</f>
        <v>0.11063891077303929</v>
      </c>
    </row>
    <row r="4" spans="1:17" ht="39.5" x14ac:dyDescent="0.35">
      <c r="A4" s="5" t="s">
        <v>43</v>
      </c>
      <c r="B4" s="6">
        <f>(supply_chain_default_PAH_RD!B16*(LCI_default_default!AC68-LCI_default_default!AC69)/LCI_default_default!AB68)/LCIA_Methods!D2</f>
        <v>0.10683752166780069</v>
      </c>
      <c r="C4" s="6">
        <f>(supply_chain_default_PAH_RD!B16*(LCI_default_default!AD68-LCI_default_default!AD69)/LCI_default_default!AB68)/LCIA_Methods!D3</f>
        <v>6.9386171292324722E-3</v>
      </c>
      <c r="D4" s="6">
        <f>(supply_chain_default_PAH_RD!B16*(LCI_default_default!AE68-LCI_default_default!AE69)/LCI_default_default!AB68)/LCIA_Methods!D4</f>
        <v>0.56097909431465376</v>
      </c>
      <c r="E4" s="6">
        <f>(supply_chain_default_PAH_RD!B16*(LCI_default_default!AF68-LCI_default_default!AF69)/LCI_default_default!AB68)/LCIA_Methods!D5</f>
        <v>6.7425034406191159E-2</v>
      </c>
      <c r="F4" s="6">
        <f>(supply_chain_default_PAH_RD!B16*(LCI_default_default!AG68-LCI_default_default!AG69)/LCI_default_default!AB68)/LCIA_Methods!D6</f>
        <v>0.12011097736805641</v>
      </c>
      <c r="G4" s="6">
        <f>(supply_chain_default_PAH_RD!B16*(LCI_default_default!AH68-LCI_default_default!AH69)/LCI_default_default!AB68)/LCIA_Methods!D7</f>
        <v>1.1484722461746711E-2</v>
      </c>
      <c r="H4" s="6">
        <f>(supply_chain_default_PAH_RD!B16*(LCI_default_default!AI68-LCI_default_default!AI69)/LCI_default_default!AB68)/LCIA_Methods!D8</f>
        <v>0.1214770423595825</v>
      </c>
      <c r="I4" s="6">
        <f>(supply_chain_default_PAH_RD!B16*(LCI_default_default!AJ68-LCI_default_default!AJ69)/LCI_default_default!AB68)/LCIA_Methods!D9</f>
        <v>8.3351103792790579E-2</v>
      </c>
      <c r="J4" s="6">
        <f>(supply_chain_default_PAH_RD!B16*(LCI_default_default!AK68-LCI_default_default!AK69)/LCI_default_default!AB68)/LCIA_Methods!D10</f>
        <v>9.4782857272776619E-2</v>
      </c>
      <c r="K4" s="6">
        <f>(supply_chain_default_PAH_RD!B16*(LCI_default_default!AL68-LCI_default_default!AL69)/LCI_default_default!AB68)/LCIA_Methods!D11</f>
        <v>1.1386830504969905E-2</v>
      </c>
      <c r="L4" s="6">
        <f>(supply_chain_default_PAH_RD!B16*(LCI_default_default!AM68-LCI_default_default!AM69)/LCI_default_default!AB68)/LCIA_Methods!D12</f>
        <v>6.3160141745125034E-2</v>
      </c>
      <c r="M4" s="6">
        <f>(supply_chain_default_PAH_RD!B16*(LCI_default_default!AN68-LCI_default_default!AN69)/LCI_default_default!AB68)/LCIA_Methods!D13</f>
        <v>4.5495532903527015E-2</v>
      </c>
      <c r="N4" s="6">
        <f>(supply_chain_default_PAH_RD!B16*(LCI_default_default!AO68-LCI_default_default!AO69)/LCI_default_default!AB68)/LCIA_Methods!D14</f>
        <v>3.2259382043158952E-2</v>
      </c>
      <c r="O4" s="6">
        <f>(supply_chain_default_PAH_RD!B16*(LCI_default_default!AP68-LCI_default_default!AP69)/LCI_default_default!AB68)/LCIA_Methods!D15</f>
        <v>6.1333694276359957E-3</v>
      </c>
      <c r="P4" s="6">
        <f>(supply_chain_default_PAH_RD!B16*(LCI_default_default!AQ68-LCI_default_default!AQ69)/LCI_default_default!AB68)/LCIA_Methods!D16</f>
        <v>2.7050148499178504E-2</v>
      </c>
      <c r="Q4" s="6">
        <f>(supply_chain_default_PAH_RD!B16*(LCI_default_default!AR68-LCI_default_default!AR69)/LCI_default_default!AB68)/LCIA_Methods!D17</f>
        <v>0.19341161066052939</v>
      </c>
    </row>
    <row r="5" spans="1:17" ht="26.5" x14ac:dyDescent="0.35">
      <c r="A5" s="5" t="s">
        <v>44</v>
      </c>
      <c r="B5" s="6">
        <f>(supply_chain_default_PAH_RD!B17*LCI_default_default!L24+supply_chain_default_PAH_RD!B18*LCI_default_default!L25+supply_chain_default_PAH_RD!B19*LCI_default_default!L26)/LCIA_Methods!D2</f>
        <v>6.6940251186529881E-2</v>
      </c>
      <c r="C5" s="6">
        <f>(supply_chain_default_PAH_RD!B17*LCI_default_default!M24+supply_chain_default_PAH_RD!B18*LCI_default_default!M25+supply_chain_default_PAH_RD!B19*LCI_default_default!M26)/LCIA_Methods!D3</f>
        <v>4.6815756243406793E-3</v>
      </c>
      <c r="D5" s="6">
        <f>(supply_chain_default_PAH_RD!B17*LCI_default_default!N24+supply_chain_default_PAH_RD!B18*LCI_default_default!N25+supply_chain_default_PAH_RD!B19*LCI_default_default!N26)/LCIA_Methods!D4</f>
        <v>0.52277632708784705</v>
      </c>
      <c r="E5" s="6">
        <f>(supply_chain_default_PAH_RD!B17*LCI_default_default!O24+supply_chain_default_PAH_RD!B18*LCI_default_default!O25+supply_chain_default_PAH_RD!B19*LCI_default_default!O26)/LCIA_Methods!D5</f>
        <v>0.21359524239010963</v>
      </c>
      <c r="F5" s="6">
        <f>(supply_chain_default_PAH_RD!B17*LCI_default_default!P24+supply_chain_default_PAH_RD!B18*LCI_default_default!P25+supply_chain_default_PAH_RD!B19*LCI_default_default!P26)/LCIA_Methods!D6</f>
        <v>6.4542191902690588E-2</v>
      </c>
      <c r="G5" s="6">
        <f>(supply_chain_default_PAH_RD!B17*LCI_default_default!Q24+supply_chain_default_PAH_RD!B18*LCI_default_default!Q25+supply_chain_default_PAH_RD!B19*LCI_default_default!Q26)/LCIA_Methods!D7</f>
        <v>8.5580949151895097E-3</v>
      </c>
      <c r="H5" s="6">
        <f>(supply_chain_default_PAH_RD!B17*LCI_default_default!R24+supply_chain_default_PAH_RD!B18*LCI_default_default!R25+supply_chain_default_PAH_RD!B19*LCI_default_default!R26)/LCIA_Methods!D8</f>
        <v>2.3440392355087439E-2</v>
      </c>
      <c r="I5" s="6">
        <f>(supply_chain_default_PAH_RD!B17*LCI_default_default!S24+supply_chain_default_PAH_RD!B18*LCI_default_default!S25+supply_chain_default_PAH_RD!B19*LCI_default_default!S26)/LCIA_Methods!D9</f>
        <v>2.32531215984704E-2</v>
      </c>
      <c r="J5" s="6">
        <f>(supply_chain_default_PAH_RD!B17*LCI_default_default!T24+supply_chain_default_PAH_RD!B18*LCI_default_default!T25+supply_chain_default_PAH_RD!B19*LCI_default_default!T26)/LCIA_Methods!D10</f>
        <v>8.9486722994661441E-3</v>
      </c>
      <c r="K5" s="6">
        <f>(supply_chain_default_PAH_RD!B17*LCI_default_default!U24+supply_chain_default_PAH_RD!B18*LCI_default_default!U25+supply_chain_default_PAH_RD!B19*LCI_default_default!U26)/LCIA_Methods!D11</f>
        <v>3.0876709292796733E-2</v>
      </c>
      <c r="L5" s="6">
        <f>(supply_chain_default_PAH_RD!B17*LCI_default_default!V24+supply_chain_default_PAH_RD!B18*LCI_default_default!V25+supply_chain_default_PAH_RD!B19*LCI_default_default!V26)/LCIA_Methods!D12</f>
        <v>4.8185365720742482E-3</v>
      </c>
      <c r="M5" s="6">
        <f>(supply_chain_default_PAH_RD!B17*LCI_default_default!W24+supply_chain_default_PAH_RD!B18*LCI_default_default!W25+supply_chain_default_PAH_RD!B19*LCI_default_default!W26)/LCIA_Methods!D13</f>
        <v>0.16018043999900061</v>
      </c>
      <c r="N5" s="6">
        <f>(supply_chain_default_PAH_RD!B17*LCI_default_default!X24+supply_chain_default_PAH_RD!B18*LCI_default_default!X25+supply_chain_default_PAH_RD!B19*LCI_default_default!X26)/LCIA_Methods!D14</f>
        <v>1.014800384454469E-2</v>
      </c>
      <c r="O5" s="6">
        <f>(supply_chain_default_PAH_RD!B17*LCI_default_default!Y24+supply_chain_default_PAH_RD!B18*LCI_default_default!Y25+supply_chain_default_PAH_RD!B19*LCI_default_default!Y26)/LCIA_Methods!D15</f>
        <v>5.2285234983801016E-3</v>
      </c>
      <c r="P5" s="6">
        <f>(supply_chain_default_PAH_RD!B17*LCI_default_default!Z24+supply_chain_default_PAH_RD!B18*LCI_default_default!Z25+supply_chain_default_PAH_RD!B19*LCI_default_default!Z26)/LCIA_Methods!D16</f>
        <v>2.7274709316310514E-2</v>
      </c>
      <c r="Q5" s="6">
        <f>(supply_chain_default_PAH_RD!B17*LCI_default_default!AA24+supply_chain_default_PAH_RD!B18*LCI_default_default!AA25+supply_chain_default_PAH_RD!B19*LCI_default_default!AA26)/LCIA_Methods!D17</f>
        <v>0.14296978298454577</v>
      </c>
    </row>
    <row r="6" spans="1:17" x14ac:dyDescent="0.35">
      <c r="A6" s="5" t="s">
        <v>45</v>
      </c>
      <c r="B6" s="6">
        <f>LCA_default_default!B2*ABS(supply_chain_default_PAH_RD!B6)-SUM(B2:B5)</f>
        <v>0</v>
      </c>
      <c r="C6" s="6">
        <f>LCA_default_default!C2*ABS(supply_chain_default_PAH_RD!B6)-SUM(C2:C5)</f>
        <v>0</v>
      </c>
      <c r="D6" s="6">
        <f>LCA_default_default!D2*ABS(supply_chain_default_PAH_RD!B6)-SUM(D2:D5)</f>
        <v>0</v>
      </c>
      <c r="E6" s="6">
        <f>LCA_default_default!E2*ABS(supply_chain_default_PAH_RD!B6)-SUM(E2:E5)</f>
        <v>0</v>
      </c>
      <c r="F6" s="6">
        <f>LCA_default_default!F2*ABS(supply_chain_default_PAH_RD!B6)-SUM(F2:F5)</f>
        <v>0</v>
      </c>
      <c r="G6" s="6">
        <f>LCA_default_default!G2*ABS(supply_chain_default_PAH_RD!B6)-SUM(G2:G5)</f>
        <v>0</v>
      </c>
      <c r="H6" s="6">
        <f>LCA_default_default!H2*ABS(supply_chain_default_PAH_RD!B6)-SUM(H2:H5)</f>
        <v>0</v>
      </c>
      <c r="I6" s="6">
        <f>LCA_default_default!I2*ABS(supply_chain_default_PAH_RD!B6)-SUM(I2:I5)</f>
        <v>0</v>
      </c>
      <c r="J6" s="6">
        <f>LCA_default_default!J2*ABS(supply_chain_default_PAH_RD!B6)-SUM(J2:J5)</f>
        <v>0</v>
      </c>
      <c r="K6" s="6">
        <f>LCA_default_default!K2*ABS(supply_chain_default_PAH_RD!B6)-SUM(K2:K5)</f>
        <v>0</v>
      </c>
      <c r="L6" s="6">
        <f>LCA_default_default!L2*ABS(supply_chain_default_PAH_RD!B6)-SUM(L2:L5)</f>
        <v>0</v>
      </c>
      <c r="M6" s="6">
        <f>LCA_default_default!M2*ABS(supply_chain_default_PAH_RD!B6)-SUM(M2:M5)</f>
        <v>0</v>
      </c>
      <c r="N6" s="6">
        <f>LCA_default_default!N2*ABS(supply_chain_default_PAH_RD!B6)-SUM(N2:N5)</f>
        <v>0</v>
      </c>
      <c r="O6" s="6">
        <f>LCA_default_default!O2*ABS(supply_chain_default_PAH_RD!B6)-SUM(O2:O5)</f>
        <v>0</v>
      </c>
      <c r="P6" s="6">
        <f>LCA_default_default!P2*ABS(supply_chain_default_PAH_RD!B6)-SUM(P2:P5)</f>
        <v>0</v>
      </c>
      <c r="Q6" s="6">
        <f>LCA_default_default!Q2*ABS(supply_chain_default_PAH_RD!B6)-SUM(Q2:Q5)</f>
        <v>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41</v>
      </c>
      <c r="B2" s="6">
        <f>(supply_chain_S1_PAH_RD!B13*(LCI_default_S1!AC23-LCI_default_S1!AC24-LCI_default_S1!AC25-LCI_default_S1!AC26)/LCI_default_S1!AB23+supply_chain_S1_PAH_RD!B14*(LCI_default_S1!AC42-LCI_default_S1!AC43-LCI_default_S1!AC44-LCI_default_S1!AC45)/LCI_default_S1!AB42)/LCIA_Methods!D2</f>
        <v>0.24833131172251272</v>
      </c>
      <c r="C2" s="6">
        <f>(supply_chain_S1_PAH_RD!B13*(LCI_default_S1!AD23-LCI_default_S1!AD24-LCI_default_S1!AD25-LCI_default_S1!AD26)/LCI_default_S1!AB23+supply_chain_S1_PAH_RD!B14*(LCI_default_S1!AD42-LCI_default_S1!AD43-LCI_default_S1!AD44-LCI_default_S1!AD45)/LCI_default_S1!AB42)/LCIA_Methods!D3</f>
        <v>-3.8207059189420615E-3</v>
      </c>
      <c r="D2" s="6">
        <f>(supply_chain_S1_PAH_RD!B13*(LCI_default_S1!AE23-LCI_default_S1!AE24-LCI_default_S1!AE25-LCI_default_S1!AE26)/LCI_default_S1!AB23+supply_chain_S1_PAH_RD!B14*(LCI_default_S1!AE42-LCI_default_S1!AE43-LCI_default_S1!AE44-LCI_default_S1!AE45)/LCI_default_S1!AB42)/LCIA_Methods!D4</f>
        <v>-0.27034466338507995</v>
      </c>
      <c r="E2" s="6">
        <f>(supply_chain_S1_PAH_RD!B13*(LCI_default_S1!AF23-LCI_default_S1!AF24-LCI_default_S1!AF25-LCI_default_S1!AF26)/LCI_default_S1!AB23+supply_chain_S1_PAH_RD!B14*(LCI_default_S1!AF42-LCI_default_S1!AF43-LCI_default_S1!AF44-LCI_default_S1!AF45)/LCI_default_S1!AB42)/LCIA_Methods!D5</f>
        <v>-5.5008072028752554E-2</v>
      </c>
      <c r="F2" s="6">
        <f>(supply_chain_S1_PAH_RD!B13*(LCI_default_S1!AG23-LCI_default_S1!AG24-LCI_default_S1!AG25-LCI_default_S1!AG26)/LCI_default_S1!AB23+supply_chain_S1_PAH_RD!B14*(LCI_default_S1!AG42-LCI_default_S1!AG43-LCI_default_S1!AG44-LCI_default_S1!AG45)/LCI_default_S1!AB42)/LCIA_Methods!D6</f>
        <v>-1.6850556881063818E-2</v>
      </c>
      <c r="G2" s="6">
        <f>(supply_chain_S1_PAH_RD!B13*(LCI_default_S1!AH23-LCI_default_S1!AH24-LCI_default_S1!AH25-LCI_default_S1!AH26)/LCI_default_S1!AB23+supply_chain_S1_PAH_RD!B14*(LCI_default_S1!AH42-LCI_default_S1!AH43-LCI_default_S1!AH44-LCI_default_S1!AH45)/LCI_default_S1!AB42)/LCIA_Methods!D7</f>
        <v>-2.6199545023493009E-3</v>
      </c>
      <c r="H2" s="6">
        <f>(supply_chain_S1_PAH_RD!B13*(LCI_default_S1!AI23-LCI_default_S1!AI24-LCI_default_S1!AI25-LCI_default_S1!AI26)/LCI_default_S1!AB23+supply_chain_S1_PAH_RD!B14*(LCI_default_S1!AI42-LCI_default_S1!AI43-LCI_default_S1!AI44-LCI_default_S1!AI45)/LCI_default_S1!AB42)/LCIA_Methods!D8</f>
        <v>-4.8764674482636328E-2</v>
      </c>
      <c r="I2" s="6">
        <f>(supply_chain_S1_PAH_RD!B13*(LCI_default_S1!AJ23-LCI_default_S1!AJ24-LCI_default_S1!AJ25-LCI_default_S1!AJ26)/LCI_default_S1!AB23+supply_chain_S1_PAH_RD!B14*(LCI_default_S1!AJ42-LCI_default_S1!AJ43-LCI_default_S1!AJ44-LCI_default_S1!AJ45)/LCI_default_S1!AB42)/LCIA_Methods!D9</f>
        <v>-3.447840634428874E-2</v>
      </c>
      <c r="J2" s="6">
        <f>(supply_chain_S1_PAH_RD!B13*(LCI_default_S1!AK23-LCI_default_S1!AK24-LCI_default_S1!AK25-LCI_default_S1!AK26)/LCI_default_S1!AB23+supply_chain_S1_PAH_RD!B14*(LCI_default_S1!AK42-LCI_default_S1!AK43-LCI_default_S1!AK44-LCI_default_S1!AK45)/LCI_default_S1!AB42)/LCIA_Methods!D10</f>
        <v>-4.1654578028247534E-2</v>
      </c>
      <c r="K2" s="6">
        <f>(supply_chain_S1_PAH_RD!B13*(LCI_default_S1!AL23-LCI_default_S1!AL24-LCI_default_S1!AL25-LCI_default_S1!AL26)/LCI_default_S1!AB23+supply_chain_S1_PAH_RD!B14*(LCI_default_S1!AL42-LCI_default_S1!AL43-LCI_default_S1!AL44-LCI_default_S1!AL45)/LCI_default_S1!AB42)/LCIA_Methods!D11</f>
        <v>-1.7244151287531935E-2</v>
      </c>
      <c r="L2" s="6">
        <f>(supply_chain_S1_PAH_RD!B13*(LCI_default_S1!AM23-LCI_default_S1!AM24-LCI_default_S1!AM25-LCI_default_S1!AM26)/LCI_default_S1!AB23+supply_chain_S1_PAH_RD!B14*(LCI_default_S1!AM42-LCI_default_S1!AM43-LCI_default_S1!AM44-LCI_default_S1!AM45)/LCI_default_S1!AB42)/LCIA_Methods!D12</f>
        <v>-2.2893604034133524E-2</v>
      </c>
      <c r="M2" s="6">
        <f>(supply_chain_S1_PAH_RD!B13*(LCI_default_S1!AN23-LCI_default_S1!AN24-LCI_default_S1!AN25-LCI_default_S1!AN26)/LCI_default_S1!AB23+supply_chain_S1_PAH_RD!B14*(LCI_default_S1!AN42-LCI_default_S1!AN43-LCI_default_S1!AN44-LCI_default_S1!AN45)/LCI_default_S1!AB42)/LCIA_Methods!D13</f>
        <v>-1.6185523172873553E-2</v>
      </c>
      <c r="N2" s="6">
        <f>(supply_chain_S1_PAH_RD!B13*(LCI_default_S1!AO23-LCI_default_S1!AO24-LCI_default_S1!AO25-LCI_default_S1!AO26)/LCI_default_S1!AB23+supply_chain_S1_PAH_RD!B14*(LCI_default_S1!AO42-LCI_default_S1!AO43-LCI_default_S1!AO44-LCI_default_S1!AO45)/LCI_default_S1!AB42)/LCIA_Methods!D14</f>
        <v>-2.3854017939709065E-3</v>
      </c>
      <c r="O2" s="6">
        <f>(supply_chain_S1_PAH_RD!B13*(LCI_default_S1!AP23-LCI_default_S1!AP24-LCI_default_S1!AP25-LCI_default_S1!AP26)/LCI_default_S1!AB23+supply_chain_S1_PAH_RD!B14*(LCI_default_S1!AP42-LCI_default_S1!AP43-LCI_default_S1!AP44-LCI_default_S1!AP45)/LCI_default_S1!AB42)/LCIA_Methods!D15</f>
        <v>-1.4876714101015461E-2</v>
      </c>
      <c r="P2" s="6">
        <f>(supply_chain_S1_PAH_RD!B13*(LCI_default_S1!AQ23-LCI_default_S1!AQ24-LCI_default_S1!AQ25-LCI_default_S1!AQ26)/LCI_default_S1!AB23+supply_chain_S1_PAH_RD!B14*(LCI_default_S1!AQ42-LCI_default_S1!AQ43-LCI_default_S1!AQ44-LCI_default_S1!AQ45)/LCI_default_S1!AB42)/LCIA_Methods!D16</f>
        <v>-1.6155066518399572E-2</v>
      </c>
      <c r="Q2" s="6">
        <f>(supply_chain_S1_PAH_RD!B13*(LCI_default_S1!AR23-LCI_default_S1!AR24-LCI_default_S1!AR25-LCI_default_S1!AR26)/LCI_default_S1!AB23+supply_chain_S1_PAH_RD!B14*(LCI_default_S1!AR42-LCI_default_S1!AR43-LCI_default_S1!AR44-LCI_default_S1!AR45)/LCI_default_S1!AB42)/LCIA_Methods!D17</f>
        <v>-0.23065089171581576</v>
      </c>
    </row>
    <row r="3" spans="1:17" ht="39.5" x14ac:dyDescent="0.35">
      <c r="A3" s="5" t="s">
        <v>42</v>
      </c>
      <c r="B3" s="6">
        <f>(supply_chain_S1_PAH_RD!B15*(LCI_default_S1!AC61-LCI_default_S1!AC62)/LCI_default_S1!AB61)/LCIA_Methods!D2</f>
        <v>6.0422449907153841E-2</v>
      </c>
      <c r="C3" s="6">
        <f>(supply_chain_S1_PAH_RD!B15*(LCI_default_S1!AD61-LCI_default_S1!AD62)/LCI_default_S1!AB61)/LCIA_Methods!D3</f>
        <v>4.2351756129721642E-3</v>
      </c>
      <c r="D3" s="6">
        <f>(supply_chain_S1_PAH_RD!B15*(LCI_default_S1!AE61-LCI_default_S1!AE62)/LCI_default_S1!AB61)/LCIA_Methods!D4</f>
        <v>0.19891543634117051</v>
      </c>
      <c r="E3" s="6">
        <f>(supply_chain_S1_PAH_RD!B15*(LCI_default_S1!AF61-LCI_default_S1!AF62)/LCI_default_S1!AB61)/LCIA_Methods!D5</f>
        <v>3.040566282191939E-2</v>
      </c>
      <c r="F3" s="6">
        <f>(supply_chain_S1_PAH_RD!B15*(LCI_default_S1!AG61-LCI_default_S1!AG62)/LCI_default_S1!AB61)/LCIA_Methods!D6</f>
        <v>6.2904325903757649E-2</v>
      </c>
      <c r="G3" s="6">
        <f>(supply_chain_S1_PAH_RD!B15*(LCI_default_S1!AH61-LCI_default_S1!AH62)/LCI_default_S1!AB61)/LCIA_Methods!D7</f>
        <v>6.8732238536902499E-3</v>
      </c>
      <c r="H3" s="6">
        <f>(supply_chain_S1_PAH_RD!B15*(LCI_default_S1!AI61-LCI_default_S1!AI62)/LCI_default_S1!AB61)/LCIA_Methods!D8</f>
        <v>6.5163362037483144E-2</v>
      </c>
      <c r="I3" s="6">
        <f>(supply_chain_S1_PAH_RD!B15*(LCI_default_S1!AJ61-LCI_default_S1!AJ62)/LCI_default_S1!AB61)/LCIA_Methods!D9</f>
        <v>4.3806660670178646E-2</v>
      </c>
      <c r="J3" s="6">
        <f>(supply_chain_S1_PAH_RD!B15*(LCI_default_S1!AK61-LCI_default_S1!AK62)/LCI_default_S1!AB61)/LCIA_Methods!D10</f>
        <v>4.997193712107665E-2</v>
      </c>
      <c r="K3" s="6">
        <f>(supply_chain_S1_PAH_RD!B15*(LCI_default_S1!AL61-LCI_default_S1!AL62)/LCI_default_S1!AB61)/LCIA_Methods!D11</f>
        <v>4.2152756485019528E-3</v>
      </c>
      <c r="L3" s="6">
        <f>(supply_chain_S1_PAH_RD!B15*(LCI_default_S1!AM61-LCI_default_S1!AM62)/LCI_default_S1!AB61)/LCIA_Methods!D12</f>
        <v>3.4937922327131367E-2</v>
      </c>
      <c r="M3" s="6">
        <f>(supply_chain_S1_PAH_RD!B15*(LCI_default_S1!AN61-LCI_default_S1!AN62)/LCI_default_S1!AB61)/LCIA_Methods!D13</f>
        <v>2.2416161354400305E-2</v>
      </c>
      <c r="N3" s="6">
        <f>(supply_chain_S1_PAH_RD!B15*(LCI_default_S1!AO61-LCI_default_S1!AO62)/LCI_default_S1!AB61)/LCIA_Methods!D14</f>
        <v>1.9571775750625325E-2</v>
      </c>
      <c r="O3" s="6">
        <f>(supply_chain_S1_PAH_RD!B15*(LCI_default_S1!AP61-LCI_default_S1!AP62)/LCI_default_S1!AB61)/LCIA_Methods!D15</f>
        <v>2.9196876144174304E-3</v>
      </c>
      <c r="P3" s="6">
        <f>(supply_chain_S1_PAH_RD!B15*(LCI_default_S1!AQ61-LCI_default_S1!AQ62)/LCI_default_S1!AB61)/LCIA_Methods!D16</f>
        <v>5.5953041610132545E-3</v>
      </c>
      <c r="Q3" s="6">
        <f>(supply_chain_S1_PAH_RD!B15*(LCI_default_S1!AR61-LCI_default_S1!AR62)/LCI_default_S1!AB61)/LCIA_Methods!D17</f>
        <v>0.11063891077303929</v>
      </c>
    </row>
    <row r="4" spans="1:17" ht="39.5" x14ac:dyDescent="0.35">
      <c r="A4" s="5" t="s">
        <v>43</v>
      </c>
      <c r="B4" s="6">
        <f>(supply_chain_S1_PAH_RD!B16*(LCI_default_S1!AC68-LCI_default_S1!AC69)/LCI_default_S1!AB68)/LCIA_Methods!D2</f>
        <v>0.10683752166780069</v>
      </c>
      <c r="C4" s="6">
        <f>(supply_chain_S1_PAH_RD!B16*(LCI_default_S1!AD68-LCI_default_S1!AD69)/LCI_default_S1!AB68)/LCIA_Methods!D3</f>
        <v>6.9386171292324722E-3</v>
      </c>
      <c r="D4" s="6">
        <f>(supply_chain_S1_PAH_RD!B16*(LCI_default_S1!AE68-LCI_default_S1!AE69)/LCI_default_S1!AB68)/LCIA_Methods!D4</f>
        <v>0.56097909431465376</v>
      </c>
      <c r="E4" s="6">
        <f>(supply_chain_S1_PAH_RD!B16*(LCI_default_S1!AF68-LCI_default_S1!AF69)/LCI_default_S1!AB68)/LCIA_Methods!D5</f>
        <v>6.7425034406191159E-2</v>
      </c>
      <c r="F4" s="6">
        <f>(supply_chain_S1_PAH_RD!B16*(LCI_default_S1!AG68-LCI_default_S1!AG69)/LCI_default_S1!AB68)/LCIA_Methods!D6</f>
        <v>0.12011097736805641</v>
      </c>
      <c r="G4" s="6">
        <f>(supply_chain_S1_PAH_RD!B16*(LCI_default_S1!AH68-LCI_default_S1!AH69)/LCI_default_S1!AB68)/LCIA_Methods!D7</f>
        <v>1.1484722461746711E-2</v>
      </c>
      <c r="H4" s="6">
        <f>(supply_chain_S1_PAH_RD!B16*(LCI_default_S1!AI68-LCI_default_S1!AI69)/LCI_default_S1!AB68)/LCIA_Methods!D8</f>
        <v>0.1214770423595825</v>
      </c>
      <c r="I4" s="6">
        <f>(supply_chain_S1_PAH_RD!B16*(LCI_default_S1!AJ68-LCI_default_S1!AJ69)/LCI_default_S1!AB68)/LCIA_Methods!D9</f>
        <v>8.3351103792790579E-2</v>
      </c>
      <c r="J4" s="6">
        <f>(supply_chain_S1_PAH_RD!B16*(LCI_default_S1!AK68-LCI_default_S1!AK69)/LCI_default_S1!AB68)/LCIA_Methods!D10</f>
        <v>9.4782857272776619E-2</v>
      </c>
      <c r="K4" s="6">
        <f>(supply_chain_S1_PAH_RD!B16*(LCI_default_S1!AL68-LCI_default_S1!AL69)/LCI_default_S1!AB68)/LCIA_Methods!D11</f>
        <v>1.1386830504969905E-2</v>
      </c>
      <c r="L4" s="6">
        <f>(supply_chain_S1_PAH_RD!B16*(LCI_default_S1!AM68-LCI_default_S1!AM69)/LCI_default_S1!AB68)/LCIA_Methods!D12</f>
        <v>6.3160141745125034E-2</v>
      </c>
      <c r="M4" s="6">
        <f>(supply_chain_S1_PAH_RD!B16*(LCI_default_S1!AN68-LCI_default_S1!AN69)/LCI_default_S1!AB68)/LCIA_Methods!D13</f>
        <v>4.5495532903527015E-2</v>
      </c>
      <c r="N4" s="6">
        <f>(supply_chain_S1_PAH_RD!B16*(LCI_default_S1!AO68-LCI_default_S1!AO69)/LCI_default_S1!AB68)/LCIA_Methods!D14</f>
        <v>3.2259382043158952E-2</v>
      </c>
      <c r="O4" s="6">
        <f>(supply_chain_S1_PAH_RD!B16*(LCI_default_S1!AP68-LCI_default_S1!AP69)/LCI_default_S1!AB68)/LCIA_Methods!D15</f>
        <v>6.1333694276359957E-3</v>
      </c>
      <c r="P4" s="6">
        <f>(supply_chain_S1_PAH_RD!B16*(LCI_default_S1!AQ68-LCI_default_S1!AQ69)/LCI_default_S1!AB68)/LCIA_Methods!D16</f>
        <v>2.7050148499178504E-2</v>
      </c>
      <c r="Q4" s="6">
        <f>(supply_chain_S1_PAH_RD!B16*(LCI_default_S1!AR68-LCI_default_S1!AR69)/LCI_default_S1!AB68)/LCIA_Methods!D17</f>
        <v>0.19341161066052939</v>
      </c>
    </row>
    <row r="5" spans="1:17" ht="26.5" x14ac:dyDescent="0.35">
      <c r="A5" s="5" t="s">
        <v>44</v>
      </c>
      <c r="B5" s="6">
        <f>(supply_chain_S1_PAH_RD!B17*LCI_default_S1!L24+supply_chain_S1_PAH_RD!B18*LCI_default_S1!L25+supply_chain_S1_PAH_RD!B19*LCI_default_S1!L26)/LCIA_Methods!D2</f>
        <v>5.0589502260105737E-2</v>
      </c>
      <c r="C5" s="6">
        <f>(supply_chain_S1_PAH_RD!B17*LCI_default_S1!M24+supply_chain_S1_PAH_RD!B18*LCI_default_S1!M25+supply_chain_S1_PAH_RD!B19*LCI_default_S1!M26)/LCIA_Methods!D3</f>
        <v>4.7530137796698195E-3</v>
      </c>
      <c r="D5" s="6">
        <f>(supply_chain_S1_PAH_RD!B17*LCI_default_S1!N24+supply_chain_S1_PAH_RD!B18*LCI_default_S1!N25+supply_chain_S1_PAH_RD!B19*LCI_default_S1!N26)/LCIA_Methods!D4</f>
        <v>0.15694849473816452</v>
      </c>
      <c r="E5" s="6">
        <f>(supply_chain_S1_PAH_RD!B17*LCI_default_S1!O24+supply_chain_S1_PAH_RD!B18*LCI_default_S1!O25+supply_chain_S1_PAH_RD!B19*LCI_default_S1!O26)/LCIA_Methods!D5</f>
        <v>0.20074464143404161</v>
      </c>
      <c r="F5" s="6">
        <f>(supply_chain_S1_PAH_RD!B17*LCI_default_S1!P24+supply_chain_S1_PAH_RD!B18*LCI_default_S1!P25+supply_chain_S1_PAH_RD!B19*LCI_default_S1!P26)/LCIA_Methods!D6</f>
        <v>6.1536662916668261E-2</v>
      </c>
      <c r="G5" s="6">
        <f>(supply_chain_S1_PAH_RD!B17*LCI_default_S1!Q24+supply_chain_S1_PAH_RD!B18*LCI_default_S1!Q25+supply_chain_S1_PAH_RD!B19*LCI_default_S1!Q26)/LCIA_Methods!D7</f>
        <v>7.4925867182385319E-3</v>
      </c>
      <c r="H5" s="6">
        <f>(supply_chain_S1_PAH_RD!B17*LCI_default_S1!R24+supply_chain_S1_PAH_RD!B18*LCI_default_S1!R25+supply_chain_S1_PAH_RD!B19*LCI_default_S1!R26)/LCIA_Methods!D8</f>
        <v>7.8988586968114765E-3</v>
      </c>
      <c r="I5" s="6">
        <f>(supply_chain_S1_PAH_RD!B17*LCI_default_S1!S24+supply_chain_S1_PAH_RD!B18*LCI_default_S1!S25+supply_chain_S1_PAH_RD!B19*LCI_default_S1!S26)/LCIA_Methods!D9</f>
        <v>1.0945484524165541E-2</v>
      </c>
      <c r="J5" s="6">
        <f>(supply_chain_S1_PAH_RD!B17*LCI_default_S1!T24+supply_chain_S1_PAH_RD!B18*LCI_default_S1!T25+supply_chain_S1_PAH_RD!B19*LCI_default_S1!T26)/LCIA_Methods!D10</f>
        <v>-5.3103695864387662E-3</v>
      </c>
      <c r="K5" s="6">
        <f>(supply_chain_S1_PAH_RD!B17*LCI_default_S1!U24+supply_chain_S1_PAH_RD!B18*LCI_default_S1!U25+supply_chain_S1_PAH_RD!B19*LCI_default_S1!U26)/LCIA_Methods!D11</f>
        <v>3.7144189070684275E-3</v>
      </c>
      <c r="L5" s="6">
        <f>(supply_chain_S1_PAH_RD!B17*LCI_default_S1!V24+supply_chain_S1_PAH_RD!B18*LCI_default_S1!V25+supply_chain_S1_PAH_RD!B19*LCI_default_S1!V26)/LCIA_Methods!D12</f>
        <v>-3.13329534665181E-3</v>
      </c>
      <c r="M5" s="6">
        <f>(supply_chain_S1_PAH_RD!B17*LCI_default_S1!W24+supply_chain_S1_PAH_RD!B18*LCI_default_S1!W25+supply_chain_S1_PAH_RD!B19*LCI_default_S1!W26)/LCIA_Methods!D13</f>
        <v>0.16039731510103372</v>
      </c>
      <c r="N5" s="6">
        <f>(supply_chain_S1_PAH_RD!B17*LCI_default_S1!X24+supply_chain_S1_PAH_RD!B18*LCI_default_S1!X25+supply_chain_S1_PAH_RD!B19*LCI_default_S1!X26)/LCIA_Methods!D14</f>
        <v>9.6014708741193888E-3</v>
      </c>
      <c r="O5" s="6">
        <f>(supply_chain_S1_PAH_RD!B17*LCI_default_S1!Y24+supply_chain_S1_PAH_RD!B18*LCI_default_S1!Y25+supply_chain_S1_PAH_RD!B19*LCI_default_S1!Y26)/LCIA_Methods!D15</f>
        <v>2.5666840352091733E-3</v>
      </c>
      <c r="P5" s="6">
        <f>(supply_chain_S1_PAH_RD!B17*LCI_default_S1!Z24+supply_chain_S1_PAH_RD!B18*LCI_default_S1!Z25+supply_chain_S1_PAH_RD!B19*LCI_default_S1!Z26)/LCIA_Methods!D16</f>
        <v>1.7485349857676843E-2</v>
      </c>
      <c r="Q5" s="6">
        <f>(supply_chain_S1_PAH_RD!B17*LCI_default_S1!AA24+supply_chain_S1_PAH_RD!B18*LCI_default_S1!AA25+supply_chain_S1_PAH_RD!B19*LCI_default_S1!AA26)/LCIA_Methods!D17</f>
        <v>0.11145763371880653</v>
      </c>
    </row>
    <row r="6" spans="1:17" x14ac:dyDescent="0.35">
      <c r="A6" s="5" t="s">
        <v>45</v>
      </c>
      <c r="B6" s="6">
        <f>LCA_default_S1!B2*ABS(supply_chain_S1_PAH_RD!B6)-SUM(B2:B5)</f>
        <v>0</v>
      </c>
      <c r="C6" s="6">
        <f>LCA_default_S1!C2*ABS(supply_chain_S1_PAH_RD!B6)-SUM(C2:C5)</f>
        <v>0</v>
      </c>
      <c r="D6" s="6">
        <f>LCA_default_S1!D2*ABS(supply_chain_S1_PAH_RD!B6)-SUM(D2:D5)</f>
        <v>0</v>
      </c>
      <c r="E6" s="6">
        <f>LCA_default_S1!E2*ABS(supply_chain_S1_PAH_RD!B6)-SUM(E2:E5)</f>
        <v>0</v>
      </c>
      <c r="F6" s="6">
        <f>LCA_default_S1!F2*ABS(supply_chain_S1_PAH_RD!B6)-SUM(F2:F5)</f>
        <v>0</v>
      </c>
      <c r="G6" s="6">
        <f>LCA_default_S1!G2*ABS(supply_chain_S1_PAH_RD!B6)-SUM(G2:G5)</f>
        <v>0</v>
      </c>
      <c r="H6" s="6">
        <f>LCA_default_S1!H2*ABS(supply_chain_S1_PAH_RD!B6)-SUM(H2:H5)</f>
        <v>0</v>
      </c>
      <c r="I6" s="6">
        <f>LCA_default_S1!I2*ABS(supply_chain_S1_PAH_RD!B6)-SUM(I2:I5)</f>
        <v>0</v>
      </c>
      <c r="J6" s="6">
        <f>LCA_default_S1!J2*ABS(supply_chain_S1_PAH_RD!B6)-SUM(J2:J5)</f>
        <v>0</v>
      </c>
      <c r="K6" s="6">
        <f>LCA_default_S1!K2*ABS(supply_chain_S1_PAH_RD!B6)-SUM(K2:K5)</f>
        <v>0</v>
      </c>
      <c r="L6" s="6">
        <f>LCA_default_S1!L2*ABS(supply_chain_S1_PAH_RD!B6)-SUM(L2:L5)</f>
        <v>0</v>
      </c>
      <c r="M6" s="6">
        <f>LCA_default_S1!M2*ABS(supply_chain_S1_PAH_RD!B6)-SUM(M2:M5)</f>
        <v>0</v>
      </c>
      <c r="N6" s="6">
        <f>LCA_default_S1!N2*ABS(supply_chain_S1_PAH_RD!B6)-SUM(N2:N5)</f>
        <v>0</v>
      </c>
      <c r="O6" s="6">
        <f>LCA_default_S1!O2*ABS(supply_chain_S1_PAH_RD!B6)-SUM(O2:O5)</f>
        <v>0</v>
      </c>
      <c r="P6" s="6">
        <f>LCA_default_S1!P2*ABS(supply_chain_S1_PAH_RD!B6)-SUM(P2:P5)</f>
        <v>0</v>
      </c>
      <c r="Q6" s="6">
        <f>LCA_default_S1!Q2*ABS(supply_chain_S1_PAH_RD!B6)-SUM(Q2:Q5)</f>
        <v>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41</v>
      </c>
      <c r="B2" s="6">
        <f>(supply_chain_S2_PAH_RD!B13*(LCI_default_S2!AC23-LCI_default_S2!AC24-LCI_default_S2!AC25-LCI_default_S2!AC26)/LCI_default_S2!AB23+supply_chain_S2_PAH_RD!B14*(LCI_default_S2!AC42-LCI_default_S2!AC43-LCI_default_S2!AC44-LCI_default_S2!AC45)/LCI_default_S2!AB42)/LCIA_Methods!D2</f>
        <v>0.24833131172251272</v>
      </c>
      <c r="C2" s="6">
        <f>(supply_chain_S2_PAH_RD!B13*(LCI_default_S2!AD23-LCI_default_S2!AD24-LCI_default_S2!AD25-LCI_default_S2!AD26)/LCI_default_S2!AB23+supply_chain_S2_PAH_RD!B14*(LCI_default_S2!AD42-LCI_default_S2!AD43-LCI_default_S2!AD44-LCI_default_S2!AD45)/LCI_default_S2!AB42)/LCIA_Methods!D3</f>
        <v>-3.8207059189420624E-3</v>
      </c>
      <c r="D2" s="6">
        <f>(supply_chain_S2_PAH_RD!B13*(LCI_default_S2!AE23-LCI_default_S2!AE24-LCI_default_S2!AE25-LCI_default_S2!AE26)/LCI_default_S2!AB23+supply_chain_S2_PAH_RD!B14*(LCI_default_S2!AE42-LCI_default_S2!AE43-LCI_default_S2!AE44-LCI_default_S2!AE45)/LCI_default_S2!AB42)/LCIA_Methods!D4</f>
        <v>-0.2703446633850799</v>
      </c>
      <c r="E2" s="6">
        <f>(supply_chain_S2_PAH_RD!B13*(LCI_default_S2!AF23-LCI_default_S2!AF24-LCI_default_S2!AF25-LCI_default_S2!AF26)/LCI_default_S2!AB23+supply_chain_S2_PAH_RD!B14*(LCI_default_S2!AF42-LCI_default_S2!AF43-LCI_default_S2!AF44-LCI_default_S2!AF45)/LCI_default_S2!AB42)/LCIA_Methods!D5</f>
        <v>-5.5008072028752547E-2</v>
      </c>
      <c r="F2" s="6">
        <f>(supply_chain_S2_PAH_RD!B13*(LCI_default_S2!AG23-LCI_default_S2!AG24-LCI_default_S2!AG25-LCI_default_S2!AG26)/LCI_default_S2!AB23+supply_chain_S2_PAH_RD!B14*(LCI_default_S2!AG42-LCI_default_S2!AG43-LCI_default_S2!AG44-LCI_default_S2!AG45)/LCI_default_S2!AB42)/LCIA_Methods!D6</f>
        <v>-1.6850556881063818E-2</v>
      </c>
      <c r="G2" s="6">
        <f>(supply_chain_S2_PAH_RD!B13*(LCI_default_S2!AH23-LCI_default_S2!AH24-LCI_default_S2!AH25-LCI_default_S2!AH26)/LCI_default_S2!AB23+supply_chain_S2_PAH_RD!B14*(LCI_default_S2!AH42-LCI_default_S2!AH43-LCI_default_S2!AH44-LCI_default_S2!AH45)/LCI_default_S2!AB42)/LCIA_Methods!D7</f>
        <v>-2.6199545023493009E-3</v>
      </c>
      <c r="H2" s="6">
        <f>(supply_chain_S2_PAH_RD!B13*(LCI_default_S2!AI23-LCI_default_S2!AI24-LCI_default_S2!AI25-LCI_default_S2!AI26)/LCI_default_S2!AB23+supply_chain_S2_PAH_RD!B14*(LCI_default_S2!AI42-LCI_default_S2!AI43-LCI_default_S2!AI44-LCI_default_S2!AI45)/LCI_default_S2!AB42)/LCIA_Methods!D8</f>
        <v>-4.8764674482636314E-2</v>
      </c>
      <c r="I2" s="6">
        <f>(supply_chain_S2_PAH_RD!B13*(LCI_default_S2!AJ23-LCI_default_S2!AJ24-LCI_default_S2!AJ25-LCI_default_S2!AJ26)/LCI_default_S2!AB23+supply_chain_S2_PAH_RD!B14*(LCI_default_S2!AJ42-LCI_default_S2!AJ43-LCI_default_S2!AJ44-LCI_default_S2!AJ45)/LCI_default_S2!AB42)/LCIA_Methods!D9</f>
        <v>-3.447840634428874E-2</v>
      </c>
      <c r="J2" s="6">
        <f>(supply_chain_S2_PAH_RD!B13*(LCI_default_S2!AK23-LCI_default_S2!AK24-LCI_default_S2!AK25-LCI_default_S2!AK26)/LCI_default_S2!AB23+supply_chain_S2_PAH_RD!B14*(LCI_default_S2!AK42-LCI_default_S2!AK43-LCI_default_S2!AK44-LCI_default_S2!AK45)/LCI_default_S2!AB42)/LCIA_Methods!D10</f>
        <v>-4.1654578028247548E-2</v>
      </c>
      <c r="K2" s="6">
        <f>(supply_chain_S2_PAH_RD!B13*(LCI_default_S2!AL23-LCI_default_S2!AL24-LCI_default_S2!AL25-LCI_default_S2!AL26)/LCI_default_S2!AB23+supply_chain_S2_PAH_RD!B14*(LCI_default_S2!AL42-LCI_default_S2!AL43-LCI_default_S2!AL44-LCI_default_S2!AL45)/LCI_default_S2!AB42)/LCIA_Methods!D11</f>
        <v>-1.7244151287531932E-2</v>
      </c>
      <c r="L2" s="6">
        <f>(supply_chain_S2_PAH_RD!B13*(LCI_default_S2!AM23-LCI_default_S2!AM24-LCI_default_S2!AM25-LCI_default_S2!AM26)/LCI_default_S2!AB23+supply_chain_S2_PAH_RD!B14*(LCI_default_S2!AM42-LCI_default_S2!AM43-LCI_default_S2!AM44-LCI_default_S2!AM45)/LCI_default_S2!AB42)/LCIA_Methods!D12</f>
        <v>-2.289360403413352E-2</v>
      </c>
      <c r="M2" s="6">
        <f>(supply_chain_S2_PAH_RD!B13*(LCI_default_S2!AN23-LCI_default_S2!AN24-LCI_default_S2!AN25-LCI_default_S2!AN26)/LCI_default_S2!AB23+supply_chain_S2_PAH_RD!B14*(LCI_default_S2!AN42-LCI_default_S2!AN43-LCI_default_S2!AN44-LCI_default_S2!AN45)/LCI_default_S2!AB42)/LCIA_Methods!D13</f>
        <v>-1.6185523172873553E-2</v>
      </c>
      <c r="N2" s="6">
        <f>(supply_chain_S2_PAH_RD!B13*(LCI_default_S2!AO23-LCI_default_S2!AO24-LCI_default_S2!AO25-LCI_default_S2!AO26)/LCI_default_S2!AB23+supply_chain_S2_PAH_RD!B14*(LCI_default_S2!AO42-LCI_default_S2!AO43-LCI_default_S2!AO44-LCI_default_S2!AO45)/LCI_default_S2!AB42)/LCIA_Methods!D14</f>
        <v>-2.3854017939709074E-3</v>
      </c>
      <c r="O2" s="6">
        <f>(supply_chain_S2_PAH_RD!B13*(LCI_default_S2!AP23-LCI_default_S2!AP24-LCI_default_S2!AP25-LCI_default_S2!AP26)/LCI_default_S2!AB23+supply_chain_S2_PAH_RD!B14*(LCI_default_S2!AP42-LCI_default_S2!AP43-LCI_default_S2!AP44-LCI_default_S2!AP45)/LCI_default_S2!AB42)/LCIA_Methods!D15</f>
        <v>-1.4876714101015464E-2</v>
      </c>
      <c r="P2" s="6">
        <f>(supply_chain_S2_PAH_RD!B13*(LCI_default_S2!AQ23-LCI_default_S2!AQ24-LCI_default_S2!AQ25-LCI_default_S2!AQ26)/LCI_default_S2!AB23+supply_chain_S2_PAH_RD!B14*(LCI_default_S2!AQ42-LCI_default_S2!AQ43-LCI_default_S2!AQ44-LCI_default_S2!AQ45)/LCI_default_S2!AB42)/LCIA_Methods!D16</f>
        <v>-1.6155066518399579E-2</v>
      </c>
      <c r="Q2" s="6">
        <f>(supply_chain_S2_PAH_RD!B13*(LCI_default_S2!AR23-LCI_default_S2!AR24-LCI_default_S2!AR25-LCI_default_S2!AR26)/LCI_default_S2!AB23+supply_chain_S2_PAH_RD!B14*(LCI_default_S2!AR42-LCI_default_S2!AR43-LCI_default_S2!AR44-LCI_default_S2!AR45)/LCI_default_S2!AB42)/LCIA_Methods!D17</f>
        <v>-0.23065089171581576</v>
      </c>
    </row>
    <row r="3" spans="1:17" ht="39.5" x14ac:dyDescent="0.35">
      <c r="A3" s="5" t="s">
        <v>42</v>
      </c>
      <c r="B3" s="6">
        <f>(supply_chain_S2_PAH_RD!B15*(LCI_default_S2!AC61-LCI_default_S2!AC62)/LCI_default_S2!AB61)/LCIA_Methods!D2</f>
        <v>6.0422449907153841E-2</v>
      </c>
      <c r="C3" s="6">
        <f>(supply_chain_S2_PAH_RD!B15*(LCI_default_S2!AD61-LCI_default_S2!AD62)/LCI_default_S2!AB61)/LCIA_Methods!D3</f>
        <v>4.2351756129721642E-3</v>
      </c>
      <c r="D3" s="6">
        <f>(supply_chain_S2_PAH_RD!B15*(LCI_default_S2!AE61-LCI_default_S2!AE62)/LCI_default_S2!AB61)/LCIA_Methods!D4</f>
        <v>0.19891543634117051</v>
      </c>
      <c r="E3" s="6">
        <f>(supply_chain_S2_PAH_RD!B15*(LCI_default_S2!AF61-LCI_default_S2!AF62)/LCI_default_S2!AB61)/LCIA_Methods!D5</f>
        <v>3.040566282191939E-2</v>
      </c>
      <c r="F3" s="6">
        <f>(supply_chain_S2_PAH_RD!B15*(LCI_default_S2!AG61-LCI_default_S2!AG62)/LCI_default_S2!AB61)/LCIA_Methods!D6</f>
        <v>6.2904325903757649E-2</v>
      </c>
      <c r="G3" s="6">
        <f>(supply_chain_S2_PAH_RD!B15*(LCI_default_S2!AH61-LCI_default_S2!AH62)/LCI_default_S2!AB61)/LCIA_Methods!D7</f>
        <v>6.8732238536902499E-3</v>
      </c>
      <c r="H3" s="6">
        <f>(supply_chain_S2_PAH_RD!B15*(LCI_default_S2!AI61-LCI_default_S2!AI62)/LCI_default_S2!AB61)/LCIA_Methods!D8</f>
        <v>6.5163362037483144E-2</v>
      </c>
      <c r="I3" s="6">
        <f>(supply_chain_S2_PAH_RD!B15*(LCI_default_S2!AJ61-LCI_default_S2!AJ62)/LCI_default_S2!AB61)/LCIA_Methods!D9</f>
        <v>4.3806660670178646E-2</v>
      </c>
      <c r="J3" s="6">
        <f>(supply_chain_S2_PAH_RD!B15*(LCI_default_S2!AK61-LCI_default_S2!AK62)/LCI_default_S2!AB61)/LCIA_Methods!D10</f>
        <v>4.997193712107665E-2</v>
      </c>
      <c r="K3" s="6">
        <f>(supply_chain_S2_PAH_RD!B15*(LCI_default_S2!AL61-LCI_default_S2!AL62)/LCI_default_S2!AB61)/LCIA_Methods!D11</f>
        <v>4.2152756485019528E-3</v>
      </c>
      <c r="L3" s="6">
        <f>(supply_chain_S2_PAH_RD!B15*(LCI_default_S2!AM61-LCI_default_S2!AM62)/LCI_default_S2!AB61)/LCIA_Methods!D12</f>
        <v>3.4937922327131367E-2</v>
      </c>
      <c r="M3" s="6">
        <f>(supply_chain_S2_PAH_RD!B15*(LCI_default_S2!AN61-LCI_default_S2!AN62)/LCI_default_S2!AB61)/LCIA_Methods!D13</f>
        <v>2.2416161354400305E-2</v>
      </c>
      <c r="N3" s="6">
        <f>(supply_chain_S2_PAH_RD!B15*(LCI_default_S2!AO61-LCI_default_S2!AO62)/LCI_default_S2!AB61)/LCIA_Methods!D14</f>
        <v>1.9571775750625325E-2</v>
      </c>
      <c r="O3" s="6">
        <f>(supply_chain_S2_PAH_RD!B15*(LCI_default_S2!AP61-LCI_default_S2!AP62)/LCI_default_S2!AB61)/LCIA_Methods!D15</f>
        <v>2.9196876144174304E-3</v>
      </c>
      <c r="P3" s="6">
        <f>(supply_chain_S2_PAH_RD!B15*(LCI_default_S2!AQ61-LCI_default_S2!AQ62)/LCI_default_S2!AB61)/LCIA_Methods!D16</f>
        <v>5.5953041610132545E-3</v>
      </c>
      <c r="Q3" s="6">
        <f>(supply_chain_S2_PAH_RD!B15*(LCI_default_S2!AR61-LCI_default_S2!AR62)/LCI_default_S2!AB61)/LCIA_Methods!D17</f>
        <v>0.11063891077303929</v>
      </c>
    </row>
    <row r="4" spans="1:17" ht="39.5" x14ac:dyDescent="0.35">
      <c r="A4" s="5" t="s">
        <v>43</v>
      </c>
      <c r="B4" s="6">
        <f>(supply_chain_S2_PAH_RD!B16*(LCI_default_S2!AC68-LCI_default_S2!AC69)/LCI_default_S2!AB68)/LCIA_Methods!D2</f>
        <v>0.10683752166780069</v>
      </c>
      <c r="C4" s="6">
        <f>(supply_chain_S2_PAH_RD!B16*(LCI_default_S2!AD68-LCI_default_S2!AD69)/LCI_default_S2!AB68)/LCIA_Methods!D3</f>
        <v>6.9386171292324722E-3</v>
      </c>
      <c r="D4" s="6">
        <f>(supply_chain_S2_PAH_RD!B16*(LCI_default_S2!AE68-LCI_default_S2!AE69)/LCI_default_S2!AB68)/LCIA_Methods!D4</f>
        <v>0.56097909431465376</v>
      </c>
      <c r="E4" s="6">
        <f>(supply_chain_S2_PAH_RD!B16*(LCI_default_S2!AF68-LCI_default_S2!AF69)/LCI_default_S2!AB68)/LCIA_Methods!D5</f>
        <v>6.7425034406191159E-2</v>
      </c>
      <c r="F4" s="6">
        <f>(supply_chain_S2_PAH_RD!B16*(LCI_default_S2!AG68-LCI_default_S2!AG69)/LCI_default_S2!AB68)/LCIA_Methods!D6</f>
        <v>0.12011097736805641</v>
      </c>
      <c r="G4" s="6">
        <f>(supply_chain_S2_PAH_RD!B16*(LCI_default_S2!AH68-LCI_default_S2!AH69)/LCI_default_S2!AB68)/LCIA_Methods!D7</f>
        <v>1.1484722461746711E-2</v>
      </c>
      <c r="H4" s="6">
        <f>(supply_chain_S2_PAH_RD!B16*(LCI_default_S2!AI68-LCI_default_S2!AI69)/LCI_default_S2!AB68)/LCIA_Methods!D8</f>
        <v>0.1214770423595825</v>
      </c>
      <c r="I4" s="6">
        <f>(supply_chain_S2_PAH_RD!B16*(LCI_default_S2!AJ68-LCI_default_S2!AJ69)/LCI_default_S2!AB68)/LCIA_Methods!D9</f>
        <v>8.3351103792790579E-2</v>
      </c>
      <c r="J4" s="6">
        <f>(supply_chain_S2_PAH_RD!B16*(LCI_default_S2!AK68-LCI_default_S2!AK69)/LCI_default_S2!AB68)/LCIA_Methods!D10</f>
        <v>9.4782857272776619E-2</v>
      </c>
      <c r="K4" s="6">
        <f>(supply_chain_S2_PAH_RD!B16*(LCI_default_S2!AL68-LCI_default_S2!AL69)/LCI_default_S2!AB68)/LCIA_Methods!D11</f>
        <v>1.1386830504969905E-2</v>
      </c>
      <c r="L4" s="6">
        <f>(supply_chain_S2_PAH_RD!B16*(LCI_default_S2!AM68-LCI_default_S2!AM69)/LCI_default_S2!AB68)/LCIA_Methods!D12</f>
        <v>6.3160141745125034E-2</v>
      </c>
      <c r="M4" s="6">
        <f>(supply_chain_S2_PAH_RD!B16*(LCI_default_S2!AN68-LCI_default_S2!AN69)/LCI_default_S2!AB68)/LCIA_Methods!D13</f>
        <v>4.5495532903527015E-2</v>
      </c>
      <c r="N4" s="6">
        <f>(supply_chain_S2_PAH_RD!B16*(LCI_default_S2!AO68-LCI_default_S2!AO69)/LCI_default_S2!AB68)/LCIA_Methods!D14</f>
        <v>3.2259382043158952E-2</v>
      </c>
      <c r="O4" s="6">
        <f>(supply_chain_S2_PAH_RD!B16*(LCI_default_S2!AP68-LCI_default_S2!AP69)/LCI_default_S2!AB68)/LCIA_Methods!D15</f>
        <v>6.1333694276359957E-3</v>
      </c>
      <c r="P4" s="6">
        <f>(supply_chain_S2_PAH_RD!B16*(LCI_default_S2!AQ68-LCI_default_S2!AQ69)/LCI_default_S2!AB68)/LCIA_Methods!D16</f>
        <v>2.7050148499178504E-2</v>
      </c>
      <c r="Q4" s="6">
        <f>(supply_chain_S2_PAH_RD!B16*(LCI_default_S2!AR68-LCI_default_S2!AR69)/LCI_default_S2!AB68)/LCIA_Methods!D17</f>
        <v>0.19341161066052939</v>
      </c>
    </row>
    <row r="5" spans="1:17" ht="26.5" x14ac:dyDescent="0.35">
      <c r="A5" s="5" t="s">
        <v>44</v>
      </c>
      <c r="B5" s="6">
        <f>(supply_chain_S2_PAH_RD!B17*LCI_default_S2!L24+supply_chain_S2_PAH_RD!B18*LCI_default_S2!L25+supply_chain_S2_PAH_RD!B19*LCI_default_S2!L26)/LCIA_Methods!D2</f>
        <v>6.6940251186529881E-2</v>
      </c>
      <c r="C5" s="6">
        <f>(supply_chain_S2_PAH_RD!B17*LCI_default_S2!M24+supply_chain_S2_PAH_RD!B18*LCI_default_S2!M25+supply_chain_S2_PAH_RD!B19*LCI_default_S2!M26)/LCIA_Methods!D3</f>
        <v>4.6815756243406793E-3</v>
      </c>
      <c r="D5" s="6">
        <f>(supply_chain_S2_PAH_RD!B17*LCI_default_S2!N24+supply_chain_S2_PAH_RD!B18*LCI_default_S2!N25+supply_chain_S2_PAH_RD!B19*LCI_default_S2!N26)/LCIA_Methods!D4</f>
        <v>0.52277632708784705</v>
      </c>
      <c r="E5" s="6">
        <f>(supply_chain_S2_PAH_RD!B17*LCI_default_S2!O24+supply_chain_S2_PAH_RD!B18*LCI_default_S2!O25+supply_chain_S2_PAH_RD!B19*LCI_default_S2!O26)/LCIA_Methods!D5</f>
        <v>0.21359524239010963</v>
      </c>
      <c r="F5" s="6">
        <f>(supply_chain_S2_PAH_RD!B17*LCI_default_S2!P24+supply_chain_S2_PAH_RD!B18*LCI_default_S2!P25+supply_chain_S2_PAH_RD!B19*LCI_default_S2!P26)/LCIA_Methods!D6</f>
        <v>6.4542191902690588E-2</v>
      </c>
      <c r="G5" s="6">
        <f>(supply_chain_S2_PAH_RD!B17*LCI_default_S2!Q24+supply_chain_S2_PAH_RD!B18*LCI_default_S2!Q25+supply_chain_S2_PAH_RD!B19*LCI_default_S2!Q26)/LCIA_Methods!D7</f>
        <v>8.5580949151895097E-3</v>
      </c>
      <c r="H5" s="6">
        <f>(supply_chain_S2_PAH_RD!B17*LCI_default_S2!R24+supply_chain_S2_PAH_RD!B18*LCI_default_S2!R25+supply_chain_S2_PAH_RD!B19*LCI_default_S2!R26)/LCIA_Methods!D8</f>
        <v>2.3440392355087439E-2</v>
      </c>
      <c r="I5" s="6">
        <f>(supply_chain_S2_PAH_RD!B17*LCI_default_S2!S24+supply_chain_S2_PAH_RD!B18*LCI_default_S2!S25+supply_chain_S2_PAH_RD!B19*LCI_default_S2!S26)/LCIA_Methods!D9</f>
        <v>2.32531215984704E-2</v>
      </c>
      <c r="J5" s="6">
        <f>(supply_chain_S2_PAH_RD!B17*LCI_default_S2!T24+supply_chain_S2_PAH_RD!B18*LCI_default_S2!T25+supply_chain_S2_PAH_RD!B19*LCI_default_S2!T26)/LCIA_Methods!D10</f>
        <v>8.9486722994661441E-3</v>
      </c>
      <c r="K5" s="6">
        <f>(supply_chain_S2_PAH_RD!B17*LCI_default_S2!U24+supply_chain_S2_PAH_RD!B18*LCI_default_S2!U25+supply_chain_S2_PAH_RD!B19*LCI_default_S2!U26)/LCIA_Methods!D11</f>
        <v>3.0876709292796733E-2</v>
      </c>
      <c r="L5" s="6">
        <f>(supply_chain_S2_PAH_RD!B17*LCI_default_S2!V24+supply_chain_S2_PAH_RD!B18*LCI_default_S2!V25+supply_chain_S2_PAH_RD!B19*LCI_default_S2!V26)/LCIA_Methods!D12</f>
        <v>4.8185365720742482E-3</v>
      </c>
      <c r="M5" s="6">
        <f>(supply_chain_S2_PAH_RD!B17*LCI_default_S2!W24+supply_chain_S2_PAH_RD!B18*LCI_default_S2!W25+supply_chain_S2_PAH_RD!B19*LCI_default_S2!W26)/LCIA_Methods!D13</f>
        <v>0.16018043999900061</v>
      </c>
      <c r="N5" s="6">
        <f>(supply_chain_S2_PAH_RD!B17*LCI_default_S2!X24+supply_chain_S2_PAH_RD!B18*LCI_default_S2!X25+supply_chain_S2_PAH_RD!B19*LCI_default_S2!X26)/LCIA_Methods!D14</f>
        <v>1.014800384454469E-2</v>
      </c>
      <c r="O5" s="6">
        <f>(supply_chain_S2_PAH_RD!B17*LCI_default_S2!Y24+supply_chain_S2_PAH_RD!B18*LCI_default_S2!Y25+supply_chain_S2_PAH_RD!B19*LCI_default_S2!Y26)/LCIA_Methods!D15</f>
        <v>5.2285234983801016E-3</v>
      </c>
      <c r="P5" s="6">
        <f>(supply_chain_S2_PAH_RD!B17*LCI_default_S2!Z24+supply_chain_S2_PAH_RD!B18*LCI_default_S2!Z25+supply_chain_S2_PAH_RD!B19*LCI_default_S2!Z26)/LCIA_Methods!D16</f>
        <v>2.7274709316310514E-2</v>
      </c>
      <c r="Q5" s="6">
        <f>(supply_chain_S2_PAH_RD!B17*LCI_default_S2!AA24+supply_chain_S2_PAH_RD!B18*LCI_default_S2!AA25+supply_chain_S2_PAH_RD!B19*LCI_default_S2!AA26)/LCIA_Methods!D17</f>
        <v>0.14296978298454577</v>
      </c>
    </row>
    <row r="6" spans="1:17" x14ac:dyDescent="0.35">
      <c r="A6" s="5" t="s">
        <v>45</v>
      </c>
      <c r="B6" s="6">
        <f>LCA_default_S2!B2*ABS(supply_chain_S2_PAH_RD!B6)-SUM(B2:B5)</f>
        <v>0</v>
      </c>
      <c r="C6" s="6">
        <f>LCA_default_S2!C2*ABS(supply_chain_S2_PAH_RD!B6)-SUM(C2:C5)</f>
        <v>0</v>
      </c>
      <c r="D6" s="6">
        <f>LCA_default_S2!D2*ABS(supply_chain_S2_PAH_RD!B6)-SUM(D2:D5)</f>
        <v>0</v>
      </c>
      <c r="E6" s="6">
        <f>LCA_default_S2!E2*ABS(supply_chain_S2_PAH_RD!B6)-SUM(E2:E5)</f>
        <v>0</v>
      </c>
      <c r="F6" s="6">
        <f>LCA_default_S2!F2*ABS(supply_chain_S2_PAH_RD!B6)-SUM(F2:F5)</f>
        <v>0</v>
      </c>
      <c r="G6" s="6">
        <f>LCA_default_S2!G2*ABS(supply_chain_S2_PAH_RD!B6)-SUM(G2:G5)</f>
        <v>0</v>
      </c>
      <c r="H6" s="6">
        <f>LCA_default_S2!H2*ABS(supply_chain_S2_PAH_RD!B6)-SUM(H2:H5)</f>
        <v>0</v>
      </c>
      <c r="I6" s="6">
        <f>LCA_default_S2!I2*ABS(supply_chain_S2_PAH_RD!B6)-SUM(I2:I5)</f>
        <v>0</v>
      </c>
      <c r="J6" s="6">
        <f>LCA_default_S2!J2*ABS(supply_chain_S2_PAH_RD!B6)-SUM(J2:J5)</f>
        <v>0</v>
      </c>
      <c r="K6" s="6">
        <f>LCA_default_S2!K2*ABS(supply_chain_S2_PAH_RD!B6)-SUM(K2:K5)</f>
        <v>0</v>
      </c>
      <c r="L6" s="6">
        <f>LCA_default_S2!L2*ABS(supply_chain_S2_PAH_RD!B6)-SUM(L2:L5)</f>
        <v>0</v>
      </c>
      <c r="M6" s="6">
        <f>LCA_default_S2!M2*ABS(supply_chain_S2_PAH_RD!B6)-SUM(M2:M5)</f>
        <v>0</v>
      </c>
      <c r="N6" s="6">
        <f>LCA_default_S2!N2*ABS(supply_chain_S2_PAH_RD!B6)-SUM(N2:N5)</f>
        <v>0</v>
      </c>
      <c r="O6" s="6">
        <f>LCA_default_S2!O2*ABS(supply_chain_S2_PAH_RD!B6)-SUM(O2:O5)</f>
        <v>0</v>
      </c>
      <c r="P6" s="6">
        <f>LCA_default_S2!P2*ABS(supply_chain_S2_PAH_RD!B6)-SUM(P2:P5)</f>
        <v>0</v>
      </c>
      <c r="Q6" s="6">
        <f>LCA_default_S2!Q2*ABS(supply_chain_S2_PAH_RD!B6)-SUM(Q2:Q5)</f>
        <v>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41</v>
      </c>
      <c r="B2" s="6">
        <f>(supply_chain_S3_PAH_RD!B13*(LCI_default_S3!AC23-LCI_default_S3!AC24-LCI_default_S3!AC25-LCI_default_S3!AC26)/LCI_default_S3!AB23+supply_chain_S3_PAH_RD!B14*(LCI_default_S3!AC42-LCI_default_S3!AC43-LCI_default_S3!AC44-LCI_default_S3!AC45)/LCI_default_S3!AB42)/LCIA_Methods!D2</f>
        <v>0.24833131172251272</v>
      </c>
      <c r="C2" s="6">
        <f>(supply_chain_S3_PAH_RD!B13*(LCI_default_S3!AD23-LCI_default_S3!AD24-LCI_default_S3!AD25-LCI_default_S3!AD26)/LCI_default_S3!AB23+supply_chain_S3_PAH_RD!B14*(LCI_default_S3!AD42-LCI_default_S3!AD43-LCI_default_S3!AD44-LCI_default_S3!AD45)/LCI_default_S3!AB42)/LCIA_Methods!D3</f>
        <v>-3.8207059189420615E-3</v>
      </c>
      <c r="D2" s="6">
        <f>(supply_chain_S3_PAH_RD!B13*(LCI_default_S3!AE23-LCI_default_S3!AE24-LCI_default_S3!AE25-LCI_default_S3!AE26)/LCI_default_S3!AB23+supply_chain_S3_PAH_RD!B14*(LCI_default_S3!AE42-LCI_default_S3!AE43-LCI_default_S3!AE44-LCI_default_S3!AE45)/LCI_default_S3!AB42)/LCIA_Methods!D4</f>
        <v>-0.27034466338508023</v>
      </c>
      <c r="E2" s="6">
        <f>(supply_chain_S3_PAH_RD!B13*(LCI_default_S3!AF23-LCI_default_S3!AF24-LCI_default_S3!AF25-LCI_default_S3!AF26)/LCI_default_S3!AB23+supply_chain_S3_PAH_RD!B14*(LCI_default_S3!AF42-LCI_default_S3!AF43-LCI_default_S3!AF44-LCI_default_S3!AF45)/LCI_default_S3!AB42)/LCIA_Methods!D5</f>
        <v>-5.5008072028752561E-2</v>
      </c>
      <c r="F2" s="6">
        <f>(supply_chain_S3_PAH_RD!B13*(LCI_default_S3!AG23-LCI_default_S3!AG24-LCI_default_S3!AG25-LCI_default_S3!AG26)/LCI_default_S3!AB23+supply_chain_S3_PAH_RD!B14*(LCI_default_S3!AG42-LCI_default_S3!AG43-LCI_default_S3!AG44-LCI_default_S3!AG45)/LCI_default_S3!AB42)/LCIA_Methods!D6</f>
        <v>-1.6850556881063818E-2</v>
      </c>
      <c r="G2" s="6">
        <f>(supply_chain_S3_PAH_RD!B13*(LCI_default_S3!AH23-LCI_default_S3!AH24-LCI_default_S3!AH25-LCI_default_S3!AH26)/LCI_default_S3!AB23+supply_chain_S3_PAH_RD!B14*(LCI_default_S3!AH42-LCI_default_S3!AH43-LCI_default_S3!AH44-LCI_default_S3!AH45)/LCI_default_S3!AB42)/LCIA_Methods!D7</f>
        <v>-2.6199545023493013E-3</v>
      </c>
      <c r="H2" s="6">
        <f>(supply_chain_S3_PAH_RD!B13*(LCI_default_S3!AI23-LCI_default_S3!AI24-LCI_default_S3!AI25-LCI_default_S3!AI26)/LCI_default_S3!AB23+supply_chain_S3_PAH_RD!B14*(LCI_default_S3!AI42-LCI_default_S3!AI43-LCI_default_S3!AI44-LCI_default_S3!AI45)/LCI_default_S3!AB42)/LCIA_Methods!D8</f>
        <v>-4.8764674482636328E-2</v>
      </c>
      <c r="I2" s="6">
        <f>(supply_chain_S3_PAH_RD!B13*(LCI_default_S3!AJ23-LCI_default_S3!AJ24-LCI_default_S3!AJ25-LCI_default_S3!AJ26)/LCI_default_S3!AB23+supply_chain_S3_PAH_RD!B14*(LCI_default_S3!AJ42-LCI_default_S3!AJ43-LCI_default_S3!AJ44-LCI_default_S3!AJ45)/LCI_default_S3!AB42)/LCIA_Methods!D9</f>
        <v>-3.4478406344288726E-2</v>
      </c>
      <c r="J2" s="6">
        <f>(supply_chain_S3_PAH_RD!B13*(LCI_default_S3!AK23-LCI_default_S3!AK24-LCI_default_S3!AK25-LCI_default_S3!AK26)/LCI_default_S3!AB23+supply_chain_S3_PAH_RD!B14*(LCI_default_S3!AK42-LCI_default_S3!AK43-LCI_default_S3!AK44-LCI_default_S3!AK45)/LCI_default_S3!AB42)/LCIA_Methods!D10</f>
        <v>-4.1654578028247548E-2</v>
      </c>
      <c r="K2" s="6">
        <f>(supply_chain_S3_PAH_RD!B13*(LCI_default_S3!AL23-LCI_default_S3!AL24-LCI_default_S3!AL25-LCI_default_S3!AL26)/LCI_default_S3!AB23+supply_chain_S3_PAH_RD!B14*(LCI_default_S3!AL42-LCI_default_S3!AL43-LCI_default_S3!AL44-LCI_default_S3!AL45)/LCI_default_S3!AB42)/LCIA_Methods!D11</f>
        <v>-1.7244151287531935E-2</v>
      </c>
      <c r="L2" s="6">
        <f>(supply_chain_S3_PAH_RD!B13*(LCI_default_S3!AM23-LCI_default_S3!AM24-LCI_default_S3!AM25-LCI_default_S3!AM26)/LCI_default_S3!AB23+supply_chain_S3_PAH_RD!B14*(LCI_default_S3!AM42-LCI_default_S3!AM43-LCI_default_S3!AM44-LCI_default_S3!AM45)/LCI_default_S3!AB42)/LCIA_Methods!D12</f>
        <v>-2.289360403413352E-2</v>
      </c>
      <c r="M2" s="6">
        <f>(supply_chain_S3_PAH_RD!B13*(LCI_default_S3!AN23-LCI_default_S3!AN24-LCI_default_S3!AN25-LCI_default_S3!AN26)/LCI_default_S3!AB23+supply_chain_S3_PAH_RD!B14*(LCI_default_S3!AN42-LCI_default_S3!AN43-LCI_default_S3!AN44-LCI_default_S3!AN45)/LCI_default_S3!AB42)/LCIA_Methods!D13</f>
        <v>-1.6185523172873556E-2</v>
      </c>
      <c r="N2" s="6">
        <f>(supply_chain_S3_PAH_RD!B13*(LCI_default_S3!AO23-LCI_default_S3!AO24-LCI_default_S3!AO25-LCI_default_S3!AO26)/LCI_default_S3!AB23+supply_chain_S3_PAH_RD!B14*(LCI_default_S3!AO42-LCI_default_S3!AO43-LCI_default_S3!AO44-LCI_default_S3!AO45)/LCI_default_S3!AB42)/LCIA_Methods!D14</f>
        <v>-2.3854017939709065E-3</v>
      </c>
      <c r="O2" s="6">
        <f>(supply_chain_S3_PAH_RD!B13*(LCI_default_S3!AP23-LCI_default_S3!AP24-LCI_default_S3!AP25-LCI_default_S3!AP26)/LCI_default_S3!AB23+supply_chain_S3_PAH_RD!B14*(LCI_default_S3!AP42-LCI_default_S3!AP43-LCI_default_S3!AP44-LCI_default_S3!AP45)/LCI_default_S3!AB42)/LCIA_Methods!D15</f>
        <v>-1.4876714101015466E-2</v>
      </c>
      <c r="P2" s="6">
        <f>(supply_chain_S3_PAH_RD!B13*(LCI_default_S3!AQ23-LCI_default_S3!AQ24-LCI_default_S3!AQ25-LCI_default_S3!AQ26)/LCI_default_S3!AB23+supply_chain_S3_PAH_RD!B14*(LCI_default_S3!AQ42-LCI_default_S3!AQ43-LCI_default_S3!AQ44-LCI_default_S3!AQ45)/LCI_default_S3!AB42)/LCIA_Methods!D16</f>
        <v>-1.6155066518399579E-2</v>
      </c>
      <c r="Q2" s="6">
        <f>(supply_chain_S3_PAH_RD!B13*(LCI_default_S3!AR23-LCI_default_S3!AR24-LCI_default_S3!AR25-LCI_default_S3!AR26)/LCI_default_S3!AB23+supply_chain_S3_PAH_RD!B14*(LCI_default_S3!AR42-LCI_default_S3!AR43-LCI_default_S3!AR44-LCI_default_S3!AR45)/LCI_default_S3!AB42)/LCIA_Methods!D17</f>
        <v>-0.23065089171581576</v>
      </c>
    </row>
    <row r="3" spans="1:17" ht="39.5" x14ac:dyDescent="0.35">
      <c r="A3" s="5" t="s">
        <v>42</v>
      </c>
      <c r="B3" s="6">
        <f>(supply_chain_S3_PAH_RD!B15*(LCI_default_S3!AC61-LCI_default_S3!AC62)/LCI_default_S3!AB61)/LCIA_Methods!D2</f>
        <v>6.0422449907153841E-2</v>
      </c>
      <c r="C3" s="6">
        <f>(supply_chain_S3_PAH_RD!B15*(LCI_default_S3!AD61-LCI_default_S3!AD62)/LCI_default_S3!AB61)/LCIA_Methods!D3</f>
        <v>4.2351756129721642E-3</v>
      </c>
      <c r="D3" s="6">
        <f>(supply_chain_S3_PAH_RD!B15*(LCI_default_S3!AE61-LCI_default_S3!AE62)/LCI_default_S3!AB61)/LCIA_Methods!D4</f>
        <v>0.19891543634117051</v>
      </c>
      <c r="E3" s="6">
        <f>(supply_chain_S3_PAH_RD!B15*(LCI_default_S3!AF61-LCI_default_S3!AF62)/LCI_default_S3!AB61)/LCIA_Methods!D5</f>
        <v>3.040566282191939E-2</v>
      </c>
      <c r="F3" s="6">
        <f>(supply_chain_S3_PAH_RD!B15*(LCI_default_S3!AG61-LCI_default_S3!AG62)/LCI_default_S3!AB61)/LCIA_Methods!D6</f>
        <v>6.2904325903757649E-2</v>
      </c>
      <c r="G3" s="6">
        <f>(supply_chain_S3_PAH_RD!B15*(LCI_default_S3!AH61-LCI_default_S3!AH62)/LCI_default_S3!AB61)/LCIA_Methods!D7</f>
        <v>6.8732238536902499E-3</v>
      </c>
      <c r="H3" s="6">
        <f>(supply_chain_S3_PAH_RD!B15*(LCI_default_S3!AI61-LCI_default_S3!AI62)/LCI_default_S3!AB61)/LCIA_Methods!D8</f>
        <v>6.5163362037483144E-2</v>
      </c>
      <c r="I3" s="6">
        <f>(supply_chain_S3_PAH_RD!B15*(LCI_default_S3!AJ61-LCI_default_S3!AJ62)/LCI_default_S3!AB61)/LCIA_Methods!D9</f>
        <v>4.3806660670178646E-2</v>
      </c>
      <c r="J3" s="6">
        <f>(supply_chain_S3_PAH_RD!B15*(LCI_default_S3!AK61-LCI_default_S3!AK62)/LCI_default_S3!AB61)/LCIA_Methods!D10</f>
        <v>4.997193712107665E-2</v>
      </c>
      <c r="K3" s="6">
        <f>(supply_chain_S3_PAH_RD!B15*(LCI_default_S3!AL61-LCI_default_S3!AL62)/LCI_default_S3!AB61)/LCIA_Methods!D11</f>
        <v>4.2152756485019528E-3</v>
      </c>
      <c r="L3" s="6">
        <f>(supply_chain_S3_PAH_RD!B15*(LCI_default_S3!AM61-LCI_default_S3!AM62)/LCI_default_S3!AB61)/LCIA_Methods!D12</f>
        <v>3.4937922327131367E-2</v>
      </c>
      <c r="M3" s="6">
        <f>(supply_chain_S3_PAH_RD!B15*(LCI_default_S3!AN61-LCI_default_S3!AN62)/LCI_default_S3!AB61)/LCIA_Methods!D13</f>
        <v>2.2416161354400305E-2</v>
      </c>
      <c r="N3" s="6">
        <f>(supply_chain_S3_PAH_RD!B15*(LCI_default_S3!AO61-LCI_default_S3!AO62)/LCI_default_S3!AB61)/LCIA_Methods!D14</f>
        <v>1.9571775750625325E-2</v>
      </c>
      <c r="O3" s="6">
        <f>(supply_chain_S3_PAH_RD!B15*(LCI_default_S3!AP61-LCI_default_S3!AP62)/LCI_default_S3!AB61)/LCIA_Methods!D15</f>
        <v>2.9196876144174304E-3</v>
      </c>
      <c r="P3" s="6">
        <f>(supply_chain_S3_PAH_RD!B15*(LCI_default_S3!AQ61-LCI_default_S3!AQ62)/LCI_default_S3!AB61)/LCIA_Methods!D16</f>
        <v>5.5953041610132545E-3</v>
      </c>
      <c r="Q3" s="6">
        <f>(supply_chain_S3_PAH_RD!B15*(LCI_default_S3!AR61-LCI_default_S3!AR62)/LCI_default_S3!AB61)/LCIA_Methods!D17</f>
        <v>0.11063891077303929</v>
      </c>
    </row>
    <row r="4" spans="1:17" ht="39.5" x14ac:dyDescent="0.35">
      <c r="A4" s="5" t="s">
        <v>43</v>
      </c>
      <c r="B4" s="6">
        <f>(supply_chain_S3_PAH_RD!B16*(LCI_default_S3!AC68-LCI_default_S3!AC69)/LCI_default_S3!AB68)/LCIA_Methods!D2</f>
        <v>0.10683752166780069</v>
      </c>
      <c r="C4" s="6">
        <f>(supply_chain_S3_PAH_RD!B16*(LCI_default_S3!AD68-LCI_default_S3!AD69)/LCI_default_S3!AB68)/LCIA_Methods!D3</f>
        <v>6.9386171292324722E-3</v>
      </c>
      <c r="D4" s="6">
        <f>(supply_chain_S3_PAH_RD!B16*(LCI_default_S3!AE68-LCI_default_S3!AE69)/LCI_default_S3!AB68)/LCIA_Methods!D4</f>
        <v>0.56097909431465376</v>
      </c>
      <c r="E4" s="6">
        <f>(supply_chain_S3_PAH_RD!B16*(LCI_default_S3!AF68-LCI_default_S3!AF69)/LCI_default_S3!AB68)/LCIA_Methods!D5</f>
        <v>6.7425034406191159E-2</v>
      </c>
      <c r="F4" s="6">
        <f>(supply_chain_S3_PAH_RD!B16*(LCI_default_S3!AG68-LCI_default_S3!AG69)/LCI_default_S3!AB68)/LCIA_Methods!D6</f>
        <v>0.12011097736805641</v>
      </c>
      <c r="G4" s="6">
        <f>(supply_chain_S3_PAH_RD!B16*(LCI_default_S3!AH68-LCI_default_S3!AH69)/LCI_default_S3!AB68)/LCIA_Methods!D7</f>
        <v>1.1484722461746711E-2</v>
      </c>
      <c r="H4" s="6">
        <f>(supply_chain_S3_PAH_RD!B16*(LCI_default_S3!AI68-LCI_default_S3!AI69)/LCI_default_S3!AB68)/LCIA_Methods!D8</f>
        <v>0.1214770423595825</v>
      </c>
      <c r="I4" s="6">
        <f>(supply_chain_S3_PAH_RD!B16*(LCI_default_S3!AJ68-LCI_default_S3!AJ69)/LCI_default_S3!AB68)/LCIA_Methods!D9</f>
        <v>8.3351103792790579E-2</v>
      </c>
      <c r="J4" s="6">
        <f>(supply_chain_S3_PAH_RD!B16*(LCI_default_S3!AK68-LCI_default_S3!AK69)/LCI_default_S3!AB68)/LCIA_Methods!D10</f>
        <v>9.4782857272776619E-2</v>
      </c>
      <c r="K4" s="6">
        <f>(supply_chain_S3_PAH_RD!B16*(LCI_default_S3!AL68-LCI_default_S3!AL69)/LCI_default_S3!AB68)/LCIA_Methods!D11</f>
        <v>1.1386830504969905E-2</v>
      </c>
      <c r="L4" s="6">
        <f>(supply_chain_S3_PAH_RD!B16*(LCI_default_S3!AM68-LCI_default_S3!AM69)/LCI_default_S3!AB68)/LCIA_Methods!D12</f>
        <v>6.3160141745125034E-2</v>
      </c>
      <c r="M4" s="6">
        <f>(supply_chain_S3_PAH_RD!B16*(LCI_default_S3!AN68-LCI_default_S3!AN69)/LCI_default_S3!AB68)/LCIA_Methods!D13</f>
        <v>4.5495532903527015E-2</v>
      </c>
      <c r="N4" s="6">
        <f>(supply_chain_S3_PAH_RD!B16*(LCI_default_S3!AO68-LCI_default_S3!AO69)/LCI_default_S3!AB68)/LCIA_Methods!D14</f>
        <v>3.2259382043158952E-2</v>
      </c>
      <c r="O4" s="6">
        <f>(supply_chain_S3_PAH_RD!B16*(LCI_default_S3!AP68-LCI_default_S3!AP69)/LCI_default_S3!AB68)/LCIA_Methods!D15</f>
        <v>6.1333694276359957E-3</v>
      </c>
      <c r="P4" s="6">
        <f>(supply_chain_S3_PAH_RD!B16*(LCI_default_S3!AQ68-LCI_default_S3!AQ69)/LCI_default_S3!AB68)/LCIA_Methods!D16</f>
        <v>2.7050148499178504E-2</v>
      </c>
      <c r="Q4" s="6">
        <f>(supply_chain_S3_PAH_RD!B16*(LCI_default_S3!AR68-LCI_default_S3!AR69)/LCI_default_S3!AB68)/LCIA_Methods!D17</f>
        <v>0.19341161066052939</v>
      </c>
    </row>
    <row r="5" spans="1:17" ht="26.5" x14ac:dyDescent="0.35">
      <c r="A5" s="5" t="s">
        <v>44</v>
      </c>
      <c r="B5" s="6">
        <f>(supply_chain_S3_PAH_RD!B17*LCI_default_S3!L24+supply_chain_S3_PAH_RD!B18*LCI_default_S3!L25+supply_chain_S3_PAH_RD!B19*LCI_default_S3!L26)/LCIA_Methods!D2</f>
        <v>0.10878626498623606</v>
      </c>
      <c r="C5" s="6">
        <f>(supply_chain_S3_PAH_RD!B17*LCI_default_S3!M24+supply_chain_S3_PAH_RD!B18*LCI_default_S3!M25+supply_chain_S3_PAH_RD!B19*LCI_default_S3!M26)/LCIA_Methods!D3</f>
        <v>5.6458674646755998E-3</v>
      </c>
      <c r="D5" s="6">
        <f>(supply_chain_S3_PAH_RD!B17*LCI_default_S3!N24+supply_chain_S3_PAH_RD!B18*LCI_default_S3!N25+supply_chain_S3_PAH_RD!B19*LCI_default_S3!N26)/LCIA_Methods!D4</f>
        <v>1.231574461641735</v>
      </c>
      <c r="E5" s="6">
        <f>(supply_chain_S3_PAH_RD!B17*LCI_default_S3!O24+supply_chain_S3_PAH_RD!B18*LCI_default_S3!O25+supply_chain_S3_PAH_RD!B19*LCI_default_S3!O26)/LCIA_Methods!D5</f>
        <v>0.27759388401270735</v>
      </c>
      <c r="F5" s="6">
        <f>(supply_chain_S3_PAH_RD!B17*LCI_default_S3!P24+supply_chain_S3_PAH_RD!B18*LCI_default_S3!P25+supply_chain_S3_PAH_RD!B19*LCI_default_S3!P26)/LCIA_Methods!D6</f>
        <v>8.2618064879323438E-2</v>
      </c>
      <c r="G5" s="6">
        <f>(supply_chain_S3_PAH_RD!B17*LCI_default_S3!Q24+supply_chain_S3_PAH_RD!B18*LCI_default_S3!Q25+supply_chain_S3_PAH_RD!B19*LCI_default_S3!Q26)/LCIA_Methods!D7</f>
        <v>1.2240363677432085E-2</v>
      </c>
      <c r="H5" s="6">
        <f>(supply_chain_S3_PAH_RD!B17*LCI_default_S3!R24+supply_chain_S3_PAH_RD!B18*LCI_default_S3!R25+supply_chain_S3_PAH_RD!B19*LCI_default_S3!R26)/LCIA_Methods!D8</f>
        <v>5.9293726981624627E-2</v>
      </c>
      <c r="I5" s="6">
        <f>(supply_chain_S3_PAH_RD!B17*LCI_default_S3!S24+supply_chain_S3_PAH_RD!B18*LCI_default_S3!S25+supply_chain_S3_PAH_RD!B19*LCI_default_S3!S26)/LCIA_Methods!D9</f>
        <v>5.1321093057476869E-2</v>
      </c>
      <c r="J5" s="6">
        <f>(supply_chain_S3_PAH_RD!B17*LCI_default_S3!T24+supply_chain_S3_PAH_RD!B18*LCI_default_S3!T25+supply_chain_S3_PAH_RD!B19*LCI_default_S3!T26)/LCIA_Methods!D10</f>
        <v>3.9217270458559363E-2</v>
      </c>
      <c r="K5" s="6">
        <f>(supply_chain_S3_PAH_RD!B17*LCI_default_S3!U24+supply_chain_S3_PAH_RD!B18*LCI_default_S3!U25+supply_chain_S3_PAH_RD!B19*LCI_default_S3!U26)/LCIA_Methods!D11</f>
        <v>8.0833377831744893E-2</v>
      </c>
      <c r="L5" s="6">
        <f>(supply_chain_S3_PAH_RD!B17*LCI_default_S3!V24+supply_chain_S3_PAH_RD!B18*LCI_default_S3!V25+supply_chain_S3_PAH_RD!B19*LCI_default_S3!V26)/LCIA_Methods!D12</f>
        <v>2.1731853586072318E-2</v>
      </c>
      <c r="M5" s="6">
        <f>(supply_chain_S3_PAH_RD!B17*LCI_default_S3!W24+supply_chain_S3_PAH_RD!B18*LCI_default_S3!W25+supply_chain_S3_PAH_RD!B19*LCI_default_S3!W26)/LCIA_Methods!D13</f>
        <v>0.19232288328595668</v>
      </c>
      <c r="N5" s="6">
        <f>(supply_chain_S3_PAH_RD!B17*LCI_default_S3!X24+supply_chain_S3_PAH_RD!B18*LCI_default_S3!X25+supply_chain_S3_PAH_RD!B19*LCI_default_S3!X26)/LCIA_Methods!D14</f>
        <v>1.3276735605440501E-2</v>
      </c>
      <c r="O5" s="6">
        <f>(supply_chain_S3_PAH_RD!B17*LCI_default_S3!Y24+supply_chain_S3_PAH_RD!B18*LCI_default_S3!Y25+supply_chain_S3_PAH_RD!B19*LCI_default_S3!Y26)/LCIA_Methods!D15</f>
        <v>1.0678003189762307E-2</v>
      </c>
      <c r="P5" s="6">
        <f>(supply_chain_S3_PAH_RD!B17*LCI_default_S3!Z24+supply_chain_S3_PAH_RD!B18*LCI_default_S3!Z25+supply_chain_S3_PAH_RD!B19*LCI_default_S3!Z26)/LCIA_Methods!D16</f>
        <v>4.8892721891498667E-2</v>
      </c>
      <c r="Q5" s="6">
        <f>(supply_chain_S3_PAH_RD!B17*LCI_default_S3!AA24+supply_chain_S3_PAH_RD!B18*LCI_default_S3!AA25+supply_chain_S3_PAH_RD!B19*LCI_default_S3!AA26)/LCIA_Methods!D17</f>
        <v>0.22577031569253425</v>
      </c>
    </row>
    <row r="6" spans="1:17" x14ac:dyDescent="0.35">
      <c r="A6" s="5" t="s">
        <v>45</v>
      </c>
      <c r="B6" s="6">
        <f>LCA_default_S3!B2*ABS(supply_chain_S3_PAH_RD!B6)-SUM(B2:B5)</f>
        <v>0</v>
      </c>
      <c r="C6" s="6">
        <f>LCA_default_S3!C2*ABS(supply_chain_S3_PAH_RD!B6)-SUM(C2:C5)</f>
        <v>0</v>
      </c>
      <c r="D6" s="6">
        <f>LCA_default_S3!D2*ABS(supply_chain_S3_PAH_RD!B6)-SUM(D2:D5)</f>
        <v>0</v>
      </c>
      <c r="E6" s="6">
        <f>LCA_default_S3!E2*ABS(supply_chain_S3_PAH_RD!B6)-SUM(E2:E5)</f>
        <v>0</v>
      </c>
      <c r="F6" s="6">
        <f>LCA_default_S3!F2*ABS(supply_chain_S3_PAH_RD!B6)-SUM(F2:F5)</f>
        <v>0</v>
      </c>
      <c r="G6" s="6">
        <f>LCA_default_S3!G2*ABS(supply_chain_S3_PAH_RD!B6)-SUM(G2:G5)</f>
        <v>0</v>
      </c>
      <c r="H6" s="6">
        <f>LCA_default_S3!H2*ABS(supply_chain_S3_PAH_RD!B6)-SUM(H2:H5)</f>
        <v>0</v>
      </c>
      <c r="I6" s="6">
        <f>LCA_default_S3!I2*ABS(supply_chain_S3_PAH_RD!B6)-SUM(I2:I5)</f>
        <v>0</v>
      </c>
      <c r="J6" s="6">
        <f>LCA_default_S3!J2*ABS(supply_chain_S3_PAH_RD!B6)-SUM(J2:J5)</f>
        <v>0</v>
      </c>
      <c r="K6" s="6">
        <f>LCA_default_S3!K2*ABS(supply_chain_S3_PAH_RD!B6)-SUM(K2:K5)</f>
        <v>0</v>
      </c>
      <c r="L6" s="6">
        <f>LCA_default_S3!L2*ABS(supply_chain_S3_PAH_RD!B6)-SUM(L2:L5)</f>
        <v>0</v>
      </c>
      <c r="M6" s="6">
        <f>LCA_default_S3!M2*ABS(supply_chain_S3_PAH_RD!B6)-SUM(M2:M5)</f>
        <v>0</v>
      </c>
      <c r="N6" s="6">
        <f>LCA_default_S3!N2*ABS(supply_chain_S3_PAH_RD!B6)-SUM(N2:N5)</f>
        <v>0</v>
      </c>
      <c r="O6" s="6">
        <f>LCA_default_S3!O2*ABS(supply_chain_S3_PAH_RD!B6)-SUM(O2:O5)</f>
        <v>0</v>
      </c>
      <c r="P6" s="6">
        <f>LCA_default_S3!P2*ABS(supply_chain_S3_PAH_RD!B6)-SUM(P2:P5)</f>
        <v>0</v>
      </c>
      <c r="Q6" s="6">
        <f>LCA_default_S3!Q2*ABS(supply_chain_S3_PAH_RD!B6)-SUM(Q2:Q5)</f>
        <v>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41</v>
      </c>
      <c r="B2" s="6">
        <f>(supply_chain_default_PAH_RD!B13*(LCI_db1_default!AC23-LCI_db1_default!AC24-LCI_db1_default!AC25-LCI_db1_default!AC26)/LCI_db1_default!AB23+supply_chain_default_PAH_RD!B14*(LCI_db1_default!AC42-LCI_db1_default!AC43-LCI_db1_default!AC44-LCI_db1_default!AC45)/LCI_db1_default!AB42)/LCIA_Methods!D2</f>
        <v>0.24833171594588982</v>
      </c>
      <c r="C2" s="6">
        <f>(supply_chain_default_PAH_RD!B13*(LCI_db1_default!AD23-LCI_db1_default!AD24-LCI_db1_default!AD25-LCI_db1_default!AD26)/LCI_db1_default!AB23+supply_chain_default_PAH_RD!B14*(LCI_db1_default!AD42-LCI_db1_default!AD43-LCI_db1_default!AD44-LCI_db1_default!AD45)/LCI_db1_default!AB42)/LCIA_Methods!D3</f>
        <v>-3.8204840374096594E-3</v>
      </c>
      <c r="D2" s="6">
        <f>(supply_chain_default_PAH_RD!B13*(LCI_db1_default!AE23-LCI_db1_default!AE24-LCI_db1_default!AE25-LCI_db1_default!AE26)/LCI_db1_default!AB23+supply_chain_default_PAH_RD!B14*(LCI_db1_default!AE42-LCI_db1_default!AE43-LCI_db1_default!AE44-LCI_db1_default!AE45)/LCI_db1_default!AB42)/LCIA_Methods!D4</f>
        <v>-0.2703429668217599</v>
      </c>
      <c r="E2" s="6">
        <f>(supply_chain_default_PAH_RD!B13*(LCI_db1_default!AF23-LCI_db1_default!AF24-LCI_db1_default!AF25-LCI_db1_default!AF26)/LCI_db1_default!AB23+supply_chain_default_PAH_RD!B14*(LCI_db1_default!AF42-LCI_db1_default!AF43-LCI_db1_default!AF44-LCI_db1_default!AF45)/LCI_db1_default!AB42)/LCIA_Methods!D5</f>
        <v>-5.5007570730342813E-2</v>
      </c>
      <c r="F2" s="6">
        <f>(supply_chain_default_PAH_RD!B13*(LCI_db1_default!AG23-LCI_db1_default!AG24-LCI_db1_default!AG25-LCI_db1_default!AG26)/LCI_db1_default!AB23+supply_chain_default_PAH_RD!B14*(LCI_db1_default!AG42-LCI_db1_default!AG43-LCI_db1_default!AG44-LCI_db1_default!AG45)/LCI_db1_default!AB42)/LCIA_Methods!D6</f>
        <v>-1.6850251026021924E-2</v>
      </c>
      <c r="G2" s="6">
        <f>(supply_chain_default_PAH_RD!B13*(LCI_db1_default!AH23-LCI_db1_default!AH24-LCI_db1_default!AH25-LCI_db1_default!AH26)/LCI_db1_default!AB23+supply_chain_default_PAH_RD!B14*(LCI_db1_default!AH42-LCI_db1_default!AH43-LCI_db1_default!AH44-LCI_db1_default!AH45)/LCI_db1_default!AB42)/LCIA_Methods!D7</f>
        <v>-2.61962105545032E-3</v>
      </c>
      <c r="H2" s="6">
        <f>(supply_chain_default_PAH_RD!B13*(LCI_db1_default!AI23-LCI_db1_default!AI24-LCI_db1_default!AI25-LCI_db1_default!AI26)/LCI_db1_default!AB23+supply_chain_default_PAH_RD!B14*(LCI_db1_default!AI42-LCI_db1_default!AI43-LCI_db1_default!AI44-LCI_db1_default!AI45)/LCI_db1_default!AB42)/LCIA_Methods!D8</f>
        <v>-4.8764140649158558E-2</v>
      </c>
      <c r="I2" s="6">
        <f>(supply_chain_default_PAH_RD!B13*(LCI_db1_default!AJ23-LCI_db1_default!AJ24-LCI_db1_default!AJ25-LCI_db1_default!AJ26)/LCI_db1_default!AB23+supply_chain_default_PAH_RD!B14*(LCI_db1_default!AJ42-LCI_db1_default!AJ43-LCI_db1_default!AJ44-LCI_db1_default!AJ45)/LCI_db1_default!AB42)/LCIA_Methods!D9</f>
        <v>-3.4477691930726452E-2</v>
      </c>
      <c r="J2" s="6">
        <f>(supply_chain_default_PAH_RD!B13*(LCI_db1_default!AK23-LCI_db1_default!AK24-LCI_db1_default!AK25-LCI_db1_default!AK26)/LCI_db1_default!AB23+supply_chain_default_PAH_RD!B14*(LCI_db1_default!AK42-LCI_db1_default!AK43-LCI_db1_default!AK44-LCI_db1_default!AK45)/LCI_db1_default!AB42)/LCIA_Methods!D10</f>
        <v>-4.1654279334277497E-2</v>
      </c>
      <c r="K2" s="6">
        <f>(supply_chain_default_PAH_RD!B13*(LCI_db1_default!AL23-LCI_db1_default!AL24-LCI_db1_default!AL25-LCI_db1_default!AL26)/LCI_db1_default!AB23+supply_chain_default_PAH_RD!B14*(LCI_db1_default!AL42-LCI_db1_default!AL43-LCI_db1_default!AL44-LCI_db1_default!AL45)/LCI_db1_default!AB42)/LCIA_Methods!D11</f>
        <v>-1.724411135713718E-2</v>
      </c>
      <c r="L2" s="6">
        <f>(supply_chain_default_PAH_RD!B13*(LCI_db1_default!AM23-LCI_db1_default!AM24-LCI_db1_default!AM25-LCI_db1_default!AM26)/LCI_db1_default!AB23+supply_chain_default_PAH_RD!B14*(LCI_db1_default!AM42-LCI_db1_default!AM43-LCI_db1_default!AM44-LCI_db1_default!AM45)/LCI_db1_default!AB42)/LCIA_Methods!D12</f>
        <v>-2.2893433860337365E-2</v>
      </c>
      <c r="M2" s="6">
        <f>(supply_chain_default_PAH_RD!B13*(LCI_db1_default!AN23-LCI_db1_default!AN24-LCI_db1_default!AN25-LCI_db1_default!AN26)/LCI_db1_default!AB23+supply_chain_default_PAH_RD!B14*(LCI_db1_default!AN42-LCI_db1_default!AN43-LCI_db1_default!AN44-LCI_db1_default!AN45)/LCI_db1_default!AB42)/LCIA_Methods!D13</f>
        <v>-1.6185177296114434E-2</v>
      </c>
      <c r="N2" s="6">
        <f>(supply_chain_default_PAH_RD!B13*(LCI_db1_default!AO23-LCI_db1_default!AO24-LCI_db1_default!AO25-LCI_db1_default!AO26)/LCI_db1_default!AB23+supply_chain_default_PAH_RD!B14*(LCI_db1_default!AO42-LCI_db1_default!AO43-LCI_db1_default!AO44-LCI_db1_default!AO45)/LCI_db1_default!AB42)/LCIA_Methods!D14</f>
        <v>-2.3853918745320758E-3</v>
      </c>
      <c r="O2" s="6">
        <f>(supply_chain_default_PAH_RD!B13*(LCI_db1_default!AP23-LCI_db1_default!AP24-LCI_db1_default!AP25-LCI_db1_default!AP26)/LCI_db1_default!AB23+supply_chain_default_PAH_RD!B14*(LCI_db1_default!AP42-LCI_db1_default!AP43-LCI_db1_default!AP44-LCI_db1_default!AP45)/LCI_db1_default!AB42)/LCIA_Methods!D15</f>
        <v>-1.4876675399869555E-2</v>
      </c>
      <c r="P2" s="6">
        <f>(supply_chain_default_PAH_RD!B13*(LCI_db1_default!AQ23-LCI_db1_default!AQ24-LCI_db1_default!AQ25-LCI_db1_default!AQ26)/LCI_db1_default!AB23+supply_chain_default_PAH_RD!B14*(LCI_db1_default!AQ42-LCI_db1_default!AQ43-LCI_db1_default!AQ44-LCI_db1_default!AQ45)/LCI_db1_default!AB42)/LCIA_Methods!D16</f>
        <v>-1.6155000843718331E-2</v>
      </c>
      <c r="Q2" s="6">
        <f>(supply_chain_default_PAH_RD!B13*(LCI_db1_default!AR23-LCI_db1_default!AR24-LCI_db1_default!AR25-LCI_db1_default!AR26)/LCI_db1_default!AB23+supply_chain_default_PAH_RD!B14*(LCI_db1_default!AR42-LCI_db1_default!AR43-LCI_db1_default!AR44-LCI_db1_default!AR45)/LCI_db1_default!AB42)/LCIA_Methods!D17</f>
        <v>-0.23064606192293535</v>
      </c>
    </row>
    <row r="3" spans="1:17" ht="39.5" x14ac:dyDescent="0.35">
      <c r="A3" s="5" t="s">
        <v>42</v>
      </c>
      <c r="B3" s="6">
        <f>(supply_chain_default_PAH_RD!B15*(LCI_db1_default!AC61-LCI_db1_default!AC62)/LCI_db1_default!AB61)/LCIA_Methods!D2</f>
        <v>6.0422338931533925E-2</v>
      </c>
      <c r="C3" s="6">
        <f>(supply_chain_default_PAH_RD!B15*(LCI_db1_default!AD61-LCI_db1_default!AD62)/LCI_db1_default!AB61)/LCIA_Methods!D3</f>
        <v>4.2351143812644314E-3</v>
      </c>
      <c r="D3" s="6">
        <f>(supply_chain_default_PAH_RD!B15*(LCI_db1_default!AE61-LCI_db1_default!AE62)/LCI_db1_default!AB61)/LCIA_Methods!D4</f>
        <v>0.19891406555726221</v>
      </c>
      <c r="E3" s="6">
        <f>(supply_chain_default_PAH_RD!B15*(LCI_db1_default!AF61-LCI_db1_default!AF62)/LCI_db1_default!AB61)/LCIA_Methods!D5</f>
        <v>3.0405631047341897E-2</v>
      </c>
      <c r="F3" s="6">
        <f>(supply_chain_default_PAH_RD!B15*(LCI_db1_default!AG61-LCI_db1_default!AG62)/LCI_db1_default!AB61)/LCIA_Methods!D6</f>
        <v>6.2904240867562883E-2</v>
      </c>
      <c r="G3" s="6">
        <f>(supply_chain_default_PAH_RD!B15*(LCI_db1_default!AH61-LCI_db1_default!AH62)/LCI_db1_default!AB61)/LCIA_Methods!D7</f>
        <v>6.8731317753431068E-3</v>
      </c>
      <c r="H3" s="6">
        <f>(supply_chain_default_PAH_RD!B15*(LCI_db1_default!AI61-LCI_db1_default!AI62)/LCI_db1_default!AB61)/LCIA_Methods!D8</f>
        <v>6.516321831752947E-2</v>
      </c>
      <c r="I3" s="6">
        <f>(supply_chain_default_PAH_RD!B15*(LCI_db1_default!AJ61-LCI_db1_default!AJ62)/LCI_db1_default!AB61)/LCIA_Methods!D9</f>
        <v>4.3806467420859939E-2</v>
      </c>
      <c r="J3" s="6">
        <f>(supply_chain_default_PAH_RD!B15*(LCI_db1_default!AK61-LCI_db1_default!AK62)/LCI_db1_default!AB61)/LCIA_Methods!D10</f>
        <v>4.9971856537890866E-2</v>
      </c>
      <c r="K3" s="6">
        <f>(supply_chain_default_PAH_RD!B15*(LCI_db1_default!AL61-LCI_db1_default!AL62)/LCI_db1_default!AB61)/LCIA_Methods!D11</f>
        <v>4.2152678819552085E-3</v>
      </c>
      <c r="L3" s="6">
        <f>(supply_chain_default_PAH_RD!B15*(LCI_db1_default!AM61-LCI_db1_default!AM62)/LCI_db1_default!AB61)/LCIA_Methods!D12</f>
        <v>3.4937876696343934E-2</v>
      </c>
      <c r="M3" s="6">
        <f>(supply_chain_default_PAH_RD!B15*(LCI_db1_default!AN61-LCI_db1_default!AN62)/LCI_db1_default!AB61)/LCIA_Methods!D13</f>
        <v>2.2416042704436985E-2</v>
      </c>
      <c r="N3" s="6">
        <f>(supply_chain_default_PAH_RD!B15*(LCI_db1_default!AO61-LCI_db1_default!AO62)/LCI_db1_default!AB61)/LCIA_Methods!D14</f>
        <v>1.9571837175068479E-2</v>
      </c>
      <c r="O3" s="6">
        <f>(supply_chain_default_PAH_RD!B15*(LCI_db1_default!AP61-LCI_db1_default!AP62)/LCI_db1_default!AB61)/LCIA_Methods!D15</f>
        <v>2.9196762364319933E-3</v>
      </c>
      <c r="P3" s="6">
        <f>(supply_chain_default_PAH_RD!B15*(LCI_db1_default!AQ61-LCI_db1_default!AQ62)/LCI_db1_default!AB61)/LCIA_Methods!D16</f>
        <v>5.5956411939203834E-3</v>
      </c>
      <c r="Q3" s="6">
        <f>(supply_chain_default_PAH_RD!B15*(LCI_db1_default!AR61-LCI_db1_default!AR62)/LCI_db1_default!AB61)/LCIA_Methods!D17</f>
        <v>0.11063757767752845</v>
      </c>
    </row>
    <row r="4" spans="1:17" ht="39.5" x14ac:dyDescent="0.35">
      <c r="A4" s="5" t="s">
        <v>43</v>
      </c>
      <c r="B4" s="6">
        <f>(supply_chain_default_PAH_RD!B16*(LCI_db1_default!AC68-LCI_db1_default!AC69)/LCI_db1_default!AB68)/LCIA_Methods!D2</f>
        <v>0.10683731230667548</v>
      </c>
      <c r="C4" s="6">
        <f>(supply_chain_default_PAH_RD!B16*(LCI_db1_default!AD68-LCI_db1_default!AD69)/LCI_db1_default!AB68)/LCIA_Methods!D3</f>
        <v>6.9385017046012269E-3</v>
      </c>
      <c r="D4" s="6">
        <f>(supply_chain_default_PAH_RD!B16*(LCI_db1_default!AE68-LCI_db1_default!AE69)/LCI_db1_default!AB68)/LCIA_Methods!D4</f>
        <v>0.56097686124917046</v>
      </c>
      <c r="E4" s="6">
        <f>(supply_chain_default_PAH_RD!B16*(LCI_db1_default!AF68-LCI_db1_default!AF69)/LCI_db1_default!AB68)/LCIA_Methods!D5</f>
        <v>6.7424934109373447E-2</v>
      </c>
      <c r="F4" s="6">
        <f>(supply_chain_default_PAH_RD!B16*(LCI_db1_default!AG68-LCI_db1_default!AG69)/LCI_db1_default!AB68)/LCIA_Methods!D6</f>
        <v>0.1201108173905856</v>
      </c>
      <c r="G4" s="6">
        <f>(supply_chain_default_PAH_RD!B16*(LCI_db1_default!AH68-LCI_db1_default!AH69)/LCI_db1_default!AB68)/LCIA_Methods!D7</f>
        <v>1.148454891436229E-2</v>
      </c>
      <c r="H4" s="6">
        <f>(supply_chain_default_PAH_RD!B16*(LCI_db1_default!AI68-LCI_db1_default!AI69)/LCI_db1_default!AB68)/LCIA_Methods!D8</f>
        <v>0.12147677011898028</v>
      </c>
      <c r="I4" s="6">
        <f>(supply_chain_default_PAH_RD!B16*(LCI_db1_default!AJ68-LCI_db1_default!AJ69)/LCI_db1_default!AB68)/LCIA_Methods!D9</f>
        <v>8.3350738070331831E-2</v>
      </c>
      <c r="J4" s="6">
        <f>(supply_chain_default_PAH_RD!B16*(LCI_db1_default!AK68-LCI_db1_default!AK69)/LCI_db1_default!AB68)/LCIA_Methods!D10</f>
        <v>9.478270471450588E-2</v>
      </c>
      <c r="K4" s="6">
        <f>(supply_chain_default_PAH_RD!B16*(LCI_db1_default!AL68-LCI_db1_default!AL69)/LCI_db1_default!AB68)/LCIA_Methods!D11</f>
        <v>1.1386814656807201E-2</v>
      </c>
      <c r="L4" s="6">
        <f>(supply_chain_default_PAH_RD!B16*(LCI_db1_default!AM68-LCI_db1_default!AM69)/LCI_db1_default!AB68)/LCIA_Methods!D12</f>
        <v>6.3160055250651881E-2</v>
      </c>
      <c r="M4" s="6">
        <f>(supply_chain_default_PAH_RD!B16*(LCI_db1_default!AN68-LCI_db1_default!AN69)/LCI_db1_default!AB68)/LCIA_Methods!D13</f>
        <v>4.5495318342864063E-2</v>
      </c>
      <c r="N4" s="6">
        <f>(supply_chain_default_PAH_RD!B16*(LCI_db1_default!AO68-LCI_db1_default!AO69)/LCI_db1_default!AB68)/LCIA_Methods!D14</f>
        <v>3.2259473096012514E-2</v>
      </c>
      <c r="O4" s="6">
        <f>(supply_chain_default_PAH_RD!B16*(LCI_db1_default!AP68-LCI_db1_default!AP69)/LCI_db1_default!AB68)/LCIA_Methods!D15</f>
        <v>6.1333482622206561E-3</v>
      </c>
      <c r="P4" s="6">
        <f>(supply_chain_default_PAH_RD!B16*(LCI_db1_default!AQ68-LCI_db1_default!AQ69)/LCI_db1_default!AB68)/LCIA_Methods!D16</f>
        <v>2.7050648738294637E-2</v>
      </c>
      <c r="Q4" s="6">
        <f>(supply_chain_default_PAH_RD!B16*(LCI_db1_default!AR68-LCI_db1_default!AR69)/LCI_db1_default!AB68)/LCIA_Methods!D17</f>
        <v>0.1934090978627552</v>
      </c>
    </row>
    <row r="5" spans="1:17" ht="26.5" x14ac:dyDescent="0.35">
      <c r="A5" s="5" t="s">
        <v>44</v>
      </c>
      <c r="B5" s="6">
        <f>(supply_chain_default_PAH_RD!B17*LCI_db1_default!L24+supply_chain_default_PAH_RD!B18*LCI_db1_default!L25+supply_chain_default_PAH_RD!B19*LCI_db1_default!L26)/LCIA_Methods!D2</f>
        <v>6.0614585158478167E-2</v>
      </c>
      <c r="C5" s="6">
        <f>(supply_chain_default_PAH_RD!B17*LCI_db1_default!M24+supply_chain_default_PAH_RD!B18*LCI_db1_default!M25+supply_chain_default_PAH_RD!B19*LCI_db1_default!M26)/LCIA_Methods!D3</f>
        <v>1.2075305192654547E-3</v>
      </c>
      <c r="D5" s="6">
        <f>(supply_chain_default_PAH_RD!B17*LCI_db1_default!N24+supply_chain_default_PAH_RD!B18*LCI_db1_default!N25+supply_chain_default_PAH_RD!B19*LCI_db1_default!N26)/LCIA_Methods!D4</f>
        <v>0.49641020859913165</v>
      </c>
      <c r="E5" s="6">
        <f>(supply_chain_default_PAH_RD!B17*LCI_db1_default!O24+supply_chain_default_PAH_RD!B18*LCI_db1_default!O25+supply_chain_default_PAH_RD!B19*LCI_db1_default!O26)/LCIA_Methods!D5</f>
        <v>0.20579015577270568</v>
      </c>
      <c r="F5" s="6">
        <f>(supply_chain_default_PAH_RD!B17*LCI_db1_default!P24+supply_chain_default_PAH_RD!B18*LCI_db1_default!P25+supply_chain_default_PAH_RD!B19*LCI_db1_default!P26)/LCIA_Methods!D6</f>
        <v>5.975679927016575E-2</v>
      </c>
      <c r="G5" s="6">
        <f>(supply_chain_default_PAH_RD!B17*LCI_db1_default!Q24+supply_chain_default_PAH_RD!B18*LCI_db1_default!Q25+supply_chain_default_PAH_RD!B19*LCI_db1_default!Q26)/LCIA_Methods!D7</f>
        <v>3.3372696795845769E-3</v>
      </c>
      <c r="H5" s="6">
        <f>(supply_chain_default_PAH_RD!B17*LCI_db1_default!R24+supply_chain_default_PAH_RD!B18*LCI_db1_default!R25+supply_chain_default_PAH_RD!B19*LCI_db1_default!R26)/LCIA_Methods!D8</f>
        <v>1.5082902815319226E-2</v>
      </c>
      <c r="I5" s="6">
        <f>(supply_chain_default_PAH_RD!B17*LCI_db1_default!S24+supply_chain_default_PAH_RD!B18*LCI_db1_default!S25+supply_chain_default_PAH_RD!B19*LCI_db1_default!S26)/LCIA_Methods!D9</f>
        <v>1.2070915805336655E-2</v>
      </c>
      <c r="J5" s="6">
        <f>(supply_chain_default_PAH_RD!B17*LCI_db1_default!T24+supply_chain_default_PAH_RD!B18*LCI_db1_default!T25+supply_chain_default_PAH_RD!B19*LCI_db1_default!T26)/LCIA_Methods!D10</f>
        <v>4.2739622243644117E-3</v>
      </c>
      <c r="K5" s="6">
        <f>(supply_chain_default_PAH_RD!B17*LCI_db1_default!U24+supply_chain_default_PAH_RD!B18*LCI_db1_default!U25+supply_chain_default_PAH_RD!B19*LCI_db1_default!U26)/LCIA_Methods!D11</f>
        <v>3.0254471414520385E-2</v>
      </c>
      <c r="L5" s="6">
        <f>(supply_chain_default_PAH_RD!B17*LCI_db1_default!V24+supply_chain_default_PAH_RD!B18*LCI_db1_default!V25+supply_chain_default_PAH_RD!B19*LCI_db1_default!V26)/LCIA_Methods!D12</f>
        <v>2.155173469915958E-3</v>
      </c>
      <c r="M5" s="6">
        <f>(supply_chain_default_PAH_RD!B17*LCI_db1_default!W24+supply_chain_default_PAH_RD!B18*LCI_db1_default!W25+supply_chain_default_PAH_RD!B19*LCI_db1_default!W26)/LCIA_Methods!D13</f>
        <v>0.15477539491464889</v>
      </c>
      <c r="N5" s="6">
        <f>(supply_chain_default_PAH_RD!B17*LCI_db1_default!X24+supply_chain_default_PAH_RD!B18*LCI_db1_default!X25+supply_chain_default_PAH_RD!B19*LCI_db1_default!X26)/LCIA_Methods!D14</f>
        <v>9.9958873071195851E-3</v>
      </c>
      <c r="O5" s="6">
        <f>(supply_chain_default_PAH_RD!B17*LCI_db1_default!Y24+supply_chain_default_PAH_RD!B18*LCI_db1_default!Y25+supply_chain_default_PAH_RD!B19*LCI_db1_default!Y26)/LCIA_Methods!D15</f>
        <v>4.6235134341407382E-3</v>
      </c>
      <c r="P5" s="6">
        <f>(supply_chain_default_PAH_RD!B17*LCI_db1_default!Z24+supply_chain_default_PAH_RD!B18*LCI_db1_default!Z25+supply_chain_default_PAH_RD!B19*LCI_db1_default!Z26)/LCIA_Methods!D16</f>
        <v>2.6362716409595168E-2</v>
      </c>
      <c r="Q5" s="6">
        <f>(supply_chain_default_PAH_RD!B17*LCI_db1_default!AA24+supply_chain_default_PAH_RD!B18*LCI_db1_default!AA25+supply_chain_default_PAH_RD!B19*LCI_db1_default!AA26)/LCIA_Methods!D17</f>
        <v>6.7352718427650574E-2</v>
      </c>
    </row>
    <row r="6" spans="1:17" x14ac:dyDescent="0.35">
      <c r="A6" s="5" t="s">
        <v>45</v>
      </c>
      <c r="B6" s="6">
        <f>LCA_db1_default!B2*ABS(supply_chain_default_PAH_RD!B6)-SUM(B2:B5)</f>
        <v>0</v>
      </c>
      <c r="C6" s="6">
        <f>LCA_db1_default!C2*ABS(supply_chain_default_PAH_RD!B6)-SUM(C2:C5)</f>
        <v>0</v>
      </c>
      <c r="D6" s="6">
        <f>LCA_db1_default!D2*ABS(supply_chain_default_PAH_RD!B6)-SUM(D2:D5)</f>
        <v>0</v>
      </c>
      <c r="E6" s="6">
        <f>LCA_db1_default!E2*ABS(supply_chain_default_PAH_RD!B6)-SUM(E2:E5)</f>
        <v>0</v>
      </c>
      <c r="F6" s="6">
        <f>LCA_db1_default!F2*ABS(supply_chain_default_PAH_RD!B6)-SUM(F2:F5)</f>
        <v>0</v>
      </c>
      <c r="G6" s="6">
        <f>LCA_db1_default!G2*ABS(supply_chain_default_PAH_RD!B6)-SUM(G2:G5)</f>
        <v>0</v>
      </c>
      <c r="H6" s="6">
        <f>LCA_db1_default!H2*ABS(supply_chain_default_PAH_RD!B6)-SUM(H2:H5)</f>
        <v>0</v>
      </c>
      <c r="I6" s="6">
        <f>LCA_db1_default!I2*ABS(supply_chain_default_PAH_RD!B6)-SUM(I2:I5)</f>
        <v>0</v>
      </c>
      <c r="J6" s="6">
        <f>LCA_db1_default!J2*ABS(supply_chain_default_PAH_RD!B6)-SUM(J2:J5)</f>
        <v>0</v>
      </c>
      <c r="K6" s="6">
        <f>LCA_db1_default!K2*ABS(supply_chain_default_PAH_RD!B6)-SUM(K2:K5)</f>
        <v>0</v>
      </c>
      <c r="L6" s="6">
        <f>LCA_db1_default!L2*ABS(supply_chain_default_PAH_RD!B6)-SUM(L2:L5)</f>
        <v>0</v>
      </c>
      <c r="M6" s="6">
        <f>LCA_db1_default!M2*ABS(supply_chain_default_PAH_RD!B6)-SUM(M2:M5)</f>
        <v>0</v>
      </c>
      <c r="N6" s="6">
        <f>LCA_db1_default!N2*ABS(supply_chain_default_PAH_RD!B6)-SUM(N2:N5)</f>
        <v>0</v>
      </c>
      <c r="O6" s="6">
        <f>LCA_db1_default!O2*ABS(supply_chain_default_PAH_RD!B6)-SUM(O2:O5)</f>
        <v>0</v>
      </c>
      <c r="P6" s="6">
        <f>LCA_db1_default!P2*ABS(supply_chain_default_PAH_RD!B6)-SUM(P2:P5)</f>
        <v>0</v>
      </c>
      <c r="Q6" s="6">
        <f>LCA_db1_default!Q2*ABS(supply_chain_default_PAH_RD!B6)-SUM(Q2:Q5)</f>
        <v>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41</v>
      </c>
      <c r="B2" s="6">
        <f>(supply_chain_S1_PAH_RD!B13*(LCI_db1_S1!AC23-LCI_db1_S1!AC24-LCI_db1_S1!AC25-LCI_db1_S1!AC26)/LCI_db1_S1!AB23+supply_chain_S1_PAH_RD!B14*(LCI_db1_S1!AC42-LCI_db1_S1!AC43-LCI_db1_S1!AC44-LCI_db1_S1!AC45)/LCI_db1_S1!AB42)/LCIA_Methods!D2</f>
        <v>0.24833171594588987</v>
      </c>
      <c r="C2" s="6">
        <f>(supply_chain_S1_PAH_RD!B13*(LCI_db1_S1!AD23-LCI_db1_S1!AD24-LCI_db1_S1!AD25-LCI_db1_S1!AD26)/LCI_db1_S1!AB23+supply_chain_S1_PAH_RD!B14*(LCI_db1_S1!AD42-LCI_db1_S1!AD43-LCI_db1_S1!AD44-LCI_db1_S1!AD45)/LCI_db1_S1!AB42)/LCIA_Methods!D3</f>
        <v>-3.8204840374096594E-3</v>
      </c>
      <c r="D2" s="6">
        <f>(supply_chain_S1_PAH_RD!B13*(LCI_db1_S1!AE23-LCI_db1_S1!AE24-LCI_db1_S1!AE25-LCI_db1_S1!AE26)/LCI_db1_S1!AB23+supply_chain_S1_PAH_RD!B14*(LCI_db1_S1!AE42-LCI_db1_S1!AE43-LCI_db1_S1!AE44-LCI_db1_S1!AE45)/LCI_db1_S1!AB42)/LCIA_Methods!D4</f>
        <v>-0.2703429668217599</v>
      </c>
      <c r="E2" s="6">
        <f>(supply_chain_S1_PAH_RD!B13*(LCI_db1_S1!AF23-LCI_db1_S1!AF24-LCI_db1_S1!AF25-LCI_db1_S1!AF26)/LCI_db1_S1!AB23+supply_chain_S1_PAH_RD!B14*(LCI_db1_S1!AF42-LCI_db1_S1!AF43-LCI_db1_S1!AF44-LCI_db1_S1!AF45)/LCI_db1_S1!AB42)/LCIA_Methods!D5</f>
        <v>-5.5007570730342813E-2</v>
      </c>
      <c r="F2" s="6">
        <f>(supply_chain_S1_PAH_RD!B13*(LCI_db1_S1!AG23-LCI_db1_S1!AG24-LCI_db1_S1!AG25-LCI_db1_S1!AG26)/LCI_db1_S1!AB23+supply_chain_S1_PAH_RD!B14*(LCI_db1_S1!AG42-LCI_db1_S1!AG43-LCI_db1_S1!AG44-LCI_db1_S1!AG45)/LCI_db1_S1!AB42)/LCIA_Methods!D6</f>
        <v>-1.6850251026021928E-2</v>
      </c>
      <c r="G2" s="6">
        <f>(supply_chain_S1_PAH_RD!B13*(LCI_db1_S1!AH23-LCI_db1_S1!AH24-LCI_db1_S1!AH25-LCI_db1_S1!AH26)/LCI_db1_S1!AB23+supply_chain_S1_PAH_RD!B14*(LCI_db1_S1!AH42-LCI_db1_S1!AH43-LCI_db1_S1!AH44-LCI_db1_S1!AH45)/LCI_db1_S1!AB42)/LCIA_Methods!D7</f>
        <v>-2.6196210554503196E-3</v>
      </c>
      <c r="H2" s="6">
        <f>(supply_chain_S1_PAH_RD!B13*(LCI_db1_S1!AI23-LCI_db1_S1!AI24-LCI_db1_S1!AI25-LCI_db1_S1!AI26)/LCI_db1_S1!AB23+supply_chain_S1_PAH_RD!B14*(LCI_db1_S1!AI42-LCI_db1_S1!AI43-LCI_db1_S1!AI44-LCI_db1_S1!AI45)/LCI_db1_S1!AB42)/LCIA_Methods!D8</f>
        <v>-4.8764140649158544E-2</v>
      </c>
      <c r="I2" s="6">
        <f>(supply_chain_S1_PAH_RD!B13*(LCI_db1_S1!AJ23-LCI_db1_S1!AJ24-LCI_db1_S1!AJ25-LCI_db1_S1!AJ26)/LCI_db1_S1!AB23+supply_chain_S1_PAH_RD!B14*(LCI_db1_S1!AJ42-LCI_db1_S1!AJ43-LCI_db1_S1!AJ44-LCI_db1_S1!AJ45)/LCI_db1_S1!AB42)/LCIA_Methods!D9</f>
        <v>-3.4477691930726445E-2</v>
      </c>
      <c r="J2" s="6">
        <f>(supply_chain_S1_PAH_RD!B13*(LCI_db1_S1!AK23-LCI_db1_S1!AK24-LCI_db1_S1!AK25-LCI_db1_S1!AK26)/LCI_db1_S1!AB23+supply_chain_S1_PAH_RD!B14*(LCI_db1_S1!AK42-LCI_db1_S1!AK43-LCI_db1_S1!AK44-LCI_db1_S1!AK45)/LCI_db1_S1!AB42)/LCIA_Methods!D10</f>
        <v>-4.1654279334277497E-2</v>
      </c>
      <c r="K2" s="6">
        <f>(supply_chain_S1_PAH_RD!B13*(LCI_db1_S1!AL23-LCI_db1_S1!AL24-LCI_db1_S1!AL25-LCI_db1_S1!AL26)/LCI_db1_S1!AB23+supply_chain_S1_PAH_RD!B14*(LCI_db1_S1!AL42-LCI_db1_S1!AL43-LCI_db1_S1!AL44-LCI_db1_S1!AL45)/LCI_db1_S1!AB42)/LCIA_Methods!D11</f>
        <v>-1.7244111357137177E-2</v>
      </c>
      <c r="L2" s="6">
        <f>(supply_chain_S1_PAH_RD!B13*(LCI_db1_S1!AM23-LCI_db1_S1!AM24-LCI_db1_S1!AM25-LCI_db1_S1!AM26)/LCI_db1_S1!AB23+supply_chain_S1_PAH_RD!B14*(LCI_db1_S1!AM42-LCI_db1_S1!AM43-LCI_db1_S1!AM44-LCI_db1_S1!AM45)/LCI_db1_S1!AB42)/LCIA_Methods!D12</f>
        <v>-2.2893433860337369E-2</v>
      </c>
      <c r="M2" s="6">
        <f>(supply_chain_S1_PAH_RD!B13*(LCI_db1_S1!AN23-LCI_db1_S1!AN24-LCI_db1_S1!AN25-LCI_db1_S1!AN26)/LCI_db1_S1!AB23+supply_chain_S1_PAH_RD!B14*(LCI_db1_S1!AN42-LCI_db1_S1!AN43-LCI_db1_S1!AN44-LCI_db1_S1!AN45)/LCI_db1_S1!AB42)/LCIA_Methods!D13</f>
        <v>-1.6185177296114441E-2</v>
      </c>
      <c r="N2" s="6">
        <f>(supply_chain_S1_PAH_RD!B13*(LCI_db1_S1!AO23-LCI_db1_S1!AO24-LCI_db1_S1!AO25-LCI_db1_S1!AO26)/LCI_db1_S1!AB23+supply_chain_S1_PAH_RD!B14*(LCI_db1_S1!AO42-LCI_db1_S1!AO43-LCI_db1_S1!AO44-LCI_db1_S1!AO45)/LCI_db1_S1!AB42)/LCIA_Methods!D14</f>
        <v>-2.3853918745320758E-3</v>
      </c>
      <c r="O2" s="6">
        <f>(supply_chain_S1_PAH_RD!B13*(LCI_db1_S1!AP23-LCI_db1_S1!AP24-LCI_db1_S1!AP25-LCI_db1_S1!AP26)/LCI_db1_S1!AB23+supply_chain_S1_PAH_RD!B14*(LCI_db1_S1!AP42-LCI_db1_S1!AP43-LCI_db1_S1!AP44-LCI_db1_S1!AP45)/LCI_db1_S1!AB42)/LCIA_Methods!D15</f>
        <v>-1.4876675399869557E-2</v>
      </c>
      <c r="P2" s="6">
        <f>(supply_chain_S1_PAH_RD!B13*(LCI_db1_S1!AQ23-LCI_db1_S1!AQ24-LCI_db1_S1!AQ25-LCI_db1_S1!AQ26)/LCI_db1_S1!AB23+supply_chain_S1_PAH_RD!B14*(LCI_db1_S1!AQ42-LCI_db1_S1!AQ43-LCI_db1_S1!AQ44-LCI_db1_S1!AQ45)/LCI_db1_S1!AB42)/LCIA_Methods!D16</f>
        <v>-1.6155000843718331E-2</v>
      </c>
      <c r="Q2" s="6">
        <f>(supply_chain_S1_PAH_RD!B13*(LCI_db1_S1!AR23-LCI_db1_S1!AR24-LCI_db1_S1!AR25-LCI_db1_S1!AR26)/LCI_db1_S1!AB23+supply_chain_S1_PAH_RD!B14*(LCI_db1_S1!AR42-LCI_db1_S1!AR43-LCI_db1_S1!AR44-LCI_db1_S1!AR45)/LCI_db1_S1!AB42)/LCIA_Methods!D17</f>
        <v>-0.23064606192293532</v>
      </c>
    </row>
    <row r="3" spans="1:17" ht="39.5" x14ac:dyDescent="0.35">
      <c r="A3" s="5" t="s">
        <v>42</v>
      </c>
      <c r="B3" s="6">
        <f>(supply_chain_S1_PAH_RD!B15*(LCI_db1_S1!AC61-LCI_db1_S1!AC62)/LCI_db1_S1!AB61)/LCIA_Methods!D2</f>
        <v>6.0422338931533925E-2</v>
      </c>
      <c r="C3" s="6">
        <f>(supply_chain_S1_PAH_RD!B15*(LCI_db1_S1!AD61-LCI_db1_S1!AD62)/LCI_db1_S1!AB61)/LCIA_Methods!D3</f>
        <v>4.2351143812644314E-3</v>
      </c>
      <c r="D3" s="6">
        <f>(supply_chain_S1_PAH_RD!B15*(LCI_db1_S1!AE61-LCI_db1_S1!AE62)/LCI_db1_S1!AB61)/LCIA_Methods!D4</f>
        <v>0.19891406555726221</v>
      </c>
      <c r="E3" s="6">
        <f>(supply_chain_S1_PAH_RD!B15*(LCI_db1_S1!AF61-LCI_db1_S1!AF62)/LCI_db1_S1!AB61)/LCIA_Methods!D5</f>
        <v>3.0405631047341897E-2</v>
      </c>
      <c r="F3" s="6">
        <f>(supply_chain_S1_PAH_RD!B15*(LCI_db1_S1!AG61-LCI_db1_S1!AG62)/LCI_db1_S1!AB61)/LCIA_Methods!D6</f>
        <v>6.2904240867562883E-2</v>
      </c>
      <c r="G3" s="6">
        <f>(supply_chain_S1_PAH_RD!B15*(LCI_db1_S1!AH61-LCI_db1_S1!AH62)/LCI_db1_S1!AB61)/LCIA_Methods!D7</f>
        <v>6.8731317753431068E-3</v>
      </c>
      <c r="H3" s="6">
        <f>(supply_chain_S1_PAH_RD!B15*(LCI_db1_S1!AI61-LCI_db1_S1!AI62)/LCI_db1_S1!AB61)/LCIA_Methods!D8</f>
        <v>6.516321831752947E-2</v>
      </c>
      <c r="I3" s="6">
        <f>(supply_chain_S1_PAH_RD!B15*(LCI_db1_S1!AJ61-LCI_db1_S1!AJ62)/LCI_db1_S1!AB61)/LCIA_Methods!D9</f>
        <v>4.3806467420859939E-2</v>
      </c>
      <c r="J3" s="6">
        <f>(supply_chain_S1_PAH_RD!B15*(LCI_db1_S1!AK61-LCI_db1_S1!AK62)/LCI_db1_S1!AB61)/LCIA_Methods!D10</f>
        <v>4.9971856537890866E-2</v>
      </c>
      <c r="K3" s="6">
        <f>(supply_chain_S1_PAH_RD!B15*(LCI_db1_S1!AL61-LCI_db1_S1!AL62)/LCI_db1_S1!AB61)/LCIA_Methods!D11</f>
        <v>4.2152678819552085E-3</v>
      </c>
      <c r="L3" s="6">
        <f>(supply_chain_S1_PAH_RD!B15*(LCI_db1_S1!AM61-LCI_db1_S1!AM62)/LCI_db1_S1!AB61)/LCIA_Methods!D12</f>
        <v>3.4937876696343934E-2</v>
      </c>
      <c r="M3" s="6">
        <f>(supply_chain_S1_PAH_RD!B15*(LCI_db1_S1!AN61-LCI_db1_S1!AN62)/LCI_db1_S1!AB61)/LCIA_Methods!D13</f>
        <v>2.2416042704436985E-2</v>
      </c>
      <c r="N3" s="6">
        <f>(supply_chain_S1_PAH_RD!B15*(LCI_db1_S1!AO61-LCI_db1_S1!AO62)/LCI_db1_S1!AB61)/LCIA_Methods!D14</f>
        <v>1.9571837175068479E-2</v>
      </c>
      <c r="O3" s="6">
        <f>(supply_chain_S1_PAH_RD!B15*(LCI_db1_S1!AP61-LCI_db1_S1!AP62)/LCI_db1_S1!AB61)/LCIA_Methods!D15</f>
        <v>2.9196762364319933E-3</v>
      </c>
      <c r="P3" s="6">
        <f>(supply_chain_S1_PAH_RD!B15*(LCI_db1_S1!AQ61-LCI_db1_S1!AQ62)/LCI_db1_S1!AB61)/LCIA_Methods!D16</f>
        <v>5.5956411939203834E-3</v>
      </c>
      <c r="Q3" s="6">
        <f>(supply_chain_S1_PAH_RD!B15*(LCI_db1_S1!AR61-LCI_db1_S1!AR62)/LCI_db1_S1!AB61)/LCIA_Methods!D17</f>
        <v>0.11063757767752845</v>
      </c>
    </row>
    <row r="4" spans="1:17" ht="39.5" x14ac:dyDescent="0.35">
      <c r="A4" s="5" t="s">
        <v>43</v>
      </c>
      <c r="B4" s="6">
        <f>(supply_chain_S1_PAH_RD!B16*(LCI_db1_S1!AC68-LCI_db1_S1!AC69)/LCI_db1_S1!AB68)/LCIA_Methods!D2</f>
        <v>0.10683731230667548</v>
      </c>
      <c r="C4" s="6">
        <f>(supply_chain_S1_PAH_RD!B16*(LCI_db1_S1!AD68-LCI_db1_S1!AD69)/LCI_db1_S1!AB68)/LCIA_Methods!D3</f>
        <v>6.9385017046012269E-3</v>
      </c>
      <c r="D4" s="6">
        <f>(supply_chain_S1_PAH_RD!B16*(LCI_db1_S1!AE68-LCI_db1_S1!AE69)/LCI_db1_S1!AB68)/LCIA_Methods!D4</f>
        <v>0.56097686124917046</v>
      </c>
      <c r="E4" s="6">
        <f>(supply_chain_S1_PAH_RD!B16*(LCI_db1_S1!AF68-LCI_db1_S1!AF69)/LCI_db1_S1!AB68)/LCIA_Methods!D5</f>
        <v>6.7424934109373447E-2</v>
      </c>
      <c r="F4" s="6">
        <f>(supply_chain_S1_PAH_RD!B16*(LCI_db1_S1!AG68-LCI_db1_S1!AG69)/LCI_db1_S1!AB68)/LCIA_Methods!D6</f>
        <v>0.1201108173905856</v>
      </c>
      <c r="G4" s="6">
        <f>(supply_chain_S1_PAH_RD!B16*(LCI_db1_S1!AH68-LCI_db1_S1!AH69)/LCI_db1_S1!AB68)/LCIA_Methods!D7</f>
        <v>1.148454891436229E-2</v>
      </c>
      <c r="H4" s="6">
        <f>(supply_chain_S1_PAH_RD!B16*(LCI_db1_S1!AI68-LCI_db1_S1!AI69)/LCI_db1_S1!AB68)/LCIA_Methods!D8</f>
        <v>0.12147677011898028</v>
      </c>
      <c r="I4" s="6">
        <f>(supply_chain_S1_PAH_RD!B16*(LCI_db1_S1!AJ68-LCI_db1_S1!AJ69)/LCI_db1_S1!AB68)/LCIA_Methods!D9</f>
        <v>8.3350738070331831E-2</v>
      </c>
      <c r="J4" s="6">
        <f>(supply_chain_S1_PAH_RD!B16*(LCI_db1_S1!AK68-LCI_db1_S1!AK69)/LCI_db1_S1!AB68)/LCIA_Methods!D10</f>
        <v>9.478270471450588E-2</v>
      </c>
      <c r="K4" s="6">
        <f>(supply_chain_S1_PAH_RD!B16*(LCI_db1_S1!AL68-LCI_db1_S1!AL69)/LCI_db1_S1!AB68)/LCIA_Methods!D11</f>
        <v>1.1386814656807201E-2</v>
      </c>
      <c r="L4" s="6">
        <f>(supply_chain_S1_PAH_RD!B16*(LCI_db1_S1!AM68-LCI_db1_S1!AM69)/LCI_db1_S1!AB68)/LCIA_Methods!D12</f>
        <v>6.3160055250651881E-2</v>
      </c>
      <c r="M4" s="6">
        <f>(supply_chain_S1_PAH_RD!B16*(LCI_db1_S1!AN68-LCI_db1_S1!AN69)/LCI_db1_S1!AB68)/LCIA_Methods!D13</f>
        <v>4.5495318342864063E-2</v>
      </c>
      <c r="N4" s="6">
        <f>(supply_chain_S1_PAH_RD!B16*(LCI_db1_S1!AO68-LCI_db1_S1!AO69)/LCI_db1_S1!AB68)/LCIA_Methods!D14</f>
        <v>3.2259473096012514E-2</v>
      </c>
      <c r="O4" s="6">
        <f>(supply_chain_S1_PAH_RD!B16*(LCI_db1_S1!AP68-LCI_db1_S1!AP69)/LCI_db1_S1!AB68)/LCIA_Methods!D15</f>
        <v>6.1333482622206561E-3</v>
      </c>
      <c r="P4" s="6">
        <f>(supply_chain_S1_PAH_RD!B16*(LCI_db1_S1!AQ68-LCI_db1_S1!AQ69)/LCI_db1_S1!AB68)/LCIA_Methods!D16</f>
        <v>2.7050648738294637E-2</v>
      </c>
      <c r="Q4" s="6">
        <f>(supply_chain_S1_PAH_RD!B16*(LCI_db1_S1!AR68-LCI_db1_S1!AR69)/LCI_db1_S1!AB68)/LCIA_Methods!D17</f>
        <v>0.1934090978627552</v>
      </c>
    </row>
    <row r="5" spans="1:17" ht="26.5" x14ac:dyDescent="0.35">
      <c r="A5" s="5" t="s">
        <v>44</v>
      </c>
      <c r="B5" s="6">
        <f>(supply_chain_S1_PAH_RD!B17*LCI_db1_S1!L24+supply_chain_S1_PAH_RD!B18*LCI_db1_S1!L25+supply_chain_S1_PAH_RD!B19*LCI_db1_S1!L26)/LCIA_Methods!D2</f>
        <v>4.3490924075522075E-2</v>
      </c>
      <c r="C5" s="6">
        <f>(supply_chain_S1_PAH_RD!B17*LCI_db1_S1!M24+supply_chain_S1_PAH_RD!B18*LCI_db1_S1!M25+supply_chain_S1_PAH_RD!B19*LCI_db1_S1!M26)/LCIA_Methods!D3</f>
        <v>8.54486596933416E-4</v>
      </c>
      <c r="D5" s="6">
        <f>(supply_chain_S1_PAH_RD!B17*LCI_db1_S1!N24+supply_chain_S1_PAH_RD!B18*LCI_db1_S1!N25+supply_chain_S1_PAH_RD!B19*LCI_db1_S1!N26)/LCIA_Methods!D4</f>
        <v>0.12736079151834659</v>
      </c>
      <c r="E5" s="6">
        <f>(supply_chain_S1_PAH_RD!B17*LCI_db1_S1!O24+supply_chain_S1_PAH_RD!B18*LCI_db1_S1!O25+supply_chain_S1_PAH_RD!B19*LCI_db1_S1!O26)/LCIA_Methods!D5</f>
        <v>0.191985877640823</v>
      </c>
      <c r="F5" s="6">
        <f>(supply_chain_S1_PAH_RD!B17*LCI_db1_S1!P24+supply_chain_S1_PAH_RD!B18*LCI_db1_S1!P25+supply_chain_S1_PAH_RD!B19*LCI_db1_S1!P26)/LCIA_Methods!D6</f>
        <v>5.6166559046851708E-2</v>
      </c>
      <c r="G5" s="6">
        <f>(supply_chain_S1_PAH_RD!B17*LCI_db1_S1!Q24+supply_chain_S1_PAH_RD!B18*LCI_db1_S1!Q25+supply_chain_S1_PAH_RD!B19*LCI_db1_S1!Q26)/LCIA_Methods!D7</f>
        <v>1.6338461233535045E-3</v>
      </c>
      <c r="H5" s="6">
        <f>(supply_chain_S1_PAH_RD!B17*LCI_db1_S1!R24+supply_chain_S1_PAH_RD!B18*LCI_db1_S1!R25+supply_chain_S1_PAH_RD!B19*LCI_db1_S1!R26)/LCIA_Methods!D8</f>
        <v>-1.4798048213877819E-3</v>
      </c>
      <c r="I5" s="6">
        <f>(supply_chain_S1_PAH_RD!B17*LCI_db1_S1!S24+supply_chain_S1_PAH_RD!B18*LCI_db1_S1!S25+supply_chain_S1_PAH_RD!B19*LCI_db1_S1!S26)/LCIA_Methods!D9</f>
        <v>-1.6030379778892369E-3</v>
      </c>
      <c r="J5" s="6">
        <f>(supply_chain_S1_PAH_RD!B17*LCI_db1_S1!T24+supply_chain_S1_PAH_RD!B18*LCI_db1_S1!T25+supply_chain_S1_PAH_RD!B19*LCI_db1_S1!T26)/LCIA_Methods!D10</f>
        <v>-1.0556267044194162E-2</v>
      </c>
      <c r="K5" s="6">
        <f>(supply_chain_S1_PAH_RD!B17*LCI_db1_S1!U24+supply_chain_S1_PAH_RD!B18*LCI_db1_S1!U25+supply_chain_S1_PAH_RD!B19*LCI_db1_S1!U26)/LCIA_Methods!D11</f>
        <v>3.0161518914542389E-3</v>
      </c>
      <c r="L5" s="6">
        <f>(supply_chain_S1_PAH_RD!B17*LCI_db1_S1!V24+supply_chain_S1_PAH_RD!B18*LCI_db1_S1!V25+supply_chain_S1_PAH_RD!B19*LCI_db1_S1!V26)/LCIA_Methods!D12</f>
        <v>-6.1220859967274881E-3</v>
      </c>
      <c r="M5" s="6">
        <f>(supply_chain_S1_PAH_RD!B17*LCI_db1_S1!W24+supply_chain_S1_PAH_RD!B18*LCI_db1_S1!W25+supply_chain_S1_PAH_RD!B19*LCI_db1_S1!W26)/LCIA_Methods!D13</f>
        <v>0.154331845635992</v>
      </c>
      <c r="N5" s="6">
        <f>(supply_chain_S1_PAH_RD!B17*LCI_db1_S1!X24+supply_chain_S1_PAH_RD!B18*LCI_db1_S1!X25+supply_chain_S1_PAH_RD!B19*LCI_db1_S1!X26)/LCIA_Methods!D14</f>
        <v>9.4307679417608235E-3</v>
      </c>
      <c r="O5" s="6">
        <f>(supply_chain_S1_PAH_RD!B17*LCI_db1_S1!Y24+supply_chain_S1_PAH_RD!B18*LCI_db1_S1!Y25+supply_chain_S1_PAH_RD!B19*LCI_db1_S1!Y26)/LCIA_Methods!D15</f>
        <v>1.8877498117109712E-3</v>
      </c>
      <c r="P5" s="6">
        <f>(supply_chain_S1_PAH_RD!B17*LCI_db1_S1!Z24+supply_chain_S1_PAH_RD!B18*LCI_db1_S1!Z25+supply_chain_S1_PAH_RD!B19*LCI_db1_S1!Z26)/LCIA_Methods!D16</f>
        <v>1.6461924878071396E-2</v>
      </c>
      <c r="Q5" s="6">
        <f>(supply_chain_S1_PAH_RD!B17*LCI_db1_S1!AA24+supply_chain_S1_PAH_RD!B18*LCI_db1_S1!AA25+supply_chain_S1_PAH_RD!B19*LCI_db1_S1!AA26)/LCIA_Methods!D17</f>
        <v>2.6601170296798655E-2</v>
      </c>
    </row>
    <row r="6" spans="1:17" x14ac:dyDescent="0.35">
      <c r="A6" s="5" t="s">
        <v>45</v>
      </c>
      <c r="B6" s="6">
        <f>LCA_db1_S1!B2*ABS(supply_chain_S1_PAH_RD!B6)-SUM(B2:B5)</f>
        <v>0</v>
      </c>
      <c r="C6" s="6">
        <f>LCA_db1_S1!C2*ABS(supply_chain_S1_PAH_RD!B6)-SUM(C2:C5)</f>
        <v>0</v>
      </c>
      <c r="D6" s="6">
        <f>LCA_db1_S1!D2*ABS(supply_chain_S1_PAH_RD!B6)-SUM(D2:D5)</f>
        <v>0</v>
      </c>
      <c r="E6" s="6">
        <f>LCA_db1_S1!E2*ABS(supply_chain_S1_PAH_RD!B6)-SUM(E2:E5)</f>
        <v>0</v>
      </c>
      <c r="F6" s="6">
        <f>LCA_db1_S1!F2*ABS(supply_chain_S1_PAH_RD!B6)-SUM(F2:F5)</f>
        <v>0</v>
      </c>
      <c r="G6" s="6">
        <f>LCA_db1_S1!G2*ABS(supply_chain_S1_PAH_RD!B6)-SUM(G2:G5)</f>
        <v>0</v>
      </c>
      <c r="H6" s="6">
        <f>LCA_db1_S1!H2*ABS(supply_chain_S1_PAH_RD!B6)-SUM(H2:H5)</f>
        <v>0</v>
      </c>
      <c r="I6" s="6">
        <f>LCA_db1_S1!I2*ABS(supply_chain_S1_PAH_RD!B6)-SUM(I2:I5)</f>
        <v>0</v>
      </c>
      <c r="J6" s="6">
        <f>LCA_db1_S1!J2*ABS(supply_chain_S1_PAH_RD!B6)-SUM(J2:J5)</f>
        <v>0</v>
      </c>
      <c r="K6" s="6">
        <f>LCA_db1_S1!K2*ABS(supply_chain_S1_PAH_RD!B6)-SUM(K2:K5)</f>
        <v>0</v>
      </c>
      <c r="L6" s="6">
        <f>LCA_db1_S1!L2*ABS(supply_chain_S1_PAH_RD!B6)-SUM(L2:L5)</f>
        <v>0</v>
      </c>
      <c r="M6" s="6">
        <f>LCA_db1_S1!M2*ABS(supply_chain_S1_PAH_RD!B6)-SUM(M2:M5)</f>
        <v>0</v>
      </c>
      <c r="N6" s="6">
        <f>LCA_db1_S1!N2*ABS(supply_chain_S1_PAH_RD!B6)-SUM(N2:N5)</f>
        <v>0</v>
      </c>
      <c r="O6" s="6">
        <f>LCA_db1_S1!O2*ABS(supply_chain_S1_PAH_RD!B6)-SUM(O2:O5)</f>
        <v>0</v>
      </c>
      <c r="P6" s="6">
        <f>LCA_db1_S1!P2*ABS(supply_chain_S1_PAH_RD!B6)-SUM(P2:P5)</f>
        <v>0</v>
      </c>
      <c r="Q6" s="6">
        <f>LCA_db1_S1!Q2*ABS(supply_chain_S1_PAH_RD!B6)-SUM(Q2:Q5)</f>
        <v>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41</v>
      </c>
      <c r="B2" s="6">
        <f>(supply_chain_S2_PAH_RD!B13*(LCI_db1_S2!AC23-LCI_db1_S2!AC24-LCI_db1_S2!AC25-LCI_db1_S2!AC26)/LCI_db1_S2!AB23+supply_chain_S2_PAH_RD!B14*(LCI_db1_S2!AC42-LCI_db1_S2!AC43-LCI_db1_S2!AC44-LCI_db1_S2!AC45)/LCI_db1_S2!AB42)/LCIA_Methods!D2</f>
        <v>0.24833171594588982</v>
      </c>
      <c r="C2" s="6">
        <f>(supply_chain_S2_PAH_RD!B13*(LCI_db1_S2!AD23-LCI_db1_S2!AD24-LCI_db1_S2!AD25-LCI_db1_S2!AD26)/LCI_db1_S2!AB23+supply_chain_S2_PAH_RD!B14*(LCI_db1_S2!AD42-LCI_db1_S2!AD43-LCI_db1_S2!AD44-LCI_db1_S2!AD45)/LCI_db1_S2!AB42)/LCIA_Methods!D3</f>
        <v>-3.8204840374096594E-3</v>
      </c>
      <c r="D2" s="6">
        <f>(supply_chain_S2_PAH_RD!B13*(LCI_db1_S2!AE23-LCI_db1_S2!AE24-LCI_db1_S2!AE25-LCI_db1_S2!AE26)/LCI_db1_S2!AB23+supply_chain_S2_PAH_RD!B14*(LCI_db1_S2!AE42-LCI_db1_S2!AE43-LCI_db1_S2!AE44-LCI_db1_S2!AE45)/LCI_db1_S2!AB42)/LCIA_Methods!D4</f>
        <v>-0.2703429668217599</v>
      </c>
      <c r="E2" s="6">
        <f>(supply_chain_S2_PAH_RD!B13*(LCI_db1_S2!AF23-LCI_db1_S2!AF24-LCI_db1_S2!AF25-LCI_db1_S2!AF26)/LCI_db1_S2!AB23+supply_chain_S2_PAH_RD!B14*(LCI_db1_S2!AF42-LCI_db1_S2!AF43-LCI_db1_S2!AF44-LCI_db1_S2!AF45)/LCI_db1_S2!AB42)/LCIA_Methods!D5</f>
        <v>-5.5007570730342813E-2</v>
      </c>
      <c r="F2" s="6">
        <f>(supply_chain_S2_PAH_RD!B13*(LCI_db1_S2!AG23-LCI_db1_S2!AG24-LCI_db1_S2!AG25-LCI_db1_S2!AG26)/LCI_db1_S2!AB23+supply_chain_S2_PAH_RD!B14*(LCI_db1_S2!AG42-LCI_db1_S2!AG43-LCI_db1_S2!AG44-LCI_db1_S2!AG45)/LCI_db1_S2!AB42)/LCIA_Methods!D6</f>
        <v>-1.6850251026021924E-2</v>
      </c>
      <c r="G2" s="6">
        <f>(supply_chain_S2_PAH_RD!B13*(LCI_db1_S2!AH23-LCI_db1_S2!AH24-LCI_db1_S2!AH25-LCI_db1_S2!AH26)/LCI_db1_S2!AB23+supply_chain_S2_PAH_RD!B14*(LCI_db1_S2!AH42-LCI_db1_S2!AH43-LCI_db1_S2!AH44-LCI_db1_S2!AH45)/LCI_db1_S2!AB42)/LCIA_Methods!D7</f>
        <v>-2.61962105545032E-3</v>
      </c>
      <c r="H2" s="6">
        <f>(supply_chain_S2_PAH_RD!B13*(LCI_db1_S2!AI23-LCI_db1_S2!AI24-LCI_db1_S2!AI25-LCI_db1_S2!AI26)/LCI_db1_S2!AB23+supply_chain_S2_PAH_RD!B14*(LCI_db1_S2!AI42-LCI_db1_S2!AI43-LCI_db1_S2!AI44-LCI_db1_S2!AI45)/LCI_db1_S2!AB42)/LCIA_Methods!D8</f>
        <v>-4.8764140649158558E-2</v>
      </c>
      <c r="I2" s="6">
        <f>(supply_chain_S2_PAH_RD!B13*(LCI_db1_S2!AJ23-LCI_db1_S2!AJ24-LCI_db1_S2!AJ25-LCI_db1_S2!AJ26)/LCI_db1_S2!AB23+supply_chain_S2_PAH_RD!B14*(LCI_db1_S2!AJ42-LCI_db1_S2!AJ43-LCI_db1_S2!AJ44-LCI_db1_S2!AJ45)/LCI_db1_S2!AB42)/LCIA_Methods!D9</f>
        <v>-3.4477691930726452E-2</v>
      </c>
      <c r="J2" s="6">
        <f>(supply_chain_S2_PAH_RD!B13*(LCI_db1_S2!AK23-LCI_db1_S2!AK24-LCI_db1_S2!AK25-LCI_db1_S2!AK26)/LCI_db1_S2!AB23+supply_chain_S2_PAH_RD!B14*(LCI_db1_S2!AK42-LCI_db1_S2!AK43-LCI_db1_S2!AK44-LCI_db1_S2!AK45)/LCI_db1_S2!AB42)/LCIA_Methods!D10</f>
        <v>-4.1654279334277497E-2</v>
      </c>
      <c r="K2" s="6">
        <f>(supply_chain_S2_PAH_RD!B13*(LCI_db1_S2!AL23-LCI_db1_S2!AL24-LCI_db1_S2!AL25-LCI_db1_S2!AL26)/LCI_db1_S2!AB23+supply_chain_S2_PAH_RD!B14*(LCI_db1_S2!AL42-LCI_db1_S2!AL43-LCI_db1_S2!AL44-LCI_db1_S2!AL45)/LCI_db1_S2!AB42)/LCIA_Methods!D11</f>
        <v>-1.724411135713718E-2</v>
      </c>
      <c r="L2" s="6">
        <f>(supply_chain_S2_PAH_RD!B13*(LCI_db1_S2!AM23-LCI_db1_S2!AM24-LCI_db1_S2!AM25-LCI_db1_S2!AM26)/LCI_db1_S2!AB23+supply_chain_S2_PAH_RD!B14*(LCI_db1_S2!AM42-LCI_db1_S2!AM43-LCI_db1_S2!AM44-LCI_db1_S2!AM45)/LCI_db1_S2!AB42)/LCIA_Methods!D12</f>
        <v>-2.2893433860337365E-2</v>
      </c>
      <c r="M2" s="6">
        <f>(supply_chain_S2_PAH_RD!B13*(LCI_db1_S2!AN23-LCI_db1_S2!AN24-LCI_db1_S2!AN25-LCI_db1_S2!AN26)/LCI_db1_S2!AB23+supply_chain_S2_PAH_RD!B14*(LCI_db1_S2!AN42-LCI_db1_S2!AN43-LCI_db1_S2!AN44-LCI_db1_S2!AN45)/LCI_db1_S2!AB42)/LCIA_Methods!D13</f>
        <v>-1.6185177296114434E-2</v>
      </c>
      <c r="N2" s="6">
        <f>(supply_chain_S2_PAH_RD!B13*(LCI_db1_S2!AO23-LCI_db1_S2!AO24-LCI_db1_S2!AO25-LCI_db1_S2!AO26)/LCI_db1_S2!AB23+supply_chain_S2_PAH_RD!B14*(LCI_db1_S2!AO42-LCI_db1_S2!AO43-LCI_db1_S2!AO44-LCI_db1_S2!AO45)/LCI_db1_S2!AB42)/LCIA_Methods!D14</f>
        <v>-2.3853918745320758E-3</v>
      </c>
      <c r="O2" s="6">
        <f>(supply_chain_S2_PAH_RD!B13*(LCI_db1_S2!AP23-LCI_db1_S2!AP24-LCI_db1_S2!AP25-LCI_db1_S2!AP26)/LCI_db1_S2!AB23+supply_chain_S2_PAH_RD!B14*(LCI_db1_S2!AP42-LCI_db1_S2!AP43-LCI_db1_S2!AP44-LCI_db1_S2!AP45)/LCI_db1_S2!AB42)/LCIA_Methods!D15</f>
        <v>-1.4876675399869555E-2</v>
      </c>
      <c r="P2" s="6">
        <f>(supply_chain_S2_PAH_RD!B13*(LCI_db1_S2!AQ23-LCI_db1_S2!AQ24-LCI_db1_S2!AQ25-LCI_db1_S2!AQ26)/LCI_db1_S2!AB23+supply_chain_S2_PAH_RD!B14*(LCI_db1_S2!AQ42-LCI_db1_S2!AQ43-LCI_db1_S2!AQ44-LCI_db1_S2!AQ45)/LCI_db1_S2!AB42)/LCIA_Methods!D16</f>
        <v>-1.6155000843718331E-2</v>
      </c>
      <c r="Q2" s="6">
        <f>(supply_chain_S2_PAH_RD!B13*(LCI_db1_S2!AR23-LCI_db1_S2!AR24-LCI_db1_S2!AR25-LCI_db1_S2!AR26)/LCI_db1_S2!AB23+supply_chain_S2_PAH_RD!B14*(LCI_db1_S2!AR42-LCI_db1_S2!AR43-LCI_db1_S2!AR44-LCI_db1_S2!AR45)/LCI_db1_S2!AB42)/LCIA_Methods!D17</f>
        <v>-0.23064606192293535</v>
      </c>
    </row>
    <row r="3" spans="1:17" ht="39.5" x14ac:dyDescent="0.35">
      <c r="A3" s="5" t="s">
        <v>42</v>
      </c>
      <c r="B3" s="6">
        <f>(supply_chain_S2_PAH_RD!B15*(LCI_db1_S2!AC61-LCI_db1_S2!AC62)/LCI_db1_S2!AB61)/LCIA_Methods!D2</f>
        <v>6.0422338931533925E-2</v>
      </c>
      <c r="C3" s="6">
        <f>(supply_chain_S2_PAH_RD!B15*(LCI_db1_S2!AD61-LCI_db1_S2!AD62)/LCI_db1_S2!AB61)/LCIA_Methods!D3</f>
        <v>4.2351143812644314E-3</v>
      </c>
      <c r="D3" s="6">
        <f>(supply_chain_S2_PAH_RD!B15*(LCI_db1_S2!AE61-LCI_db1_S2!AE62)/LCI_db1_S2!AB61)/LCIA_Methods!D4</f>
        <v>0.19891406555726221</v>
      </c>
      <c r="E3" s="6">
        <f>(supply_chain_S2_PAH_RD!B15*(LCI_db1_S2!AF61-LCI_db1_S2!AF62)/LCI_db1_S2!AB61)/LCIA_Methods!D5</f>
        <v>3.0405631047341897E-2</v>
      </c>
      <c r="F3" s="6">
        <f>(supply_chain_S2_PAH_RD!B15*(LCI_db1_S2!AG61-LCI_db1_S2!AG62)/LCI_db1_S2!AB61)/LCIA_Methods!D6</f>
        <v>6.2904240867562883E-2</v>
      </c>
      <c r="G3" s="6">
        <f>(supply_chain_S2_PAH_RD!B15*(LCI_db1_S2!AH61-LCI_db1_S2!AH62)/LCI_db1_S2!AB61)/LCIA_Methods!D7</f>
        <v>6.8731317753431068E-3</v>
      </c>
      <c r="H3" s="6">
        <f>(supply_chain_S2_PAH_RD!B15*(LCI_db1_S2!AI61-LCI_db1_S2!AI62)/LCI_db1_S2!AB61)/LCIA_Methods!D8</f>
        <v>6.516321831752947E-2</v>
      </c>
      <c r="I3" s="6">
        <f>(supply_chain_S2_PAH_RD!B15*(LCI_db1_S2!AJ61-LCI_db1_S2!AJ62)/LCI_db1_S2!AB61)/LCIA_Methods!D9</f>
        <v>4.3806467420859939E-2</v>
      </c>
      <c r="J3" s="6">
        <f>(supply_chain_S2_PAH_RD!B15*(LCI_db1_S2!AK61-LCI_db1_S2!AK62)/LCI_db1_S2!AB61)/LCIA_Methods!D10</f>
        <v>4.9971856537890866E-2</v>
      </c>
      <c r="K3" s="6">
        <f>(supply_chain_S2_PAH_RD!B15*(LCI_db1_S2!AL61-LCI_db1_S2!AL62)/LCI_db1_S2!AB61)/LCIA_Methods!D11</f>
        <v>4.2152678819552085E-3</v>
      </c>
      <c r="L3" s="6">
        <f>(supply_chain_S2_PAH_RD!B15*(LCI_db1_S2!AM61-LCI_db1_S2!AM62)/LCI_db1_S2!AB61)/LCIA_Methods!D12</f>
        <v>3.4937876696343934E-2</v>
      </c>
      <c r="M3" s="6">
        <f>(supply_chain_S2_PAH_RD!B15*(LCI_db1_S2!AN61-LCI_db1_S2!AN62)/LCI_db1_S2!AB61)/LCIA_Methods!D13</f>
        <v>2.2416042704436985E-2</v>
      </c>
      <c r="N3" s="6">
        <f>(supply_chain_S2_PAH_RD!B15*(LCI_db1_S2!AO61-LCI_db1_S2!AO62)/LCI_db1_S2!AB61)/LCIA_Methods!D14</f>
        <v>1.9571837175068479E-2</v>
      </c>
      <c r="O3" s="6">
        <f>(supply_chain_S2_PAH_RD!B15*(LCI_db1_S2!AP61-LCI_db1_S2!AP62)/LCI_db1_S2!AB61)/LCIA_Methods!D15</f>
        <v>2.9196762364319933E-3</v>
      </c>
      <c r="P3" s="6">
        <f>(supply_chain_S2_PAH_RD!B15*(LCI_db1_S2!AQ61-LCI_db1_S2!AQ62)/LCI_db1_S2!AB61)/LCIA_Methods!D16</f>
        <v>5.5956411939203834E-3</v>
      </c>
      <c r="Q3" s="6">
        <f>(supply_chain_S2_PAH_RD!B15*(LCI_db1_S2!AR61-LCI_db1_S2!AR62)/LCI_db1_S2!AB61)/LCIA_Methods!D17</f>
        <v>0.11063757767752845</v>
      </c>
    </row>
    <row r="4" spans="1:17" ht="39.5" x14ac:dyDescent="0.35">
      <c r="A4" s="5" t="s">
        <v>43</v>
      </c>
      <c r="B4" s="6">
        <f>(supply_chain_S2_PAH_RD!B16*(LCI_db1_S2!AC68-LCI_db1_S2!AC69)/LCI_db1_S2!AB68)/LCIA_Methods!D2</f>
        <v>0.10683731230667548</v>
      </c>
      <c r="C4" s="6">
        <f>(supply_chain_S2_PAH_RD!B16*(LCI_db1_S2!AD68-LCI_db1_S2!AD69)/LCI_db1_S2!AB68)/LCIA_Methods!D3</f>
        <v>6.9385017046012269E-3</v>
      </c>
      <c r="D4" s="6">
        <f>(supply_chain_S2_PAH_RD!B16*(LCI_db1_S2!AE68-LCI_db1_S2!AE69)/LCI_db1_S2!AB68)/LCIA_Methods!D4</f>
        <v>0.56097686124917046</v>
      </c>
      <c r="E4" s="6">
        <f>(supply_chain_S2_PAH_RD!B16*(LCI_db1_S2!AF68-LCI_db1_S2!AF69)/LCI_db1_S2!AB68)/LCIA_Methods!D5</f>
        <v>6.7424934109373447E-2</v>
      </c>
      <c r="F4" s="6">
        <f>(supply_chain_S2_PAH_RD!B16*(LCI_db1_S2!AG68-LCI_db1_S2!AG69)/LCI_db1_S2!AB68)/LCIA_Methods!D6</f>
        <v>0.1201108173905856</v>
      </c>
      <c r="G4" s="6">
        <f>(supply_chain_S2_PAH_RD!B16*(LCI_db1_S2!AH68-LCI_db1_S2!AH69)/LCI_db1_S2!AB68)/LCIA_Methods!D7</f>
        <v>1.148454891436229E-2</v>
      </c>
      <c r="H4" s="6">
        <f>(supply_chain_S2_PAH_RD!B16*(LCI_db1_S2!AI68-LCI_db1_S2!AI69)/LCI_db1_S2!AB68)/LCIA_Methods!D8</f>
        <v>0.12147677011898028</v>
      </c>
      <c r="I4" s="6">
        <f>(supply_chain_S2_PAH_RD!B16*(LCI_db1_S2!AJ68-LCI_db1_S2!AJ69)/LCI_db1_S2!AB68)/LCIA_Methods!D9</f>
        <v>8.3350738070331831E-2</v>
      </c>
      <c r="J4" s="6">
        <f>(supply_chain_S2_PAH_RD!B16*(LCI_db1_S2!AK68-LCI_db1_S2!AK69)/LCI_db1_S2!AB68)/LCIA_Methods!D10</f>
        <v>9.478270471450588E-2</v>
      </c>
      <c r="K4" s="6">
        <f>(supply_chain_S2_PAH_RD!B16*(LCI_db1_S2!AL68-LCI_db1_S2!AL69)/LCI_db1_S2!AB68)/LCIA_Methods!D11</f>
        <v>1.1386814656807201E-2</v>
      </c>
      <c r="L4" s="6">
        <f>(supply_chain_S2_PAH_RD!B16*(LCI_db1_S2!AM68-LCI_db1_S2!AM69)/LCI_db1_S2!AB68)/LCIA_Methods!D12</f>
        <v>6.3160055250651881E-2</v>
      </c>
      <c r="M4" s="6">
        <f>(supply_chain_S2_PAH_RD!B16*(LCI_db1_S2!AN68-LCI_db1_S2!AN69)/LCI_db1_S2!AB68)/LCIA_Methods!D13</f>
        <v>4.5495318342864063E-2</v>
      </c>
      <c r="N4" s="6">
        <f>(supply_chain_S2_PAH_RD!B16*(LCI_db1_S2!AO68-LCI_db1_S2!AO69)/LCI_db1_S2!AB68)/LCIA_Methods!D14</f>
        <v>3.2259473096012514E-2</v>
      </c>
      <c r="O4" s="6">
        <f>(supply_chain_S2_PAH_RD!B16*(LCI_db1_S2!AP68-LCI_db1_S2!AP69)/LCI_db1_S2!AB68)/LCIA_Methods!D15</f>
        <v>6.1333482622206561E-3</v>
      </c>
      <c r="P4" s="6">
        <f>(supply_chain_S2_PAH_RD!B16*(LCI_db1_S2!AQ68-LCI_db1_S2!AQ69)/LCI_db1_S2!AB68)/LCIA_Methods!D16</f>
        <v>2.7050648738294637E-2</v>
      </c>
      <c r="Q4" s="6">
        <f>(supply_chain_S2_PAH_RD!B16*(LCI_db1_S2!AR68-LCI_db1_S2!AR69)/LCI_db1_S2!AB68)/LCIA_Methods!D17</f>
        <v>0.1934090978627552</v>
      </c>
    </row>
    <row r="5" spans="1:17" ht="26.5" x14ac:dyDescent="0.35">
      <c r="A5" s="5" t="s">
        <v>44</v>
      </c>
      <c r="B5" s="6">
        <f>(supply_chain_S2_PAH_RD!B17*LCI_db1_S2!L24+supply_chain_S2_PAH_RD!B18*LCI_db1_S2!L25+supply_chain_S2_PAH_RD!B19*LCI_db1_S2!L26)/LCIA_Methods!D2</f>
        <v>6.0614585158478167E-2</v>
      </c>
      <c r="C5" s="6">
        <f>(supply_chain_S2_PAH_RD!B17*LCI_db1_S2!M24+supply_chain_S2_PAH_RD!B18*LCI_db1_S2!M25+supply_chain_S2_PAH_RD!B19*LCI_db1_S2!M26)/LCIA_Methods!D3</f>
        <v>1.2075305192654547E-3</v>
      </c>
      <c r="D5" s="6">
        <f>(supply_chain_S2_PAH_RD!B17*LCI_db1_S2!N24+supply_chain_S2_PAH_RD!B18*LCI_db1_S2!N25+supply_chain_S2_PAH_RD!B19*LCI_db1_S2!N26)/LCIA_Methods!D4</f>
        <v>0.49641020859913165</v>
      </c>
      <c r="E5" s="6">
        <f>(supply_chain_S2_PAH_RD!B17*LCI_db1_S2!O24+supply_chain_S2_PAH_RD!B18*LCI_db1_S2!O25+supply_chain_S2_PAH_RD!B19*LCI_db1_S2!O26)/LCIA_Methods!D5</f>
        <v>0.20579015577270568</v>
      </c>
      <c r="F5" s="6">
        <f>(supply_chain_S2_PAH_RD!B17*LCI_db1_S2!P24+supply_chain_S2_PAH_RD!B18*LCI_db1_S2!P25+supply_chain_S2_PAH_RD!B19*LCI_db1_S2!P26)/LCIA_Methods!D6</f>
        <v>5.975679927016575E-2</v>
      </c>
      <c r="G5" s="6">
        <f>(supply_chain_S2_PAH_RD!B17*LCI_db1_S2!Q24+supply_chain_S2_PAH_RD!B18*LCI_db1_S2!Q25+supply_chain_S2_PAH_RD!B19*LCI_db1_S2!Q26)/LCIA_Methods!D7</f>
        <v>3.3372696795845769E-3</v>
      </c>
      <c r="H5" s="6">
        <f>(supply_chain_S2_PAH_RD!B17*LCI_db1_S2!R24+supply_chain_S2_PAH_RD!B18*LCI_db1_S2!R25+supply_chain_S2_PAH_RD!B19*LCI_db1_S2!R26)/LCIA_Methods!D8</f>
        <v>1.5082902815319226E-2</v>
      </c>
      <c r="I5" s="6">
        <f>(supply_chain_S2_PAH_RD!B17*LCI_db1_S2!S24+supply_chain_S2_PAH_RD!B18*LCI_db1_S2!S25+supply_chain_S2_PAH_RD!B19*LCI_db1_S2!S26)/LCIA_Methods!D9</f>
        <v>1.2070915805336655E-2</v>
      </c>
      <c r="J5" s="6">
        <f>(supply_chain_S2_PAH_RD!B17*LCI_db1_S2!T24+supply_chain_S2_PAH_RD!B18*LCI_db1_S2!T25+supply_chain_S2_PAH_RD!B19*LCI_db1_S2!T26)/LCIA_Methods!D10</f>
        <v>4.2739622243644117E-3</v>
      </c>
      <c r="K5" s="6">
        <f>(supply_chain_S2_PAH_RD!B17*LCI_db1_S2!U24+supply_chain_S2_PAH_RD!B18*LCI_db1_S2!U25+supply_chain_S2_PAH_RD!B19*LCI_db1_S2!U26)/LCIA_Methods!D11</f>
        <v>3.0254471414520385E-2</v>
      </c>
      <c r="L5" s="6">
        <f>(supply_chain_S2_PAH_RD!B17*LCI_db1_S2!V24+supply_chain_S2_PAH_RD!B18*LCI_db1_S2!V25+supply_chain_S2_PAH_RD!B19*LCI_db1_S2!V26)/LCIA_Methods!D12</f>
        <v>2.155173469915958E-3</v>
      </c>
      <c r="M5" s="6">
        <f>(supply_chain_S2_PAH_RD!B17*LCI_db1_S2!W24+supply_chain_S2_PAH_RD!B18*LCI_db1_S2!W25+supply_chain_S2_PAH_RD!B19*LCI_db1_S2!W26)/LCIA_Methods!D13</f>
        <v>0.15477539491464889</v>
      </c>
      <c r="N5" s="6">
        <f>(supply_chain_S2_PAH_RD!B17*LCI_db1_S2!X24+supply_chain_S2_PAH_RD!B18*LCI_db1_S2!X25+supply_chain_S2_PAH_RD!B19*LCI_db1_S2!X26)/LCIA_Methods!D14</f>
        <v>9.9958873071195851E-3</v>
      </c>
      <c r="O5" s="6">
        <f>(supply_chain_S2_PAH_RD!B17*LCI_db1_S2!Y24+supply_chain_S2_PAH_RD!B18*LCI_db1_S2!Y25+supply_chain_S2_PAH_RD!B19*LCI_db1_S2!Y26)/LCIA_Methods!D15</f>
        <v>4.6235134341407382E-3</v>
      </c>
      <c r="P5" s="6">
        <f>(supply_chain_S2_PAH_RD!B17*LCI_db1_S2!Z24+supply_chain_S2_PAH_RD!B18*LCI_db1_S2!Z25+supply_chain_S2_PAH_RD!B19*LCI_db1_S2!Z26)/LCIA_Methods!D16</f>
        <v>2.6362716409595168E-2</v>
      </c>
      <c r="Q5" s="6">
        <f>(supply_chain_S2_PAH_RD!B17*LCI_db1_S2!AA24+supply_chain_S2_PAH_RD!B18*LCI_db1_S2!AA25+supply_chain_S2_PAH_RD!B19*LCI_db1_S2!AA26)/LCIA_Methods!D17</f>
        <v>6.7352718427650574E-2</v>
      </c>
    </row>
    <row r="6" spans="1:17" x14ac:dyDescent="0.35">
      <c r="A6" s="5" t="s">
        <v>45</v>
      </c>
      <c r="B6" s="6">
        <f>LCA_db1_S2!B2*ABS(supply_chain_S2_PAH_RD!B6)-SUM(B2:B5)</f>
        <v>0</v>
      </c>
      <c r="C6" s="6">
        <f>LCA_db1_S2!C2*ABS(supply_chain_S2_PAH_RD!B6)-SUM(C2:C5)</f>
        <v>0</v>
      </c>
      <c r="D6" s="6">
        <f>LCA_db1_S2!D2*ABS(supply_chain_S2_PAH_RD!B6)-SUM(D2:D5)</f>
        <v>0</v>
      </c>
      <c r="E6" s="6">
        <f>LCA_db1_S2!E2*ABS(supply_chain_S2_PAH_RD!B6)-SUM(E2:E5)</f>
        <v>0</v>
      </c>
      <c r="F6" s="6">
        <f>LCA_db1_S2!F2*ABS(supply_chain_S2_PAH_RD!B6)-SUM(F2:F5)</f>
        <v>0</v>
      </c>
      <c r="G6" s="6">
        <f>LCA_db1_S2!G2*ABS(supply_chain_S2_PAH_RD!B6)-SUM(G2:G5)</f>
        <v>0</v>
      </c>
      <c r="H6" s="6">
        <f>LCA_db1_S2!H2*ABS(supply_chain_S2_PAH_RD!B6)-SUM(H2:H5)</f>
        <v>0</v>
      </c>
      <c r="I6" s="6">
        <f>LCA_db1_S2!I2*ABS(supply_chain_S2_PAH_RD!B6)-SUM(I2:I5)</f>
        <v>0</v>
      </c>
      <c r="J6" s="6">
        <f>LCA_db1_S2!J2*ABS(supply_chain_S2_PAH_RD!B6)-SUM(J2:J5)</f>
        <v>0</v>
      </c>
      <c r="K6" s="6">
        <f>LCA_db1_S2!K2*ABS(supply_chain_S2_PAH_RD!B6)-SUM(K2:K5)</f>
        <v>0</v>
      </c>
      <c r="L6" s="6">
        <f>LCA_db1_S2!L2*ABS(supply_chain_S2_PAH_RD!B6)-SUM(L2:L5)</f>
        <v>0</v>
      </c>
      <c r="M6" s="6">
        <f>LCA_db1_S2!M2*ABS(supply_chain_S2_PAH_RD!B6)-SUM(M2:M5)</f>
        <v>0</v>
      </c>
      <c r="N6" s="6">
        <f>LCA_db1_S2!N2*ABS(supply_chain_S2_PAH_RD!B6)-SUM(N2:N5)</f>
        <v>0</v>
      </c>
      <c r="O6" s="6">
        <f>LCA_db1_S2!O2*ABS(supply_chain_S2_PAH_RD!B6)-SUM(O2:O5)</f>
        <v>0</v>
      </c>
      <c r="P6" s="6">
        <f>LCA_db1_S2!P2*ABS(supply_chain_S2_PAH_RD!B6)-SUM(P2:P5)</f>
        <v>0</v>
      </c>
      <c r="Q6" s="6">
        <f>LCA_db1_S2!Q2*ABS(supply_chain_S2_PAH_RD!B6)-SUM(Q2:Q5)</f>
        <v>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41</v>
      </c>
      <c r="B2" s="6">
        <f>(supply_chain_S3_PAH_RD!B13*(LCI_db1_S3!AC23-LCI_db1_S3!AC24-LCI_db1_S3!AC25-LCI_db1_S3!AC26)/LCI_db1_S3!AB23+supply_chain_S3_PAH_RD!B14*(LCI_db1_S3!AC42-LCI_db1_S3!AC43-LCI_db1_S3!AC44-LCI_db1_S3!AC45)/LCI_db1_S3!AB42)/LCIA_Methods!D2</f>
        <v>0.24833171594588982</v>
      </c>
      <c r="C2" s="6">
        <f>(supply_chain_S3_PAH_RD!B13*(LCI_db1_S3!AD23-LCI_db1_S3!AD24-LCI_db1_S3!AD25-LCI_db1_S3!AD26)/LCI_db1_S3!AB23+supply_chain_S3_PAH_RD!B14*(LCI_db1_S3!AD42-LCI_db1_S3!AD43-LCI_db1_S3!AD44-LCI_db1_S3!AD45)/LCI_db1_S3!AB42)/LCIA_Methods!D3</f>
        <v>-3.820484037409659E-3</v>
      </c>
      <c r="D2" s="6">
        <f>(supply_chain_S3_PAH_RD!B13*(LCI_db1_S3!AE23-LCI_db1_S3!AE24-LCI_db1_S3!AE25-LCI_db1_S3!AE26)/LCI_db1_S3!AB23+supply_chain_S3_PAH_RD!B14*(LCI_db1_S3!AE42-LCI_db1_S3!AE43-LCI_db1_S3!AE44-LCI_db1_S3!AE45)/LCI_db1_S3!AB42)/LCIA_Methods!D4</f>
        <v>-0.27034296682175996</v>
      </c>
      <c r="E2" s="6">
        <f>(supply_chain_S3_PAH_RD!B13*(LCI_db1_S3!AF23-LCI_db1_S3!AF24-LCI_db1_S3!AF25-LCI_db1_S3!AF26)/LCI_db1_S3!AB23+supply_chain_S3_PAH_RD!B14*(LCI_db1_S3!AF42-LCI_db1_S3!AF43-LCI_db1_S3!AF44-LCI_db1_S3!AF45)/LCI_db1_S3!AB42)/LCIA_Methods!D5</f>
        <v>-5.5007570730342813E-2</v>
      </c>
      <c r="F2" s="6">
        <f>(supply_chain_S3_PAH_RD!B13*(LCI_db1_S3!AG23-LCI_db1_S3!AG24-LCI_db1_S3!AG25-LCI_db1_S3!AG26)/LCI_db1_S3!AB23+supply_chain_S3_PAH_RD!B14*(LCI_db1_S3!AG42-LCI_db1_S3!AG43-LCI_db1_S3!AG44-LCI_db1_S3!AG45)/LCI_db1_S3!AB42)/LCIA_Methods!D6</f>
        <v>-1.6850251026021928E-2</v>
      </c>
      <c r="G2" s="6">
        <f>(supply_chain_S3_PAH_RD!B13*(LCI_db1_S3!AH23-LCI_db1_S3!AH24-LCI_db1_S3!AH25-LCI_db1_S3!AH26)/LCI_db1_S3!AB23+supply_chain_S3_PAH_RD!B14*(LCI_db1_S3!AH42-LCI_db1_S3!AH43-LCI_db1_S3!AH44-LCI_db1_S3!AH45)/LCI_db1_S3!AB42)/LCIA_Methods!D7</f>
        <v>-2.6196210554503192E-3</v>
      </c>
      <c r="H2" s="6">
        <f>(supply_chain_S3_PAH_RD!B13*(LCI_db1_S3!AI23-LCI_db1_S3!AI24-LCI_db1_S3!AI25-LCI_db1_S3!AI26)/LCI_db1_S3!AB23+supply_chain_S3_PAH_RD!B14*(LCI_db1_S3!AI42-LCI_db1_S3!AI43-LCI_db1_S3!AI44-LCI_db1_S3!AI45)/LCI_db1_S3!AB42)/LCIA_Methods!D8</f>
        <v>-4.8764140649158565E-2</v>
      </c>
      <c r="I2" s="6">
        <f>(supply_chain_S3_PAH_RD!B13*(LCI_db1_S3!AJ23-LCI_db1_S3!AJ24-LCI_db1_S3!AJ25-LCI_db1_S3!AJ26)/LCI_db1_S3!AB23+supply_chain_S3_PAH_RD!B14*(LCI_db1_S3!AJ42-LCI_db1_S3!AJ43-LCI_db1_S3!AJ44-LCI_db1_S3!AJ45)/LCI_db1_S3!AB42)/LCIA_Methods!D9</f>
        <v>-3.4477691930726452E-2</v>
      </c>
      <c r="J2" s="6">
        <f>(supply_chain_S3_PAH_RD!B13*(LCI_db1_S3!AK23-LCI_db1_S3!AK24-LCI_db1_S3!AK25-LCI_db1_S3!AK26)/LCI_db1_S3!AB23+supply_chain_S3_PAH_RD!B14*(LCI_db1_S3!AK42-LCI_db1_S3!AK43-LCI_db1_S3!AK44-LCI_db1_S3!AK45)/LCI_db1_S3!AB42)/LCIA_Methods!D10</f>
        <v>-4.1654279334277504E-2</v>
      </c>
      <c r="K2" s="6">
        <f>(supply_chain_S3_PAH_RD!B13*(LCI_db1_S3!AL23-LCI_db1_S3!AL24-LCI_db1_S3!AL25-LCI_db1_S3!AL26)/LCI_db1_S3!AB23+supply_chain_S3_PAH_RD!B14*(LCI_db1_S3!AL42-LCI_db1_S3!AL43-LCI_db1_S3!AL44-LCI_db1_S3!AL45)/LCI_db1_S3!AB42)/LCIA_Methods!D11</f>
        <v>-1.724411135713717E-2</v>
      </c>
      <c r="L2" s="6">
        <f>(supply_chain_S3_PAH_RD!B13*(LCI_db1_S3!AM23-LCI_db1_S3!AM24-LCI_db1_S3!AM25-LCI_db1_S3!AM26)/LCI_db1_S3!AB23+supply_chain_S3_PAH_RD!B14*(LCI_db1_S3!AM42-LCI_db1_S3!AM43-LCI_db1_S3!AM44-LCI_db1_S3!AM45)/LCI_db1_S3!AB42)/LCIA_Methods!D12</f>
        <v>-2.2893433860337358E-2</v>
      </c>
      <c r="M2" s="6">
        <f>(supply_chain_S3_PAH_RD!B13*(LCI_db1_S3!AN23-LCI_db1_S3!AN24-LCI_db1_S3!AN25-LCI_db1_S3!AN26)/LCI_db1_S3!AB23+supply_chain_S3_PAH_RD!B14*(LCI_db1_S3!AN42-LCI_db1_S3!AN43-LCI_db1_S3!AN44-LCI_db1_S3!AN45)/LCI_db1_S3!AB42)/LCIA_Methods!D13</f>
        <v>-1.6185177296114434E-2</v>
      </c>
      <c r="N2" s="6">
        <f>(supply_chain_S3_PAH_RD!B13*(LCI_db1_S3!AO23-LCI_db1_S3!AO24-LCI_db1_S3!AO25-LCI_db1_S3!AO26)/LCI_db1_S3!AB23+supply_chain_S3_PAH_RD!B14*(LCI_db1_S3!AO42-LCI_db1_S3!AO43-LCI_db1_S3!AO44-LCI_db1_S3!AO45)/LCI_db1_S3!AB42)/LCIA_Methods!D14</f>
        <v>-2.385391874532075E-3</v>
      </c>
      <c r="O2" s="6">
        <f>(supply_chain_S3_PAH_RD!B13*(LCI_db1_S3!AP23-LCI_db1_S3!AP24-LCI_db1_S3!AP25-LCI_db1_S3!AP26)/LCI_db1_S3!AB23+supply_chain_S3_PAH_RD!B14*(LCI_db1_S3!AP42-LCI_db1_S3!AP43-LCI_db1_S3!AP44-LCI_db1_S3!AP45)/LCI_db1_S3!AB42)/LCIA_Methods!D15</f>
        <v>-1.4876675399869557E-2</v>
      </c>
      <c r="P2" s="6">
        <f>(supply_chain_S3_PAH_RD!B13*(LCI_db1_S3!AQ23-LCI_db1_S3!AQ24-LCI_db1_S3!AQ25-LCI_db1_S3!AQ26)/LCI_db1_S3!AB23+supply_chain_S3_PAH_RD!B14*(LCI_db1_S3!AQ42-LCI_db1_S3!AQ43-LCI_db1_S3!AQ44-LCI_db1_S3!AQ45)/LCI_db1_S3!AB42)/LCIA_Methods!D16</f>
        <v>-1.6155000843718331E-2</v>
      </c>
      <c r="Q2" s="6">
        <f>(supply_chain_S3_PAH_RD!B13*(LCI_db1_S3!AR23-LCI_db1_S3!AR24-LCI_db1_S3!AR25-LCI_db1_S3!AR26)/LCI_db1_S3!AB23+supply_chain_S3_PAH_RD!B14*(LCI_db1_S3!AR42-LCI_db1_S3!AR43-LCI_db1_S3!AR44-LCI_db1_S3!AR45)/LCI_db1_S3!AB42)/LCIA_Methods!D17</f>
        <v>-0.2306460619229353</v>
      </c>
    </row>
    <row r="3" spans="1:17" ht="39.5" x14ac:dyDescent="0.35">
      <c r="A3" s="5" t="s">
        <v>42</v>
      </c>
      <c r="B3" s="6">
        <f>(supply_chain_S3_PAH_RD!B15*(LCI_db1_S3!AC61-LCI_db1_S3!AC62)/LCI_db1_S3!AB61)/LCIA_Methods!D2</f>
        <v>6.0422338931533925E-2</v>
      </c>
      <c r="C3" s="6">
        <f>(supply_chain_S3_PAH_RD!B15*(LCI_db1_S3!AD61-LCI_db1_S3!AD62)/LCI_db1_S3!AB61)/LCIA_Methods!D3</f>
        <v>4.2351143812644314E-3</v>
      </c>
      <c r="D3" s="6">
        <f>(supply_chain_S3_PAH_RD!B15*(LCI_db1_S3!AE61-LCI_db1_S3!AE62)/LCI_db1_S3!AB61)/LCIA_Methods!D4</f>
        <v>0.19891406555726221</v>
      </c>
      <c r="E3" s="6">
        <f>(supply_chain_S3_PAH_RD!B15*(LCI_db1_S3!AF61-LCI_db1_S3!AF62)/LCI_db1_S3!AB61)/LCIA_Methods!D5</f>
        <v>3.0405631047341897E-2</v>
      </c>
      <c r="F3" s="6">
        <f>(supply_chain_S3_PAH_RD!B15*(LCI_db1_S3!AG61-LCI_db1_S3!AG62)/LCI_db1_S3!AB61)/LCIA_Methods!D6</f>
        <v>6.2904240867562883E-2</v>
      </c>
      <c r="G3" s="6">
        <f>(supply_chain_S3_PAH_RD!B15*(LCI_db1_S3!AH61-LCI_db1_S3!AH62)/LCI_db1_S3!AB61)/LCIA_Methods!D7</f>
        <v>6.8731317753431068E-3</v>
      </c>
      <c r="H3" s="6">
        <f>(supply_chain_S3_PAH_RD!B15*(LCI_db1_S3!AI61-LCI_db1_S3!AI62)/LCI_db1_S3!AB61)/LCIA_Methods!D8</f>
        <v>6.516321831752947E-2</v>
      </c>
      <c r="I3" s="6">
        <f>(supply_chain_S3_PAH_RD!B15*(LCI_db1_S3!AJ61-LCI_db1_S3!AJ62)/LCI_db1_S3!AB61)/LCIA_Methods!D9</f>
        <v>4.3806467420859939E-2</v>
      </c>
      <c r="J3" s="6">
        <f>(supply_chain_S3_PAH_RD!B15*(LCI_db1_S3!AK61-LCI_db1_S3!AK62)/LCI_db1_S3!AB61)/LCIA_Methods!D10</f>
        <v>4.9971856537890866E-2</v>
      </c>
      <c r="K3" s="6">
        <f>(supply_chain_S3_PAH_RD!B15*(LCI_db1_S3!AL61-LCI_db1_S3!AL62)/LCI_db1_S3!AB61)/LCIA_Methods!D11</f>
        <v>4.2152678819552085E-3</v>
      </c>
      <c r="L3" s="6">
        <f>(supply_chain_S3_PAH_RD!B15*(LCI_db1_S3!AM61-LCI_db1_S3!AM62)/LCI_db1_S3!AB61)/LCIA_Methods!D12</f>
        <v>3.4937876696343934E-2</v>
      </c>
      <c r="M3" s="6">
        <f>(supply_chain_S3_PAH_RD!B15*(LCI_db1_S3!AN61-LCI_db1_S3!AN62)/LCI_db1_S3!AB61)/LCIA_Methods!D13</f>
        <v>2.2416042704436985E-2</v>
      </c>
      <c r="N3" s="6">
        <f>(supply_chain_S3_PAH_RD!B15*(LCI_db1_S3!AO61-LCI_db1_S3!AO62)/LCI_db1_S3!AB61)/LCIA_Methods!D14</f>
        <v>1.9571837175068479E-2</v>
      </c>
      <c r="O3" s="6">
        <f>(supply_chain_S3_PAH_RD!B15*(LCI_db1_S3!AP61-LCI_db1_S3!AP62)/LCI_db1_S3!AB61)/LCIA_Methods!D15</f>
        <v>2.9196762364319933E-3</v>
      </c>
      <c r="P3" s="6">
        <f>(supply_chain_S3_PAH_RD!B15*(LCI_db1_S3!AQ61-LCI_db1_S3!AQ62)/LCI_db1_S3!AB61)/LCIA_Methods!D16</f>
        <v>5.5956411939203834E-3</v>
      </c>
      <c r="Q3" s="6">
        <f>(supply_chain_S3_PAH_RD!B15*(LCI_db1_S3!AR61-LCI_db1_S3!AR62)/LCI_db1_S3!AB61)/LCIA_Methods!D17</f>
        <v>0.11063757767752845</v>
      </c>
    </row>
    <row r="4" spans="1:17" ht="39.5" x14ac:dyDescent="0.35">
      <c r="A4" s="5" t="s">
        <v>43</v>
      </c>
      <c r="B4" s="6">
        <f>(supply_chain_S3_PAH_RD!B16*(LCI_db1_S3!AC68-LCI_db1_S3!AC69)/LCI_db1_S3!AB68)/LCIA_Methods!D2</f>
        <v>0.10683731230667548</v>
      </c>
      <c r="C4" s="6">
        <f>(supply_chain_S3_PAH_RD!B16*(LCI_db1_S3!AD68-LCI_db1_S3!AD69)/LCI_db1_S3!AB68)/LCIA_Methods!D3</f>
        <v>6.9385017046012269E-3</v>
      </c>
      <c r="D4" s="6">
        <f>(supply_chain_S3_PAH_RD!B16*(LCI_db1_S3!AE68-LCI_db1_S3!AE69)/LCI_db1_S3!AB68)/LCIA_Methods!D4</f>
        <v>0.56097686124917046</v>
      </c>
      <c r="E4" s="6">
        <f>(supply_chain_S3_PAH_RD!B16*(LCI_db1_S3!AF68-LCI_db1_S3!AF69)/LCI_db1_S3!AB68)/LCIA_Methods!D5</f>
        <v>6.7424934109373447E-2</v>
      </c>
      <c r="F4" s="6">
        <f>(supply_chain_S3_PAH_RD!B16*(LCI_db1_S3!AG68-LCI_db1_S3!AG69)/LCI_db1_S3!AB68)/LCIA_Methods!D6</f>
        <v>0.1201108173905856</v>
      </c>
      <c r="G4" s="6">
        <f>(supply_chain_S3_PAH_RD!B16*(LCI_db1_S3!AH68-LCI_db1_S3!AH69)/LCI_db1_S3!AB68)/LCIA_Methods!D7</f>
        <v>1.148454891436229E-2</v>
      </c>
      <c r="H4" s="6">
        <f>(supply_chain_S3_PAH_RD!B16*(LCI_db1_S3!AI68-LCI_db1_S3!AI69)/LCI_db1_S3!AB68)/LCIA_Methods!D8</f>
        <v>0.12147677011898028</v>
      </c>
      <c r="I4" s="6">
        <f>(supply_chain_S3_PAH_RD!B16*(LCI_db1_S3!AJ68-LCI_db1_S3!AJ69)/LCI_db1_S3!AB68)/LCIA_Methods!D9</f>
        <v>8.3350738070331831E-2</v>
      </c>
      <c r="J4" s="6">
        <f>(supply_chain_S3_PAH_RD!B16*(LCI_db1_S3!AK68-LCI_db1_S3!AK69)/LCI_db1_S3!AB68)/LCIA_Methods!D10</f>
        <v>9.478270471450588E-2</v>
      </c>
      <c r="K4" s="6">
        <f>(supply_chain_S3_PAH_RD!B16*(LCI_db1_S3!AL68-LCI_db1_S3!AL69)/LCI_db1_S3!AB68)/LCIA_Methods!D11</f>
        <v>1.1386814656807201E-2</v>
      </c>
      <c r="L4" s="6">
        <f>(supply_chain_S3_PAH_RD!B16*(LCI_db1_S3!AM68-LCI_db1_S3!AM69)/LCI_db1_S3!AB68)/LCIA_Methods!D12</f>
        <v>6.3160055250651881E-2</v>
      </c>
      <c r="M4" s="6">
        <f>(supply_chain_S3_PAH_RD!B16*(LCI_db1_S3!AN68-LCI_db1_S3!AN69)/LCI_db1_S3!AB68)/LCIA_Methods!D13</f>
        <v>4.5495318342864063E-2</v>
      </c>
      <c r="N4" s="6">
        <f>(supply_chain_S3_PAH_RD!B16*(LCI_db1_S3!AO68-LCI_db1_S3!AO69)/LCI_db1_S3!AB68)/LCIA_Methods!D14</f>
        <v>3.2259473096012514E-2</v>
      </c>
      <c r="O4" s="6">
        <f>(supply_chain_S3_PAH_RD!B16*(LCI_db1_S3!AP68-LCI_db1_S3!AP69)/LCI_db1_S3!AB68)/LCIA_Methods!D15</f>
        <v>6.1333482622206561E-3</v>
      </c>
      <c r="P4" s="6">
        <f>(supply_chain_S3_PAH_RD!B16*(LCI_db1_S3!AQ68-LCI_db1_S3!AQ69)/LCI_db1_S3!AB68)/LCIA_Methods!D16</f>
        <v>2.7050648738294637E-2</v>
      </c>
      <c r="Q4" s="6">
        <f>(supply_chain_S3_PAH_RD!B16*(LCI_db1_S3!AR68-LCI_db1_S3!AR69)/LCI_db1_S3!AB68)/LCIA_Methods!D17</f>
        <v>0.1934090978627552</v>
      </c>
    </row>
    <row r="5" spans="1:17" ht="26.5" x14ac:dyDescent="0.35">
      <c r="A5" s="5" t="s">
        <v>44</v>
      </c>
      <c r="B5" s="6">
        <f>(supply_chain_S3_PAH_RD!B17*LCI_db1_S3!L24+supply_chain_S3_PAH_RD!B18*LCI_db1_S3!L25+supply_chain_S3_PAH_RD!B19*LCI_db1_S3!L26)/LCIA_Methods!D2</f>
        <v>0.10246047660449149</v>
      </c>
      <c r="C5" s="6">
        <f>(supply_chain_S3_PAH_RD!B17*LCI_db1_S3!M24+supply_chain_S3_PAH_RD!B18*LCI_db1_S3!M25+supply_chain_S3_PAH_RD!B19*LCI_db1_S3!M26)/LCIA_Methods!D3</f>
        <v>2.171755205216066E-3</v>
      </c>
      <c r="D5" s="6">
        <f>(supply_chain_S3_PAH_RD!B17*LCI_db1_S3!N24+supply_chain_S3_PAH_RD!B18*LCI_db1_S3!N25+supply_chain_S3_PAH_RD!B19*LCI_db1_S3!N26)/LCIA_Methods!D4</f>
        <v>1.2052078269229936</v>
      </c>
      <c r="E5" s="6">
        <f>(supply_chain_S3_PAH_RD!B17*LCI_db1_S3!O24+supply_chain_S3_PAH_RD!B18*LCI_db1_S3!O25+supply_chain_S3_PAH_RD!B19*LCI_db1_S3!O26)/LCIA_Methods!D5</f>
        <v>0.26978864564564858</v>
      </c>
      <c r="F5" s="6">
        <f>(supply_chain_S3_PAH_RD!B17*LCI_db1_S3!P24+supply_chain_S3_PAH_RD!B18*LCI_db1_S3!P25+supply_chain_S3_PAH_RD!B19*LCI_db1_S3!P26)/LCIA_Methods!D6</f>
        <v>7.7832579649203051E-2</v>
      </c>
      <c r="G5" s="6">
        <f>(supply_chain_S3_PAH_RD!B17*LCI_db1_S3!Q24+supply_chain_S3_PAH_RD!B18*LCI_db1_S3!Q25+supply_chain_S3_PAH_RD!B19*LCI_db1_S3!Q26)/LCIA_Methods!D7</f>
        <v>7.0194375161142051E-3</v>
      </c>
      <c r="H5" s="6">
        <f>(supply_chain_S3_PAH_RD!B17*LCI_db1_S3!R24+supply_chain_S3_PAH_RD!B18*LCI_db1_S3!R25+supply_chain_S3_PAH_RD!B19*LCI_db1_S3!R26)/LCIA_Methods!D8</f>
        <v>5.0936075862327616E-2</v>
      </c>
      <c r="I5" s="6">
        <f>(supply_chain_S3_PAH_RD!B17*LCI_db1_S3!S24+supply_chain_S3_PAH_RD!B18*LCI_db1_S3!S25+supply_chain_S3_PAH_RD!B19*LCI_db1_S3!S26)/LCIA_Methods!D9</f>
        <v>4.013867107369902E-2</v>
      </c>
      <c r="J5" s="6">
        <f>(supply_chain_S3_PAH_RD!B17*LCI_db1_S3!T24+supply_chain_S3_PAH_RD!B18*LCI_db1_S3!T25+supply_chain_S3_PAH_RD!B19*LCI_db1_S3!T26)/LCIA_Methods!D10</f>
        <v>3.4542470058904151E-2</v>
      </c>
      <c r="K5" s="6">
        <f>(supply_chain_S3_PAH_RD!B17*LCI_db1_S3!U24+supply_chain_S3_PAH_RD!B18*LCI_db1_S3!U25+supply_chain_S3_PAH_RD!B19*LCI_db1_S3!U26)/LCIA_Methods!D11</f>
        <v>8.0211127843500138E-2</v>
      </c>
      <c r="L5" s="6">
        <f>(supply_chain_S3_PAH_RD!B17*LCI_db1_S3!V24+supply_chain_S3_PAH_RD!B18*LCI_db1_S3!V25+supply_chain_S3_PAH_RD!B19*LCI_db1_S3!V26)/LCIA_Methods!D12</f>
        <v>1.906843903614067E-2</v>
      </c>
      <c r="M5" s="6">
        <f>(supply_chain_S3_PAH_RD!B17*LCI_db1_S3!W24+supply_chain_S3_PAH_RD!B18*LCI_db1_S3!W25+supply_chain_S3_PAH_RD!B19*LCI_db1_S3!W26)/LCIA_Methods!D13</f>
        <v>0.18691773340286383</v>
      </c>
      <c r="N5" s="6">
        <f>(supply_chain_S3_PAH_RD!B17*LCI_db1_S3!X24+supply_chain_S3_PAH_RD!B18*LCI_db1_S3!X25+supply_chain_S3_PAH_RD!B19*LCI_db1_S3!X26)/LCIA_Methods!D14</f>
        <v>1.3124615763986398E-2</v>
      </c>
      <c r="O5" s="6">
        <f>(supply_chain_S3_PAH_RD!B17*LCI_db1_S3!Y24+supply_chain_S3_PAH_RD!B18*LCI_db1_S3!Y25+supply_chain_S3_PAH_RD!B19*LCI_db1_S3!Y26)/LCIA_Methods!D15</f>
        <v>1.0072981399704532E-2</v>
      </c>
      <c r="P5" s="6">
        <f>(supply_chain_S3_PAH_RD!B17*LCI_db1_S3!Z24+supply_chain_S3_PAH_RD!B18*LCI_db1_S3!Z25+supply_chain_S3_PAH_RD!B19*LCI_db1_S3!Z26)/LCIA_Methods!D16</f>
        <v>4.798070918914555E-2</v>
      </c>
      <c r="Q5" s="6">
        <f>(supply_chain_S3_PAH_RD!B17*LCI_db1_S3!AA24+supply_chain_S3_PAH_RD!B18*LCI_db1_S3!AA25+supply_chain_S3_PAH_RD!B19*LCI_db1_S3!AA26)/LCIA_Methods!D17</f>
        <v>0.15015178930835776</v>
      </c>
    </row>
    <row r="6" spans="1:17" x14ac:dyDescent="0.35">
      <c r="A6" s="5" t="s">
        <v>45</v>
      </c>
      <c r="B6" s="6">
        <f>LCA_db1_S3!B2*ABS(supply_chain_S3_PAH_RD!B6)-SUM(B2:B5)</f>
        <v>0</v>
      </c>
      <c r="C6" s="6">
        <f>LCA_db1_S3!C2*ABS(supply_chain_S3_PAH_RD!B6)-SUM(C2:C5)</f>
        <v>0</v>
      </c>
      <c r="D6" s="6">
        <f>LCA_db1_S3!D2*ABS(supply_chain_S3_PAH_RD!B6)-SUM(D2:D5)</f>
        <v>0</v>
      </c>
      <c r="E6" s="6">
        <f>LCA_db1_S3!E2*ABS(supply_chain_S3_PAH_RD!B6)-SUM(E2:E5)</f>
        <v>0</v>
      </c>
      <c r="F6" s="6">
        <f>LCA_db1_S3!F2*ABS(supply_chain_S3_PAH_RD!B6)-SUM(F2:F5)</f>
        <v>0</v>
      </c>
      <c r="G6" s="6">
        <f>LCA_db1_S3!G2*ABS(supply_chain_S3_PAH_RD!B6)-SUM(G2:G5)</f>
        <v>0</v>
      </c>
      <c r="H6" s="6">
        <f>LCA_db1_S3!H2*ABS(supply_chain_S3_PAH_RD!B6)-SUM(H2:H5)</f>
        <v>0</v>
      </c>
      <c r="I6" s="6">
        <f>LCA_db1_S3!I2*ABS(supply_chain_S3_PAH_RD!B6)-SUM(I2:I5)</f>
        <v>0</v>
      </c>
      <c r="J6" s="6">
        <f>LCA_db1_S3!J2*ABS(supply_chain_S3_PAH_RD!B6)-SUM(J2:J5)</f>
        <v>0</v>
      </c>
      <c r="K6" s="6">
        <f>LCA_db1_S3!K2*ABS(supply_chain_S3_PAH_RD!B6)-SUM(K2:K5)</f>
        <v>0</v>
      </c>
      <c r="L6" s="6">
        <f>LCA_db1_S3!L2*ABS(supply_chain_S3_PAH_RD!B6)-SUM(L2:L5)</f>
        <v>0</v>
      </c>
      <c r="M6" s="6">
        <f>LCA_db1_S3!M2*ABS(supply_chain_S3_PAH_RD!B6)-SUM(M2:M5)</f>
        <v>0</v>
      </c>
      <c r="N6" s="6">
        <f>LCA_db1_S3!N2*ABS(supply_chain_S3_PAH_RD!B6)-SUM(N2:N5)</f>
        <v>0</v>
      </c>
      <c r="O6" s="6">
        <f>LCA_db1_S3!O2*ABS(supply_chain_S3_PAH_RD!B6)-SUM(O2:O5)</f>
        <v>0</v>
      </c>
      <c r="P6" s="6">
        <f>LCA_db1_S3!P2*ABS(supply_chain_S3_PAH_RD!B6)-SUM(P2:P5)</f>
        <v>0</v>
      </c>
      <c r="Q6" s="6">
        <f>LCA_db1_S3!Q2*ABS(supply_chain_S3_PAH_RD!B6)-SUM(Q2:Q5)</f>
        <v>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5"/>
  <sheetViews>
    <sheetView workbookViewId="0"/>
  </sheetViews>
  <sheetFormatPr baseColWidth="10" defaultColWidth="8.7265625" defaultRowHeight="14.5" x14ac:dyDescent="0.35"/>
  <cols>
    <col min="1" max="4" width="14.26953125" customWidth="1"/>
  </cols>
  <sheetData>
    <row r="1" spans="1:3" x14ac:dyDescent="0.35">
      <c r="B1" s="5" t="s">
        <v>197</v>
      </c>
      <c r="C1" s="5" t="s">
        <v>198</v>
      </c>
    </row>
    <row r="2" spans="1:3" x14ac:dyDescent="0.35">
      <c r="A2" s="5" t="s">
        <v>1</v>
      </c>
      <c r="B2" s="8">
        <f>SUM(B3:B5)</f>
        <v>1</v>
      </c>
      <c r="C2" s="9">
        <f>SUM(C3:C5)</f>
        <v>100000</v>
      </c>
    </row>
    <row r="3" spans="1:3" x14ac:dyDescent="0.35">
      <c r="A3" s="5" t="s">
        <v>2</v>
      </c>
      <c r="B3" s="8">
        <f>ABS(LCI_default_default!AB7)</f>
        <v>0.16666666666666671</v>
      </c>
      <c r="C3" s="9">
        <f>ABS(LCI_default_default!AB7*HLOOKUP("Parameter Value - default",Parameter!C1:F2,2,FALSE))</f>
        <v>16666.666666666672</v>
      </c>
    </row>
    <row r="4" spans="1:3" x14ac:dyDescent="0.35">
      <c r="A4" s="5" t="s">
        <v>3</v>
      </c>
      <c r="B4" s="8">
        <f>ABS(LCI_default_default!AB8)</f>
        <v>0.33333333333333331</v>
      </c>
      <c r="C4" s="9">
        <f>ABS(LCI_default_default!AB8*HLOOKUP("Parameter Value - default",Parameter!C1:F2,2,FALSE))</f>
        <v>33333.333333333328</v>
      </c>
    </row>
    <row r="5" spans="1:3" x14ac:dyDescent="0.35">
      <c r="A5" s="5" t="s">
        <v>4</v>
      </c>
      <c r="B5" s="8">
        <f>ABS(LCI_default_default!AB9)</f>
        <v>0.5</v>
      </c>
      <c r="C5" s="9">
        <f>ABS(LCI_default_default!AB9*HLOOKUP("Parameter Value - default",Parameter!C1:F2,2,FALSE))</f>
        <v>50000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5"/>
  <sheetViews>
    <sheetView workbookViewId="0"/>
  </sheetViews>
  <sheetFormatPr baseColWidth="10" defaultColWidth="8.7265625" defaultRowHeight="14.5" x14ac:dyDescent="0.35"/>
  <cols>
    <col min="1" max="4" width="14.26953125" customWidth="1"/>
  </cols>
  <sheetData>
    <row r="1" spans="1:3" x14ac:dyDescent="0.35">
      <c r="B1" s="5" t="s">
        <v>197</v>
      </c>
      <c r="C1" s="5" t="s">
        <v>198</v>
      </c>
    </row>
    <row r="2" spans="1:3" x14ac:dyDescent="0.35">
      <c r="A2" s="5" t="s">
        <v>1</v>
      </c>
      <c r="B2" s="8">
        <f>SUM(B3:B5)</f>
        <v>1</v>
      </c>
      <c r="C2" s="9">
        <f>SUM(C3:C5)</f>
        <v>100000</v>
      </c>
    </row>
    <row r="3" spans="1:3" x14ac:dyDescent="0.35">
      <c r="A3" s="5" t="s">
        <v>2</v>
      </c>
      <c r="B3" s="8">
        <f>ABS(LCI_default_S1!AB7)</f>
        <v>0.16666666666666671</v>
      </c>
      <c r="C3" s="9">
        <f>ABS(LCI_default_S1!AB7*HLOOKUP("Parameter Value - S1",Parameter!C1:F2,2,FALSE))</f>
        <v>16666.666666666672</v>
      </c>
    </row>
    <row r="4" spans="1:3" x14ac:dyDescent="0.35">
      <c r="A4" s="5" t="s">
        <v>3</v>
      </c>
      <c r="B4" s="8">
        <f>ABS(LCI_default_S1!AB8)</f>
        <v>0.33333333333333331</v>
      </c>
      <c r="C4" s="9">
        <f>ABS(LCI_default_S1!AB8*HLOOKUP("Parameter Value - S1",Parameter!C1:F2,2,FALSE))</f>
        <v>33333.333333333328</v>
      </c>
    </row>
    <row r="5" spans="1:3" x14ac:dyDescent="0.35">
      <c r="A5" s="5" t="s">
        <v>4</v>
      </c>
      <c r="B5" s="8">
        <f>ABS(LCI_default_S1!AB9)</f>
        <v>0.5</v>
      </c>
      <c r="C5" s="9">
        <f>ABS(LCI_default_S1!AB9*HLOOKUP("Parameter Value - S1",Parameter!C1:F2,2,FALSE))</f>
        <v>50000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5"/>
  <sheetViews>
    <sheetView workbookViewId="0"/>
  </sheetViews>
  <sheetFormatPr baseColWidth="10" defaultColWidth="8.7265625" defaultRowHeight="14.5" x14ac:dyDescent="0.35"/>
  <cols>
    <col min="1" max="4" width="14.26953125" customWidth="1"/>
  </cols>
  <sheetData>
    <row r="1" spans="1:3" x14ac:dyDescent="0.35">
      <c r="B1" s="5" t="s">
        <v>197</v>
      </c>
      <c r="C1" s="5" t="s">
        <v>198</v>
      </c>
    </row>
    <row r="2" spans="1:3" x14ac:dyDescent="0.35">
      <c r="A2" s="5" t="s">
        <v>1</v>
      </c>
      <c r="B2" s="8">
        <f>SUM(B3:B5)</f>
        <v>1</v>
      </c>
      <c r="C2" s="9">
        <f>SUM(C3:C5)</f>
        <v>100000</v>
      </c>
    </row>
    <row r="3" spans="1:3" x14ac:dyDescent="0.35">
      <c r="A3" s="5" t="s">
        <v>2</v>
      </c>
      <c r="B3" s="8">
        <f>ABS(LCI_default_S2!AB7)</f>
        <v>0.16666666666666671</v>
      </c>
      <c r="C3" s="9">
        <f>ABS(LCI_default_S2!AB7*HLOOKUP("Parameter Value - S2",Parameter!C1:F2,2,FALSE))</f>
        <v>16666.666666666672</v>
      </c>
    </row>
    <row r="4" spans="1:3" x14ac:dyDescent="0.35">
      <c r="A4" s="5" t="s">
        <v>3</v>
      </c>
      <c r="B4" s="8">
        <f>ABS(LCI_default_S2!AB8)</f>
        <v>0.33333333333333331</v>
      </c>
      <c r="C4" s="9">
        <f>ABS(LCI_default_S2!AB8*HLOOKUP("Parameter Value - S2",Parameter!C1:F2,2,FALSE))</f>
        <v>33333.333333333328</v>
      </c>
    </row>
    <row r="5" spans="1:3" x14ac:dyDescent="0.35">
      <c r="A5" s="5" t="s">
        <v>4</v>
      </c>
      <c r="B5" s="8">
        <f>ABS(LCI_default_S2!AB9)</f>
        <v>0.5</v>
      </c>
      <c r="C5" s="9">
        <f>ABS(LCI_default_S2!AB9*HLOOKUP("Parameter Value - S2",Parameter!C1:F2,2,FALSE))</f>
        <v>50000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5"/>
  <sheetViews>
    <sheetView workbookViewId="0"/>
  </sheetViews>
  <sheetFormatPr baseColWidth="10" defaultColWidth="8.7265625" defaultRowHeight="14.5" x14ac:dyDescent="0.35"/>
  <cols>
    <col min="1" max="4" width="14.26953125" customWidth="1"/>
  </cols>
  <sheetData>
    <row r="1" spans="1:3" x14ac:dyDescent="0.35">
      <c r="B1" s="5" t="s">
        <v>197</v>
      </c>
      <c r="C1" s="5" t="s">
        <v>198</v>
      </c>
    </row>
    <row r="2" spans="1:3" x14ac:dyDescent="0.35">
      <c r="A2" s="5" t="s">
        <v>1</v>
      </c>
      <c r="B2" s="8">
        <f>SUM(B3:B5)</f>
        <v>1</v>
      </c>
      <c r="C2" s="9">
        <f>SUM(C3:C5)</f>
        <v>100000</v>
      </c>
    </row>
    <row r="3" spans="1:3" x14ac:dyDescent="0.35">
      <c r="A3" s="5" t="s">
        <v>2</v>
      </c>
      <c r="B3" s="8">
        <f>ABS(LCI_default_S3!AB7)</f>
        <v>0.16666666666666671</v>
      </c>
      <c r="C3" s="9">
        <f>ABS(LCI_default_S3!AB7*HLOOKUP("Parameter Value - S3",Parameter!C1:F2,2,FALSE))</f>
        <v>16666.666666666672</v>
      </c>
    </row>
    <row r="4" spans="1:3" x14ac:dyDescent="0.35">
      <c r="A4" s="5" t="s">
        <v>3</v>
      </c>
      <c r="B4" s="8">
        <f>ABS(LCI_default_S3!AB8)</f>
        <v>0.33333333333333331</v>
      </c>
      <c r="C4" s="9">
        <f>ABS(LCI_default_S3!AB8*HLOOKUP("Parameter Value - S3",Parameter!C1:F2,2,FALSE))</f>
        <v>33333.333333333328</v>
      </c>
    </row>
    <row r="5" spans="1:3" x14ac:dyDescent="0.35">
      <c r="A5" s="5" t="s">
        <v>4</v>
      </c>
      <c r="B5" s="8">
        <f>ABS(LCI_default_S3!AB9)</f>
        <v>0.5</v>
      </c>
      <c r="C5" s="9">
        <f>ABS(LCI_default_S3!AB9*HLOOKUP("Parameter Value - S3",Parameter!C1:F2,2,FALSE))</f>
        <v>50000</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
  <sheetViews>
    <sheetView workbookViewId="0"/>
  </sheetViews>
  <sheetFormatPr baseColWidth="10" defaultColWidth="8.7265625" defaultRowHeight="14.5" x14ac:dyDescent="0.35"/>
  <cols>
    <col min="1" max="5" width="14.26953125" customWidth="1"/>
  </cols>
  <sheetData>
    <row r="1" spans="1:4" x14ac:dyDescent="0.35">
      <c r="B1" s="5" t="s">
        <v>2</v>
      </c>
      <c r="C1" s="5" t="s">
        <v>3</v>
      </c>
      <c r="D1" s="5" t="s">
        <v>4</v>
      </c>
    </row>
    <row r="2" spans="1:4" x14ac:dyDescent="0.35">
      <c r="A2" s="5" t="s">
        <v>199</v>
      </c>
      <c r="B2" s="8">
        <f>ABS(LCI_default_default!AB11)</f>
        <v>1</v>
      </c>
      <c r="C2" s="8">
        <f>ABS(LCI_default_default!AB13)</f>
        <v>1</v>
      </c>
      <c r="D2" s="8">
        <f>ABS(LCI_default_default!AB15)</f>
        <v>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2"/>
  <sheetViews>
    <sheetView workbookViewId="0"/>
  </sheetViews>
  <sheetFormatPr baseColWidth="10" defaultColWidth="8.7265625" defaultRowHeight="14.5" x14ac:dyDescent="0.35"/>
  <cols>
    <col min="1" max="5" width="14.26953125" customWidth="1"/>
  </cols>
  <sheetData>
    <row r="1" spans="1:4" x14ac:dyDescent="0.35">
      <c r="B1" s="5" t="s">
        <v>2</v>
      </c>
      <c r="C1" s="5" t="s">
        <v>3</v>
      </c>
      <c r="D1" s="5" t="s">
        <v>4</v>
      </c>
    </row>
    <row r="2" spans="1:4" x14ac:dyDescent="0.35">
      <c r="A2" s="5" t="s">
        <v>199</v>
      </c>
      <c r="B2" s="8">
        <f>ABS(LCI_default_S1!AB11)</f>
        <v>1</v>
      </c>
      <c r="C2" s="8">
        <f>ABS(LCI_default_S1!AB13)</f>
        <v>1</v>
      </c>
      <c r="D2" s="8">
        <f>ABS(LCI_default_S1!AB15)</f>
        <v>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2"/>
  <sheetViews>
    <sheetView workbookViewId="0"/>
  </sheetViews>
  <sheetFormatPr baseColWidth="10" defaultColWidth="8.7265625" defaultRowHeight="14.5" x14ac:dyDescent="0.35"/>
  <cols>
    <col min="1" max="5" width="14.26953125" customWidth="1"/>
  </cols>
  <sheetData>
    <row r="1" spans="1:4" x14ac:dyDescent="0.35">
      <c r="B1" s="5" t="s">
        <v>2</v>
      </c>
      <c r="C1" s="5" t="s">
        <v>3</v>
      </c>
      <c r="D1" s="5" t="s">
        <v>4</v>
      </c>
    </row>
    <row r="2" spans="1:4" x14ac:dyDescent="0.35">
      <c r="A2" s="5" t="s">
        <v>199</v>
      </c>
      <c r="B2" s="8">
        <f>ABS(LCI_default_S2!AB11)</f>
        <v>1</v>
      </c>
      <c r="C2" s="8">
        <f>ABS(LCI_default_S2!AB13)</f>
        <v>1</v>
      </c>
      <c r="D2" s="8">
        <f>ABS(LCI_default_S2!AB15)</f>
        <v>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2"/>
  <sheetViews>
    <sheetView workbookViewId="0"/>
  </sheetViews>
  <sheetFormatPr baseColWidth="10" defaultColWidth="8.7265625" defaultRowHeight="14.5" x14ac:dyDescent="0.35"/>
  <cols>
    <col min="1" max="5" width="14.26953125" customWidth="1"/>
  </cols>
  <sheetData>
    <row r="1" spans="1:4" x14ac:dyDescent="0.35">
      <c r="B1" s="5" t="s">
        <v>2</v>
      </c>
      <c r="C1" s="5" t="s">
        <v>3</v>
      </c>
      <c r="D1" s="5" t="s">
        <v>4</v>
      </c>
    </row>
    <row r="2" spans="1:4" x14ac:dyDescent="0.35">
      <c r="A2" s="5" t="s">
        <v>199</v>
      </c>
      <c r="B2" s="8">
        <f>ABS(LCI_default_S3!AB11)</f>
        <v>1</v>
      </c>
      <c r="C2" s="8">
        <f>ABS(LCI_default_S3!AB13)</f>
        <v>1</v>
      </c>
      <c r="D2" s="8">
        <f>ABS(LCI_default_S3!AB15)</f>
        <v>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S72"/>
  <sheetViews>
    <sheetView workbookViewId="0"/>
  </sheetViews>
  <sheetFormatPr baseColWidth="10" defaultColWidth="8.7265625" defaultRowHeight="14.5" x14ac:dyDescent="0.35"/>
  <cols>
    <col min="2" max="47" width="14.26953125" customWidth="1"/>
  </cols>
  <sheetData>
    <row r="1" spans="1:45" ht="26.5" x14ac:dyDescent="0.35">
      <c r="A1" s="5" t="s">
        <v>200</v>
      </c>
      <c r="B1" s="5" t="s">
        <v>236</v>
      </c>
      <c r="C1" s="5" t="s">
        <v>237</v>
      </c>
      <c r="D1" s="5" t="s">
        <v>238</v>
      </c>
      <c r="E1" s="5" t="s">
        <v>248</v>
      </c>
      <c r="F1" s="5" t="s">
        <v>249</v>
      </c>
      <c r="G1" s="5" t="s">
        <v>250</v>
      </c>
      <c r="H1" s="5" t="s">
        <v>46</v>
      </c>
      <c r="I1" s="5" t="s">
        <v>251</v>
      </c>
      <c r="J1" s="5" t="s">
        <v>255</v>
      </c>
      <c r="K1" s="5" t="s">
        <v>256</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257</v>
      </c>
      <c r="AC1" s="5" t="s">
        <v>258</v>
      </c>
      <c r="AD1" s="5" t="s">
        <v>259</v>
      </c>
      <c r="AE1" s="5" t="s">
        <v>260</v>
      </c>
      <c r="AF1" s="5" t="s">
        <v>261</v>
      </c>
      <c r="AG1" s="5" t="s">
        <v>262</v>
      </c>
      <c r="AH1" s="5" t="s">
        <v>263</v>
      </c>
      <c r="AI1" s="5" t="s">
        <v>264</v>
      </c>
      <c r="AJ1" s="5" t="s">
        <v>265</v>
      </c>
      <c r="AK1" s="5" t="s">
        <v>266</v>
      </c>
      <c r="AL1" s="5" t="s">
        <v>267</v>
      </c>
      <c r="AM1" s="5" t="s">
        <v>268</v>
      </c>
      <c r="AN1" s="5" t="s">
        <v>269</v>
      </c>
      <c r="AO1" s="5" t="s">
        <v>270</v>
      </c>
      <c r="AP1" s="5" t="s">
        <v>271</v>
      </c>
      <c r="AQ1" s="5" t="s">
        <v>272</v>
      </c>
      <c r="AR1" s="5" t="s">
        <v>273</v>
      </c>
      <c r="AS1" s="5" t="s">
        <v>274</v>
      </c>
    </row>
    <row r="2" spans="1:45" ht="26" x14ac:dyDescent="0.35">
      <c r="A2" s="9" t="s">
        <v>201</v>
      </c>
      <c r="B2" s="9" t="s">
        <v>47</v>
      </c>
      <c r="C2" s="9" t="s">
        <v>190</v>
      </c>
      <c r="D2" s="9" t="s">
        <v>239</v>
      </c>
      <c r="E2" s="9" t="s">
        <v>201</v>
      </c>
      <c r="F2" s="9" t="s">
        <v>47</v>
      </c>
      <c r="G2" s="9" t="s">
        <v>239</v>
      </c>
      <c r="H2" s="9">
        <v>1</v>
      </c>
      <c r="I2" s="9" t="s">
        <v>252</v>
      </c>
      <c r="J2" s="9" t="b">
        <v>0</v>
      </c>
      <c r="AB2" s="9">
        <f>H2</f>
        <v>1</v>
      </c>
      <c r="AC2" s="9">
        <f t="shared" ref="AC2:AR2" si="0">+AC3+AC4+AC5</f>
        <v>5.35986686324183E-2</v>
      </c>
      <c r="AD2" s="9">
        <f t="shared" si="0"/>
        <v>6.2190019531519506E-8</v>
      </c>
      <c r="AE2" s="9">
        <f t="shared" si="0"/>
        <v>1.3066444621916113E-9</v>
      </c>
      <c r="AF2" s="9">
        <f t="shared" si="0"/>
        <v>4.2654820512112036E-9</v>
      </c>
      <c r="AG2" s="9">
        <f t="shared" si="0"/>
        <v>3.6429001000310118E-9</v>
      </c>
      <c r="AH2" s="9">
        <f t="shared" si="0"/>
        <v>1.7468911977758409E-2</v>
      </c>
      <c r="AI2" s="9">
        <f t="shared" si="0"/>
        <v>3.4721527990212947E-4</v>
      </c>
      <c r="AJ2" s="9">
        <f t="shared" si="0"/>
        <v>5.4770813539367234E-4</v>
      </c>
      <c r="AK2" s="9">
        <f t="shared" si="0"/>
        <v>9.7010980288358343E-4</v>
      </c>
      <c r="AL2" s="9">
        <f t="shared" si="0"/>
        <v>1.0273222385780476E-6</v>
      </c>
      <c r="AM2" s="9">
        <f t="shared" si="0"/>
        <v>8.837199923425194E-5</v>
      </c>
      <c r="AN2" s="9">
        <f t="shared" si="0"/>
        <v>6.3542569164320661E-2</v>
      </c>
      <c r="AO2" s="9">
        <f t="shared" si="0"/>
        <v>1.8412070769443654</v>
      </c>
      <c r="AP2" s="9">
        <f t="shared" si="0"/>
        <v>1.908112258503606E-2</v>
      </c>
      <c r="AQ2" s="9">
        <f t="shared" si="0"/>
        <v>1.0871563915461977E-7</v>
      </c>
      <c r="AR2" s="9">
        <f t="shared" si="0"/>
        <v>3.9060343536216502</v>
      </c>
    </row>
    <row r="3" spans="1:45" ht="38.5" x14ac:dyDescent="0.35">
      <c r="A3" s="9" t="s">
        <v>202</v>
      </c>
      <c r="B3" s="9" t="s">
        <v>48</v>
      </c>
      <c r="C3" s="9" t="s">
        <v>190</v>
      </c>
      <c r="D3" s="9" t="s">
        <v>240</v>
      </c>
      <c r="E3" s="9" t="s">
        <v>201</v>
      </c>
      <c r="F3" s="9" t="s">
        <v>47</v>
      </c>
      <c r="G3" s="9" t="s">
        <v>239</v>
      </c>
      <c r="H3" s="9">
        <v>0.08</v>
      </c>
      <c r="I3" s="9" t="s">
        <v>253</v>
      </c>
      <c r="J3" s="9" t="b">
        <v>0</v>
      </c>
      <c r="K3" s="9" t="s">
        <v>83</v>
      </c>
      <c r="L3" s="9">
        <v>0.41446022699081542</v>
      </c>
      <c r="M3" s="9">
        <v>7.5221185663545978E-7</v>
      </c>
      <c r="N3" s="9">
        <v>7.6573526561409536E-9</v>
      </c>
      <c r="O3" s="9">
        <v>2.9719652658826782E-8</v>
      </c>
      <c r="P3" s="9">
        <v>2.5182876892248481E-8</v>
      </c>
      <c r="Q3" s="9">
        <v>0.20264057810028441</v>
      </c>
      <c r="R3" s="9">
        <v>2.8704717803953732E-3</v>
      </c>
      <c r="S3" s="9">
        <v>5.193185183378881E-3</v>
      </c>
      <c r="T3" s="9">
        <v>6.7507408911065409E-3</v>
      </c>
      <c r="U3" s="9">
        <v>3.303581800479264E-6</v>
      </c>
      <c r="V3" s="9">
        <v>6.1990275077201517E-4</v>
      </c>
      <c r="W3" s="9">
        <v>0.49247342371126213</v>
      </c>
      <c r="X3" s="9">
        <v>1.3640134228553999</v>
      </c>
      <c r="Y3" s="9">
        <v>4.9851293034609237E-2</v>
      </c>
      <c r="Z3" s="9">
        <v>2.7011030710162948E-7</v>
      </c>
      <c r="AA3" s="9">
        <v>45.459752951160368</v>
      </c>
      <c r="AB3" s="9">
        <f>Parameter!F3</f>
        <v>0.08</v>
      </c>
      <c r="AC3" s="9">
        <f>AB3*L3</f>
        <v>3.3156818159265231E-2</v>
      </c>
      <c r="AD3" s="9">
        <f>AB3*M3</f>
        <v>6.0176948530836786E-8</v>
      </c>
      <c r="AE3" s="9">
        <f>AB3*N3</f>
        <v>6.1258821249127635E-10</v>
      </c>
      <c r="AF3" s="9">
        <f>AB3*O3</f>
        <v>2.3775722127061427E-9</v>
      </c>
      <c r="AG3" s="9">
        <f>AB3*P3</f>
        <v>2.0146301513798784E-9</v>
      </c>
      <c r="AH3" s="9">
        <f>AB3*Q3</f>
        <v>1.6211246248022754E-2</v>
      </c>
      <c r="AI3" s="9">
        <f>AB3*R3</f>
        <v>2.2963774243162986E-4</v>
      </c>
      <c r="AJ3" s="9">
        <f>AB3*S3</f>
        <v>4.1545481467031048E-4</v>
      </c>
      <c r="AK3" s="9">
        <f>AB3*T3</f>
        <v>5.4005927128852329E-4</v>
      </c>
      <c r="AL3" s="9">
        <f>AB3*U3</f>
        <v>2.6428654403834111E-7</v>
      </c>
      <c r="AM3" s="9">
        <f>AB3*V3</f>
        <v>4.9592220061761215E-5</v>
      </c>
      <c r="AN3" s="9">
        <f>AB3*W3</f>
        <v>3.939787389690097E-2</v>
      </c>
      <c r="AO3" s="9">
        <f>AB3*X3</f>
        <v>0.109121073828432</v>
      </c>
      <c r="AP3" s="9">
        <f>AB3*Y3</f>
        <v>3.988103442768739E-3</v>
      </c>
      <c r="AQ3" s="9">
        <f>AB3*Z3</f>
        <v>2.1608824568130358E-8</v>
      </c>
      <c r="AR3" s="9">
        <f>AB3*AA3</f>
        <v>3.6367802360928296</v>
      </c>
    </row>
    <row r="4" spans="1:45" ht="38.5" x14ac:dyDescent="0.35">
      <c r="A4" s="9" t="s">
        <v>203</v>
      </c>
      <c r="B4" s="9" t="s">
        <v>49</v>
      </c>
      <c r="C4" s="9" t="s">
        <v>190</v>
      </c>
      <c r="D4" s="9" t="s">
        <v>241</v>
      </c>
      <c r="E4" s="9" t="s">
        <v>201</v>
      </c>
      <c r="F4" s="9" t="s">
        <v>47</v>
      </c>
      <c r="G4" s="9" t="s">
        <v>239</v>
      </c>
      <c r="H4" s="9">
        <v>0.66</v>
      </c>
      <c r="I4" s="9" t="s">
        <v>253</v>
      </c>
      <c r="J4" s="9" t="b">
        <v>0</v>
      </c>
      <c r="K4" s="9" t="s">
        <v>85</v>
      </c>
      <c r="L4" s="9">
        <v>1.1457185504062989E-2</v>
      </c>
      <c r="M4" s="9">
        <v>1.816160418768854E-9</v>
      </c>
      <c r="N4" s="9">
        <v>5.225158853857245E-10</v>
      </c>
      <c r="O4" s="9">
        <v>1.1410477232724339E-9</v>
      </c>
      <c r="P4" s="9">
        <v>1.426792991190455E-9</v>
      </c>
      <c r="Q4" s="9">
        <v>6.1170228089844599E-4</v>
      </c>
      <c r="R4" s="9">
        <v>1.006903624020231E-4</v>
      </c>
      <c r="S4" s="9">
        <v>9.6802113129955503E-5</v>
      </c>
      <c r="T4" s="9">
        <v>3.590286192955486E-4</v>
      </c>
      <c r="U4" s="9">
        <v>2.6719411069327961E-7</v>
      </c>
      <c r="V4" s="9">
        <v>3.2232958160928562E-5</v>
      </c>
      <c r="W4" s="9">
        <v>1.6529689097672291E-2</v>
      </c>
      <c r="X4" s="9">
        <v>1.1849493058264311</v>
      </c>
      <c r="Y4" s="9">
        <v>3.2197679557860988E-3</v>
      </c>
      <c r="Z4" s="9">
        <v>7.3811224761533617E-8</v>
      </c>
      <c r="AA4" s="9">
        <v>0.16944055383569889</v>
      </c>
      <c r="AB4" s="9">
        <f>Parameter!F4</f>
        <v>0.66</v>
      </c>
      <c r="AC4" s="9">
        <f>AB4*L4</f>
        <v>7.5617424326815735E-3</v>
      </c>
      <c r="AD4" s="9">
        <f>AB4*M4</f>
        <v>1.1986658763874438E-9</v>
      </c>
      <c r="AE4" s="9">
        <f>AB4*N4</f>
        <v>3.4486048435457819E-10</v>
      </c>
      <c r="AF4" s="9">
        <f>AB4*O4</f>
        <v>7.5309149735980647E-10</v>
      </c>
      <c r="AG4" s="9">
        <f>AB4*P4</f>
        <v>9.4168337418570028E-10</v>
      </c>
      <c r="AH4" s="9">
        <f>AB4*Q4</f>
        <v>4.0372350539297436E-4</v>
      </c>
      <c r="AI4" s="9">
        <f>AB4*R4</f>
        <v>6.6455639185335249E-5</v>
      </c>
      <c r="AJ4" s="9">
        <f>AB4*S4</f>
        <v>6.388939466577063E-5</v>
      </c>
      <c r="AK4" s="9">
        <f>AB4*T4</f>
        <v>2.3695888873506208E-4</v>
      </c>
      <c r="AL4" s="9">
        <f>AB4*U4</f>
        <v>1.7634811305756454E-7</v>
      </c>
      <c r="AM4" s="9">
        <f>AB4*V4</f>
        <v>2.1273752386212853E-5</v>
      </c>
      <c r="AN4" s="9">
        <f>AB4*W4</f>
        <v>1.0909594804463713E-2</v>
      </c>
      <c r="AO4" s="9">
        <f>AB4*X4</f>
        <v>0.78206654184544455</v>
      </c>
      <c r="AP4" s="9">
        <f>AB4*Y4</f>
        <v>2.1250468508188253E-3</v>
      </c>
      <c r="AQ4" s="9">
        <f>AB4*Z4</f>
        <v>4.8715408342612189E-8</v>
      </c>
      <c r="AR4" s="9">
        <f>AB4*AA4</f>
        <v>0.11183076553156128</v>
      </c>
    </row>
    <row r="5" spans="1:45" ht="38.5" x14ac:dyDescent="0.35">
      <c r="A5" s="9" t="s">
        <v>204</v>
      </c>
      <c r="B5" s="9" t="s">
        <v>50</v>
      </c>
      <c r="C5" s="9" t="s">
        <v>190</v>
      </c>
      <c r="D5" s="9" t="s">
        <v>240</v>
      </c>
      <c r="E5" s="9" t="s">
        <v>201</v>
      </c>
      <c r="F5" s="9" t="s">
        <v>47</v>
      </c>
      <c r="G5" s="9" t="s">
        <v>239</v>
      </c>
      <c r="H5" s="9">
        <v>0.26</v>
      </c>
      <c r="I5" s="9" t="s">
        <v>253</v>
      </c>
      <c r="J5" s="9" t="b">
        <v>0</v>
      </c>
      <c r="K5" s="9" t="s">
        <v>87</v>
      </c>
      <c r="L5" s="9">
        <v>4.9538877078736533E-2</v>
      </c>
      <c r="M5" s="9">
        <v>3.1323274011356951E-9</v>
      </c>
      <c r="N5" s="9">
        <v>1.343060635945218E-9</v>
      </c>
      <c r="O5" s="9">
        <v>4.3646859274817479E-9</v>
      </c>
      <c r="P5" s="9">
        <v>2.6407175940978198E-9</v>
      </c>
      <c r="Q5" s="9">
        <v>3.2843931705487622E-3</v>
      </c>
      <c r="R5" s="9">
        <v>1.9662268571217059E-4</v>
      </c>
      <c r="S5" s="9">
        <v>2.629381771445815E-4</v>
      </c>
      <c r="T5" s="9">
        <v>7.4266016484614652E-4</v>
      </c>
      <c r="U5" s="9">
        <v>2.2564906980082381E-6</v>
      </c>
      <c r="V5" s="9">
        <v>6.7330872254914883E-5</v>
      </c>
      <c r="W5" s="9">
        <v>5.0904232549830668E-2</v>
      </c>
      <c r="X5" s="9">
        <v>3.6539210048864952</v>
      </c>
      <c r="Y5" s="9">
        <v>4.9876816505571138E-2</v>
      </c>
      <c r="Z5" s="9">
        <v>1.4765925478414319E-7</v>
      </c>
      <c r="AA5" s="9">
        <v>0.6054744307586909</v>
      </c>
      <c r="AB5" s="9">
        <f>Parameter!F5</f>
        <v>0.26</v>
      </c>
      <c r="AC5" s="9">
        <f>AB5*L5</f>
        <v>1.2880108040471499E-2</v>
      </c>
      <c r="AD5" s="9">
        <f>AB5*M5</f>
        <v>8.1440512429528077E-10</v>
      </c>
      <c r="AE5" s="9">
        <f>AB5*N5</f>
        <v>3.4919576534575669E-10</v>
      </c>
      <c r="AF5" s="9">
        <f>AB5*O5</f>
        <v>1.1348183411452546E-9</v>
      </c>
      <c r="AG5" s="9">
        <f>AB5*P5</f>
        <v>6.8658657446543323E-10</v>
      </c>
      <c r="AH5" s="9">
        <f>AB5*Q5</f>
        <v>8.5394222434267823E-4</v>
      </c>
      <c r="AI5" s="9">
        <f>AB5*R5</f>
        <v>5.1121898285164352E-5</v>
      </c>
      <c r="AJ5" s="9">
        <f>AB5*S5</f>
        <v>6.8363926057591189E-5</v>
      </c>
      <c r="AK5" s="9">
        <f>AB5*T5</f>
        <v>1.9309164285999809E-4</v>
      </c>
      <c r="AL5" s="9">
        <f>AB5*U5</f>
        <v>5.8668758148214193E-7</v>
      </c>
      <c r="AM5" s="9">
        <f>AB5*V5</f>
        <v>1.7506026786277872E-5</v>
      </c>
      <c r="AN5" s="9">
        <f>AB5*W5</f>
        <v>1.3235100462955974E-2</v>
      </c>
      <c r="AO5" s="9">
        <f>AB5*X5</f>
        <v>0.95001946127048875</v>
      </c>
      <c r="AP5" s="9">
        <f>AB5*Y5</f>
        <v>1.2967972291448497E-2</v>
      </c>
      <c r="AQ5" s="9">
        <f>AB5*Z5</f>
        <v>3.839140624387723E-8</v>
      </c>
      <c r="AR5" s="9">
        <f>AB5*AA5</f>
        <v>0.15742335199725963</v>
      </c>
    </row>
    <row r="6" spans="1:45" ht="38.5" x14ac:dyDescent="0.35">
      <c r="A6" s="9" t="s">
        <v>205</v>
      </c>
      <c r="B6" s="9" t="s">
        <v>51</v>
      </c>
      <c r="C6" s="9" t="s">
        <v>190</v>
      </c>
      <c r="D6" s="9" t="s">
        <v>239</v>
      </c>
      <c r="E6" s="9" t="s">
        <v>205</v>
      </c>
      <c r="F6" s="9" t="s">
        <v>51</v>
      </c>
      <c r="G6" s="9" t="s">
        <v>239</v>
      </c>
      <c r="H6" s="9">
        <v>-1</v>
      </c>
      <c r="I6" s="9" t="s">
        <v>252</v>
      </c>
      <c r="J6" s="9" t="b">
        <v>0</v>
      </c>
      <c r="AB6" s="9">
        <f>H6</f>
        <v>-1</v>
      </c>
      <c r="AC6" s="9">
        <f t="shared" ref="AC6:AR6" si="1">+AC7+AC8+AC9</f>
        <v>4.0532648896655761E-2</v>
      </c>
      <c r="AD6" s="9">
        <f t="shared" si="1"/>
        <v>2.8161110127391613E-9</v>
      </c>
      <c r="AE6" s="9">
        <f t="shared" si="1"/>
        <v>3.8974558482805769E-10</v>
      </c>
      <c r="AF6" s="9">
        <f t="shared" si="1"/>
        <v>1.2179848710499713E-9</v>
      </c>
      <c r="AG6" s="9">
        <f t="shared" si="1"/>
        <v>1.6564758169469051E-9</v>
      </c>
      <c r="AH6" s="9">
        <f t="shared" si="1"/>
        <v>1.0252948599332966E-3</v>
      </c>
      <c r="AI6" s="9">
        <f t="shared" si="1"/>
        <v>6.5494345641423828E-5</v>
      </c>
      <c r="AJ6" s="9">
        <f t="shared" si="1"/>
        <v>6.434252624301874E-5</v>
      </c>
      <c r="AK6" s="9">
        <f t="shared" si="1"/>
        <v>1.9832653293717722E-4</v>
      </c>
      <c r="AL6" s="9">
        <f t="shared" si="1"/>
        <v>2.145824349251271E-7</v>
      </c>
      <c r="AM6" s="9">
        <f t="shared" si="1"/>
        <v>2.2646508040685784E-5</v>
      </c>
      <c r="AN6" s="9">
        <f t="shared" si="1"/>
        <v>2.500498010791842E-2</v>
      </c>
      <c r="AO6" s="9">
        <f t="shared" si="1"/>
        <v>0.83431263782101284</v>
      </c>
      <c r="AP6" s="9">
        <f t="shared" si="1"/>
        <v>-6.8440359466922715E-5</v>
      </c>
      <c r="AQ6" s="9">
        <f t="shared" si="1"/>
        <v>2.7834600711353316E-8</v>
      </c>
      <c r="AR6" s="9">
        <f t="shared" si="1"/>
        <v>0.14128922649460107</v>
      </c>
    </row>
    <row r="7" spans="1:45" ht="88.5" x14ac:dyDescent="0.35">
      <c r="A7" s="9" t="s">
        <v>206</v>
      </c>
      <c r="B7" s="9" t="s">
        <v>2</v>
      </c>
      <c r="C7" s="9" t="s">
        <v>190</v>
      </c>
      <c r="D7" s="9" t="s">
        <v>239</v>
      </c>
      <c r="E7" s="9" t="s">
        <v>205</v>
      </c>
      <c r="F7" s="9" t="s">
        <v>51</v>
      </c>
      <c r="G7" s="9" t="s">
        <v>239</v>
      </c>
      <c r="H7" s="9">
        <v>-0.16666666666666671</v>
      </c>
      <c r="I7" s="9" t="s">
        <v>253</v>
      </c>
      <c r="J7" s="9" t="b">
        <v>1</v>
      </c>
      <c r="K7" s="9" t="s">
        <v>89</v>
      </c>
      <c r="L7" s="9">
        <f>AC10*AB10</f>
        <v>-0.12851890911065217</v>
      </c>
      <c r="M7" s="9">
        <f>AD10*AB10</f>
        <v>6.2409364851852009E-9</v>
      </c>
      <c r="N7" s="9">
        <f>AE10*AB10</f>
        <v>-1.8905083667674135E-11</v>
      </c>
      <c r="O7" s="9">
        <f>AF10*AB10</f>
        <v>1.1350570168640497E-9</v>
      </c>
      <c r="P7" s="9">
        <f>AG10*AB10</f>
        <v>5.9458784848721058E-10</v>
      </c>
      <c r="Q7" s="9">
        <f>AH10*AB10</f>
        <v>6.6537742875759213E-4</v>
      </c>
      <c r="R7" s="9">
        <f>AI10*AB10</f>
        <v>1.54868925155102E-4</v>
      </c>
      <c r="S7" s="9">
        <f>AJ10*AB10</f>
        <v>1.3299718970430851E-4</v>
      </c>
      <c r="T7" s="9">
        <f>AK10*AB10</f>
        <v>5.8463500869281526E-4</v>
      </c>
      <c r="U7" s="9">
        <f>AL10*AB10</f>
        <v>-3.7276085289784892E-7</v>
      </c>
      <c r="V7" s="9">
        <f>AM10*AB10</f>
        <v>5.2125666585269905E-5</v>
      </c>
      <c r="W7" s="9">
        <f>AN10*AB10</f>
        <v>9.8789316242161081E-3</v>
      </c>
      <c r="X7" s="9">
        <f>AO10*AB10</f>
        <v>0.22271170068050039</v>
      </c>
      <c r="Y7" s="9">
        <f>AP10*AB10</f>
        <v>8.8621028242994605E-3</v>
      </c>
      <c r="Z7" s="9">
        <f>AQ10*AB10</f>
        <v>3.1622295463658174E-8</v>
      </c>
      <c r="AA7" s="9">
        <f>AR10*AB10</f>
        <v>0.83960438542220639</v>
      </c>
      <c r="AB7" s="9">
        <f>Parameter!F6</f>
        <v>-0.16666666666666671</v>
      </c>
      <c r="AC7" s="9">
        <f>AB7*L7</f>
        <v>2.1419818185108699E-2</v>
      </c>
      <c r="AD7" s="9">
        <f>AB7*M7</f>
        <v>-1.0401560808642004E-9</v>
      </c>
      <c r="AE7" s="9">
        <f>AB7*N7</f>
        <v>3.15084727794569E-12</v>
      </c>
      <c r="AF7" s="9">
        <f>AB7*O7</f>
        <v>-1.8917616947734168E-10</v>
      </c>
      <c r="AG7" s="9">
        <f>AB7*P7</f>
        <v>-9.909797474786846E-11</v>
      </c>
      <c r="AH7" s="9">
        <f>AB7*Q7</f>
        <v>-1.1089623812626539E-4</v>
      </c>
      <c r="AI7" s="9">
        <f>AB7*R7</f>
        <v>-2.5811487525850342E-5</v>
      </c>
      <c r="AJ7" s="9">
        <f>AB7*S7</f>
        <v>-2.2166198284051424E-5</v>
      </c>
      <c r="AK7" s="9">
        <f>AB7*T7</f>
        <v>-9.7439168115469232E-5</v>
      </c>
      <c r="AL7" s="9">
        <f>AB7*U7</f>
        <v>6.2126808816308167E-8</v>
      </c>
      <c r="AM7" s="9">
        <f>AB7*V7</f>
        <v>-8.6876110975449865E-6</v>
      </c>
      <c r="AN7" s="9">
        <f>AB7*W7</f>
        <v>-1.6464886040360185E-3</v>
      </c>
      <c r="AO7" s="9">
        <f>AB7*X7</f>
        <v>-3.7118616780083408E-2</v>
      </c>
      <c r="AP7" s="9">
        <f>AB7*Y7</f>
        <v>-1.4770171373832438E-3</v>
      </c>
      <c r="AQ7" s="9">
        <f>AB7*Z7</f>
        <v>-5.270382577276364E-9</v>
      </c>
      <c r="AR7" s="9">
        <f>AB7*AA7</f>
        <v>-0.13993406423703444</v>
      </c>
    </row>
    <row r="8" spans="1:45" ht="101" x14ac:dyDescent="0.35">
      <c r="A8" s="9" t="s">
        <v>207</v>
      </c>
      <c r="B8" s="9" t="s">
        <v>3</v>
      </c>
      <c r="C8" s="9" t="s">
        <v>190</v>
      </c>
      <c r="D8" s="9" t="s">
        <v>239</v>
      </c>
      <c r="E8" s="9" t="s">
        <v>205</v>
      </c>
      <c r="F8" s="9" t="s">
        <v>51</v>
      </c>
      <c r="G8" s="9" t="s">
        <v>239</v>
      </c>
      <c r="H8" s="9">
        <v>-0.33333333333333331</v>
      </c>
      <c r="I8" s="9" t="s">
        <v>253</v>
      </c>
      <c r="J8" s="9" t="b">
        <v>1</v>
      </c>
      <c r="K8" s="9" t="s">
        <v>91</v>
      </c>
      <c r="L8" s="9">
        <f>AC12*AB12</f>
        <v>-2.3905874118175706E-2</v>
      </c>
      <c r="M8" s="9">
        <f>AD12*AB12</f>
        <v>-5.1015497236107054E-9</v>
      </c>
      <c r="N8" s="9">
        <f>AE12*AB12</f>
        <v>-3.9095077454140002E-10</v>
      </c>
      <c r="O8" s="9">
        <f>AF12*AB12</f>
        <v>-2.0489353729731303E-9</v>
      </c>
      <c r="P8" s="9">
        <f>AG12*AB12</f>
        <v>-2.111857318600909E-9</v>
      </c>
      <c r="Q8" s="9">
        <f>AH12*AB12</f>
        <v>-1.4898400202453953E-3</v>
      </c>
      <c r="R8" s="9">
        <f>AI12*AB12</f>
        <v>-1.0599153893090963E-4</v>
      </c>
      <c r="S8" s="9">
        <f>AJ12*AB12</f>
        <v>-1.0025723044462845E-4</v>
      </c>
      <c r="T8" s="9">
        <f>AK12*AB12</f>
        <v>-3.3315049749953332E-4</v>
      </c>
      <c r="U8" s="9">
        <f>AL12*AB12</f>
        <v>-1.5785379882401675E-7</v>
      </c>
      <c r="V8" s="9">
        <f>AM12*AB12</f>
        <v>-3.5786353779932608E-5</v>
      </c>
      <c r="W8" s="9">
        <f>AN12*AB12</f>
        <v>-3.9885987615776018E-2</v>
      </c>
      <c r="X8" s="9">
        <f>AO12*AB12</f>
        <v>-1.0719489452201776</v>
      </c>
      <c r="Y8" s="9">
        <f>AP12*AB12</f>
        <v>-1.6372497436828886E-3</v>
      </c>
      <c r="Z8" s="9">
        <f>AQ12*AB12</f>
        <v>-3.1834369590780812E-8</v>
      </c>
      <c r="AA8" s="9">
        <f>AR12*AB12</f>
        <v>-0.35847585517955283</v>
      </c>
      <c r="AB8" s="9">
        <f>Parameter!F7</f>
        <v>-0.33333333333333331</v>
      </c>
      <c r="AC8" s="9">
        <f>AB8*L8</f>
        <v>7.9686247060585681E-3</v>
      </c>
      <c r="AD8" s="9">
        <f>AB8*M8</f>
        <v>1.7005165745369017E-9</v>
      </c>
      <c r="AE8" s="9">
        <f>AB8*N8</f>
        <v>1.3031692484713332E-10</v>
      </c>
      <c r="AF8" s="9">
        <f>AB8*O8</f>
        <v>6.8297845765771011E-10</v>
      </c>
      <c r="AG8" s="9">
        <f>AB8*P8</f>
        <v>7.0395243953363634E-10</v>
      </c>
      <c r="AH8" s="9">
        <f>AB8*Q8</f>
        <v>4.9661334008179836E-4</v>
      </c>
      <c r="AI8" s="9">
        <f>AB8*R8</f>
        <v>3.5330512976969878E-5</v>
      </c>
      <c r="AJ8" s="9">
        <f>AB8*S8</f>
        <v>3.3419076814876149E-5</v>
      </c>
      <c r="AK8" s="9">
        <f>AB8*T8</f>
        <v>1.1105016583317777E-4</v>
      </c>
      <c r="AL8" s="9">
        <f>AB8*U8</f>
        <v>5.2617932941338915E-8</v>
      </c>
      <c r="AM8" s="9">
        <f>AB8*V8</f>
        <v>1.1928784593310868E-5</v>
      </c>
      <c r="AN8" s="9">
        <f>AB8*W8</f>
        <v>1.3295329205258673E-2</v>
      </c>
      <c r="AO8" s="9">
        <f>AB8*X8</f>
        <v>0.35731631507339251</v>
      </c>
      <c r="AP8" s="9">
        <f>AB8*Y8</f>
        <v>5.4574991456096287E-4</v>
      </c>
      <c r="AQ8" s="9">
        <f>AB8*Z8</f>
        <v>1.061145653026027E-8</v>
      </c>
      <c r="AR8" s="9">
        <f>AB8*AA8</f>
        <v>0.11949195172651761</v>
      </c>
    </row>
    <row r="9" spans="1:45" ht="101" x14ac:dyDescent="0.35">
      <c r="A9" s="9" t="s">
        <v>208</v>
      </c>
      <c r="B9" s="9" t="s">
        <v>4</v>
      </c>
      <c r="C9" s="9" t="s">
        <v>190</v>
      </c>
      <c r="D9" s="9" t="s">
        <v>239</v>
      </c>
      <c r="E9" s="9" t="s">
        <v>205</v>
      </c>
      <c r="F9" s="9" t="s">
        <v>51</v>
      </c>
      <c r="G9" s="9" t="s">
        <v>239</v>
      </c>
      <c r="H9" s="9">
        <v>-0.5</v>
      </c>
      <c r="I9" s="9" t="s">
        <v>253</v>
      </c>
      <c r="J9" s="9" t="b">
        <v>1</v>
      </c>
      <c r="K9" s="9" t="s">
        <v>93</v>
      </c>
      <c r="L9" s="9">
        <f>AC14*AB14</f>
        <v>-2.2288412010976987E-2</v>
      </c>
      <c r="M9" s="9">
        <f>AD14*AB14</f>
        <v>-4.3115010381329201E-9</v>
      </c>
      <c r="N9" s="9">
        <f>AE14*AB14</f>
        <v>-5.1255562540595738E-10</v>
      </c>
      <c r="O9" s="9">
        <f>AF14*AB14</f>
        <v>-1.4483651657392055E-9</v>
      </c>
      <c r="P9" s="9">
        <f>AG14*AB14</f>
        <v>-2.1032427043222746E-9</v>
      </c>
      <c r="Q9" s="9">
        <f>AH14*AB14</f>
        <v>-1.2791555159555271E-3</v>
      </c>
      <c r="R9" s="9">
        <f>AI14*AB14</f>
        <v>-1.1195064038060858E-4</v>
      </c>
      <c r="S9" s="9">
        <f>AJ14*AB14</f>
        <v>-1.0617929542438804E-4</v>
      </c>
      <c r="T9" s="9">
        <f>AK14*AB14</f>
        <v>-3.6943107043893732E-4</v>
      </c>
      <c r="U9" s="9">
        <f>AL14*AB14</f>
        <v>-1.9967538633496007E-7</v>
      </c>
      <c r="V9" s="9">
        <f>AM14*AB14</f>
        <v>-3.8810669089839804E-5</v>
      </c>
      <c r="W9" s="9">
        <f>AN14*AB14</f>
        <v>-2.6712279013391529E-2</v>
      </c>
      <c r="X9" s="9">
        <f>AO14*AB14</f>
        <v>-1.0282298790554074</v>
      </c>
      <c r="Y9" s="9">
        <f>AP14*AB14</f>
        <v>-1.7256537267107165E-3</v>
      </c>
      <c r="Z9" s="9">
        <f>AQ14*AB14</f>
        <v>-4.498705351673882E-8</v>
      </c>
      <c r="AA9" s="9">
        <f>AR14*AB14</f>
        <v>-0.32346267801023582</v>
      </c>
      <c r="AB9" s="9">
        <f>Parameter!F8</f>
        <v>-0.5</v>
      </c>
      <c r="AC9" s="9">
        <f>AB9*L9</f>
        <v>1.1144206005488494E-2</v>
      </c>
      <c r="AD9" s="9">
        <f>AB9*M9</f>
        <v>2.1557505190664601E-9</v>
      </c>
      <c r="AE9" s="9">
        <f>AB9*N9</f>
        <v>2.5627781270297869E-10</v>
      </c>
      <c r="AF9" s="9">
        <f>AB9*O9</f>
        <v>7.2418258286960276E-10</v>
      </c>
      <c r="AG9" s="9">
        <f>AB9*P9</f>
        <v>1.0516213521611373E-9</v>
      </c>
      <c r="AH9" s="9">
        <f>AB9*Q9</f>
        <v>6.3957775797776357E-4</v>
      </c>
      <c r="AI9" s="9">
        <f>AB9*R9</f>
        <v>5.5975320190304289E-5</v>
      </c>
      <c r="AJ9" s="9">
        <f>AB9*S9</f>
        <v>5.3089647712194019E-5</v>
      </c>
      <c r="AK9" s="9">
        <f>AB9*T9</f>
        <v>1.8471553521946866E-4</v>
      </c>
      <c r="AL9" s="9">
        <f>AB9*U9</f>
        <v>9.9837693167480035E-8</v>
      </c>
      <c r="AM9" s="9">
        <f>AB9*V9</f>
        <v>1.9405334544919902E-5</v>
      </c>
      <c r="AN9" s="9">
        <f>AB9*W9</f>
        <v>1.3356139506695765E-2</v>
      </c>
      <c r="AO9" s="9">
        <f>AB9*X9</f>
        <v>0.51411493952770371</v>
      </c>
      <c r="AP9" s="9">
        <f>AB9*Y9</f>
        <v>8.6282686335535826E-4</v>
      </c>
      <c r="AQ9" s="9">
        <f>AB9*Z9</f>
        <v>2.249352675836941E-8</v>
      </c>
      <c r="AR9" s="9">
        <f>AB9*AA9</f>
        <v>0.16173133900511791</v>
      </c>
    </row>
    <row r="10" spans="1:45" ht="88.5" x14ac:dyDescent="0.35">
      <c r="A10" s="9" t="s">
        <v>206</v>
      </c>
      <c r="B10" s="9" t="s">
        <v>2</v>
      </c>
      <c r="C10" s="9" t="s">
        <v>190</v>
      </c>
      <c r="D10" s="9" t="s">
        <v>239</v>
      </c>
      <c r="E10" s="9" t="s">
        <v>206</v>
      </c>
      <c r="F10" s="9" t="s">
        <v>2</v>
      </c>
      <c r="G10" s="9" t="s">
        <v>239</v>
      </c>
      <c r="H10" s="9">
        <v>-1</v>
      </c>
      <c r="I10" s="9" t="s">
        <v>252</v>
      </c>
      <c r="J10" s="9" t="b">
        <v>0</v>
      </c>
      <c r="AB10" s="9">
        <f>H10</f>
        <v>-1</v>
      </c>
      <c r="AC10" s="9">
        <f t="shared" ref="AC10:AR10" si="2">+AC11</f>
        <v>0.12851890911065217</v>
      </c>
      <c r="AD10" s="9">
        <f t="shared" si="2"/>
        <v>-6.2409364851852009E-9</v>
      </c>
      <c r="AE10" s="9">
        <f t="shared" si="2"/>
        <v>1.8905083667674135E-11</v>
      </c>
      <c r="AF10" s="9">
        <f t="shared" si="2"/>
        <v>-1.1350570168640497E-9</v>
      </c>
      <c r="AG10" s="9">
        <f t="shared" si="2"/>
        <v>-5.9458784848721058E-10</v>
      </c>
      <c r="AH10" s="9">
        <f t="shared" si="2"/>
        <v>-6.6537742875759213E-4</v>
      </c>
      <c r="AI10" s="9">
        <f t="shared" si="2"/>
        <v>-1.54868925155102E-4</v>
      </c>
      <c r="AJ10" s="9">
        <f t="shared" si="2"/>
        <v>-1.3299718970430851E-4</v>
      </c>
      <c r="AK10" s="9">
        <f t="shared" si="2"/>
        <v>-5.8463500869281526E-4</v>
      </c>
      <c r="AL10" s="9">
        <f t="shared" si="2"/>
        <v>3.7276085289784892E-7</v>
      </c>
      <c r="AM10" s="9">
        <f t="shared" si="2"/>
        <v>-5.2125666585269905E-5</v>
      </c>
      <c r="AN10" s="9">
        <f t="shared" si="2"/>
        <v>-9.8789316242161081E-3</v>
      </c>
      <c r="AO10" s="9">
        <f t="shared" si="2"/>
        <v>-0.22271170068050039</v>
      </c>
      <c r="AP10" s="9">
        <f t="shared" si="2"/>
        <v>-8.8621028242994605E-3</v>
      </c>
      <c r="AQ10" s="9">
        <f t="shared" si="2"/>
        <v>-3.1622295463658174E-8</v>
      </c>
      <c r="AR10" s="9">
        <f t="shared" si="2"/>
        <v>-0.83960438542220639</v>
      </c>
    </row>
    <row r="11" spans="1:45" ht="101" x14ac:dyDescent="0.35">
      <c r="A11" s="9" t="s">
        <v>209</v>
      </c>
      <c r="B11" s="9" t="s">
        <v>52</v>
      </c>
      <c r="C11" s="9" t="s">
        <v>190</v>
      </c>
      <c r="D11" s="9" t="s">
        <v>239</v>
      </c>
      <c r="E11" s="9" t="s">
        <v>206</v>
      </c>
      <c r="F11" s="9" t="s">
        <v>2</v>
      </c>
      <c r="G11" s="9" t="s">
        <v>239</v>
      </c>
      <c r="H11" s="9">
        <v>-1</v>
      </c>
      <c r="I11" s="9" t="s">
        <v>253</v>
      </c>
      <c r="J11" s="9" t="b">
        <v>1</v>
      </c>
      <c r="K11" s="9" t="s">
        <v>95</v>
      </c>
      <c r="L11" s="9">
        <f>AC16*AB16</f>
        <v>-0.12851890911065217</v>
      </c>
      <c r="M11" s="9">
        <f>AD16*AB16</f>
        <v>6.2409364851852009E-9</v>
      </c>
      <c r="N11" s="9">
        <f>AE16*AB16</f>
        <v>-1.8905083667674135E-11</v>
      </c>
      <c r="O11" s="9">
        <f>AF16*AB16</f>
        <v>1.1350570168640497E-9</v>
      </c>
      <c r="P11" s="9">
        <f>AG16*AB16</f>
        <v>5.9458784848721058E-10</v>
      </c>
      <c r="Q11" s="9">
        <f>AH16*AB16</f>
        <v>6.6537742875759213E-4</v>
      </c>
      <c r="R11" s="9">
        <f>AI16*AB16</f>
        <v>1.54868925155102E-4</v>
      </c>
      <c r="S11" s="9">
        <f>AJ16*AB16</f>
        <v>1.3299718970430851E-4</v>
      </c>
      <c r="T11" s="9">
        <f>AK16*AB16</f>
        <v>5.8463500869281526E-4</v>
      </c>
      <c r="U11" s="9">
        <f>AL16*AB16</f>
        <v>-3.7276085289784892E-7</v>
      </c>
      <c r="V11" s="9">
        <f>AM16*AB16</f>
        <v>5.2125666585269905E-5</v>
      </c>
      <c r="W11" s="9">
        <f>AN16*AB16</f>
        <v>9.8789316242161081E-3</v>
      </c>
      <c r="X11" s="9">
        <f>AO16*AB16</f>
        <v>0.22271170068050039</v>
      </c>
      <c r="Y11" s="9">
        <f>AP16*AB16</f>
        <v>8.8621028242994605E-3</v>
      </c>
      <c r="Z11" s="9">
        <f>AQ16*AB16</f>
        <v>3.1622295463658174E-8</v>
      </c>
      <c r="AA11" s="9">
        <f>AR16*AB16</f>
        <v>0.83960438542220639</v>
      </c>
      <c r="AB11" s="9">
        <f>Parameter!F9</f>
        <v>-1</v>
      </c>
      <c r="AC11" s="9">
        <f>AB11*L11</f>
        <v>0.12851890911065217</v>
      </c>
      <c r="AD11" s="9">
        <f>AB11*M11</f>
        <v>-6.2409364851852009E-9</v>
      </c>
      <c r="AE11" s="9">
        <f>AB11*N11</f>
        <v>1.8905083667674135E-11</v>
      </c>
      <c r="AF11" s="9">
        <f>AB11*O11</f>
        <v>-1.1350570168640497E-9</v>
      </c>
      <c r="AG11" s="9">
        <f>AB11*P11</f>
        <v>-5.9458784848721058E-10</v>
      </c>
      <c r="AH11" s="9">
        <f>AB11*Q11</f>
        <v>-6.6537742875759213E-4</v>
      </c>
      <c r="AI11" s="9">
        <f>AB11*R11</f>
        <v>-1.54868925155102E-4</v>
      </c>
      <c r="AJ11" s="9">
        <f>AB11*S11</f>
        <v>-1.3299718970430851E-4</v>
      </c>
      <c r="AK11" s="9">
        <f>AB11*T11</f>
        <v>-5.8463500869281526E-4</v>
      </c>
      <c r="AL11" s="9">
        <f>AB11*U11</f>
        <v>3.7276085289784892E-7</v>
      </c>
      <c r="AM11" s="9">
        <f>AB11*V11</f>
        <v>-5.2125666585269905E-5</v>
      </c>
      <c r="AN11" s="9">
        <f>AB11*W11</f>
        <v>-9.8789316242161081E-3</v>
      </c>
      <c r="AO11" s="9">
        <f>AB11*X11</f>
        <v>-0.22271170068050039</v>
      </c>
      <c r="AP11" s="9">
        <f>AB11*Y11</f>
        <v>-8.8621028242994605E-3</v>
      </c>
      <c r="AQ11" s="9">
        <f>AB11*Z11</f>
        <v>-3.1622295463658174E-8</v>
      </c>
      <c r="AR11" s="9">
        <f>AB11*AA11</f>
        <v>-0.83960438542220639</v>
      </c>
    </row>
    <row r="12" spans="1:45" ht="101" x14ac:dyDescent="0.35">
      <c r="A12" s="9" t="s">
        <v>207</v>
      </c>
      <c r="B12" s="9" t="s">
        <v>3</v>
      </c>
      <c r="C12" s="9" t="s">
        <v>190</v>
      </c>
      <c r="D12" s="9" t="s">
        <v>239</v>
      </c>
      <c r="E12" s="9" t="s">
        <v>207</v>
      </c>
      <c r="F12" s="9" t="s">
        <v>3</v>
      </c>
      <c r="G12" s="9" t="s">
        <v>239</v>
      </c>
      <c r="H12" s="9">
        <v>-1</v>
      </c>
      <c r="I12" s="9" t="s">
        <v>252</v>
      </c>
      <c r="J12" s="9" t="b">
        <v>0</v>
      </c>
      <c r="AB12" s="9">
        <f>H12</f>
        <v>-1</v>
      </c>
      <c r="AC12" s="9">
        <f t="shared" ref="AC12:AR12" si="3">+AC13</f>
        <v>2.3905874118175706E-2</v>
      </c>
      <c r="AD12" s="9">
        <f t="shared" si="3"/>
        <v>5.1015497236107054E-9</v>
      </c>
      <c r="AE12" s="9">
        <f t="shared" si="3"/>
        <v>3.9095077454140002E-10</v>
      </c>
      <c r="AF12" s="9">
        <f t="shared" si="3"/>
        <v>2.0489353729731303E-9</v>
      </c>
      <c r="AG12" s="9">
        <f t="shared" si="3"/>
        <v>2.111857318600909E-9</v>
      </c>
      <c r="AH12" s="9">
        <f t="shared" si="3"/>
        <v>1.4898400202453953E-3</v>
      </c>
      <c r="AI12" s="9">
        <f t="shared" si="3"/>
        <v>1.0599153893090963E-4</v>
      </c>
      <c r="AJ12" s="9">
        <f t="shared" si="3"/>
        <v>1.0025723044462845E-4</v>
      </c>
      <c r="AK12" s="9">
        <f t="shared" si="3"/>
        <v>3.3315049749953332E-4</v>
      </c>
      <c r="AL12" s="9">
        <f t="shared" si="3"/>
        <v>1.5785379882401675E-7</v>
      </c>
      <c r="AM12" s="9">
        <f t="shared" si="3"/>
        <v>3.5786353779932608E-5</v>
      </c>
      <c r="AN12" s="9">
        <f t="shared" si="3"/>
        <v>3.9885987615776018E-2</v>
      </c>
      <c r="AO12" s="9">
        <f t="shared" si="3"/>
        <v>1.0719489452201776</v>
      </c>
      <c r="AP12" s="9">
        <f t="shared" si="3"/>
        <v>1.6372497436828886E-3</v>
      </c>
      <c r="AQ12" s="9">
        <f t="shared" si="3"/>
        <v>3.1834369590780812E-8</v>
      </c>
      <c r="AR12" s="9">
        <f t="shared" si="3"/>
        <v>0.35847585517955283</v>
      </c>
    </row>
    <row r="13" spans="1:45" ht="113.5" x14ac:dyDescent="0.35">
      <c r="A13" s="9" t="s">
        <v>210</v>
      </c>
      <c r="B13" s="9" t="s">
        <v>53</v>
      </c>
      <c r="C13" s="9" t="s">
        <v>190</v>
      </c>
      <c r="D13" s="9" t="s">
        <v>239</v>
      </c>
      <c r="E13" s="9" t="s">
        <v>207</v>
      </c>
      <c r="F13" s="9" t="s">
        <v>3</v>
      </c>
      <c r="G13" s="9" t="s">
        <v>239</v>
      </c>
      <c r="H13" s="9">
        <v>-1</v>
      </c>
      <c r="I13" s="9" t="s">
        <v>253</v>
      </c>
      <c r="J13" s="9" t="b">
        <v>1</v>
      </c>
      <c r="K13" s="9" t="s">
        <v>97</v>
      </c>
      <c r="L13" s="9">
        <f>AC19*AB19</f>
        <v>-2.3905874118175706E-2</v>
      </c>
      <c r="M13" s="9">
        <f>AD19*AB19</f>
        <v>-5.1015497236107054E-9</v>
      </c>
      <c r="N13" s="9">
        <f>AE19*AB19</f>
        <v>-3.9095077454140002E-10</v>
      </c>
      <c r="O13" s="9">
        <f>AF19*AB19</f>
        <v>-2.0489353729731303E-9</v>
      </c>
      <c r="P13" s="9">
        <f>AG19*AB19</f>
        <v>-2.111857318600909E-9</v>
      </c>
      <c r="Q13" s="9">
        <f>AH19*AB19</f>
        <v>-1.4898400202453953E-3</v>
      </c>
      <c r="R13" s="9">
        <f>AI19*AB19</f>
        <v>-1.0599153893090963E-4</v>
      </c>
      <c r="S13" s="9">
        <f>AJ19*AB19</f>
        <v>-1.0025723044462845E-4</v>
      </c>
      <c r="T13" s="9">
        <f>AK19*AB19</f>
        <v>-3.3315049749953332E-4</v>
      </c>
      <c r="U13" s="9">
        <f>AL19*AB19</f>
        <v>-1.5785379882401675E-7</v>
      </c>
      <c r="V13" s="9">
        <f>AM19*AB19</f>
        <v>-3.5786353779932608E-5</v>
      </c>
      <c r="W13" s="9">
        <f>AN19*AB19</f>
        <v>-3.9885987615776018E-2</v>
      </c>
      <c r="X13" s="9">
        <f>AO19*AB19</f>
        <v>-1.0719489452201776</v>
      </c>
      <c r="Y13" s="9">
        <f>AP19*AB19</f>
        <v>-1.6372497436828886E-3</v>
      </c>
      <c r="Z13" s="9">
        <f>AQ19*AB19</f>
        <v>-3.1834369590780812E-8</v>
      </c>
      <c r="AA13" s="9">
        <f>AR19*AB19</f>
        <v>-0.35847585517955283</v>
      </c>
      <c r="AB13" s="9">
        <f>Parameter!F10</f>
        <v>-1</v>
      </c>
      <c r="AC13" s="9">
        <f>AB13*L13</f>
        <v>2.3905874118175706E-2</v>
      </c>
      <c r="AD13" s="9">
        <f>AB13*M13</f>
        <v>5.1015497236107054E-9</v>
      </c>
      <c r="AE13" s="9">
        <f>AB13*N13</f>
        <v>3.9095077454140002E-10</v>
      </c>
      <c r="AF13" s="9">
        <f>AB13*O13</f>
        <v>2.0489353729731303E-9</v>
      </c>
      <c r="AG13" s="9">
        <f>AB13*P13</f>
        <v>2.111857318600909E-9</v>
      </c>
      <c r="AH13" s="9">
        <f>AB13*Q13</f>
        <v>1.4898400202453953E-3</v>
      </c>
      <c r="AI13" s="9">
        <f>AB13*R13</f>
        <v>1.0599153893090963E-4</v>
      </c>
      <c r="AJ13" s="9">
        <f>AB13*S13</f>
        <v>1.0025723044462845E-4</v>
      </c>
      <c r="AK13" s="9">
        <f>AB13*T13</f>
        <v>3.3315049749953332E-4</v>
      </c>
      <c r="AL13" s="9">
        <f>AB13*U13</f>
        <v>1.5785379882401675E-7</v>
      </c>
      <c r="AM13" s="9">
        <f>AB13*V13</f>
        <v>3.5786353779932608E-5</v>
      </c>
      <c r="AN13" s="9">
        <f>AB13*W13</f>
        <v>3.9885987615776018E-2</v>
      </c>
      <c r="AO13" s="9">
        <f>AB13*X13</f>
        <v>1.0719489452201776</v>
      </c>
      <c r="AP13" s="9">
        <f>AB13*Y13</f>
        <v>1.6372497436828886E-3</v>
      </c>
      <c r="AQ13" s="9">
        <f>AB13*Z13</f>
        <v>3.1834369590780812E-8</v>
      </c>
      <c r="AR13" s="9">
        <f>AB13*AA13</f>
        <v>0.35847585517955283</v>
      </c>
    </row>
    <row r="14" spans="1:45" ht="101" x14ac:dyDescent="0.35">
      <c r="A14" s="9" t="s">
        <v>208</v>
      </c>
      <c r="B14" s="9" t="s">
        <v>4</v>
      </c>
      <c r="C14" s="9" t="s">
        <v>190</v>
      </c>
      <c r="D14" s="9" t="s">
        <v>239</v>
      </c>
      <c r="E14" s="9" t="s">
        <v>208</v>
      </c>
      <c r="F14" s="9" t="s">
        <v>4</v>
      </c>
      <c r="G14" s="9" t="s">
        <v>239</v>
      </c>
      <c r="H14" s="9">
        <v>-1</v>
      </c>
      <c r="I14" s="9" t="s">
        <v>252</v>
      </c>
      <c r="J14" s="9" t="b">
        <v>0</v>
      </c>
      <c r="AB14" s="9">
        <f>H14</f>
        <v>-1</v>
      </c>
      <c r="AC14" s="9">
        <f t="shared" ref="AC14:AR14" si="4">+AC15</f>
        <v>2.2288412010976987E-2</v>
      </c>
      <c r="AD14" s="9">
        <f t="shared" si="4"/>
        <v>4.3115010381329201E-9</v>
      </c>
      <c r="AE14" s="9">
        <f t="shared" si="4"/>
        <v>5.1255562540595738E-10</v>
      </c>
      <c r="AF14" s="9">
        <f t="shared" si="4"/>
        <v>1.4483651657392055E-9</v>
      </c>
      <c r="AG14" s="9">
        <f t="shared" si="4"/>
        <v>2.1032427043222746E-9</v>
      </c>
      <c r="AH14" s="9">
        <f t="shared" si="4"/>
        <v>1.2791555159555271E-3</v>
      </c>
      <c r="AI14" s="9">
        <f t="shared" si="4"/>
        <v>1.1195064038060858E-4</v>
      </c>
      <c r="AJ14" s="9">
        <f t="shared" si="4"/>
        <v>1.0617929542438804E-4</v>
      </c>
      <c r="AK14" s="9">
        <f t="shared" si="4"/>
        <v>3.6943107043893732E-4</v>
      </c>
      <c r="AL14" s="9">
        <f t="shared" si="4"/>
        <v>1.9967538633496007E-7</v>
      </c>
      <c r="AM14" s="9">
        <f t="shared" si="4"/>
        <v>3.8810669089839804E-5</v>
      </c>
      <c r="AN14" s="9">
        <f t="shared" si="4"/>
        <v>2.6712279013391529E-2</v>
      </c>
      <c r="AO14" s="9">
        <f t="shared" si="4"/>
        <v>1.0282298790554074</v>
      </c>
      <c r="AP14" s="9">
        <f t="shared" si="4"/>
        <v>1.7256537267107165E-3</v>
      </c>
      <c r="AQ14" s="9">
        <f t="shared" si="4"/>
        <v>4.498705351673882E-8</v>
      </c>
      <c r="AR14" s="9">
        <f t="shared" si="4"/>
        <v>0.32346267801023582</v>
      </c>
    </row>
    <row r="15" spans="1:45" ht="113.5" x14ac:dyDescent="0.35">
      <c r="A15" s="9" t="s">
        <v>211</v>
      </c>
      <c r="B15" s="9" t="s">
        <v>54</v>
      </c>
      <c r="C15" s="9" t="s">
        <v>190</v>
      </c>
      <c r="D15" s="9" t="s">
        <v>239</v>
      </c>
      <c r="E15" s="9" t="s">
        <v>208</v>
      </c>
      <c r="F15" s="9" t="s">
        <v>4</v>
      </c>
      <c r="G15" s="9" t="s">
        <v>239</v>
      </c>
      <c r="H15" s="9">
        <v>-1</v>
      </c>
      <c r="I15" s="9" t="s">
        <v>253</v>
      </c>
      <c r="J15" s="9" t="b">
        <v>1</v>
      </c>
      <c r="K15" s="9" t="s">
        <v>99</v>
      </c>
      <c r="L15" s="9">
        <f>AC21*AB21</f>
        <v>-2.2288412010976987E-2</v>
      </c>
      <c r="M15" s="9">
        <f>AD21*AB21</f>
        <v>-4.3115010381329201E-9</v>
      </c>
      <c r="N15" s="9">
        <f>AE21*AB21</f>
        <v>-5.1255562540595738E-10</v>
      </c>
      <c r="O15" s="9">
        <f>AF21*AB21</f>
        <v>-1.4483651657392055E-9</v>
      </c>
      <c r="P15" s="9">
        <f>AG21*AB21</f>
        <v>-2.1032427043222746E-9</v>
      </c>
      <c r="Q15" s="9">
        <f>AH21*AB21</f>
        <v>-1.2791555159555271E-3</v>
      </c>
      <c r="R15" s="9">
        <f>AI21*AB21</f>
        <v>-1.1195064038060858E-4</v>
      </c>
      <c r="S15" s="9">
        <f>AJ21*AB21</f>
        <v>-1.0617929542438804E-4</v>
      </c>
      <c r="T15" s="9">
        <f>AK21*AB21</f>
        <v>-3.6943107043893732E-4</v>
      </c>
      <c r="U15" s="9">
        <f>AL21*AB21</f>
        <v>-1.9967538633496007E-7</v>
      </c>
      <c r="V15" s="9">
        <f>AM21*AB21</f>
        <v>-3.8810669089839804E-5</v>
      </c>
      <c r="W15" s="9">
        <f>AN21*AB21</f>
        <v>-2.6712279013391529E-2</v>
      </c>
      <c r="X15" s="9">
        <f>AO21*AB21</f>
        <v>-1.0282298790554074</v>
      </c>
      <c r="Y15" s="9">
        <f>AP21*AB21</f>
        <v>-1.7256537267107165E-3</v>
      </c>
      <c r="Z15" s="9">
        <f>AQ21*AB21</f>
        <v>-4.498705351673882E-8</v>
      </c>
      <c r="AA15" s="9">
        <f>AR21*AB21</f>
        <v>-0.32346267801023582</v>
      </c>
      <c r="AB15" s="9">
        <f>Parameter!F11</f>
        <v>-1</v>
      </c>
      <c r="AC15" s="9">
        <f>AB15*L15</f>
        <v>2.2288412010976987E-2</v>
      </c>
      <c r="AD15" s="9">
        <f>AB15*M15</f>
        <v>4.3115010381329201E-9</v>
      </c>
      <c r="AE15" s="9">
        <f>AB15*N15</f>
        <v>5.1255562540595738E-10</v>
      </c>
      <c r="AF15" s="9">
        <f>AB15*O15</f>
        <v>1.4483651657392055E-9</v>
      </c>
      <c r="AG15" s="9">
        <f>AB15*P15</f>
        <v>2.1032427043222746E-9</v>
      </c>
      <c r="AH15" s="9">
        <f>AB15*Q15</f>
        <v>1.2791555159555271E-3</v>
      </c>
      <c r="AI15" s="9">
        <f>AB15*R15</f>
        <v>1.1195064038060858E-4</v>
      </c>
      <c r="AJ15" s="9">
        <f>AB15*S15</f>
        <v>1.0617929542438804E-4</v>
      </c>
      <c r="AK15" s="9">
        <f>AB15*T15</f>
        <v>3.6943107043893732E-4</v>
      </c>
      <c r="AL15" s="9">
        <f>AB15*U15</f>
        <v>1.9967538633496007E-7</v>
      </c>
      <c r="AM15" s="9">
        <f>AB15*V15</f>
        <v>3.8810669089839804E-5</v>
      </c>
      <c r="AN15" s="9">
        <f>AB15*W15</f>
        <v>2.6712279013391529E-2</v>
      </c>
      <c r="AO15" s="9">
        <f>AB15*X15</f>
        <v>1.0282298790554074</v>
      </c>
      <c r="AP15" s="9">
        <f>AB15*Y15</f>
        <v>1.7256537267107165E-3</v>
      </c>
      <c r="AQ15" s="9">
        <f>AB15*Z15</f>
        <v>4.498705351673882E-8</v>
      </c>
      <c r="AR15" s="9">
        <f>AB15*AA15</f>
        <v>0.32346267801023582</v>
      </c>
    </row>
    <row r="16" spans="1:45" ht="101" x14ac:dyDescent="0.35">
      <c r="A16" s="9" t="s">
        <v>209</v>
      </c>
      <c r="B16" s="9" t="s">
        <v>52</v>
      </c>
      <c r="C16" s="9" t="s">
        <v>190</v>
      </c>
      <c r="D16" s="9" t="s">
        <v>239</v>
      </c>
      <c r="E16" s="9" t="s">
        <v>209</v>
      </c>
      <c r="F16" s="9" t="s">
        <v>52</v>
      </c>
      <c r="G16" s="9" t="s">
        <v>239</v>
      </c>
      <c r="H16" s="9">
        <v>-1</v>
      </c>
      <c r="I16" s="9" t="s">
        <v>252</v>
      </c>
      <c r="J16" s="9" t="b">
        <v>0</v>
      </c>
      <c r="AB16" s="9">
        <f>H16</f>
        <v>-1</v>
      </c>
      <c r="AC16" s="9">
        <f t="shared" ref="AC16:AR16" si="5">+AC17+AC18</f>
        <v>0.12851890911065217</v>
      </c>
      <c r="AD16" s="9">
        <f t="shared" si="5"/>
        <v>-6.2409364851852009E-9</v>
      </c>
      <c r="AE16" s="9">
        <f t="shared" si="5"/>
        <v>1.8905083667674135E-11</v>
      </c>
      <c r="AF16" s="9">
        <f t="shared" si="5"/>
        <v>-1.1350570168640497E-9</v>
      </c>
      <c r="AG16" s="9">
        <f t="shared" si="5"/>
        <v>-5.9458784848721058E-10</v>
      </c>
      <c r="AH16" s="9">
        <f t="shared" si="5"/>
        <v>-6.6537742875759213E-4</v>
      </c>
      <c r="AI16" s="9">
        <f t="shared" si="5"/>
        <v>-1.54868925155102E-4</v>
      </c>
      <c r="AJ16" s="9">
        <f t="shared" si="5"/>
        <v>-1.3299718970430851E-4</v>
      </c>
      <c r="AK16" s="9">
        <f t="shared" si="5"/>
        <v>-5.8463500869281526E-4</v>
      </c>
      <c r="AL16" s="9">
        <f t="shared" si="5"/>
        <v>3.7276085289784892E-7</v>
      </c>
      <c r="AM16" s="9">
        <f t="shared" si="5"/>
        <v>-5.2125666585269905E-5</v>
      </c>
      <c r="AN16" s="9">
        <f t="shared" si="5"/>
        <v>-9.8789316242161081E-3</v>
      </c>
      <c r="AO16" s="9">
        <f t="shared" si="5"/>
        <v>-0.22271170068050039</v>
      </c>
      <c r="AP16" s="9">
        <f t="shared" si="5"/>
        <v>-8.8621028242994605E-3</v>
      </c>
      <c r="AQ16" s="9">
        <f t="shared" si="5"/>
        <v>-3.1622295463658174E-8</v>
      </c>
      <c r="AR16" s="9">
        <f t="shared" si="5"/>
        <v>-0.83960438542220639</v>
      </c>
    </row>
    <row r="17" spans="1:45" ht="76" x14ac:dyDescent="0.35">
      <c r="A17" s="9" t="s">
        <v>212</v>
      </c>
      <c r="B17" s="9" t="s">
        <v>55</v>
      </c>
      <c r="C17" s="9" t="s">
        <v>190</v>
      </c>
      <c r="D17" s="9" t="s">
        <v>242</v>
      </c>
      <c r="E17" s="9" t="s">
        <v>209</v>
      </c>
      <c r="F17" s="9" t="s">
        <v>52</v>
      </c>
      <c r="G17" s="9" t="s">
        <v>239</v>
      </c>
      <c r="H17" s="9">
        <v>-0.5</v>
      </c>
      <c r="I17" s="9" t="s">
        <v>253</v>
      </c>
      <c r="J17" s="9" t="b">
        <v>1</v>
      </c>
      <c r="K17" s="9" t="s">
        <v>101</v>
      </c>
      <c r="L17" s="9">
        <f>AC23*AB23</f>
        <v>-0.18184070207174299</v>
      </c>
      <c r="M17" s="9">
        <f>AD23*AB23</f>
        <v>9.3032699968472022E-10</v>
      </c>
      <c r="N17" s="9">
        <f>AE23*AB23</f>
        <v>-1.8151359326158214E-10</v>
      </c>
      <c r="O17" s="9">
        <f>AF23*AB23</f>
        <v>2.3082525785341324E-10</v>
      </c>
      <c r="P17" s="9">
        <f>AG23*AB23</f>
        <v>4.5150718710503579E-10</v>
      </c>
      <c r="Q17" s="9">
        <f>AH23*AB23</f>
        <v>4.2430612636929139E-4</v>
      </c>
      <c r="R17" s="9">
        <f>AI23*AB23</f>
        <v>8.3982296519081448E-5</v>
      </c>
      <c r="S17" s="9">
        <f>AJ23*AB23</f>
        <v>6.4007205366825365E-5</v>
      </c>
      <c r="T17" s="9">
        <f>AK23*AB23</f>
        <v>3.319667565811468E-4</v>
      </c>
      <c r="U17" s="9">
        <f>AL23*AB23</f>
        <v>-8.9312829059233977E-7</v>
      </c>
      <c r="V17" s="9">
        <f>AM23*AB23</f>
        <v>2.925715860585605E-5</v>
      </c>
      <c r="W17" s="9">
        <f>AN23*AB23</f>
        <v>6.4001043813447745E-3</v>
      </c>
      <c r="X17" s="9">
        <f>AO23*AB23</f>
        <v>0.19622453554925864</v>
      </c>
      <c r="Y17" s="9">
        <f>AP23*AB23</f>
        <v>5.4510291257733592E-3</v>
      </c>
      <c r="Z17" s="9">
        <f>AQ23*AB23</f>
        <v>1.4561073424251388E-8</v>
      </c>
      <c r="AA17" s="9">
        <f>AR23*AB23</f>
        <v>-5.4579076772014144E-2</v>
      </c>
      <c r="AB17" s="9">
        <f>Parameter!F12</f>
        <v>-0.5</v>
      </c>
      <c r="AC17" s="9">
        <f>AB17*L17</f>
        <v>9.0920351035871497E-2</v>
      </c>
      <c r="AD17" s="9">
        <f>AB17*M17</f>
        <v>-4.6516349984236011E-10</v>
      </c>
      <c r="AE17" s="9">
        <f>AB17*N17</f>
        <v>9.0756796630791072E-11</v>
      </c>
      <c r="AF17" s="9">
        <f>AB17*O17</f>
        <v>-1.1541262892670662E-10</v>
      </c>
      <c r="AG17" s="9">
        <f>AB17*P17</f>
        <v>-2.257535935525179E-10</v>
      </c>
      <c r="AH17" s="9">
        <f>AB17*Q17</f>
        <v>-2.1215306318464569E-4</v>
      </c>
      <c r="AI17" s="9">
        <f>AB17*R17</f>
        <v>-4.1991148259540724E-5</v>
      </c>
      <c r="AJ17" s="9">
        <f>AB17*S17</f>
        <v>-3.2003602683412682E-5</v>
      </c>
      <c r="AK17" s="9">
        <f>AB17*T17</f>
        <v>-1.659833782905734E-4</v>
      </c>
      <c r="AL17" s="9">
        <f>AB17*U17</f>
        <v>4.4656414529616989E-7</v>
      </c>
      <c r="AM17" s="9">
        <f>AB17*V17</f>
        <v>-1.4628579302928025E-5</v>
      </c>
      <c r="AN17" s="9">
        <f>AB17*W17</f>
        <v>-3.2000521906723873E-3</v>
      </c>
      <c r="AO17" s="9">
        <f>AB17*X17</f>
        <v>-9.8112267774629322E-2</v>
      </c>
      <c r="AP17" s="9">
        <f>AB17*Y17</f>
        <v>-2.7255145628866796E-3</v>
      </c>
      <c r="AQ17" s="9">
        <f>AB17*Z17</f>
        <v>-7.2805367121256939E-9</v>
      </c>
      <c r="AR17" s="9">
        <f>AB17*AA17</f>
        <v>2.7289538386007072E-2</v>
      </c>
      <c r="AS17" s="9" t="s">
        <v>41</v>
      </c>
    </row>
    <row r="18" spans="1:45" ht="76" x14ac:dyDescent="0.35">
      <c r="A18" s="9" t="s">
        <v>213</v>
      </c>
      <c r="B18" s="9" t="s">
        <v>56</v>
      </c>
      <c r="C18" s="9" t="s">
        <v>190</v>
      </c>
      <c r="D18" s="9" t="s">
        <v>242</v>
      </c>
      <c r="E18" s="9" t="s">
        <v>209</v>
      </c>
      <c r="F18" s="9" t="s">
        <v>52</v>
      </c>
      <c r="G18" s="9" t="s">
        <v>239</v>
      </c>
      <c r="H18" s="9">
        <v>-0.5</v>
      </c>
      <c r="I18" s="9" t="s">
        <v>253</v>
      </c>
      <c r="J18" s="9" t="b">
        <v>1</v>
      </c>
      <c r="K18" s="9" t="s">
        <v>103</v>
      </c>
      <c r="L18" s="9">
        <f>AC42*AB42</f>
        <v>-7.5197116149561316E-2</v>
      </c>
      <c r="M18" s="9">
        <f>AD42*AB42</f>
        <v>1.1551545970685681E-8</v>
      </c>
      <c r="N18" s="9">
        <f>AE42*AB42</f>
        <v>1.4370342592623387E-10</v>
      </c>
      <c r="O18" s="9">
        <f>AF42*AB42</f>
        <v>2.0392887758746863E-9</v>
      </c>
      <c r="P18" s="9">
        <f>AG42*AB42</f>
        <v>7.3766850986938526E-10</v>
      </c>
      <c r="Q18" s="9">
        <f>AH42*AB42</f>
        <v>9.0644873114589298E-4</v>
      </c>
      <c r="R18" s="9">
        <f>AI42*AB42</f>
        <v>2.2575555379112256E-4</v>
      </c>
      <c r="S18" s="9">
        <f>AJ42*AB42</f>
        <v>2.0198717404179166E-4</v>
      </c>
      <c r="T18" s="9">
        <f>AK42*AB42</f>
        <v>8.3730326080448366E-4</v>
      </c>
      <c r="U18" s="9">
        <f>AL42*AB42</f>
        <v>1.4760658479664193E-7</v>
      </c>
      <c r="V18" s="9">
        <f>AM42*AB42</f>
        <v>7.499417456468376E-5</v>
      </c>
      <c r="W18" s="9">
        <f>AN42*AB42</f>
        <v>1.3357758867087443E-2</v>
      </c>
      <c r="X18" s="9">
        <f>AO42*AB42</f>
        <v>0.24919886581174214</v>
      </c>
      <c r="Y18" s="9">
        <f>AP42*AB42</f>
        <v>1.2273176522825561E-2</v>
      </c>
      <c r="Z18" s="9">
        <f>AQ42*AB42</f>
        <v>4.868351750306496E-8</v>
      </c>
      <c r="AA18" s="9">
        <f>AR42*AB42</f>
        <v>1.733787847616427</v>
      </c>
      <c r="AB18" s="9">
        <f>Parameter!F13</f>
        <v>-0.5</v>
      </c>
      <c r="AC18" s="9">
        <f>AB18*L18</f>
        <v>3.7598558074780658E-2</v>
      </c>
      <c r="AD18" s="9">
        <f>AB18*M18</f>
        <v>-5.7757729853428405E-9</v>
      </c>
      <c r="AE18" s="9">
        <f>AB18*N18</f>
        <v>-7.1851712963116937E-11</v>
      </c>
      <c r="AF18" s="9">
        <f>AB18*O18</f>
        <v>-1.0196443879373432E-9</v>
      </c>
      <c r="AG18" s="9">
        <f>AB18*P18</f>
        <v>-3.6883425493469263E-10</v>
      </c>
      <c r="AH18" s="9">
        <f>AB18*Q18</f>
        <v>-4.5322436557294649E-4</v>
      </c>
      <c r="AI18" s="9">
        <f>AB18*R18</f>
        <v>-1.1287777689556128E-4</v>
      </c>
      <c r="AJ18" s="9">
        <f>AB18*S18</f>
        <v>-1.0099358702089583E-4</v>
      </c>
      <c r="AK18" s="9">
        <f>AB18*T18</f>
        <v>-4.1865163040224183E-4</v>
      </c>
      <c r="AL18" s="9">
        <f>AB18*U18</f>
        <v>-7.3803292398320965E-8</v>
      </c>
      <c r="AM18" s="9">
        <f>AB18*V18</f>
        <v>-3.749708728234188E-5</v>
      </c>
      <c r="AN18" s="9">
        <f>AB18*W18</f>
        <v>-6.6788794335437213E-3</v>
      </c>
      <c r="AO18" s="9">
        <f>AB18*X18</f>
        <v>-0.12459943290587107</v>
      </c>
      <c r="AP18" s="9">
        <f>AB18*Y18</f>
        <v>-6.1365882614127804E-3</v>
      </c>
      <c r="AQ18" s="9">
        <f>AB18*Z18</f>
        <v>-2.434175875153248E-8</v>
      </c>
      <c r="AR18" s="9">
        <f>AB18*AA18</f>
        <v>-0.86689392380821351</v>
      </c>
      <c r="AS18" s="9" t="s">
        <v>41</v>
      </c>
    </row>
    <row r="19" spans="1:45" ht="113.5" x14ac:dyDescent="0.35">
      <c r="A19" s="9" t="s">
        <v>210</v>
      </c>
      <c r="B19" s="9" t="s">
        <v>53</v>
      </c>
      <c r="C19" s="9" t="s">
        <v>190</v>
      </c>
      <c r="D19" s="9" t="s">
        <v>239</v>
      </c>
      <c r="E19" s="9" t="s">
        <v>210</v>
      </c>
      <c r="F19" s="9" t="s">
        <v>53</v>
      </c>
      <c r="G19" s="9" t="s">
        <v>239</v>
      </c>
      <c r="H19" s="9">
        <v>-1</v>
      </c>
      <c r="I19" s="9" t="s">
        <v>252</v>
      </c>
      <c r="J19" s="9" t="b">
        <v>0</v>
      </c>
      <c r="AB19" s="9">
        <f>H19</f>
        <v>-1</v>
      </c>
      <c r="AC19" s="9">
        <f t="shared" ref="AC19:AR19" si="6">+AC20</f>
        <v>2.3905874118175706E-2</v>
      </c>
      <c r="AD19" s="9">
        <f t="shared" si="6"/>
        <v>5.1015497236107054E-9</v>
      </c>
      <c r="AE19" s="9">
        <f t="shared" si="6"/>
        <v>3.9095077454140002E-10</v>
      </c>
      <c r="AF19" s="9">
        <f t="shared" si="6"/>
        <v>2.0489353729731303E-9</v>
      </c>
      <c r="AG19" s="9">
        <f t="shared" si="6"/>
        <v>2.111857318600909E-9</v>
      </c>
      <c r="AH19" s="9">
        <f t="shared" si="6"/>
        <v>1.4898400202453953E-3</v>
      </c>
      <c r="AI19" s="9">
        <f t="shared" si="6"/>
        <v>1.0599153893090963E-4</v>
      </c>
      <c r="AJ19" s="9">
        <f t="shared" si="6"/>
        <v>1.0025723044462845E-4</v>
      </c>
      <c r="AK19" s="9">
        <f t="shared" si="6"/>
        <v>3.3315049749953332E-4</v>
      </c>
      <c r="AL19" s="9">
        <f t="shared" si="6"/>
        <v>1.5785379882401675E-7</v>
      </c>
      <c r="AM19" s="9">
        <f t="shared" si="6"/>
        <v>3.5786353779932608E-5</v>
      </c>
      <c r="AN19" s="9">
        <f t="shared" si="6"/>
        <v>3.9885987615776018E-2</v>
      </c>
      <c r="AO19" s="9">
        <f t="shared" si="6"/>
        <v>1.0719489452201776</v>
      </c>
      <c r="AP19" s="9">
        <f t="shared" si="6"/>
        <v>1.6372497436828886E-3</v>
      </c>
      <c r="AQ19" s="9">
        <f t="shared" si="6"/>
        <v>3.1834369590780812E-8</v>
      </c>
      <c r="AR19" s="9">
        <f t="shared" si="6"/>
        <v>0.35847585517955283</v>
      </c>
    </row>
    <row r="20" spans="1:45" ht="76" x14ac:dyDescent="0.35">
      <c r="A20" s="9" t="s">
        <v>214</v>
      </c>
      <c r="B20" s="9" t="s">
        <v>57</v>
      </c>
      <c r="C20" s="9" t="s">
        <v>190</v>
      </c>
      <c r="D20" s="9" t="s">
        <v>242</v>
      </c>
      <c r="E20" s="9" t="s">
        <v>210</v>
      </c>
      <c r="F20" s="9" t="s">
        <v>53</v>
      </c>
      <c r="G20" s="9" t="s">
        <v>239</v>
      </c>
      <c r="H20" s="9">
        <v>-1</v>
      </c>
      <c r="I20" s="9" t="s">
        <v>253</v>
      </c>
      <c r="J20" s="9" t="b">
        <v>1</v>
      </c>
      <c r="K20" s="9" t="s">
        <v>105</v>
      </c>
      <c r="L20" s="9">
        <f>AC61*AB61</f>
        <v>-2.3905874118175706E-2</v>
      </c>
      <c r="M20" s="9">
        <f>AD61*AB61</f>
        <v>-5.1015497236107054E-9</v>
      </c>
      <c r="N20" s="9">
        <f>AE61*AB61</f>
        <v>-3.9095077454140002E-10</v>
      </c>
      <c r="O20" s="9">
        <f>AF61*AB61</f>
        <v>-2.0489353729731303E-9</v>
      </c>
      <c r="P20" s="9">
        <f>AG61*AB61</f>
        <v>-2.111857318600909E-9</v>
      </c>
      <c r="Q20" s="9">
        <f>AH61*AB61</f>
        <v>-1.4898400202453953E-3</v>
      </c>
      <c r="R20" s="9">
        <f>AI61*AB61</f>
        <v>-1.0599153893090963E-4</v>
      </c>
      <c r="S20" s="9">
        <f>AJ61*AB61</f>
        <v>-1.0025723044462845E-4</v>
      </c>
      <c r="T20" s="9">
        <f>AK61*AB61</f>
        <v>-3.3315049749953332E-4</v>
      </c>
      <c r="U20" s="9">
        <f>AL61*AB61</f>
        <v>-1.5785379882401675E-7</v>
      </c>
      <c r="V20" s="9">
        <f>AM61*AB61</f>
        <v>-3.5786353779932608E-5</v>
      </c>
      <c r="W20" s="9">
        <f>AN61*AB61</f>
        <v>-3.9885987615776018E-2</v>
      </c>
      <c r="X20" s="9">
        <f>AO61*AB61</f>
        <v>-1.0719489452201776</v>
      </c>
      <c r="Y20" s="9">
        <f>AP61*AB61</f>
        <v>-1.6372497436828886E-3</v>
      </c>
      <c r="Z20" s="9">
        <f>AQ61*AB61</f>
        <v>-3.1834369590780812E-8</v>
      </c>
      <c r="AA20" s="9">
        <f>AR61*AB61</f>
        <v>-0.35847585517955283</v>
      </c>
      <c r="AB20" s="9">
        <f>Parameter!F14</f>
        <v>-1</v>
      </c>
      <c r="AC20" s="9">
        <f>AB20*L20</f>
        <v>2.3905874118175706E-2</v>
      </c>
      <c r="AD20" s="9">
        <f>AB20*M20</f>
        <v>5.1015497236107054E-9</v>
      </c>
      <c r="AE20" s="9">
        <f>AB20*N20</f>
        <v>3.9095077454140002E-10</v>
      </c>
      <c r="AF20" s="9">
        <f>AB20*O20</f>
        <v>2.0489353729731303E-9</v>
      </c>
      <c r="AG20" s="9">
        <f>AB20*P20</f>
        <v>2.111857318600909E-9</v>
      </c>
      <c r="AH20" s="9">
        <f>AB20*Q20</f>
        <v>1.4898400202453953E-3</v>
      </c>
      <c r="AI20" s="9">
        <f>AB20*R20</f>
        <v>1.0599153893090963E-4</v>
      </c>
      <c r="AJ20" s="9">
        <f>AB20*S20</f>
        <v>1.0025723044462845E-4</v>
      </c>
      <c r="AK20" s="9">
        <f>AB20*T20</f>
        <v>3.3315049749953332E-4</v>
      </c>
      <c r="AL20" s="9">
        <f>AB20*U20</f>
        <v>1.5785379882401675E-7</v>
      </c>
      <c r="AM20" s="9">
        <f>AB20*V20</f>
        <v>3.5786353779932608E-5</v>
      </c>
      <c r="AN20" s="9">
        <f>AB20*W20</f>
        <v>3.9885987615776018E-2</v>
      </c>
      <c r="AO20" s="9">
        <f>AB20*X20</f>
        <v>1.0719489452201776</v>
      </c>
      <c r="AP20" s="9">
        <f>AB20*Y20</f>
        <v>1.6372497436828886E-3</v>
      </c>
      <c r="AQ20" s="9">
        <f>AB20*Z20</f>
        <v>3.1834369590780812E-8</v>
      </c>
      <c r="AR20" s="9">
        <f>AB20*AA20</f>
        <v>0.35847585517955283</v>
      </c>
      <c r="AS20" s="9" t="s">
        <v>42</v>
      </c>
    </row>
    <row r="21" spans="1:45" ht="113.5" x14ac:dyDescent="0.35">
      <c r="A21" s="9" t="s">
        <v>211</v>
      </c>
      <c r="B21" s="9" t="s">
        <v>54</v>
      </c>
      <c r="C21" s="9" t="s">
        <v>190</v>
      </c>
      <c r="D21" s="9" t="s">
        <v>239</v>
      </c>
      <c r="E21" s="9" t="s">
        <v>211</v>
      </c>
      <c r="F21" s="9" t="s">
        <v>54</v>
      </c>
      <c r="G21" s="9" t="s">
        <v>239</v>
      </c>
      <c r="H21" s="9">
        <v>-1</v>
      </c>
      <c r="I21" s="9" t="s">
        <v>252</v>
      </c>
      <c r="J21" s="9" t="b">
        <v>0</v>
      </c>
      <c r="AB21" s="9">
        <f>H21</f>
        <v>-1</v>
      </c>
      <c r="AC21" s="9">
        <f t="shared" ref="AC21:AR21" si="7">+AC22</f>
        <v>2.2288412010976987E-2</v>
      </c>
      <c r="AD21" s="9">
        <f t="shared" si="7"/>
        <v>4.3115010381329201E-9</v>
      </c>
      <c r="AE21" s="9">
        <f t="shared" si="7"/>
        <v>5.1255562540595738E-10</v>
      </c>
      <c r="AF21" s="9">
        <f t="shared" si="7"/>
        <v>1.4483651657392055E-9</v>
      </c>
      <c r="AG21" s="9">
        <f t="shared" si="7"/>
        <v>2.1032427043222746E-9</v>
      </c>
      <c r="AH21" s="9">
        <f t="shared" si="7"/>
        <v>1.2791555159555271E-3</v>
      </c>
      <c r="AI21" s="9">
        <f t="shared" si="7"/>
        <v>1.1195064038060858E-4</v>
      </c>
      <c r="AJ21" s="9">
        <f t="shared" si="7"/>
        <v>1.0617929542438804E-4</v>
      </c>
      <c r="AK21" s="9">
        <f t="shared" si="7"/>
        <v>3.6943107043893732E-4</v>
      </c>
      <c r="AL21" s="9">
        <f t="shared" si="7"/>
        <v>1.9967538633496007E-7</v>
      </c>
      <c r="AM21" s="9">
        <f t="shared" si="7"/>
        <v>3.8810669089839804E-5</v>
      </c>
      <c r="AN21" s="9">
        <f t="shared" si="7"/>
        <v>2.6712279013391529E-2</v>
      </c>
      <c r="AO21" s="9">
        <f t="shared" si="7"/>
        <v>1.0282298790554074</v>
      </c>
      <c r="AP21" s="9">
        <f t="shared" si="7"/>
        <v>1.7256537267107165E-3</v>
      </c>
      <c r="AQ21" s="9">
        <f t="shared" si="7"/>
        <v>4.498705351673882E-8</v>
      </c>
      <c r="AR21" s="9">
        <f t="shared" si="7"/>
        <v>0.32346267801023582</v>
      </c>
    </row>
    <row r="22" spans="1:45" ht="76" x14ac:dyDescent="0.35">
      <c r="A22" s="9" t="s">
        <v>215</v>
      </c>
      <c r="B22" s="9" t="s">
        <v>58</v>
      </c>
      <c r="C22" s="9" t="s">
        <v>190</v>
      </c>
      <c r="D22" s="9" t="s">
        <v>242</v>
      </c>
      <c r="E22" s="9" t="s">
        <v>211</v>
      </c>
      <c r="F22" s="9" t="s">
        <v>54</v>
      </c>
      <c r="G22" s="9" t="s">
        <v>239</v>
      </c>
      <c r="H22" s="9">
        <v>-1</v>
      </c>
      <c r="I22" s="9" t="s">
        <v>253</v>
      </c>
      <c r="J22" s="9" t="b">
        <v>1</v>
      </c>
      <c r="K22" s="9" t="s">
        <v>107</v>
      </c>
      <c r="L22" s="9">
        <f>AC68*AB68</f>
        <v>-2.2288412010976987E-2</v>
      </c>
      <c r="M22" s="9">
        <f>AD68*AB68</f>
        <v>-4.3115010381329201E-9</v>
      </c>
      <c r="N22" s="9">
        <f>AE68*AB68</f>
        <v>-5.1255562540595738E-10</v>
      </c>
      <c r="O22" s="9">
        <f>AF68*AB68</f>
        <v>-1.4483651657392055E-9</v>
      </c>
      <c r="P22" s="9">
        <f>AG68*AB68</f>
        <v>-2.1032427043222746E-9</v>
      </c>
      <c r="Q22" s="9">
        <f>AH68*AB68</f>
        <v>-1.2791555159555271E-3</v>
      </c>
      <c r="R22" s="9">
        <f>AI68*AB68</f>
        <v>-1.1195064038060858E-4</v>
      </c>
      <c r="S22" s="9">
        <f>AJ68*AB68</f>
        <v>-1.0617929542438804E-4</v>
      </c>
      <c r="T22" s="9">
        <f>AK68*AB68</f>
        <v>-3.6943107043893732E-4</v>
      </c>
      <c r="U22" s="9">
        <f>AL68*AB68</f>
        <v>-1.9967538633496007E-7</v>
      </c>
      <c r="V22" s="9">
        <f>AM68*AB68</f>
        <v>-3.8810669089839804E-5</v>
      </c>
      <c r="W22" s="9">
        <f>AN68*AB68</f>
        <v>-2.6712279013391529E-2</v>
      </c>
      <c r="X22" s="9">
        <f>AO68*AB68</f>
        <v>-1.0282298790554074</v>
      </c>
      <c r="Y22" s="9">
        <f>AP68*AB68</f>
        <v>-1.7256537267107165E-3</v>
      </c>
      <c r="Z22" s="9">
        <f>AQ68*AB68</f>
        <v>-4.498705351673882E-8</v>
      </c>
      <c r="AA22" s="9">
        <f>AR68*AB68</f>
        <v>-0.32346267801023582</v>
      </c>
      <c r="AB22" s="9">
        <f>Parameter!F15</f>
        <v>-1</v>
      </c>
      <c r="AC22" s="9">
        <f>AB22*L22</f>
        <v>2.2288412010976987E-2</v>
      </c>
      <c r="AD22" s="9">
        <f>AB22*M22</f>
        <v>4.3115010381329201E-9</v>
      </c>
      <c r="AE22" s="9">
        <f>AB22*N22</f>
        <v>5.1255562540595738E-10</v>
      </c>
      <c r="AF22" s="9">
        <f>AB22*O22</f>
        <v>1.4483651657392055E-9</v>
      </c>
      <c r="AG22" s="9">
        <f>AB22*P22</f>
        <v>2.1032427043222746E-9</v>
      </c>
      <c r="AH22" s="9">
        <f>AB22*Q22</f>
        <v>1.2791555159555271E-3</v>
      </c>
      <c r="AI22" s="9">
        <f>AB22*R22</f>
        <v>1.1195064038060858E-4</v>
      </c>
      <c r="AJ22" s="9">
        <f>AB22*S22</f>
        <v>1.0617929542438804E-4</v>
      </c>
      <c r="AK22" s="9">
        <f>AB22*T22</f>
        <v>3.6943107043893732E-4</v>
      </c>
      <c r="AL22" s="9">
        <f>AB22*U22</f>
        <v>1.9967538633496007E-7</v>
      </c>
      <c r="AM22" s="9">
        <f>AB22*V22</f>
        <v>3.8810669089839804E-5</v>
      </c>
      <c r="AN22" s="9">
        <f>AB22*W22</f>
        <v>2.6712279013391529E-2</v>
      </c>
      <c r="AO22" s="9">
        <f>AB22*X22</f>
        <v>1.0282298790554074</v>
      </c>
      <c r="AP22" s="9">
        <f>AB22*Y22</f>
        <v>1.7256537267107165E-3</v>
      </c>
      <c r="AQ22" s="9">
        <f>AB22*Z22</f>
        <v>4.498705351673882E-8</v>
      </c>
      <c r="AR22" s="9">
        <f>AB22*AA22</f>
        <v>0.32346267801023582</v>
      </c>
      <c r="AS22" s="9" t="s">
        <v>43</v>
      </c>
    </row>
    <row r="23" spans="1:45" ht="76" x14ac:dyDescent="0.35">
      <c r="A23" s="9" t="s">
        <v>212</v>
      </c>
      <c r="B23" s="9" t="s">
        <v>55</v>
      </c>
      <c r="C23" s="9" t="s">
        <v>190</v>
      </c>
      <c r="D23" s="9" t="s">
        <v>242</v>
      </c>
      <c r="E23" s="9" t="s">
        <v>212</v>
      </c>
      <c r="F23" s="9" t="s">
        <v>55</v>
      </c>
      <c r="G23" s="9" t="s">
        <v>242</v>
      </c>
      <c r="H23" s="9">
        <v>-1</v>
      </c>
      <c r="I23" s="9" t="s">
        <v>252</v>
      </c>
      <c r="J23" s="9" t="b">
        <v>0</v>
      </c>
      <c r="AB23" s="9">
        <f>H23</f>
        <v>-1</v>
      </c>
      <c r="AC23" s="9">
        <f t="shared" ref="AC23:AR23" si="8">+AC24+AC25+AC26+AC27+AC28+AC29+AC30+AC31+AC32+AC33+AC34+AC35+AC36+AC37+AC38+AC39+AC40+AC41</f>
        <v>0.18184070207174299</v>
      </c>
      <c r="AD23" s="9">
        <f t="shared" si="8"/>
        <v>-9.3032699968472022E-10</v>
      </c>
      <c r="AE23" s="9">
        <f t="shared" si="8"/>
        <v>1.8151359326158214E-10</v>
      </c>
      <c r="AF23" s="9">
        <f t="shared" si="8"/>
        <v>-2.3082525785341324E-10</v>
      </c>
      <c r="AG23" s="9">
        <f t="shared" si="8"/>
        <v>-4.5150718710503579E-10</v>
      </c>
      <c r="AH23" s="9">
        <f t="shared" si="8"/>
        <v>-4.2430612636929139E-4</v>
      </c>
      <c r="AI23" s="9">
        <f t="shared" si="8"/>
        <v>-8.3982296519081448E-5</v>
      </c>
      <c r="AJ23" s="9">
        <f t="shared" si="8"/>
        <v>-6.4007205366825365E-5</v>
      </c>
      <c r="AK23" s="9">
        <f t="shared" si="8"/>
        <v>-3.319667565811468E-4</v>
      </c>
      <c r="AL23" s="9">
        <f t="shared" si="8"/>
        <v>8.9312829059233977E-7</v>
      </c>
      <c r="AM23" s="9">
        <f t="shared" si="8"/>
        <v>-2.925715860585605E-5</v>
      </c>
      <c r="AN23" s="9">
        <f t="shared" si="8"/>
        <v>-6.4001043813447745E-3</v>
      </c>
      <c r="AO23" s="9">
        <f t="shared" si="8"/>
        <v>-0.19622453554925864</v>
      </c>
      <c r="AP23" s="9">
        <f t="shared" si="8"/>
        <v>-5.4510291257733592E-3</v>
      </c>
      <c r="AQ23" s="9">
        <f t="shared" si="8"/>
        <v>-1.4561073424251388E-8</v>
      </c>
      <c r="AR23" s="9">
        <f t="shared" si="8"/>
        <v>5.4579076772014144E-2</v>
      </c>
      <c r="AS23" s="9" t="s">
        <v>41</v>
      </c>
    </row>
    <row r="24" spans="1:45" ht="76" x14ac:dyDescent="0.35">
      <c r="A24" s="9" t="s">
        <v>216</v>
      </c>
      <c r="B24" s="9" t="s">
        <v>59</v>
      </c>
      <c r="C24" s="9" t="s">
        <v>191</v>
      </c>
      <c r="D24" s="9" t="s">
        <v>243</v>
      </c>
      <c r="E24" s="9" t="s">
        <v>212</v>
      </c>
      <c r="F24" s="9" t="s">
        <v>55</v>
      </c>
      <c r="G24" s="9" t="s">
        <v>242</v>
      </c>
      <c r="H24" s="9">
        <v>-2.2249999999999999E-2</v>
      </c>
      <c r="I24" s="9" t="s">
        <v>253</v>
      </c>
      <c r="J24" s="9" t="b">
        <v>0</v>
      </c>
      <c r="K24" s="9" t="s">
        <v>109</v>
      </c>
      <c r="L24" s="9">
        <v>8.6794167415729359E-2</v>
      </c>
      <c r="M24" s="9">
        <v>2.1284564433042459E-8</v>
      </c>
      <c r="N24" s="9">
        <v>1.6120344556734801E-9</v>
      </c>
      <c r="O24" s="9">
        <v>1.6156546777607789E-8</v>
      </c>
      <c r="P24" s="9">
        <v>7.5689813863396901E-9</v>
      </c>
      <c r="Q24" s="9">
        <v>6.196898803682095E-3</v>
      </c>
      <c r="R24" s="9">
        <v>2.662256396925514E-4</v>
      </c>
      <c r="S24" s="9">
        <v>2.7319140428780998E-4</v>
      </c>
      <c r="T24" s="9">
        <v>6.7799511386616251E-4</v>
      </c>
      <c r="U24" s="9">
        <v>6.5033429044003735E-7</v>
      </c>
      <c r="V24" s="9">
        <v>6.1240577241980767E-5</v>
      </c>
      <c r="W24" s="9">
        <v>0.31950666496318308</v>
      </c>
      <c r="X24" s="9">
        <v>2.499343636939138</v>
      </c>
      <c r="Y24" s="9">
        <v>6.2995751670887473E-3</v>
      </c>
      <c r="Z24" s="9">
        <v>2.1158529251567519E-7</v>
      </c>
      <c r="AA24" s="9">
        <v>1.4173422897516881</v>
      </c>
      <c r="AB24" s="9">
        <f>Parameter!F16</f>
        <v>-2.2249999999999999E-2</v>
      </c>
      <c r="AC24" s="9">
        <f t="shared" ref="AC24:AC41" si="9">AB24*L24</f>
        <v>-1.9311702249999781E-3</v>
      </c>
      <c r="AD24" s="9">
        <f t="shared" ref="AD24:AD41" si="10">AB24*M24</f>
        <v>-4.7358155863519475E-10</v>
      </c>
      <c r="AE24" s="9">
        <f t="shared" ref="AE24:AE41" si="11">AB24*N24</f>
        <v>-3.5867766638734927E-11</v>
      </c>
      <c r="AF24" s="9">
        <f t="shared" ref="AF24:AF41" si="12">AB24*O24</f>
        <v>-3.5948316580177326E-10</v>
      </c>
      <c r="AG24" s="9">
        <f t="shared" ref="AG24:AG41" si="13">AB24*P24</f>
        <v>-1.6840983584605809E-10</v>
      </c>
      <c r="AH24" s="9">
        <f t="shared" ref="AH24:AH41" si="14">AB24*Q24</f>
        <v>-1.3788099838192661E-4</v>
      </c>
      <c r="AI24" s="9">
        <f t="shared" ref="AI24:AI41" si="15">AB24*R24</f>
        <v>-5.9235204831592684E-6</v>
      </c>
      <c r="AJ24" s="9">
        <f t="shared" ref="AJ24:AJ41" si="16">AB24*S24</f>
        <v>-6.0785087454037715E-6</v>
      </c>
      <c r="AK24" s="9">
        <f t="shared" ref="AK24:AK41" si="17">AB24*T24</f>
        <v>-1.5085391283522116E-5</v>
      </c>
      <c r="AL24" s="9">
        <f t="shared" ref="AL24:AL41" si="18">AB24*U24</f>
        <v>-1.4469937962290831E-8</v>
      </c>
      <c r="AM24" s="9">
        <f t="shared" ref="AM24:AM41" si="19">AB24*V24</f>
        <v>-1.3626028436340721E-6</v>
      </c>
      <c r="AN24" s="9">
        <f t="shared" ref="AN24:AN41" si="20">AB24*W24</f>
        <v>-7.1090232954308229E-3</v>
      </c>
      <c r="AO24" s="9">
        <f t="shared" ref="AO24:AO41" si="21">AB24*X24</f>
        <v>-5.5610395921895817E-2</v>
      </c>
      <c r="AP24" s="9">
        <f t="shared" ref="AP24:AP41" si="22">AB24*Y24</f>
        <v>-1.4016554746772462E-4</v>
      </c>
      <c r="AQ24" s="9">
        <f t="shared" ref="AQ24:AQ41" si="23">AB24*Z24</f>
        <v>-4.7077727584737724E-9</v>
      </c>
      <c r="AR24" s="9">
        <f t="shared" ref="AR24:AR41" si="24">AB24*AA24</f>
        <v>-3.1535865946975057E-2</v>
      </c>
      <c r="AS24" s="9" t="s">
        <v>44</v>
      </c>
    </row>
    <row r="25" spans="1:45" ht="51" x14ac:dyDescent="0.35">
      <c r="A25" s="9" t="s">
        <v>217</v>
      </c>
      <c r="B25" s="9" t="s">
        <v>60</v>
      </c>
      <c r="C25" s="9" t="s">
        <v>191</v>
      </c>
      <c r="D25" s="9" t="s">
        <v>239</v>
      </c>
      <c r="E25" s="9" t="s">
        <v>212</v>
      </c>
      <c r="F25" s="9" t="s">
        <v>55</v>
      </c>
      <c r="G25" s="9" t="s">
        <v>242</v>
      </c>
      <c r="H25" s="9">
        <v>0.2</v>
      </c>
      <c r="I25" s="9" t="s">
        <v>253</v>
      </c>
      <c r="J25" s="9" t="b">
        <v>0</v>
      </c>
      <c r="K25" s="9" t="s">
        <v>111</v>
      </c>
      <c r="L25" s="9">
        <v>5.8584419319588618E-2</v>
      </c>
      <c r="M25" s="9">
        <v>3.7607381773061864E-9</v>
      </c>
      <c r="N25" s="9">
        <v>4.5481213633874461E-9</v>
      </c>
      <c r="O25" s="9">
        <v>5.0665591284556509E-9</v>
      </c>
      <c r="P25" s="9">
        <v>2.1630794662037309E-9</v>
      </c>
      <c r="Q25" s="9">
        <v>2.589862362777277E-3</v>
      </c>
      <c r="R25" s="9">
        <v>2.4260756430623471E-4</v>
      </c>
      <c r="S25" s="9">
        <v>2.5962873599580979E-4</v>
      </c>
      <c r="T25" s="9">
        <v>8.9292364569324952E-4</v>
      </c>
      <c r="U25" s="9">
        <v>6.1113657845979883E-6</v>
      </c>
      <c r="V25" s="9">
        <v>7.9774478582690837E-5</v>
      </c>
      <c r="W25" s="9">
        <v>6.3213471797680276E-2</v>
      </c>
      <c r="X25" s="9">
        <v>0.73003741087568896</v>
      </c>
      <c r="Y25" s="9">
        <v>1.0444836075149219E-2</v>
      </c>
      <c r="Z25" s="9">
        <v>2.291509332969943E-7</v>
      </c>
      <c r="AA25" s="9">
        <v>0.90114579763860725</v>
      </c>
      <c r="AB25" s="9">
        <f>Parameter!F17</f>
        <v>0.2</v>
      </c>
      <c r="AC25" s="9">
        <f t="shared" si="9"/>
        <v>1.1716883863917725E-2</v>
      </c>
      <c r="AD25" s="9">
        <f t="shared" si="10"/>
        <v>7.521476354612373E-10</v>
      </c>
      <c r="AE25" s="9">
        <f t="shared" si="11"/>
        <v>9.0962427267748925E-10</v>
      </c>
      <c r="AF25" s="9">
        <f t="shared" si="12"/>
        <v>1.0133118256911301E-9</v>
      </c>
      <c r="AG25" s="9">
        <f t="shared" si="13"/>
        <v>4.3261589324074619E-10</v>
      </c>
      <c r="AH25" s="9">
        <f t="shared" si="14"/>
        <v>5.1797247255545539E-4</v>
      </c>
      <c r="AI25" s="9">
        <f t="shared" si="15"/>
        <v>4.8521512861246945E-5</v>
      </c>
      <c r="AJ25" s="9">
        <f t="shared" si="16"/>
        <v>5.1925747199161961E-5</v>
      </c>
      <c r="AK25" s="9">
        <f t="shared" si="17"/>
        <v>1.7858472913864993E-4</v>
      </c>
      <c r="AL25" s="9">
        <f t="shared" si="18"/>
        <v>1.2222731569195978E-6</v>
      </c>
      <c r="AM25" s="9">
        <f t="shared" si="19"/>
        <v>1.5954895716538169E-5</v>
      </c>
      <c r="AN25" s="9">
        <f t="shared" si="20"/>
        <v>1.2642694359536057E-2</v>
      </c>
      <c r="AO25" s="9">
        <f t="shared" si="21"/>
        <v>0.14600748217513779</v>
      </c>
      <c r="AP25" s="9">
        <f t="shared" si="22"/>
        <v>2.0889672150298439E-3</v>
      </c>
      <c r="AQ25" s="9">
        <f t="shared" si="23"/>
        <v>4.5830186659398864E-8</v>
      </c>
      <c r="AR25" s="9">
        <f t="shared" si="24"/>
        <v>0.18022915952772145</v>
      </c>
      <c r="AS25" s="9" t="s">
        <v>44</v>
      </c>
    </row>
    <row r="26" spans="1:45" ht="63.5" x14ac:dyDescent="0.35">
      <c r="A26" s="9" t="s">
        <v>218</v>
      </c>
      <c r="B26" s="9" t="s">
        <v>61</v>
      </c>
      <c r="C26" s="9" t="s">
        <v>191</v>
      </c>
      <c r="D26" s="9" t="s">
        <v>243</v>
      </c>
      <c r="E26" s="9" t="s">
        <v>212</v>
      </c>
      <c r="F26" s="9" t="s">
        <v>55</v>
      </c>
      <c r="G26" s="9" t="s">
        <v>242</v>
      </c>
      <c r="H26" s="9">
        <v>-0.13800000000000001</v>
      </c>
      <c r="I26" s="9" t="s">
        <v>253</v>
      </c>
      <c r="J26" s="9" t="b">
        <v>0</v>
      </c>
      <c r="K26" s="9" t="s">
        <v>113</v>
      </c>
      <c r="L26" s="9">
        <v>4.6563664031970729E-2</v>
      </c>
      <c r="M26" s="9">
        <v>8.3712424044680414E-9</v>
      </c>
      <c r="N26" s="9">
        <v>1.669240941677868E-9</v>
      </c>
      <c r="O26" s="9">
        <v>1.602576985028692E-9</v>
      </c>
      <c r="P26" s="9">
        <v>9.6283996699760489E-10</v>
      </c>
      <c r="Q26" s="9">
        <v>2.7688146589585371E-3</v>
      </c>
      <c r="R26" s="9">
        <v>5.701171774890408E-4</v>
      </c>
      <c r="S26" s="9">
        <v>4.6399518138829878E-4</v>
      </c>
      <c r="T26" s="9">
        <v>2.2156719412170589E-3</v>
      </c>
      <c r="U26" s="9">
        <v>5.4789814026487049E-7</v>
      </c>
      <c r="V26" s="9">
        <v>2.0177260730590789E-4</v>
      </c>
      <c r="W26" s="9">
        <v>2.8646755666136739E-2</v>
      </c>
      <c r="X26" s="9">
        <v>0.81692055246511752</v>
      </c>
      <c r="Y26" s="9">
        <v>3.9563171171080559E-3</v>
      </c>
      <c r="Z26" s="9">
        <v>8.0412866162105004E-8</v>
      </c>
      <c r="AA26" s="9">
        <v>0.61309771927816592</v>
      </c>
      <c r="AB26" s="9">
        <f>Parameter!F18</f>
        <v>-0.13800000000000001</v>
      </c>
      <c r="AC26" s="9">
        <f t="shared" si="9"/>
        <v>-6.4257856364119612E-3</v>
      </c>
      <c r="AD26" s="9">
        <f t="shared" si="10"/>
        <v>-1.1552314518165897E-9</v>
      </c>
      <c r="AE26" s="9">
        <f t="shared" si="11"/>
        <v>-2.3035524995154581E-10</v>
      </c>
      <c r="AF26" s="9">
        <f t="shared" si="12"/>
        <v>-2.211556239339595E-10</v>
      </c>
      <c r="AG26" s="9">
        <f t="shared" si="13"/>
        <v>-1.3287191544566948E-10</v>
      </c>
      <c r="AH26" s="9">
        <f t="shared" si="14"/>
        <v>-3.8209642293627813E-4</v>
      </c>
      <c r="AI26" s="9">
        <f t="shared" si="15"/>
        <v>-7.8676170493487631E-5</v>
      </c>
      <c r="AJ26" s="9">
        <f t="shared" si="16"/>
        <v>-6.4031335031585236E-5</v>
      </c>
      <c r="AK26" s="9">
        <f t="shared" si="17"/>
        <v>-3.0576272788795418E-4</v>
      </c>
      <c r="AL26" s="9">
        <f t="shared" si="18"/>
        <v>-7.5609943356552132E-8</v>
      </c>
      <c r="AM26" s="9">
        <f t="shared" si="19"/>
        <v>-2.784461980821529E-5</v>
      </c>
      <c r="AN26" s="9">
        <f t="shared" si="20"/>
        <v>-3.9532522819268707E-3</v>
      </c>
      <c r="AO26" s="9">
        <f t="shared" si="21"/>
        <v>-0.11273503624018623</v>
      </c>
      <c r="AP26" s="9">
        <f t="shared" si="22"/>
        <v>-5.4597176216091177E-4</v>
      </c>
      <c r="AQ26" s="9">
        <f t="shared" si="23"/>
        <v>-1.1096975530370491E-8</v>
      </c>
      <c r="AR26" s="9">
        <f t="shared" si="24"/>
        <v>-8.4607485260386903E-2</v>
      </c>
      <c r="AS26" s="9" t="s">
        <v>44</v>
      </c>
    </row>
    <row r="27" spans="1:45" ht="51" x14ac:dyDescent="0.35">
      <c r="A27" s="9" t="s">
        <v>219</v>
      </c>
      <c r="B27" s="9" t="s">
        <v>62</v>
      </c>
      <c r="C27" s="9" t="s">
        <v>190</v>
      </c>
      <c r="D27" s="9" t="s">
        <v>243</v>
      </c>
      <c r="E27" s="9" t="s">
        <v>212</v>
      </c>
      <c r="F27" s="9" t="s">
        <v>55</v>
      </c>
      <c r="G27" s="9" t="s">
        <v>242</v>
      </c>
      <c r="H27" s="9">
        <v>0.3</v>
      </c>
      <c r="I27" s="9" t="s">
        <v>253</v>
      </c>
      <c r="J27" s="9" t="b">
        <v>0</v>
      </c>
      <c r="K27" s="9" t="s">
        <v>115</v>
      </c>
      <c r="L27" s="9">
        <v>3.097410869365537E-4</v>
      </c>
      <c r="M27" s="9">
        <v>1.5766793399147301E-11</v>
      </c>
      <c r="N27" s="9">
        <v>1.6552465404972181E-11</v>
      </c>
      <c r="O27" s="9">
        <v>4.6494817079785029E-11</v>
      </c>
      <c r="P27" s="9">
        <v>4.905400676215399E-12</v>
      </c>
      <c r="Q27" s="9">
        <v>5.4275572734806973E-5</v>
      </c>
      <c r="R27" s="9">
        <v>7.2594400662388633E-7</v>
      </c>
      <c r="S27" s="9">
        <v>1.630585140717605E-6</v>
      </c>
      <c r="T27" s="9">
        <v>2.5387381894116151E-6</v>
      </c>
      <c r="U27" s="9">
        <v>3.171976599439298E-8</v>
      </c>
      <c r="V27" s="9">
        <v>2.2311460757037211E-7</v>
      </c>
      <c r="W27" s="9">
        <v>2.3178562401341381E-4</v>
      </c>
      <c r="X27" s="9">
        <v>1.902192705187356E-3</v>
      </c>
      <c r="Y27" s="9">
        <v>1.521865985919317E-4</v>
      </c>
      <c r="Z27" s="9">
        <v>8.1218038131578143E-10</v>
      </c>
      <c r="AA27" s="9">
        <v>7.1223504129566337E-3</v>
      </c>
      <c r="AB27" s="9">
        <f>Parameter!F19</f>
        <v>0.3</v>
      </c>
      <c r="AC27" s="9">
        <f t="shared" si="9"/>
        <v>9.2922326080966105E-5</v>
      </c>
      <c r="AD27" s="9">
        <f t="shared" si="10"/>
        <v>4.7300380197441901E-12</v>
      </c>
      <c r="AE27" s="9">
        <f t="shared" si="11"/>
        <v>4.9657396214916544E-12</v>
      </c>
      <c r="AF27" s="9">
        <f t="shared" si="12"/>
        <v>1.3948445123935508E-11</v>
      </c>
      <c r="AG27" s="9">
        <f t="shared" si="13"/>
        <v>1.4716202028646196E-12</v>
      </c>
      <c r="AH27" s="9">
        <f t="shared" si="14"/>
        <v>1.6282671820442093E-5</v>
      </c>
      <c r="AI27" s="9">
        <f t="shared" si="15"/>
        <v>2.1778320198716589E-7</v>
      </c>
      <c r="AJ27" s="9">
        <f t="shared" si="16"/>
        <v>4.8917554221528149E-7</v>
      </c>
      <c r="AK27" s="9">
        <f t="shared" si="17"/>
        <v>7.6162145682348453E-7</v>
      </c>
      <c r="AL27" s="9">
        <f t="shared" si="18"/>
        <v>9.5159297983178933E-9</v>
      </c>
      <c r="AM27" s="9">
        <f t="shared" si="19"/>
        <v>6.6934382271111627E-8</v>
      </c>
      <c r="AN27" s="9">
        <f t="shared" si="20"/>
        <v>6.9535687204024145E-5</v>
      </c>
      <c r="AO27" s="9">
        <f t="shared" si="21"/>
        <v>5.7065781155620681E-4</v>
      </c>
      <c r="AP27" s="9">
        <f t="shared" si="22"/>
        <v>4.5655979577579509E-5</v>
      </c>
      <c r="AQ27" s="9">
        <f t="shared" si="23"/>
        <v>2.4365411439473443E-10</v>
      </c>
      <c r="AR27" s="9">
        <f t="shared" si="24"/>
        <v>2.1367051238869901E-3</v>
      </c>
    </row>
    <row r="28" spans="1:45" ht="63.5" x14ac:dyDescent="0.35">
      <c r="A28" s="9" t="s">
        <v>220</v>
      </c>
      <c r="B28" s="9" t="s">
        <v>63</v>
      </c>
      <c r="C28" s="9" t="s">
        <v>192</v>
      </c>
      <c r="D28" s="9" t="s">
        <v>244</v>
      </c>
      <c r="E28" s="9" t="s">
        <v>212</v>
      </c>
      <c r="F28" s="9" t="s">
        <v>55</v>
      </c>
      <c r="G28" s="9" t="s">
        <v>242</v>
      </c>
      <c r="H28" s="9">
        <v>7.9012345679012348E-3</v>
      </c>
      <c r="I28" s="9" t="s">
        <v>253</v>
      </c>
      <c r="J28" s="9" t="b">
        <v>0</v>
      </c>
      <c r="K28" s="9" t="s">
        <v>117</v>
      </c>
      <c r="L28" s="9">
        <v>0.32274583373881788</v>
      </c>
      <c r="M28" s="9">
        <v>2.8454169864308838E-7</v>
      </c>
      <c r="N28" s="9">
        <v>5.9358271758608089E-9</v>
      </c>
      <c r="O28" s="9">
        <v>9.6306573498839808E-9</v>
      </c>
      <c r="P28" s="9">
        <v>2.9637362274225671E-9</v>
      </c>
      <c r="Q28" s="9">
        <v>8.6374327356877612E-3</v>
      </c>
      <c r="R28" s="9">
        <v>1.09803957076268E-3</v>
      </c>
      <c r="S28" s="9">
        <v>1.1344404983879869E-3</v>
      </c>
      <c r="T28" s="9">
        <v>2.6872802732515241E-3</v>
      </c>
      <c r="U28" s="9">
        <v>1.291246424804808E-6</v>
      </c>
      <c r="V28" s="9">
        <v>2.4590366365511492E-4</v>
      </c>
      <c r="W28" s="9">
        <v>8.8893679157866834E-2</v>
      </c>
      <c r="X28" s="9">
        <v>0.26963927865455861</v>
      </c>
      <c r="Y28" s="9">
        <v>1.534318474136482E-2</v>
      </c>
      <c r="Z28" s="9">
        <v>1.8927070469149061E-7</v>
      </c>
      <c r="AA28" s="9">
        <v>43.184269067360951</v>
      </c>
      <c r="AB28" s="9">
        <f>Parameter!F20</f>
        <v>7.9012345679012348E-3</v>
      </c>
      <c r="AC28" s="9">
        <f t="shared" si="9"/>
        <v>2.5500905381832524E-3</v>
      </c>
      <c r="AD28" s="9">
        <f t="shared" si="10"/>
        <v>2.2482307053281057E-9</v>
      </c>
      <c r="AE28" s="9">
        <f t="shared" si="11"/>
        <v>4.6900362870998983E-11</v>
      </c>
      <c r="AF28" s="9">
        <f t="shared" si="12"/>
        <v>7.6094082764515409E-11</v>
      </c>
      <c r="AG28" s="9">
        <f t="shared" si="13"/>
        <v>2.3417175130252382E-11</v>
      </c>
      <c r="AH28" s="9">
        <f t="shared" si="14"/>
        <v>6.8246382109137866E-5</v>
      </c>
      <c r="AI28" s="9">
        <f t="shared" si="15"/>
        <v>8.6758682134335208E-6</v>
      </c>
      <c r="AJ28" s="9">
        <f t="shared" si="16"/>
        <v>8.9634804810902671E-6</v>
      </c>
      <c r="AK28" s="9">
        <f t="shared" si="17"/>
        <v>2.1232831788654019E-5</v>
      </c>
      <c r="AL28" s="9">
        <f t="shared" si="18"/>
        <v>1.0202440887346631E-8</v>
      </c>
      <c r="AM28" s="9">
        <f t="shared" si="19"/>
        <v>1.9429425276453526E-6</v>
      </c>
      <c r="AN28" s="9">
        <f t="shared" si="20"/>
        <v>7.0236981063005895E-4</v>
      </c>
      <c r="AO28" s="9">
        <f t="shared" si="21"/>
        <v>2.1304831893693521E-3</v>
      </c>
      <c r="AP28" s="9">
        <f t="shared" si="22"/>
        <v>1.2123010166016648E-4</v>
      </c>
      <c r="AQ28" s="9">
        <f t="shared" si="23"/>
        <v>1.4954722345994319E-9</v>
      </c>
      <c r="AR28" s="9">
        <f t="shared" si="24"/>
        <v>0.34120903954458037</v>
      </c>
    </row>
    <row r="29" spans="1:45" ht="51" x14ac:dyDescent="0.35">
      <c r="A29" s="9" t="s">
        <v>221</v>
      </c>
      <c r="B29" s="9" t="s">
        <v>64</v>
      </c>
      <c r="C29" s="9" t="s">
        <v>190</v>
      </c>
      <c r="D29" s="9" t="s">
        <v>245</v>
      </c>
      <c r="E29" s="9" t="s">
        <v>212</v>
      </c>
      <c r="F29" s="9" t="s">
        <v>55</v>
      </c>
      <c r="G29" s="9" t="s">
        <v>242</v>
      </c>
      <c r="H29" s="9">
        <v>-0.505</v>
      </c>
      <c r="I29" s="9" t="s">
        <v>253</v>
      </c>
      <c r="J29" s="9" t="b">
        <v>0</v>
      </c>
      <c r="K29" s="9" t="s">
        <v>119</v>
      </c>
      <c r="L29" s="9">
        <v>3.5124467101199431E-3</v>
      </c>
      <c r="M29" s="9">
        <v>4.5965466813352772E-10</v>
      </c>
      <c r="N29" s="9">
        <v>6.7818130159069689E-10</v>
      </c>
      <c r="O29" s="9">
        <v>5.3760373810655783E-10</v>
      </c>
      <c r="P29" s="9">
        <v>5.8769100364792655E-10</v>
      </c>
      <c r="Q29" s="9">
        <v>5.086386976055372E-4</v>
      </c>
      <c r="R29" s="9">
        <v>2.6747965127541328E-5</v>
      </c>
      <c r="S29" s="9">
        <v>2.945932473850022E-5</v>
      </c>
      <c r="T29" s="9">
        <v>1.162043509176719E-4</v>
      </c>
      <c r="U29" s="9">
        <v>1.066322503750543E-7</v>
      </c>
      <c r="V29" s="9">
        <v>8.602562963754642E-6</v>
      </c>
      <c r="W29" s="9">
        <v>8.5425113343358637E-3</v>
      </c>
      <c r="X29" s="9">
        <v>0.14192007383120731</v>
      </c>
      <c r="Y29" s="9">
        <v>1.5418583788990289E-2</v>
      </c>
      <c r="Z29" s="9">
        <v>7.1579458953629531E-8</v>
      </c>
      <c r="AA29" s="9">
        <v>5.8850677170880328E-2</v>
      </c>
      <c r="AB29" s="9">
        <f>Parameter!F21</f>
        <v>-0.505</v>
      </c>
      <c r="AC29" s="9">
        <f t="shared" si="9"/>
        <v>-1.7737855886105713E-3</v>
      </c>
      <c r="AD29" s="9">
        <f t="shared" si="10"/>
        <v>-2.3212560740743151E-10</v>
      </c>
      <c r="AE29" s="9">
        <f t="shared" si="11"/>
        <v>-3.4248155730330193E-10</v>
      </c>
      <c r="AF29" s="9">
        <f t="shared" si="12"/>
        <v>-2.7148988774381172E-10</v>
      </c>
      <c r="AG29" s="9">
        <f t="shared" si="13"/>
        <v>-2.967839568422029E-10</v>
      </c>
      <c r="AH29" s="9">
        <f t="shared" si="14"/>
        <v>-2.5686254229079626E-4</v>
      </c>
      <c r="AI29" s="9">
        <f t="shared" si="15"/>
        <v>-1.3507722389408371E-5</v>
      </c>
      <c r="AJ29" s="9">
        <f t="shared" si="16"/>
        <v>-1.4876958992942611E-5</v>
      </c>
      <c r="AK29" s="9">
        <f t="shared" si="17"/>
        <v>-5.8683197213424309E-5</v>
      </c>
      <c r="AL29" s="9">
        <f t="shared" si="18"/>
        <v>-5.3849286439402418E-8</v>
      </c>
      <c r="AM29" s="9">
        <f t="shared" si="19"/>
        <v>-4.3442942966960939E-6</v>
      </c>
      <c r="AN29" s="9">
        <f t="shared" si="20"/>
        <v>-4.3139682238396114E-3</v>
      </c>
      <c r="AO29" s="9">
        <f t="shared" si="21"/>
        <v>-7.1669637284759696E-2</v>
      </c>
      <c r="AP29" s="9">
        <f t="shared" si="22"/>
        <v>-7.786384813440096E-3</v>
      </c>
      <c r="AQ29" s="9">
        <f t="shared" si="23"/>
        <v>-3.6147626771582912E-8</v>
      </c>
      <c r="AR29" s="9">
        <f t="shared" si="24"/>
        <v>-2.9719591971294566E-2</v>
      </c>
    </row>
    <row r="30" spans="1:45" ht="51" x14ac:dyDescent="0.35">
      <c r="A30" s="9" t="s">
        <v>222</v>
      </c>
      <c r="B30" s="9" t="s">
        <v>65</v>
      </c>
      <c r="C30" s="9" t="s">
        <v>190</v>
      </c>
      <c r="D30" s="9" t="s">
        <v>245</v>
      </c>
      <c r="E30" s="9" t="s">
        <v>212</v>
      </c>
      <c r="F30" s="9" t="s">
        <v>55</v>
      </c>
      <c r="G30" s="9" t="s">
        <v>242</v>
      </c>
      <c r="H30" s="9">
        <v>-0.3</v>
      </c>
      <c r="I30" s="9" t="s">
        <v>253</v>
      </c>
      <c r="J30" s="9" t="b">
        <v>0</v>
      </c>
      <c r="K30" s="9" t="s">
        <v>121</v>
      </c>
      <c r="L30" s="9">
        <v>2.208048429993982E-3</v>
      </c>
      <c r="M30" s="9">
        <v>3.6407562204088151E-10</v>
      </c>
      <c r="N30" s="9">
        <v>2.8663092940161509E-10</v>
      </c>
      <c r="O30" s="9">
        <v>2.5259094968115899E-10</v>
      </c>
      <c r="P30" s="9">
        <v>4.5420277185105601E-10</v>
      </c>
      <c r="Q30" s="9">
        <v>3.5192848441430288E-4</v>
      </c>
      <c r="R30" s="9">
        <v>2.1914164794657789E-5</v>
      </c>
      <c r="S30" s="9">
        <v>1.9433235864921088E-5</v>
      </c>
      <c r="T30" s="9">
        <v>8.3342533686019886E-5</v>
      </c>
      <c r="U30" s="9">
        <v>5.4187122506649601E-8</v>
      </c>
      <c r="V30" s="9">
        <v>7.1635898272523946E-6</v>
      </c>
      <c r="W30" s="9">
        <v>3.666241880082197E-3</v>
      </c>
      <c r="X30" s="9">
        <v>0.1204346627355599</v>
      </c>
      <c r="Y30" s="9">
        <v>1.3385554914193229E-3</v>
      </c>
      <c r="Z30" s="9">
        <v>3.3063398258433237E-8</v>
      </c>
      <c r="AA30" s="9">
        <v>3.8871686669932431E-2</v>
      </c>
      <c r="AB30" s="9">
        <f>Parameter!F22</f>
        <v>-0.3</v>
      </c>
      <c r="AC30" s="9">
        <f t="shared" si="9"/>
        <v>-6.6241452899819459E-4</v>
      </c>
      <c r="AD30" s="9">
        <f t="shared" si="10"/>
        <v>-1.0922268661226444E-10</v>
      </c>
      <c r="AE30" s="9">
        <f t="shared" si="11"/>
        <v>-8.5989278820484523E-11</v>
      </c>
      <c r="AF30" s="9">
        <f t="shared" si="12"/>
        <v>-7.5777284904347689E-11</v>
      </c>
      <c r="AG30" s="9">
        <f t="shared" si="13"/>
        <v>-1.3626083155531679E-10</v>
      </c>
      <c r="AH30" s="9">
        <f t="shared" si="14"/>
        <v>-1.0557854532429086E-4</v>
      </c>
      <c r="AI30" s="9">
        <f t="shared" si="15"/>
        <v>-6.5742494383973369E-6</v>
      </c>
      <c r="AJ30" s="9">
        <f t="shared" si="16"/>
        <v>-5.829970759476326E-6</v>
      </c>
      <c r="AK30" s="9">
        <f t="shared" si="17"/>
        <v>-2.5002760105805966E-5</v>
      </c>
      <c r="AL30" s="9">
        <f t="shared" si="18"/>
        <v>-1.6256136751994878E-8</v>
      </c>
      <c r="AM30" s="9">
        <f t="shared" si="19"/>
        <v>-2.1490769481757184E-6</v>
      </c>
      <c r="AN30" s="9">
        <f t="shared" si="20"/>
        <v>-1.099872564024659E-3</v>
      </c>
      <c r="AO30" s="9">
        <f t="shared" si="21"/>
        <v>-3.6130398820667972E-2</v>
      </c>
      <c r="AP30" s="9">
        <f t="shared" si="22"/>
        <v>-4.0156664742579685E-4</v>
      </c>
      <c r="AQ30" s="9">
        <f t="shared" si="23"/>
        <v>-9.9190194775299701E-9</v>
      </c>
      <c r="AR30" s="9">
        <f t="shared" si="24"/>
        <v>-1.1661506000979729E-2</v>
      </c>
    </row>
    <row r="31" spans="1:45" ht="51" x14ac:dyDescent="0.35">
      <c r="A31" s="9" t="s">
        <v>223</v>
      </c>
      <c r="B31" s="9" t="s">
        <v>66</v>
      </c>
      <c r="C31" s="9" t="s">
        <v>193</v>
      </c>
      <c r="D31" s="9" t="s">
        <v>244</v>
      </c>
      <c r="E31" s="9" t="s">
        <v>212</v>
      </c>
      <c r="F31" s="9" t="s">
        <v>55</v>
      </c>
      <c r="G31" s="9" t="s">
        <v>242</v>
      </c>
      <c r="H31" s="9">
        <v>-3.7918864962611292E-4</v>
      </c>
      <c r="I31" s="9" t="s">
        <v>253</v>
      </c>
      <c r="J31" s="9" t="b">
        <v>0</v>
      </c>
      <c r="K31" s="9" t="s">
        <v>123</v>
      </c>
      <c r="L31" s="9">
        <v>0.7722763312339096</v>
      </c>
      <c r="M31" s="9">
        <v>1.632894618981998E-7</v>
      </c>
      <c r="N31" s="9">
        <v>3.0498514819627E-9</v>
      </c>
      <c r="O31" s="9">
        <v>1.0658229488526991E-8</v>
      </c>
      <c r="P31" s="9">
        <v>1.7610746071689179E-8</v>
      </c>
      <c r="Q31" s="9">
        <v>4.4266634782522088E-2</v>
      </c>
      <c r="R31" s="9">
        <v>2.3874160605787021E-3</v>
      </c>
      <c r="S31" s="9">
        <v>2.582192791907822E-3</v>
      </c>
      <c r="T31" s="9">
        <v>8.8204891425104608E-3</v>
      </c>
      <c r="U31" s="9">
        <v>1.174248891951587E-6</v>
      </c>
      <c r="V31" s="9">
        <v>8.7826087729740905E-4</v>
      </c>
      <c r="W31" s="9">
        <v>0.26623774034638248</v>
      </c>
      <c r="X31" s="9">
        <v>0.41572887627808591</v>
      </c>
      <c r="Y31" s="9">
        <v>4.4789838126912881E-2</v>
      </c>
      <c r="Z31" s="9">
        <v>2.2659798481796799E-7</v>
      </c>
      <c r="AA31" s="9">
        <v>9.9466637073283337</v>
      </c>
      <c r="AB31" s="9">
        <f>Parameter!F23</f>
        <v>-3.7918864962611292E-4</v>
      </c>
      <c r="AC31" s="9">
        <f t="shared" si="9"/>
        <v>-2.9283841917879488E-4</v>
      </c>
      <c r="AD31" s="9">
        <f t="shared" si="10"/>
        <v>-6.1917510555352999E-11</v>
      </c>
      <c r="AE31" s="9">
        <f t="shared" si="11"/>
        <v>-1.1564690650056356E-12</v>
      </c>
      <c r="AF31" s="9">
        <f t="shared" si="12"/>
        <v>-4.0414796471597656E-12</v>
      </c>
      <c r="AG31" s="9">
        <f t="shared" si="13"/>
        <v>-6.6777950218321923E-12</v>
      </c>
      <c r="AH31" s="9">
        <f t="shared" si="14"/>
        <v>-1.6785405466676872E-5</v>
      </c>
      <c r="AI31" s="9">
        <f t="shared" si="15"/>
        <v>-9.0528107210653217E-7</v>
      </c>
      <c r="AJ31" s="9">
        <f t="shared" si="16"/>
        <v>-9.7913819783780944E-7</v>
      </c>
      <c r="AK31" s="9">
        <f t="shared" si="17"/>
        <v>-3.3446293669903324E-6</v>
      </c>
      <c r="AL31" s="9">
        <f t="shared" si="18"/>
        <v>-4.4526185166408167E-10</v>
      </c>
      <c r="AM31" s="9">
        <f t="shared" si="19"/>
        <v>-3.3302655608184981E-7</v>
      </c>
      <c r="AN31" s="9">
        <f t="shared" si="20"/>
        <v>-1.0095432924145246E-4</v>
      </c>
      <c r="AO31" s="9">
        <f t="shared" si="21"/>
        <v>-1.5763967120646877E-4</v>
      </c>
      <c r="AP31" s="9">
        <f t="shared" si="22"/>
        <v>-1.6983798236316283E-5</v>
      </c>
      <c r="AQ31" s="9">
        <f t="shared" si="23"/>
        <v>-8.5923383871123723E-11</v>
      </c>
      <c r="AR31" s="9">
        <f t="shared" si="24"/>
        <v>-3.7716619794668968E-3</v>
      </c>
    </row>
    <row r="32" spans="1:45" ht="51" x14ac:dyDescent="0.35">
      <c r="A32" s="9" t="s">
        <v>224</v>
      </c>
      <c r="B32" s="9" t="s">
        <v>67</v>
      </c>
      <c r="C32" s="9" t="s">
        <v>193</v>
      </c>
      <c r="D32" s="9" t="s">
        <v>244</v>
      </c>
      <c r="E32" s="9" t="s">
        <v>212</v>
      </c>
      <c r="F32" s="9" t="s">
        <v>55</v>
      </c>
      <c r="G32" s="9" t="s">
        <v>242</v>
      </c>
      <c r="H32" s="9">
        <v>-2.7478223448371801E-3</v>
      </c>
      <c r="I32" s="9" t="s">
        <v>253</v>
      </c>
      <c r="J32" s="9" t="b">
        <v>0</v>
      </c>
      <c r="K32" s="9" t="s">
        <v>125</v>
      </c>
      <c r="L32" s="9">
        <v>1.013816366797277</v>
      </c>
      <c r="M32" s="9">
        <v>1.0188415340293791E-8</v>
      </c>
      <c r="N32" s="9">
        <v>5.6407313237395999E-9</v>
      </c>
      <c r="O32" s="9">
        <v>8.5295160988106743E-8</v>
      </c>
      <c r="P32" s="9">
        <v>7.442272141690216E-9</v>
      </c>
      <c r="Q32" s="9">
        <v>4.9213555083366294E-3</v>
      </c>
      <c r="R32" s="9">
        <v>1.783770246226439E-3</v>
      </c>
      <c r="S32" s="9">
        <v>2.7291905202341282E-3</v>
      </c>
      <c r="T32" s="9">
        <v>7.1770472219458434E-3</v>
      </c>
      <c r="U32" s="9">
        <v>6.4037668749905046E-5</v>
      </c>
      <c r="V32" s="9">
        <v>6.1635710567329715E-4</v>
      </c>
      <c r="W32" s="9">
        <v>0.1850213617106074</v>
      </c>
      <c r="X32" s="9">
        <v>2.4379899724975451</v>
      </c>
      <c r="Y32" s="9">
        <v>7.5651327777760707E-2</v>
      </c>
      <c r="Z32" s="9">
        <v>3.2232487038029151E-7</v>
      </c>
      <c r="AA32" s="9">
        <v>15.07177349127649</v>
      </c>
      <c r="AB32" s="9">
        <f>Parameter!F24</f>
        <v>-2.7478223448371801E-3</v>
      </c>
      <c r="AC32" s="9">
        <f t="shared" si="9"/>
        <v>-2.7857872662472045E-3</v>
      </c>
      <c r="AD32" s="9">
        <f t="shared" si="10"/>
        <v>-2.799595533054118E-11</v>
      </c>
      <c r="AE32" s="9">
        <f t="shared" si="11"/>
        <v>-1.5499727572594678E-11</v>
      </c>
      <c r="AF32" s="9">
        <f t="shared" si="12"/>
        <v>-2.3437594926960425E-10</v>
      </c>
      <c r="AG32" s="9">
        <f t="shared" si="13"/>
        <v>-2.0450041687295633E-11</v>
      </c>
      <c r="AH32" s="9">
        <f t="shared" si="14"/>
        <v>-1.3523010632694929E-5</v>
      </c>
      <c r="AI32" s="9">
        <f t="shared" si="15"/>
        <v>-4.9014837406367277E-6</v>
      </c>
      <c r="AJ32" s="9">
        <f t="shared" si="16"/>
        <v>-7.4993306948171455E-6</v>
      </c>
      <c r="AK32" s="9">
        <f t="shared" si="17"/>
        <v>-1.9721250726414395E-5</v>
      </c>
      <c r="AL32" s="9">
        <f t="shared" si="18"/>
        <v>-1.759641371022707E-7</v>
      </c>
      <c r="AM32" s="9">
        <f t="shared" si="19"/>
        <v>-1.693639827368257E-6</v>
      </c>
      <c r="AN32" s="9">
        <f t="shared" si="20"/>
        <v>-5.0840583198060927E-4</v>
      </c>
      <c r="AO32" s="9">
        <f t="shared" si="21"/>
        <v>-6.699163322917737E-3</v>
      </c>
      <c r="AP32" s="9">
        <f t="shared" si="22"/>
        <v>-2.0787640888433252E-4</v>
      </c>
      <c r="AQ32" s="9">
        <f t="shared" si="23"/>
        <v>-8.8569148112771275E-10</v>
      </c>
      <c r="AR32" s="9">
        <f t="shared" si="24"/>
        <v>-4.1414555975654216E-2</v>
      </c>
    </row>
    <row r="33" spans="1:45" ht="88.5" x14ac:dyDescent="0.35">
      <c r="A33" s="9" t="s">
        <v>225</v>
      </c>
      <c r="B33" s="9" t="s">
        <v>68</v>
      </c>
      <c r="C33" s="9" t="s">
        <v>193</v>
      </c>
      <c r="D33" s="9" t="s">
        <v>244</v>
      </c>
      <c r="E33" s="9" t="s">
        <v>212</v>
      </c>
      <c r="F33" s="9" t="s">
        <v>55</v>
      </c>
      <c r="G33" s="9" t="s">
        <v>242</v>
      </c>
      <c r="H33" s="9">
        <v>-2.0424372481724538E-2</v>
      </c>
      <c r="I33" s="9" t="s">
        <v>253</v>
      </c>
      <c r="J33" s="9" t="b">
        <v>0</v>
      </c>
      <c r="K33" s="9" t="s">
        <v>127</v>
      </c>
      <c r="L33" s="9">
        <v>0.6497856452523969</v>
      </c>
      <c r="M33" s="9">
        <v>7.3015263970924271E-8</v>
      </c>
      <c r="N33" s="9">
        <v>1.61072028884501E-9</v>
      </c>
      <c r="O33" s="9">
        <v>3.1340700686291001E-9</v>
      </c>
      <c r="P33" s="9">
        <v>9.3139061069586906E-10</v>
      </c>
      <c r="Q33" s="9">
        <v>2.2441633112353422E-3</v>
      </c>
      <c r="R33" s="9">
        <v>8.1467611954808472E-4</v>
      </c>
      <c r="S33" s="9">
        <v>6.7155556985020316E-4</v>
      </c>
      <c r="T33" s="9">
        <v>2.829349578445437E-3</v>
      </c>
      <c r="U33" s="9">
        <v>3.6992926622867551E-7</v>
      </c>
      <c r="V33" s="9">
        <v>2.5869400108990872E-4</v>
      </c>
      <c r="W33" s="9">
        <v>2.446838612115617E-2</v>
      </c>
      <c r="X33" s="9">
        <v>8.7892544286900007E-2</v>
      </c>
      <c r="Y33" s="9">
        <v>4.0480455315611147E-2</v>
      </c>
      <c r="Z33" s="9">
        <v>1.2271463816661679E-7</v>
      </c>
      <c r="AA33" s="9">
        <v>11.0814805714116</v>
      </c>
      <c r="AB33" s="9">
        <f>Parameter!F25</f>
        <v>-2.0424372481724538E-2</v>
      </c>
      <c r="AC33" s="9">
        <f t="shared" si="9"/>
        <v>-1.3271464051912677E-2</v>
      </c>
      <c r="AD33" s="9">
        <f t="shared" si="10"/>
        <v>-1.4912909481935989E-9</v>
      </c>
      <c r="AE33" s="9">
        <f t="shared" si="11"/>
        <v>-3.2897951143241423E-11</v>
      </c>
      <c r="AF33" s="9">
        <f t="shared" si="12"/>
        <v>-6.4011414465504726E-11</v>
      </c>
      <c r="AG33" s="9">
        <f t="shared" si="13"/>
        <v>-1.9023068758833321E-11</v>
      </c>
      <c r="AH33" s="9">
        <f t="shared" si="14"/>
        <v>-4.5835627378490946E-5</v>
      </c>
      <c r="AI33" s="9">
        <f t="shared" si="15"/>
        <v>-1.6639248517616033E-5</v>
      </c>
      <c r="AJ33" s="9">
        <f t="shared" si="16"/>
        <v>-1.3716101100797331E-5</v>
      </c>
      <c r="AK33" s="9">
        <f t="shared" si="17"/>
        <v>-5.7787689671179907E-5</v>
      </c>
      <c r="AL33" s="9">
        <f t="shared" si="18"/>
        <v>-7.55557312534551E-9</v>
      </c>
      <c r="AM33" s="9">
        <f t="shared" si="19"/>
        <v>-5.2836626370479495E-6</v>
      </c>
      <c r="AN33" s="9">
        <f t="shared" si="20"/>
        <v>-4.9975143216515272E-4</v>
      </c>
      <c r="AO33" s="9">
        <f t="shared" si="21"/>
        <v>-1.7951500628821159E-3</v>
      </c>
      <c r="AP33" s="9">
        <f t="shared" si="22"/>
        <v>-8.2678789759584807E-4</v>
      </c>
      <c r="AQ33" s="9">
        <f t="shared" si="23"/>
        <v>-2.5063694788750315E-9</v>
      </c>
      <c r="AR33" s="9">
        <f t="shared" si="24"/>
        <v>-0.22633228683950418</v>
      </c>
    </row>
    <row r="34" spans="1:45" ht="126" x14ac:dyDescent="0.35">
      <c r="A34" s="9" t="s">
        <v>226</v>
      </c>
      <c r="B34" s="9" t="s">
        <v>69</v>
      </c>
      <c r="C34" s="9" t="s">
        <v>194</v>
      </c>
      <c r="D34" s="9" t="s">
        <v>244</v>
      </c>
      <c r="E34" s="9" t="s">
        <v>212</v>
      </c>
      <c r="F34" s="9" t="s">
        <v>55</v>
      </c>
      <c r="G34" s="9" t="s">
        <v>242</v>
      </c>
      <c r="H34" s="9">
        <v>-8.3855793100000006E-2</v>
      </c>
      <c r="I34" s="9" t="s">
        <v>253</v>
      </c>
      <c r="J34" s="9" t="b">
        <v>0</v>
      </c>
      <c r="K34" s="9" t="s">
        <v>129</v>
      </c>
      <c r="L34" s="9">
        <v>2.6830673965996771E-2</v>
      </c>
      <c r="M34" s="9">
        <v>3.1512846881059259E-9</v>
      </c>
      <c r="N34" s="9">
        <v>8.6917637000798095E-11</v>
      </c>
      <c r="O34" s="9">
        <v>2.1744191989189871E-10</v>
      </c>
      <c r="P34" s="9">
        <v>5.1307427702569578E-11</v>
      </c>
      <c r="Q34" s="9">
        <v>1.002956273759337E-4</v>
      </c>
      <c r="R34" s="9">
        <v>3.0257248641636731E-5</v>
      </c>
      <c r="S34" s="9">
        <v>2.5642803060173979E-5</v>
      </c>
      <c r="T34" s="9">
        <v>9.9930704668498845E-5</v>
      </c>
      <c r="U34" s="9">
        <v>2.2783915428876511E-8</v>
      </c>
      <c r="V34" s="9">
        <v>9.1231301690130507E-6</v>
      </c>
      <c r="W34" s="9">
        <v>1.37078283243514E-3</v>
      </c>
      <c r="X34" s="9">
        <v>8.599485570436426E-3</v>
      </c>
      <c r="Y34" s="9">
        <v>1.7965527216665469E-3</v>
      </c>
      <c r="Z34" s="9">
        <v>2.7982870451679149E-8</v>
      </c>
      <c r="AA34" s="9">
        <v>0.47847426621165517</v>
      </c>
      <c r="AB34" s="9">
        <f>Parameter!F26</f>
        <v>-8.3855793100000006E-2</v>
      </c>
      <c r="AC34" s="9">
        <f t="shared" si="9"/>
        <v>-2.2499074448261817E-3</v>
      </c>
      <c r="AD34" s="9">
        <f t="shared" si="10"/>
        <v>-2.6425347680500856E-10</v>
      </c>
      <c r="AE34" s="9">
        <f t="shared" si="11"/>
        <v>-7.2885473850798297E-12</v>
      </c>
      <c r="AF34" s="9">
        <f t="shared" si="12"/>
        <v>-1.8233764645721833E-11</v>
      </c>
      <c r="AG34" s="9">
        <f t="shared" si="13"/>
        <v>-4.3024250419198831E-12</v>
      </c>
      <c r="AH34" s="9">
        <f t="shared" si="14"/>
        <v>-8.4103693780709929E-6</v>
      </c>
      <c r="AI34" s="9">
        <f t="shared" si="15"/>
        <v>-2.5372455818683461E-6</v>
      </c>
      <c r="AJ34" s="9">
        <f t="shared" si="16"/>
        <v>-2.1502975879179963E-6</v>
      </c>
      <c r="AK34" s="9">
        <f t="shared" si="17"/>
        <v>-8.3797684950188443E-6</v>
      </c>
      <c r="AL34" s="9">
        <f t="shared" si="18"/>
        <v>-1.9105632982117665E-9</v>
      </c>
      <c r="AM34" s="9">
        <f t="shared" si="19"/>
        <v>-7.6502731587712651E-7</v>
      </c>
      <c r="AN34" s="9">
        <f t="shared" si="20"/>
        <v>-1.1494808158171308E-4</v>
      </c>
      <c r="AO34" s="9">
        <f t="shared" si="21"/>
        <v>-7.2111668276095243E-4</v>
      </c>
      <c r="AP34" s="9">
        <f t="shared" si="22"/>
        <v>-1.5065135332131187E-4</v>
      </c>
      <c r="AQ34" s="9">
        <f t="shared" si="23"/>
        <v>-2.3465257949401106E-9</v>
      </c>
      <c r="AR34" s="9">
        <f t="shared" si="24"/>
        <v>-4.0122839071118882E-2</v>
      </c>
    </row>
    <row r="35" spans="1:45" ht="51" x14ac:dyDescent="0.35">
      <c r="A35" s="9" t="s">
        <v>227</v>
      </c>
      <c r="B35" s="9" t="s">
        <v>70</v>
      </c>
      <c r="C35" s="9" t="s">
        <v>190</v>
      </c>
      <c r="D35" s="9" t="s">
        <v>242</v>
      </c>
      <c r="E35" s="9" t="s">
        <v>212</v>
      </c>
      <c r="F35" s="9" t="s">
        <v>55</v>
      </c>
      <c r="G35" s="9" t="s">
        <v>242</v>
      </c>
      <c r="H35" s="9">
        <v>-0.04</v>
      </c>
      <c r="I35" s="9" t="s">
        <v>253</v>
      </c>
      <c r="J35" s="9" t="b">
        <v>0</v>
      </c>
      <c r="K35" s="9" t="s">
        <v>131</v>
      </c>
      <c r="L35" s="9">
        <v>3.7459900575597192E-2</v>
      </c>
      <c r="M35" s="9">
        <v>7.2260878933726889E-9</v>
      </c>
      <c r="N35" s="9">
        <v>1.3097977168314939E-9</v>
      </c>
      <c r="O35" s="9">
        <v>4.1174320812053044E-9</v>
      </c>
      <c r="P35" s="9">
        <v>3.5980193562740402E-9</v>
      </c>
      <c r="Q35" s="9">
        <v>2.1980029933349699E-3</v>
      </c>
      <c r="R35" s="9">
        <v>3.3936412856597128E-4</v>
      </c>
      <c r="S35" s="9">
        <v>3.586568813624875E-4</v>
      </c>
      <c r="T35" s="9">
        <v>1.219099686967621E-3</v>
      </c>
      <c r="U35" s="9">
        <v>5.3500743147412682E-7</v>
      </c>
      <c r="V35" s="9">
        <v>1.099924637363345E-4</v>
      </c>
      <c r="W35" s="9">
        <v>6.6013415538509895E-2</v>
      </c>
      <c r="X35" s="9">
        <v>1.5717170321801599</v>
      </c>
      <c r="Y35" s="9">
        <v>5.2357013470319749E-3</v>
      </c>
      <c r="Z35" s="9">
        <v>2.26225592115588E-7</v>
      </c>
      <c r="AA35" s="9">
        <v>0.55203482870377985</v>
      </c>
      <c r="AB35" s="9">
        <f>Parameter!F27</f>
        <v>-0.04</v>
      </c>
      <c r="AC35" s="9">
        <f t="shared" si="9"/>
        <v>-1.4983960230238876E-3</v>
      </c>
      <c r="AD35" s="9">
        <f t="shared" si="10"/>
        <v>-2.8904351573490754E-10</v>
      </c>
      <c r="AE35" s="9">
        <f t="shared" si="11"/>
        <v>-5.2391908673259758E-11</v>
      </c>
      <c r="AF35" s="9">
        <f t="shared" si="12"/>
        <v>-1.6469728324821219E-10</v>
      </c>
      <c r="AG35" s="9">
        <f t="shared" si="13"/>
        <v>-1.4392077425096161E-10</v>
      </c>
      <c r="AH35" s="9">
        <f t="shared" si="14"/>
        <v>-8.7920119733398799E-5</v>
      </c>
      <c r="AI35" s="9">
        <f t="shared" si="15"/>
        <v>-1.3574565142638852E-5</v>
      </c>
      <c r="AJ35" s="9">
        <f t="shared" si="16"/>
        <v>-1.4346275254499501E-5</v>
      </c>
      <c r="AK35" s="9">
        <f t="shared" si="17"/>
        <v>-4.8763987478704838E-5</v>
      </c>
      <c r="AL35" s="9">
        <f t="shared" si="18"/>
        <v>-2.1400297258965072E-8</v>
      </c>
      <c r="AM35" s="9">
        <f t="shared" si="19"/>
        <v>-4.3996985494533804E-6</v>
      </c>
      <c r="AN35" s="9">
        <f t="shared" si="20"/>
        <v>-2.6405366215403957E-3</v>
      </c>
      <c r="AO35" s="9">
        <f t="shared" si="21"/>
        <v>-6.2868681287206393E-2</v>
      </c>
      <c r="AP35" s="9">
        <f t="shared" si="22"/>
        <v>-2.09428053881279E-4</v>
      </c>
      <c r="AQ35" s="9">
        <f t="shared" si="23"/>
        <v>-9.0490236846235195E-9</v>
      </c>
      <c r="AR35" s="9">
        <f t="shared" si="24"/>
        <v>-2.2081393148151194E-2</v>
      </c>
    </row>
    <row r="36" spans="1:45" ht="51" x14ac:dyDescent="0.35">
      <c r="A36" s="9" t="s">
        <v>228</v>
      </c>
      <c r="B36" s="9" t="s">
        <v>71</v>
      </c>
      <c r="C36" s="9" t="s">
        <v>190</v>
      </c>
      <c r="D36" s="9" t="s">
        <v>243</v>
      </c>
      <c r="E36" s="9" t="s">
        <v>212</v>
      </c>
      <c r="F36" s="9" t="s">
        <v>55</v>
      </c>
      <c r="G36" s="9" t="s">
        <v>242</v>
      </c>
      <c r="H36" s="9">
        <v>6.6E-4</v>
      </c>
      <c r="I36" s="9" t="s">
        <v>253</v>
      </c>
      <c r="J36" s="9" t="b">
        <v>0</v>
      </c>
      <c r="K36" s="9" t="s">
        <v>133</v>
      </c>
      <c r="L36" s="9">
        <v>1.342292180499489</v>
      </c>
      <c r="M36" s="9">
        <v>2.5839038886390421E-7</v>
      </c>
      <c r="N36" s="9">
        <v>3.1457089170779107E-8</v>
      </c>
      <c r="O36" s="9">
        <v>9.3466700407268843E-8</v>
      </c>
      <c r="P36" s="9">
        <v>3.320404790203379E-8</v>
      </c>
      <c r="Q36" s="9">
        <v>3.4444866719688112E-2</v>
      </c>
      <c r="R36" s="9">
        <v>2.9479207247286952E-3</v>
      </c>
      <c r="S36" s="9">
        <v>6.0377513328860339E-3</v>
      </c>
      <c r="T36" s="9">
        <v>1.5957123563092659E-2</v>
      </c>
      <c r="U36" s="9">
        <v>2.0596977310040428E-5</v>
      </c>
      <c r="V36" s="9">
        <v>1.4750233406133891E-3</v>
      </c>
      <c r="W36" s="9">
        <v>0.76309303477408341</v>
      </c>
      <c r="X36" s="9">
        <v>4.9660910515295491</v>
      </c>
      <c r="Y36" s="9">
        <v>3.6683109963786</v>
      </c>
      <c r="Z36" s="9">
        <v>2.1845386276399269E-5</v>
      </c>
      <c r="AA36" s="9">
        <v>32.450500873298537</v>
      </c>
      <c r="AB36" s="9">
        <f>Parameter!F28</f>
        <v>6.6E-4</v>
      </c>
      <c r="AC36" s="9">
        <f t="shared" si="9"/>
        <v>8.8591283912966266E-4</v>
      </c>
      <c r="AD36" s="9">
        <f t="shared" si="10"/>
        <v>1.7053765665017679E-10</v>
      </c>
      <c r="AE36" s="9">
        <f t="shared" si="11"/>
        <v>2.0761678852714212E-11</v>
      </c>
      <c r="AF36" s="9">
        <f t="shared" si="12"/>
        <v>6.1688022268797437E-11</v>
      </c>
      <c r="AG36" s="9">
        <f t="shared" si="13"/>
        <v>2.1914671615342301E-11</v>
      </c>
      <c r="AH36" s="9">
        <f t="shared" si="14"/>
        <v>2.2733612034994155E-5</v>
      </c>
      <c r="AI36" s="9">
        <f t="shared" si="15"/>
        <v>1.945627678320939E-6</v>
      </c>
      <c r="AJ36" s="9">
        <f t="shared" si="16"/>
        <v>3.9849158797047825E-6</v>
      </c>
      <c r="AK36" s="9">
        <f t="shared" si="17"/>
        <v>1.0531701551641155E-5</v>
      </c>
      <c r="AL36" s="9">
        <f t="shared" si="18"/>
        <v>1.3594005024626683E-8</v>
      </c>
      <c r="AM36" s="9">
        <f t="shared" si="19"/>
        <v>9.7351540480483679E-7</v>
      </c>
      <c r="AN36" s="9">
        <f t="shared" si="20"/>
        <v>5.0364140295089507E-4</v>
      </c>
      <c r="AO36" s="9">
        <f t="shared" si="21"/>
        <v>3.2776200940095022E-3</v>
      </c>
      <c r="AP36" s="9">
        <f t="shared" si="22"/>
        <v>2.421085257609876E-3</v>
      </c>
      <c r="AQ36" s="9">
        <f t="shared" si="23"/>
        <v>1.4417954942423517E-8</v>
      </c>
      <c r="AR36" s="9">
        <f t="shared" si="24"/>
        <v>2.1417330576377035E-2</v>
      </c>
    </row>
    <row r="37" spans="1:45" ht="51" x14ac:dyDescent="0.35">
      <c r="A37" s="9" t="s">
        <v>229</v>
      </c>
      <c r="B37" s="9" t="s">
        <v>72</v>
      </c>
      <c r="C37" s="9" t="s">
        <v>190</v>
      </c>
      <c r="D37" s="9" t="s">
        <v>243</v>
      </c>
      <c r="E37" s="9" t="s">
        <v>212</v>
      </c>
      <c r="F37" s="9" t="s">
        <v>55</v>
      </c>
      <c r="G37" s="9" t="s">
        <v>242</v>
      </c>
      <c r="H37" s="9">
        <v>2.5000000000000001E-3</v>
      </c>
      <c r="I37" s="9" t="s">
        <v>253</v>
      </c>
      <c r="J37" s="9" t="b">
        <v>0</v>
      </c>
      <c r="K37" s="9" t="s">
        <v>135</v>
      </c>
      <c r="L37" s="9">
        <v>2.5580402693085501E-2</v>
      </c>
      <c r="M37" s="9">
        <v>2.1004277625788571E-9</v>
      </c>
      <c r="N37" s="9">
        <v>9.0508769525088387E-10</v>
      </c>
      <c r="O37" s="9">
        <v>2.8521571768771219E-9</v>
      </c>
      <c r="P37" s="9">
        <v>1.7495728641269059E-9</v>
      </c>
      <c r="Q37" s="9">
        <v>2.8447739659086622E-3</v>
      </c>
      <c r="R37" s="9">
        <v>1.2832282723482561E-4</v>
      </c>
      <c r="S37" s="9">
        <v>1.980966693215347E-4</v>
      </c>
      <c r="T37" s="9">
        <v>5.1975491861413451E-4</v>
      </c>
      <c r="U37" s="9">
        <v>1.7517464494632079E-6</v>
      </c>
      <c r="V37" s="9">
        <v>4.1329404120169711E-5</v>
      </c>
      <c r="W37" s="9">
        <v>2.177479834093006E-2</v>
      </c>
      <c r="X37" s="9">
        <v>0.27914175613449521</v>
      </c>
      <c r="Y37" s="9">
        <v>4.6092443869325282E-2</v>
      </c>
      <c r="Z37" s="9">
        <v>1.2069949266271969E-7</v>
      </c>
      <c r="AA37" s="9">
        <v>0.47033472072853499</v>
      </c>
      <c r="AB37" s="9">
        <f>Parameter!F29</f>
        <v>2.5000000000000001E-3</v>
      </c>
      <c r="AC37" s="9">
        <f t="shared" si="9"/>
        <v>6.395100673271375E-5</v>
      </c>
      <c r="AD37" s="9">
        <f t="shared" si="10"/>
        <v>5.2510694064471424E-12</v>
      </c>
      <c r="AE37" s="9">
        <f t="shared" si="11"/>
        <v>2.2627192381272095E-12</v>
      </c>
      <c r="AF37" s="9">
        <f t="shared" si="12"/>
        <v>7.1303929421928048E-12</v>
      </c>
      <c r="AG37" s="9">
        <f t="shared" si="13"/>
        <v>4.3739321603172648E-12</v>
      </c>
      <c r="AH37" s="9">
        <f t="shared" si="14"/>
        <v>7.1119349147716553E-6</v>
      </c>
      <c r="AI37" s="9">
        <f t="shared" si="15"/>
        <v>3.2080706808706406E-7</v>
      </c>
      <c r="AJ37" s="9">
        <f t="shared" si="16"/>
        <v>4.9524167330383677E-7</v>
      </c>
      <c r="AK37" s="9">
        <f t="shared" si="17"/>
        <v>1.2993872965353363E-6</v>
      </c>
      <c r="AL37" s="9">
        <f t="shared" si="18"/>
        <v>4.3793661236580198E-9</v>
      </c>
      <c r="AM37" s="9">
        <f t="shared" si="19"/>
        <v>1.0332351030042428E-7</v>
      </c>
      <c r="AN37" s="9">
        <f t="shared" si="20"/>
        <v>5.4436995852325149E-5</v>
      </c>
      <c r="AO37" s="9">
        <f t="shared" si="21"/>
        <v>6.9785439033623808E-4</v>
      </c>
      <c r="AP37" s="9">
        <f t="shared" si="22"/>
        <v>1.152311096733132E-4</v>
      </c>
      <c r="AQ37" s="9">
        <f t="shared" si="23"/>
        <v>3.0174873165679923E-10</v>
      </c>
      <c r="AR37" s="9">
        <f t="shared" si="24"/>
        <v>1.1758368018213376E-3</v>
      </c>
    </row>
    <row r="38" spans="1:45" ht="51" x14ac:dyDescent="0.35">
      <c r="A38" s="9" t="s">
        <v>230</v>
      </c>
      <c r="B38" s="9" t="s">
        <v>73</v>
      </c>
      <c r="C38" s="9" t="s">
        <v>190</v>
      </c>
      <c r="D38" s="9" t="s">
        <v>241</v>
      </c>
      <c r="E38" s="9" t="s">
        <v>212</v>
      </c>
      <c r="F38" s="9" t="s">
        <v>55</v>
      </c>
      <c r="G38" s="9" t="s">
        <v>242</v>
      </c>
      <c r="H38" s="9">
        <v>0.14499999999999999</v>
      </c>
      <c r="I38" s="9" t="s">
        <v>253</v>
      </c>
      <c r="J38" s="9" t="b">
        <v>0</v>
      </c>
      <c r="K38" s="9" t="s">
        <v>137</v>
      </c>
      <c r="L38" s="9">
        <v>8.4571379716073973E-5</v>
      </c>
      <c r="M38" s="9">
        <v>7.7459721131176098E-12</v>
      </c>
      <c r="N38" s="9">
        <v>1.4691193799656931E-11</v>
      </c>
      <c r="O38" s="9">
        <v>1.0058878357066929E-10</v>
      </c>
      <c r="P38" s="9">
        <v>2.8727987446797582E-12</v>
      </c>
      <c r="Q38" s="9">
        <v>7.0911767194581524E-6</v>
      </c>
      <c r="R38" s="9">
        <v>2.6803938140320069E-7</v>
      </c>
      <c r="S38" s="9">
        <v>4.8914605540711653E-7</v>
      </c>
      <c r="T38" s="9">
        <v>9.326060650242919E-7</v>
      </c>
      <c r="U38" s="9">
        <v>7.3332842002592953E-9</v>
      </c>
      <c r="V38" s="9">
        <v>2.1229913392476989E-7</v>
      </c>
      <c r="W38" s="9">
        <v>3.0488792083647201E-4</v>
      </c>
      <c r="X38" s="9">
        <v>1.506435435302732E-3</v>
      </c>
      <c r="Y38" s="9">
        <v>3.3152572131355023E-4</v>
      </c>
      <c r="Z38" s="9">
        <v>2.8042518470463721E-10</v>
      </c>
      <c r="AA38" s="9">
        <v>1.549668715319379E-3</v>
      </c>
      <c r="AB38" s="9">
        <f>Parameter!F30</f>
        <v>0.14499999999999999</v>
      </c>
      <c r="AC38" s="9">
        <f t="shared" si="9"/>
        <v>1.2262850058830725E-5</v>
      </c>
      <c r="AD38" s="9">
        <f t="shared" si="10"/>
        <v>1.1231659564020534E-12</v>
      </c>
      <c r="AE38" s="9">
        <f t="shared" si="11"/>
        <v>2.1302231009502548E-12</v>
      </c>
      <c r="AF38" s="9">
        <f t="shared" si="12"/>
        <v>1.4585373617747047E-11</v>
      </c>
      <c r="AG38" s="9">
        <f t="shared" si="13"/>
        <v>4.1655581797856492E-13</v>
      </c>
      <c r="AH38" s="9">
        <f t="shared" si="14"/>
        <v>1.0282206243214321E-6</v>
      </c>
      <c r="AI38" s="9">
        <f t="shared" si="15"/>
        <v>3.8865710303464097E-8</v>
      </c>
      <c r="AJ38" s="9">
        <f t="shared" si="16"/>
        <v>7.0926178034031898E-8</v>
      </c>
      <c r="AK38" s="9">
        <f t="shared" si="17"/>
        <v>1.3522787942852232E-7</v>
      </c>
      <c r="AL38" s="9">
        <f t="shared" si="18"/>
        <v>1.0633262090375976E-9</v>
      </c>
      <c r="AM38" s="9">
        <f t="shared" si="19"/>
        <v>3.0783374419091632E-8</v>
      </c>
      <c r="AN38" s="9">
        <f t="shared" si="20"/>
        <v>4.4208748521288437E-5</v>
      </c>
      <c r="AO38" s="9">
        <f t="shared" si="21"/>
        <v>2.1843313811889612E-4</v>
      </c>
      <c r="AP38" s="9">
        <f t="shared" si="22"/>
        <v>4.8071229590464778E-5</v>
      </c>
      <c r="AQ38" s="9">
        <f t="shared" si="23"/>
        <v>4.0661651782172392E-11</v>
      </c>
      <c r="AR38" s="9">
        <f t="shared" si="24"/>
        <v>2.2470196372130992E-4</v>
      </c>
    </row>
    <row r="39" spans="1:45" ht="51" x14ac:dyDescent="0.35">
      <c r="A39" s="9" t="s">
        <v>231</v>
      </c>
      <c r="B39" s="9" t="s">
        <v>74</v>
      </c>
      <c r="C39" s="9" t="s">
        <v>190</v>
      </c>
      <c r="D39" s="9" t="s">
        <v>243</v>
      </c>
      <c r="E39" s="9" t="s">
        <v>212</v>
      </c>
      <c r="F39" s="9" t="s">
        <v>55</v>
      </c>
      <c r="G39" s="9" t="s">
        <v>242</v>
      </c>
      <c r="H39" s="9">
        <v>-5.0000000000000001E-3</v>
      </c>
      <c r="I39" s="9" t="s">
        <v>253</v>
      </c>
      <c r="J39" s="9" t="b">
        <v>0</v>
      </c>
      <c r="K39" s="9" t="s">
        <v>139</v>
      </c>
      <c r="L39" s="9">
        <v>7.5104336301384357E-3</v>
      </c>
      <c r="M39" s="9">
        <v>1.5369118831887661E-9</v>
      </c>
      <c r="N39" s="9">
        <v>2.4058930938819672E-10</v>
      </c>
      <c r="O39" s="9">
        <v>8.635093203273432E-10</v>
      </c>
      <c r="P39" s="9">
        <v>1.403278164489439E-9</v>
      </c>
      <c r="Q39" s="9">
        <v>5.5767578115792729E-4</v>
      </c>
      <c r="R39" s="9">
        <v>9.2654878628291011E-5</v>
      </c>
      <c r="S39" s="9">
        <v>8.5755191011558317E-5</v>
      </c>
      <c r="T39" s="9">
        <v>3.9617069277285888E-4</v>
      </c>
      <c r="U39" s="9">
        <v>8.7759444709528551E-8</v>
      </c>
      <c r="V39" s="9">
        <v>3.0780947857059748E-5</v>
      </c>
      <c r="W39" s="9">
        <v>1.525574486162721E-2</v>
      </c>
      <c r="X39" s="9">
        <v>0.14796941066064709</v>
      </c>
      <c r="Y39" s="9">
        <v>1.0907473001971399E-3</v>
      </c>
      <c r="Z39" s="9">
        <v>2.9164679422452141E-8</v>
      </c>
      <c r="AA39" s="9">
        <v>0.1133021145125393</v>
      </c>
      <c r="AB39" s="9">
        <f>Parameter!F31</f>
        <v>-5.0000000000000001E-3</v>
      </c>
      <c r="AC39" s="9">
        <f t="shared" si="9"/>
        <v>-3.7552168150692178E-5</v>
      </c>
      <c r="AD39" s="9">
        <f t="shared" si="10"/>
        <v>-7.6845594159438302E-12</v>
      </c>
      <c r="AE39" s="9">
        <f t="shared" si="11"/>
        <v>-1.2029465469409836E-12</v>
      </c>
      <c r="AF39" s="9">
        <f t="shared" si="12"/>
        <v>-4.3175466016367158E-12</v>
      </c>
      <c r="AG39" s="9">
        <f t="shared" si="13"/>
        <v>-7.0163908224471956E-12</v>
      </c>
      <c r="AH39" s="9">
        <f t="shared" si="14"/>
        <v>-2.7883789057896366E-6</v>
      </c>
      <c r="AI39" s="9">
        <f t="shared" si="15"/>
        <v>-4.6327439314145508E-7</v>
      </c>
      <c r="AJ39" s="9">
        <f t="shared" si="16"/>
        <v>-4.2877595505779157E-7</v>
      </c>
      <c r="AK39" s="9">
        <f t="shared" si="17"/>
        <v>-1.9808534638642944E-6</v>
      </c>
      <c r="AL39" s="9">
        <f t="shared" si="18"/>
        <v>-4.3879722354764276E-10</v>
      </c>
      <c r="AM39" s="9">
        <f t="shared" si="19"/>
        <v>-1.5390473928529873E-7</v>
      </c>
      <c r="AN39" s="9">
        <f t="shared" si="20"/>
        <v>-7.6278724308136056E-5</v>
      </c>
      <c r="AO39" s="9">
        <f t="shared" si="21"/>
        <v>-7.3984705330323549E-4</v>
      </c>
      <c r="AP39" s="9">
        <f t="shared" si="22"/>
        <v>-5.4537365009856997E-6</v>
      </c>
      <c r="AQ39" s="9">
        <f t="shared" si="23"/>
        <v>-1.458233971122607E-10</v>
      </c>
      <c r="AR39" s="9">
        <f t="shared" si="24"/>
        <v>-5.6651057256269647E-4</v>
      </c>
    </row>
    <row r="40" spans="1:45" ht="51" x14ac:dyDescent="0.35">
      <c r="A40" s="9" t="s">
        <v>232</v>
      </c>
      <c r="B40" s="9" t="s">
        <v>75</v>
      </c>
      <c r="C40" s="9" t="s">
        <v>190</v>
      </c>
      <c r="D40" s="9" t="s">
        <v>246</v>
      </c>
      <c r="E40" s="9" t="s">
        <v>212</v>
      </c>
      <c r="F40" s="9" t="s">
        <v>55</v>
      </c>
      <c r="G40" s="9" t="s">
        <v>242</v>
      </c>
      <c r="H40" s="9">
        <v>0.17967</v>
      </c>
      <c r="I40" s="9" t="s">
        <v>254</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5" ht="51" x14ac:dyDescent="0.35">
      <c r="A41" s="9" t="s">
        <v>232</v>
      </c>
      <c r="B41" s="9" t="s">
        <v>75</v>
      </c>
      <c r="C41" s="9" t="s">
        <v>190</v>
      </c>
      <c r="D41" s="9" t="s">
        <v>246</v>
      </c>
      <c r="E41" s="9" t="s">
        <v>212</v>
      </c>
      <c r="F41" s="9" t="s">
        <v>55</v>
      </c>
      <c r="G41" s="9" t="s">
        <v>242</v>
      </c>
      <c r="H41" s="9">
        <v>1.777778E-2</v>
      </c>
      <c r="I41" s="9" t="s">
        <v>254</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5" ht="76" x14ac:dyDescent="0.35">
      <c r="A42" s="9" t="s">
        <v>213</v>
      </c>
      <c r="B42" s="9" t="s">
        <v>56</v>
      </c>
      <c r="C42" s="9" t="s">
        <v>190</v>
      </c>
      <c r="D42" s="9" t="s">
        <v>242</v>
      </c>
      <c r="E42" s="9" t="s">
        <v>213</v>
      </c>
      <c r="F42" s="9" t="s">
        <v>56</v>
      </c>
      <c r="G42" s="9" t="s">
        <v>242</v>
      </c>
      <c r="H42" s="9">
        <v>-1</v>
      </c>
      <c r="I42" s="9" t="s">
        <v>252</v>
      </c>
      <c r="J42" s="9" t="b">
        <v>0</v>
      </c>
      <c r="AB42" s="9">
        <f>H42</f>
        <v>-1</v>
      </c>
      <c r="AC42" s="9">
        <f t="shared" ref="AC42:AR42" si="25">+AC43+AC44+AC45+AC46+AC47+AC48+AC49+AC50+AC51+AC52+AC53+AC54+AC55+AC56+AC57+AC58+AC59+AC60</f>
        <v>7.5197116149561316E-2</v>
      </c>
      <c r="AD42" s="9">
        <f t="shared" si="25"/>
        <v>-1.1551545970685681E-8</v>
      </c>
      <c r="AE42" s="9">
        <f t="shared" si="25"/>
        <v>-1.4370342592623387E-10</v>
      </c>
      <c r="AF42" s="9">
        <f t="shared" si="25"/>
        <v>-2.0392887758746863E-9</v>
      </c>
      <c r="AG42" s="9">
        <f t="shared" si="25"/>
        <v>-7.3766850986938526E-10</v>
      </c>
      <c r="AH42" s="9">
        <f t="shared" si="25"/>
        <v>-9.0644873114589298E-4</v>
      </c>
      <c r="AI42" s="9">
        <f t="shared" si="25"/>
        <v>-2.2575555379112256E-4</v>
      </c>
      <c r="AJ42" s="9">
        <f t="shared" si="25"/>
        <v>-2.0198717404179166E-4</v>
      </c>
      <c r="AK42" s="9">
        <f t="shared" si="25"/>
        <v>-8.3730326080448366E-4</v>
      </c>
      <c r="AL42" s="9">
        <f t="shared" si="25"/>
        <v>-1.4760658479664193E-7</v>
      </c>
      <c r="AM42" s="9">
        <f t="shared" si="25"/>
        <v>-7.499417456468376E-5</v>
      </c>
      <c r="AN42" s="9">
        <f t="shared" si="25"/>
        <v>-1.3357758867087443E-2</v>
      </c>
      <c r="AO42" s="9">
        <f t="shared" si="25"/>
        <v>-0.24919886581174214</v>
      </c>
      <c r="AP42" s="9">
        <f t="shared" si="25"/>
        <v>-1.2273176522825561E-2</v>
      </c>
      <c r="AQ42" s="9">
        <f t="shared" si="25"/>
        <v>-4.868351750306496E-8</v>
      </c>
      <c r="AR42" s="9">
        <f t="shared" si="25"/>
        <v>-1.733787847616427</v>
      </c>
      <c r="AS42" s="9" t="s">
        <v>41</v>
      </c>
    </row>
    <row r="43" spans="1:45" ht="76" x14ac:dyDescent="0.35">
      <c r="A43" s="9" t="s">
        <v>216</v>
      </c>
      <c r="B43" s="9" t="s">
        <v>59</v>
      </c>
      <c r="C43" s="9" t="s">
        <v>191</v>
      </c>
      <c r="D43" s="9" t="s">
        <v>243</v>
      </c>
      <c r="E43" s="9" t="s">
        <v>213</v>
      </c>
      <c r="F43" s="9" t="s">
        <v>56</v>
      </c>
      <c r="G43" s="9" t="s">
        <v>242</v>
      </c>
      <c r="H43" s="9">
        <v>-2.2249999999999999E-2</v>
      </c>
      <c r="I43" s="9" t="s">
        <v>253</v>
      </c>
      <c r="J43" s="9" t="b">
        <v>0</v>
      </c>
      <c r="K43" s="9" t="s">
        <v>141</v>
      </c>
      <c r="L43" s="9">
        <v>8.6794167415729359E-2</v>
      </c>
      <c r="M43" s="9">
        <v>2.1284564433042459E-8</v>
      </c>
      <c r="N43" s="9">
        <v>1.6120344556734801E-9</v>
      </c>
      <c r="O43" s="9">
        <v>1.6156546777607789E-8</v>
      </c>
      <c r="P43" s="9">
        <v>7.5689813863396901E-9</v>
      </c>
      <c r="Q43" s="9">
        <v>6.196898803682095E-3</v>
      </c>
      <c r="R43" s="9">
        <v>2.662256396925514E-4</v>
      </c>
      <c r="S43" s="9">
        <v>2.7319140428780998E-4</v>
      </c>
      <c r="T43" s="9">
        <v>6.7799511386616251E-4</v>
      </c>
      <c r="U43" s="9">
        <v>6.5033429044003735E-7</v>
      </c>
      <c r="V43" s="9">
        <v>6.1240577241980767E-5</v>
      </c>
      <c r="W43" s="9">
        <v>0.31950666496318308</v>
      </c>
      <c r="X43" s="9">
        <v>2.499343636939138</v>
      </c>
      <c r="Y43" s="9">
        <v>6.2995751670887473E-3</v>
      </c>
      <c r="Z43" s="9">
        <v>2.1158529251567519E-7</v>
      </c>
      <c r="AA43" s="9">
        <v>1.4173422897516881</v>
      </c>
      <c r="AB43" s="9">
        <f>Parameter!F32</f>
        <v>-2.2249999999999999E-2</v>
      </c>
      <c r="AC43" s="9">
        <f t="shared" ref="AC43:AC60" si="26">AB43*L43</f>
        <v>-1.9311702249999781E-3</v>
      </c>
      <c r="AD43" s="9">
        <f t="shared" ref="AD43:AD60" si="27">AB43*M43</f>
        <v>-4.7358155863519475E-10</v>
      </c>
      <c r="AE43" s="9">
        <f t="shared" ref="AE43:AE60" si="28">AB43*N43</f>
        <v>-3.5867766638734927E-11</v>
      </c>
      <c r="AF43" s="9">
        <f t="shared" ref="AF43:AF60" si="29">AB43*O43</f>
        <v>-3.5948316580177326E-10</v>
      </c>
      <c r="AG43" s="9">
        <f t="shared" ref="AG43:AG60" si="30">AB43*P43</f>
        <v>-1.6840983584605809E-10</v>
      </c>
      <c r="AH43" s="9">
        <f t="shared" ref="AH43:AH60" si="31">AB43*Q43</f>
        <v>-1.3788099838192661E-4</v>
      </c>
      <c r="AI43" s="9">
        <f t="shared" ref="AI43:AI60" si="32">AB43*R43</f>
        <v>-5.9235204831592684E-6</v>
      </c>
      <c r="AJ43" s="9">
        <f t="shared" ref="AJ43:AJ60" si="33">AB43*S43</f>
        <v>-6.0785087454037715E-6</v>
      </c>
      <c r="AK43" s="9">
        <f t="shared" ref="AK43:AK60" si="34">AB43*T43</f>
        <v>-1.5085391283522116E-5</v>
      </c>
      <c r="AL43" s="9">
        <f t="shared" ref="AL43:AL60" si="35">AB43*U43</f>
        <v>-1.4469937962290831E-8</v>
      </c>
      <c r="AM43" s="9">
        <f t="shared" ref="AM43:AM60" si="36">AB43*V43</f>
        <v>-1.3626028436340721E-6</v>
      </c>
      <c r="AN43" s="9">
        <f t="shared" ref="AN43:AN60" si="37">AB43*W43</f>
        <v>-7.1090232954308229E-3</v>
      </c>
      <c r="AO43" s="9">
        <f t="shared" ref="AO43:AO60" si="38">AB43*X43</f>
        <v>-5.5610395921895817E-2</v>
      </c>
      <c r="AP43" s="9">
        <f t="shared" ref="AP43:AP60" si="39">AB43*Y43</f>
        <v>-1.4016554746772462E-4</v>
      </c>
      <c r="AQ43" s="9">
        <f t="shared" ref="AQ43:AQ60" si="40">AB43*Z43</f>
        <v>-4.7077727584737724E-9</v>
      </c>
      <c r="AR43" s="9">
        <f t="shared" ref="AR43:AR60" si="41">AB43*AA43</f>
        <v>-3.1535865946975057E-2</v>
      </c>
      <c r="AS43" s="9" t="s">
        <v>44</v>
      </c>
    </row>
    <row r="44" spans="1:45" ht="51" x14ac:dyDescent="0.35">
      <c r="A44" s="9" t="s">
        <v>217</v>
      </c>
      <c r="B44" s="9" t="s">
        <v>60</v>
      </c>
      <c r="C44" s="9" t="s">
        <v>191</v>
      </c>
      <c r="D44" s="9" t="s">
        <v>239</v>
      </c>
      <c r="E44" s="9" t="s">
        <v>213</v>
      </c>
      <c r="F44" s="9" t="s">
        <v>56</v>
      </c>
      <c r="G44" s="9" t="s">
        <v>242</v>
      </c>
      <c r="H44" s="9">
        <v>0.2</v>
      </c>
      <c r="I44" s="9" t="s">
        <v>253</v>
      </c>
      <c r="J44" s="9" t="b">
        <v>0</v>
      </c>
      <c r="K44" s="9" t="s">
        <v>143</v>
      </c>
      <c r="L44" s="9">
        <v>5.8584419319588618E-2</v>
      </c>
      <c r="M44" s="9">
        <v>3.7607381773061864E-9</v>
      </c>
      <c r="N44" s="9">
        <v>4.5481213633874461E-9</v>
      </c>
      <c r="O44" s="9">
        <v>5.0665591284556509E-9</v>
      </c>
      <c r="P44" s="9">
        <v>2.1630794662037309E-9</v>
      </c>
      <c r="Q44" s="9">
        <v>2.589862362777277E-3</v>
      </c>
      <c r="R44" s="9">
        <v>2.4260756430623471E-4</v>
      </c>
      <c r="S44" s="9">
        <v>2.5962873599580979E-4</v>
      </c>
      <c r="T44" s="9">
        <v>8.9292364569324952E-4</v>
      </c>
      <c r="U44" s="9">
        <v>6.1113657845979883E-6</v>
      </c>
      <c r="V44" s="9">
        <v>7.9774478582690837E-5</v>
      </c>
      <c r="W44" s="9">
        <v>6.3213471797680276E-2</v>
      </c>
      <c r="X44" s="9">
        <v>0.73003741087568896</v>
      </c>
      <c r="Y44" s="9">
        <v>1.0444836075149219E-2</v>
      </c>
      <c r="Z44" s="9">
        <v>2.291509332969943E-7</v>
      </c>
      <c r="AA44" s="9">
        <v>0.90114579763860725</v>
      </c>
      <c r="AB44" s="9">
        <f>Parameter!F33</f>
        <v>0.2</v>
      </c>
      <c r="AC44" s="9">
        <f t="shared" si="26"/>
        <v>1.1716883863917725E-2</v>
      </c>
      <c r="AD44" s="9">
        <f t="shared" si="27"/>
        <v>7.521476354612373E-10</v>
      </c>
      <c r="AE44" s="9">
        <f t="shared" si="28"/>
        <v>9.0962427267748925E-10</v>
      </c>
      <c r="AF44" s="9">
        <f t="shared" si="29"/>
        <v>1.0133118256911301E-9</v>
      </c>
      <c r="AG44" s="9">
        <f t="shared" si="30"/>
        <v>4.3261589324074619E-10</v>
      </c>
      <c r="AH44" s="9">
        <f t="shared" si="31"/>
        <v>5.1797247255545539E-4</v>
      </c>
      <c r="AI44" s="9">
        <f t="shared" si="32"/>
        <v>4.8521512861246945E-5</v>
      </c>
      <c r="AJ44" s="9">
        <f t="shared" si="33"/>
        <v>5.1925747199161961E-5</v>
      </c>
      <c r="AK44" s="9">
        <f t="shared" si="34"/>
        <v>1.7858472913864993E-4</v>
      </c>
      <c r="AL44" s="9">
        <f t="shared" si="35"/>
        <v>1.2222731569195978E-6</v>
      </c>
      <c r="AM44" s="9">
        <f t="shared" si="36"/>
        <v>1.5954895716538169E-5</v>
      </c>
      <c r="AN44" s="9">
        <f t="shared" si="37"/>
        <v>1.2642694359536057E-2</v>
      </c>
      <c r="AO44" s="9">
        <f t="shared" si="38"/>
        <v>0.14600748217513779</v>
      </c>
      <c r="AP44" s="9">
        <f t="shared" si="39"/>
        <v>2.0889672150298439E-3</v>
      </c>
      <c r="AQ44" s="9">
        <f t="shared" si="40"/>
        <v>4.5830186659398864E-8</v>
      </c>
      <c r="AR44" s="9">
        <f t="shared" si="41"/>
        <v>0.18022915952772145</v>
      </c>
      <c r="AS44" s="9" t="s">
        <v>44</v>
      </c>
    </row>
    <row r="45" spans="1:45" ht="63.5" x14ac:dyDescent="0.35">
      <c r="A45" s="9" t="s">
        <v>218</v>
      </c>
      <c r="B45" s="9" t="s">
        <v>61</v>
      </c>
      <c r="C45" s="9" t="s">
        <v>191</v>
      </c>
      <c r="D45" s="9" t="s">
        <v>243</v>
      </c>
      <c r="E45" s="9" t="s">
        <v>213</v>
      </c>
      <c r="F45" s="9" t="s">
        <v>56</v>
      </c>
      <c r="G45" s="9" t="s">
        <v>242</v>
      </c>
      <c r="H45" s="9">
        <v>-0.13800000000000001</v>
      </c>
      <c r="I45" s="9" t="s">
        <v>253</v>
      </c>
      <c r="J45" s="9" t="b">
        <v>0</v>
      </c>
      <c r="K45" s="9" t="s">
        <v>145</v>
      </c>
      <c r="L45" s="9">
        <v>4.6563664031970729E-2</v>
      </c>
      <c r="M45" s="9">
        <v>8.3712424044680414E-9</v>
      </c>
      <c r="N45" s="9">
        <v>1.669240941677868E-9</v>
      </c>
      <c r="O45" s="9">
        <v>1.602576985028692E-9</v>
      </c>
      <c r="P45" s="9">
        <v>9.6283996699760489E-10</v>
      </c>
      <c r="Q45" s="9">
        <v>2.7688146589585371E-3</v>
      </c>
      <c r="R45" s="9">
        <v>5.701171774890408E-4</v>
      </c>
      <c r="S45" s="9">
        <v>4.6399518138829878E-4</v>
      </c>
      <c r="T45" s="9">
        <v>2.2156719412170589E-3</v>
      </c>
      <c r="U45" s="9">
        <v>5.4789814026487049E-7</v>
      </c>
      <c r="V45" s="9">
        <v>2.0177260730590789E-4</v>
      </c>
      <c r="W45" s="9">
        <v>2.8646755666136739E-2</v>
      </c>
      <c r="X45" s="9">
        <v>0.81692055246511752</v>
      </c>
      <c r="Y45" s="9">
        <v>3.9563171171080559E-3</v>
      </c>
      <c r="Z45" s="9">
        <v>8.0412866162105004E-8</v>
      </c>
      <c r="AA45" s="9">
        <v>0.61309771927816592</v>
      </c>
      <c r="AB45" s="9">
        <f>Parameter!F34</f>
        <v>-0.13800000000000001</v>
      </c>
      <c r="AC45" s="9">
        <f t="shared" si="26"/>
        <v>-6.4257856364119612E-3</v>
      </c>
      <c r="AD45" s="9">
        <f t="shared" si="27"/>
        <v>-1.1552314518165897E-9</v>
      </c>
      <c r="AE45" s="9">
        <f t="shared" si="28"/>
        <v>-2.3035524995154581E-10</v>
      </c>
      <c r="AF45" s="9">
        <f t="shared" si="29"/>
        <v>-2.211556239339595E-10</v>
      </c>
      <c r="AG45" s="9">
        <f t="shared" si="30"/>
        <v>-1.3287191544566948E-10</v>
      </c>
      <c r="AH45" s="9">
        <f t="shared" si="31"/>
        <v>-3.8209642293627813E-4</v>
      </c>
      <c r="AI45" s="9">
        <f t="shared" si="32"/>
        <v>-7.8676170493487631E-5</v>
      </c>
      <c r="AJ45" s="9">
        <f t="shared" si="33"/>
        <v>-6.4031335031585236E-5</v>
      </c>
      <c r="AK45" s="9">
        <f t="shared" si="34"/>
        <v>-3.0576272788795418E-4</v>
      </c>
      <c r="AL45" s="9">
        <f t="shared" si="35"/>
        <v>-7.5609943356552132E-8</v>
      </c>
      <c r="AM45" s="9">
        <f t="shared" si="36"/>
        <v>-2.784461980821529E-5</v>
      </c>
      <c r="AN45" s="9">
        <f t="shared" si="37"/>
        <v>-3.9532522819268707E-3</v>
      </c>
      <c r="AO45" s="9">
        <f t="shared" si="38"/>
        <v>-0.11273503624018623</v>
      </c>
      <c r="AP45" s="9">
        <f t="shared" si="39"/>
        <v>-5.4597176216091177E-4</v>
      </c>
      <c r="AQ45" s="9">
        <f t="shared" si="40"/>
        <v>-1.1096975530370491E-8</v>
      </c>
      <c r="AR45" s="9">
        <f t="shared" si="41"/>
        <v>-8.4607485260386903E-2</v>
      </c>
      <c r="AS45" s="9" t="s">
        <v>44</v>
      </c>
    </row>
    <row r="46" spans="1:45" ht="51" x14ac:dyDescent="0.35">
      <c r="A46" s="9" t="s">
        <v>219</v>
      </c>
      <c r="B46" s="9" t="s">
        <v>62</v>
      </c>
      <c r="C46" s="9" t="s">
        <v>190</v>
      </c>
      <c r="D46" s="9" t="s">
        <v>243</v>
      </c>
      <c r="E46" s="9" t="s">
        <v>213</v>
      </c>
      <c r="F46" s="9" t="s">
        <v>56</v>
      </c>
      <c r="G46" s="9" t="s">
        <v>242</v>
      </c>
      <c r="H46" s="9">
        <v>0.3</v>
      </c>
      <c r="I46" s="9" t="s">
        <v>253</v>
      </c>
      <c r="J46" s="9" t="b">
        <v>0</v>
      </c>
      <c r="K46" s="9" t="s">
        <v>147</v>
      </c>
      <c r="L46" s="9">
        <v>3.097410869365537E-4</v>
      </c>
      <c r="M46" s="9">
        <v>1.5766793399147301E-11</v>
      </c>
      <c r="N46" s="9">
        <v>1.6552465404972181E-11</v>
      </c>
      <c r="O46" s="9">
        <v>4.6494817079785029E-11</v>
      </c>
      <c r="P46" s="9">
        <v>4.905400676215399E-12</v>
      </c>
      <c r="Q46" s="9">
        <v>5.4275572734806973E-5</v>
      </c>
      <c r="R46" s="9">
        <v>7.2594400662388633E-7</v>
      </c>
      <c r="S46" s="9">
        <v>1.630585140717605E-6</v>
      </c>
      <c r="T46" s="9">
        <v>2.5387381894116151E-6</v>
      </c>
      <c r="U46" s="9">
        <v>3.171976599439298E-8</v>
      </c>
      <c r="V46" s="9">
        <v>2.2311460757037211E-7</v>
      </c>
      <c r="W46" s="9">
        <v>2.3178562401341381E-4</v>
      </c>
      <c r="X46" s="9">
        <v>1.902192705187356E-3</v>
      </c>
      <c r="Y46" s="9">
        <v>1.521865985919317E-4</v>
      </c>
      <c r="Z46" s="9">
        <v>8.1218038131578143E-10</v>
      </c>
      <c r="AA46" s="9">
        <v>7.1223504129566337E-3</v>
      </c>
      <c r="AB46" s="9">
        <f>Parameter!F35</f>
        <v>0.3</v>
      </c>
      <c r="AC46" s="9">
        <f t="shared" si="26"/>
        <v>9.2922326080966105E-5</v>
      </c>
      <c r="AD46" s="9">
        <f t="shared" si="27"/>
        <v>4.7300380197441901E-12</v>
      </c>
      <c r="AE46" s="9">
        <f t="shared" si="28"/>
        <v>4.9657396214916544E-12</v>
      </c>
      <c r="AF46" s="9">
        <f t="shared" si="29"/>
        <v>1.3948445123935508E-11</v>
      </c>
      <c r="AG46" s="9">
        <f t="shared" si="30"/>
        <v>1.4716202028646196E-12</v>
      </c>
      <c r="AH46" s="9">
        <f t="shared" si="31"/>
        <v>1.6282671820442093E-5</v>
      </c>
      <c r="AI46" s="9">
        <f t="shared" si="32"/>
        <v>2.1778320198716589E-7</v>
      </c>
      <c r="AJ46" s="9">
        <f t="shared" si="33"/>
        <v>4.8917554221528149E-7</v>
      </c>
      <c r="AK46" s="9">
        <f t="shared" si="34"/>
        <v>7.6162145682348453E-7</v>
      </c>
      <c r="AL46" s="9">
        <f t="shared" si="35"/>
        <v>9.5159297983178933E-9</v>
      </c>
      <c r="AM46" s="9">
        <f t="shared" si="36"/>
        <v>6.6934382271111627E-8</v>
      </c>
      <c r="AN46" s="9">
        <f t="shared" si="37"/>
        <v>6.9535687204024145E-5</v>
      </c>
      <c r="AO46" s="9">
        <f t="shared" si="38"/>
        <v>5.7065781155620681E-4</v>
      </c>
      <c r="AP46" s="9">
        <f t="shared" si="39"/>
        <v>4.5655979577579509E-5</v>
      </c>
      <c r="AQ46" s="9">
        <f t="shared" si="40"/>
        <v>2.4365411439473443E-10</v>
      </c>
      <c r="AR46" s="9">
        <f t="shared" si="41"/>
        <v>2.1367051238869901E-3</v>
      </c>
    </row>
    <row r="47" spans="1:45" ht="63.5" x14ac:dyDescent="0.35">
      <c r="A47" s="9" t="s">
        <v>220</v>
      </c>
      <c r="B47" s="9" t="s">
        <v>63</v>
      </c>
      <c r="C47" s="9" t="s">
        <v>192</v>
      </c>
      <c r="D47" s="9" t="s">
        <v>244</v>
      </c>
      <c r="E47" s="9" t="s">
        <v>213</v>
      </c>
      <c r="F47" s="9" t="s">
        <v>56</v>
      </c>
      <c r="G47" s="9" t="s">
        <v>242</v>
      </c>
      <c r="H47" s="9">
        <v>7.4074074074074077E-3</v>
      </c>
      <c r="I47" s="9" t="s">
        <v>253</v>
      </c>
      <c r="J47" s="9" t="b">
        <v>0</v>
      </c>
      <c r="K47" s="9" t="s">
        <v>149</v>
      </c>
      <c r="L47" s="9">
        <v>0.32274583373881788</v>
      </c>
      <c r="M47" s="9">
        <v>2.8454169864308838E-7</v>
      </c>
      <c r="N47" s="9">
        <v>5.9358271758608089E-9</v>
      </c>
      <c r="O47" s="9">
        <v>9.6306573498839808E-9</v>
      </c>
      <c r="P47" s="9">
        <v>2.9637362274225671E-9</v>
      </c>
      <c r="Q47" s="9">
        <v>8.6374327356877612E-3</v>
      </c>
      <c r="R47" s="9">
        <v>1.09803957076268E-3</v>
      </c>
      <c r="S47" s="9">
        <v>1.1344404983879869E-3</v>
      </c>
      <c r="T47" s="9">
        <v>2.6872802732515241E-3</v>
      </c>
      <c r="U47" s="9">
        <v>1.291246424804808E-6</v>
      </c>
      <c r="V47" s="9">
        <v>2.4590366365511492E-4</v>
      </c>
      <c r="W47" s="9">
        <v>8.8893679157866834E-2</v>
      </c>
      <c r="X47" s="9">
        <v>0.26963927865455861</v>
      </c>
      <c r="Y47" s="9">
        <v>1.534318474136482E-2</v>
      </c>
      <c r="Z47" s="9">
        <v>1.8927070469149061E-7</v>
      </c>
      <c r="AA47" s="9">
        <v>43.184269067360951</v>
      </c>
      <c r="AB47" s="9">
        <f>Parameter!F36</f>
        <v>7.4074074074074077E-3</v>
      </c>
      <c r="AC47" s="9">
        <f t="shared" si="26"/>
        <v>2.3907098795467991E-3</v>
      </c>
      <c r="AD47" s="9">
        <f t="shared" si="27"/>
        <v>2.1077162862450993E-9</v>
      </c>
      <c r="AE47" s="9">
        <f t="shared" si="28"/>
        <v>4.3969090191561552E-11</v>
      </c>
      <c r="AF47" s="9">
        <f t="shared" si="29"/>
        <v>7.1338202591733195E-11</v>
      </c>
      <c r="AG47" s="9">
        <f t="shared" si="30"/>
        <v>2.1953601684611611E-11</v>
      </c>
      <c r="AH47" s="9">
        <f t="shared" si="31"/>
        <v>6.3980983227316751E-5</v>
      </c>
      <c r="AI47" s="9">
        <f t="shared" si="32"/>
        <v>8.133626450093927E-6</v>
      </c>
      <c r="AJ47" s="9">
        <f t="shared" si="33"/>
        <v>8.4032629510221258E-6</v>
      </c>
      <c r="AK47" s="9">
        <f t="shared" si="34"/>
        <v>1.9905779801863141E-5</v>
      </c>
      <c r="AL47" s="9">
        <f t="shared" si="35"/>
        <v>9.5647883318874672E-9</v>
      </c>
      <c r="AM47" s="9">
        <f t="shared" si="36"/>
        <v>1.8215086196675179E-6</v>
      </c>
      <c r="AN47" s="9">
        <f t="shared" si="37"/>
        <v>6.5847169746568025E-4</v>
      </c>
      <c r="AO47" s="9">
        <f t="shared" si="38"/>
        <v>1.9973279900337678E-3</v>
      </c>
      <c r="AP47" s="9">
        <f t="shared" si="39"/>
        <v>1.1365322030640607E-4</v>
      </c>
      <c r="AQ47" s="9">
        <f t="shared" si="40"/>
        <v>1.4020052199369676E-9</v>
      </c>
      <c r="AR47" s="9">
        <f t="shared" si="41"/>
        <v>0.31988347457304411</v>
      </c>
    </row>
    <row r="48" spans="1:45" ht="51" x14ac:dyDescent="0.35">
      <c r="A48" s="9" t="s">
        <v>221</v>
      </c>
      <c r="B48" s="9" t="s">
        <v>64</v>
      </c>
      <c r="C48" s="9" t="s">
        <v>190</v>
      </c>
      <c r="D48" s="9" t="s">
        <v>245</v>
      </c>
      <c r="E48" s="9" t="s">
        <v>213</v>
      </c>
      <c r="F48" s="9" t="s">
        <v>56</v>
      </c>
      <c r="G48" s="9" t="s">
        <v>242</v>
      </c>
      <c r="H48" s="9">
        <v>-0.505</v>
      </c>
      <c r="I48" s="9" t="s">
        <v>253</v>
      </c>
      <c r="J48" s="9" t="b">
        <v>0</v>
      </c>
      <c r="K48" s="9" t="s">
        <v>151</v>
      </c>
      <c r="L48" s="9">
        <v>3.5124467101199431E-3</v>
      </c>
      <c r="M48" s="9">
        <v>4.5965466813352772E-10</v>
      </c>
      <c r="N48" s="9">
        <v>6.7818130159069689E-10</v>
      </c>
      <c r="O48" s="9">
        <v>5.3760373810655783E-10</v>
      </c>
      <c r="P48" s="9">
        <v>5.8769100364792655E-10</v>
      </c>
      <c r="Q48" s="9">
        <v>5.086386976055372E-4</v>
      </c>
      <c r="R48" s="9">
        <v>2.6747965127541328E-5</v>
      </c>
      <c r="S48" s="9">
        <v>2.945932473850022E-5</v>
      </c>
      <c r="T48" s="9">
        <v>1.162043509176719E-4</v>
      </c>
      <c r="U48" s="9">
        <v>1.066322503750543E-7</v>
      </c>
      <c r="V48" s="9">
        <v>8.602562963754642E-6</v>
      </c>
      <c r="W48" s="9">
        <v>8.5425113343358637E-3</v>
      </c>
      <c r="X48" s="9">
        <v>0.14192007383120731</v>
      </c>
      <c r="Y48" s="9">
        <v>1.5418583788990289E-2</v>
      </c>
      <c r="Z48" s="9">
        <v>7.1579458953629531E-8</v>
      </c>
      <c r="AA48" s="9">
        <v>5.8850677170880328E-2</v>
      </c>
      <c r="AB48" s="9">
        <f>Parameter!F37</f>
        <v>-0.505</v>
      </c>
      <c r="AC48" s="9">
        <f t="shared" si="26"/>
        <v>-1.7737855886105713E-3</v>
      </c>
      <c r="AD48" s="9">
        <f t="shared" si="27"/>
        <v>-2.3212560740743151E-10</v>
      </c>
      <c r="AE48" s="9">
        <f t="shared" si="28"/>
        <v>-3.4248155730330193E-10</v>
      </c>
      <c r="AF48" s="9">
        <f t="shared" si="29"/>
        <v>-2.7148988774381172E-10</v>
      </c>
      <c r="AG48" s="9">
        <f t="shared" si="30"/>
        <v>-2.967839568422029E-10</v>
      </c>
      <c r="AH48" s="9">
        <f t="shared" si="31"/>
        <v>-2.5686254229079626E-4</v>
      </c>
      <c r="AI48" s="9">
        <f t="shared" si="32"/>
        <v>-1.3507722389408371E-5</v>
      </c>
      <c r="AJ48" s="9">
        <f t="shared" si="33"/>
        <v>-1.4876958992942611E-5</v>
      </c>
      <c r="AK48" s="9">
        <f t="shared" si="34"/>
        <v>-5.8683197213424309E-5</v>
      </c>
      <c r="AL48" s="9">
        <f t="shared" si="35"/>
        <v>-5.3849286439402418E-8</v>
      </c>
      <c r="AM48" s="9">
        <f t="shared" si="36"/>
        <v>-4.3442942966960939E-6</v>
      </c>
      <c r="AN48" s="9">
        <f t="shared" si="37"/>
        <v>-4.3139682238396114E-3</v>
      </c>
      <c r="AO48" s="9">
        <f t="shared" si="38"/>
        <v>-7.1669637284759696E-2</v>
      </c>
      <c r="AP48" s="9">
        <f t="shared" si="39"/>
        <v>-7.786384813440096E-3</v>
      </c>
      <c r="AQ48" s="9">
        <f t="shared" si="40"/>
        <v>-3.6147626771582912E-8</v>
      </c>
      <c r="AR48" s="9">
        <f t="shared" si="41"/>
        <v>-2.9719591971294566E-2</v>
      </c>
    </row>
    <row r="49" spans="1:45" ht="51" x14ac:dyDescent="0.35">
      <c r="A49" s="9" t="s">
        <v>222</v>
      </c>
      <c r="B49" s="9" t="s">
        <v>65</v>
      </c>
      <c r="C49" s="9" t="s">
        <v>190</v>
      </c>
      <c r="D49" s="9" t="s">
        <v>245</v>
      </c>
      <c r="E49" s="9" t="s">
        <v>213</v>
      </c>
      <c r="F49" s="9" t="s">
        <v>56</v>
      </c>
      <c r="G49" s="9" t="s">
        <v>242</v>
      </c>
      <c r="H49" s="9">
        <v>-0.3</v>
      </c>
      <c r="I49" s="9" t="s">
        <v>253</v>
      </c>
      <c r="J49" s="9" t="b">
        <v>0</v>
      </c>
      <c r="K49" s="9" t="s">
        <v>153</v>
      </c>
      <c r="L49" s="9">
        <v>2.208048429993982E-3</v>
      </c>
      <c r="M49" s="9">
        <v>3.6407562204088151E-10</v>
      </c>
      <c r="N49" s="9">
        <v>2.8663092940161509E-10</v>
      </c>
      <c r="O49" s="9">
        <v>2.5259094968115899E-10</v>
      </c>
      <c r="P49" s="9">
        <v>4.5420277185105601E-10</v>
      </c>
      <c r="Q49" s="9">
        <v>3.5192848441430288E-4</v>
      </c>
      <c r="R49" s="9">
        <v>2.1914164794657789E-5</v>
      </c>
      <c r="S49" s="9">
        <v>1.9433235864921088E-5</v>
      </c>
      <c r="T49" s="9">
        <v>8.3342533686019886E-5</v>
      </c>
      <c r="U49" s="9">
        <v>5.4187122506649601E-8</v>
      </c>
      <c r="V49" s="9">
        <v>7.1635898272523946E-6</v>
      </c>
      <c r="W49" s="9">
        <v>3.666241880082197E-3</v>
      </c>
      <c r="X49" s="9">
        <v>0.1204346627355599</v>
      </c>
      <c r="Y49" s="9">
        <v>1.3385554914193229E-3</v>
      </c>
      <c r="Z49" s="9">
        <v>3.3063398258433237E-8</v>
      </c>
      <c r="AA49" s="9">
        <v>3.8871686669932431E-2</v>
      </c>
      <c r="AB49" s="9">
        <f>Parameter!F38</f>
        <v>-0.3</v>
      </c>
      <c r="AC49" s="9">
        <f t="shared" si="26"/>
        <v>-6.6241452899819459E-4</v>
      </c>
      <c r="AD49" s="9">
        <f t="shared" si="27"/>
        <v>-1.0922268661226444E-10</v>
      </c>
      <c r="AE49" s="9">
        <f t="shared" si="28"/>
        <v>-8.5989278820484523E-11</v>
      </c>
      <c r="AF49" s="9">
        <f t="shared" si="29"/>
        <v>-7.5777284904347689E-11</v>
      </c>
      <c r="AG49" s="9">
        <f t="shared" si="30"/>
        <v>-1.3626083155531679E-10</v>
      </c>
      <c r="AH49" s="9">
        <f t="shared" si="31"/>
        <v>-1.0557854532429086E-4</v>
      </c>
      <c r="AI49" s="9">
        <f t="shared" si="32"/>
        <v>-6.5742494383973369E-6</v>
      </c>
      <c r="AJ49" s="9">
        <f t="shared" si="33"/>
        <v>-5.829970759476326E-6</v>
      </c>
      <c r="AK49" s="9">
        <f t="shared" si="34"/>
        <v>-2.5002760105805966E-5</v>
      </c>
      <c r="AL49" s="9">
        <f t="shared" si="35"/>
        <v>-1.6256136751994878E-8</v>
      </c>
      <c r="AM49" s="9">
        <f t="shared" si="36"/>
        <v>-2.1490769481757184E-6</v>
      </c>
      <c r="AN49" s="9">
        <f t="shared" si="37"/>
        <v>-1.099872564024659E-3</v>
      </c>
      <c r="AO49" s="9">
        <f t="shared" si="38"/>
        <v>-3.6130398820667972E-2</v>
      </c>
      <c r="AP49" s="9">
        <f t="shared" si="39"/>
        <v>-4.0156664742579685E-4</v>
      </c>
      <c r="AQ49" s="9">
        <f t="shared" si="40"/>
        <v>-9.9190194775299701E-9</v>
      </c>
      <c r="AR49" s="9">
        <f t="shared" si="41"/>
        <v>-1.1661506000979729E-2</v>
      </c>
    </row>
    <row r="50" spans="1:45" ht="51" x14ac:dyDescent="0.35">
      <c r="A50" s="9" t="s">
        <v>223</v>
      </c>
      <c r="B50" s="9" t="s">
        <v>66</v>
      </c>
      <c r="C50" s="9" t="s">
        <v>193</v>
      </c>
      <c r="D50" s="9" t="s">
        <v>244</v>
      </c>
      <c r="E50" s="9" t="s">
        <v>213</v>
      </c>
      <c r="F50" s="9" t="s">
        <v>56</v>
      </c>
      <c r="G50" s="9" t="s">
        <v>242</v>
      </c>
      <c r="H50" s="9">
        <v>-2.4985520000777419E-3</v>
      </c>
      <c r="I50" s="9" t="s">
        <v>253</v>
      </c>
      <c r="J50" s="9" t="b">
        <v>0</v>
      </c>
      <c r="K50" s="9" t="s">
        <v>155</v>
      </c>
      <c r="L50" s="9">
        <v>0.7722763312339096</v>
      </c>
      <c r="M50" s="9">
        <v>1.632894618981998E-7</v>
      </c>
      <c r="N50" s="9">
        <v>3.0498514819627E-9</v>
      </c>
      <c r="O50" s="9">
        <v>1.0658229488526991E-8</v>
      </c>
      <c r="P50" s="9">
        <v>1.7610746071689179E-8</v>
      </c>
      <c r="Q50" s="9">
        <v>4.4266634782522088E-2</v>
      </c>
      <c r="R50" s="9">
        <v>2.3874160605787021E-3</v>
      </c>
      <c r="S50" s="9">
        <v>2.582192791907822E-3</v>
      </c>
      <c r="T50" s="9">
        <v>8.8204891425104608E-3</v>
      </c>
      <c r="U50" s="9">
        <v>1.174248891951587E-6</v>
      </c>
      <c r="V50" s="9">
        <v>8.7826087729740905E-4</v>
      </c>
      <c r="W50" s="9">
        <v>0.26623774034638248</v>
      </c>
      <c r="X50" s="9">
        <v>0.41572887627808591</v>
      </c>
      <c r="Y50" s="9">
        <v>4.4789838126912881E-2</v>
      </c>
      <c r="Z50" s="9">
        <v>2.2659798481796799E-7</v>
      </c>
      <c r="AA50" s="9">
        <v>9.9466637073283337</v>
      </c>
      <c r="AB50" s="9">
        <f>Parameter!F39</f>
        <v>-2.4985520000777419E-3</v>
      </c>
      <c r="AC50" s="9">
        <f t="shared" si="26"/>
        <v>-1.9295725720171854E-3</v>
      </c>
      <c r="AD50" s="9">
        <f t="shared" si="27"/>
        <v>-4.0798721161736535E-10</v>
      </c>
      <c r="AE50" s="9">
        <f t="shared" si="28"/>
        <v>-7.6202125201979687E-12</v>
      </c>
      <c r="AF50" s="9">
        <f t="shared" si="29"/>
        <v>-2.663014060584668E-11</v>
      </c>
      <c r="AG50" s="9">
        <f t="shared" si="30"/>
        <v>-4.4001364820280235E-11</v>
      </c>
      <c r="AH50" s="9">
        <f t="shared" si="31"/>
        <v>-1.106024888725815E-4</v>
      </c>
      <c r="AI50" s="9">
        <f t="shared" si="32"/>
        <v>-5.9650831731766391E-6</v>
      </c>
      <c r="AJ50" s="9">
        <f t="shared" si="33"/>
        <v>-6.4517429648076171E-6</v>
      </c>
      <c r="AK50" s="9">
        <f t="shared" si="34"/>
        <v>-2.203845078868352E-5</v>
      </c>
      <c r="AL50" s="9">
        <f t="shared" si="35"/>
        <v>-2.9339219175747098E-9</v>
      </c>
      <c r="AM50" s="9">
        <f t="shared" si="36"/>
        <v>-2.1943804715614737E-6</v>
      </c>
      <c r="AN50" s="9">
        <f t="shared" si="37"/>
        <v>-6.6520883863863242E-4</v>
      </c>
      <c r="AO50" s="9">
        <f t="shared" si="38"/>
        <v>-1.0387202153146838E-3</v>
      </c>
      <c r="AP50" s="9">
        <f t="shared" si="39"/>
        <v>-1.1190973963515648E-4</v>
      </c>
      <c r="AQ50" s="9">
        <f t="shared" si="40"/>
        <v>-5.6616684818051972E-10</v>
      </c>
      <c r="AR50" s="9">
        <f t="shared" si="41"/>
        <v>-2.4852256500045897E-2</v>
      </c>
    </row>
    <row r="51" spans="1:45" ht="51" x14ac:dyDescent="0.35">
      <c r="A51" s="9" t="s">
        <v>224</v>
      </c>
      <c r="B51" s="9" t="s">
        <v>67</v>
      </c>
      <c r="C51" s="9" t="s">
        <v>193</v>
      </c>
      <c r="D51" s="9" t="s">
        <v>244</v>
      </c>
      <c r="E51" s="9" t="s">
        <v>213</v>
      </c>
      <c r="F51" s="9" t="s">
        <v>56</v>
      </c>
      <c r="G51" s="9" t="s">
        <v>242</v>
      </c>
      <c r="H51" s="9">
        <v>-1.8105966574476409E-2</v>
      </c>
      <c r="I51" s="9" t="s">
        <v>253</v>
      </c>
      <c r="J51" s="9" t="b">
        <v>0</v>
      </c>
      <c r="K51" s="9" t="s">
        <v>157</v>
      </c>
      <c r="L51" s="9">
        <v>1.013816366797277</v>
      </c>
      <c r="M51" s="9">
        <v>1.0188415340293791E-8</v>
      </c>
      <c r="N51" s="9">
        <v>5.6407313237395999E-9</v>
      </c>
      <c r="O51" s="9">
        <v>8.5295160988106743E-8</v>
      </c>
      <c r="P51" s="9">
        <v>7.442272141690216E-9</v>
      </c>
      <c r="Q51" s="9">
        <v>4.9213555083366294E-3</v>
      </c>
      <c r="R51" s="9">
        <v>1.783770246226439E-3</v>
      </c>
      <c r="S51" s="9">
        <v>2.7291905202341282E-3</v>
      </c>
      <c r="T51" s="9">
        <v>7.1770472219458434E-3</v>
      </c>
      <c r="U51" s="9">
        <v>6.4037668749905046E-5</v>
      </c>
      <c r="V51" s="9">
        <v>6.1635710567329715E-4</v>
      </c>
      <c r="W51" s="9">
        <v>0.1850213617106074</v>
      </c>
      <c r="X51" s="9">
        <v>2.4379899724975451</v>
      </c>
      <c r="Y51" s="9">
        <v>7.5651327777760707E-2</v>
      </c>
      <c r="Z51" s="9">
        <v>3.2232487038029151E-7</v>
      </c>
      <c r="AA51" s="9">
        <v>15.07177349127649</v>
      </c>
      <c r="AB51" s="9">
        <f>Parameter!F40</f>
        <v>-1.8105966574476409E-2</v>
      </c>
      <c r="AC51" s="9">
        <f t="shared" si="26"/>
        <v>-1.8356125249888611E-2</v>
      </c>
      <c r="AD51" s="9">
        <f t="shared" si="27"/>
        <v>-1.8447110759824205E-10</v>
      </c>
      <c r="AE51" s="9">
        <f t="shared" si="28"/>
        <v>-1.0213089280323126E-10</v>
      </c>
      <c r="AF51" s="9">
        <f t="shared" si="29"/>
        <v>-1.5443513338152449E-9</v>
      </c>
      <c r="AG51" s="9">
        <f t="shared" si="30"/>
        <v>-1.347495306356E-10</v>
      </c>
      <c r="AH51" s="9">
        <f t="shared" si="31"/>
        <v>-8.9105898335058368E-5</v>
      </c>
      <c r="AI51" s="9">
        <f t="shared" si="32"/>
        <v>-3.2296884454721461E-5</v>
      </c>
      <c r="AJ51" s="9">
        <f t="shared" si="33"/>
        <v>-4.9414632334737006E-5</v>
      </c>
      <c r="AK51" s="9">
        <f t="shared" si="34"/>
        <v>-1.299473771039902E-4</v>
      </c>
      <c r="AL51" s="9">
        <f t="shared" si="35"/>
        <v>-1.1594638898931732E-6</v>
      </c>
      <c r="AM51" s="9">
        <f t="shared" si="36"/>
        <v>-1.1159741153261741E-5</v>
      </c>
      <c r="AN51" s="9">
        <f t="shared" si="37"/>
        <v>-3.349990590696367E-3</v>
      </c>
      <c r="AO51" s="9">
        <f t="shared" si="38"/>
        <v>-4.4142164950949213E-2</v>
      </c>
      <c r="AP51" s="9">
        <f t="shared" si="39"/>
        <v>-1.3697404120588941E-3</v>
      </c>
      <c r="AQ51" s="9">
        <f t="shared" si="40"/>
        <v>-5.8360033292279988E-9</v>
      </c>
      <c r="AR51" s="9">
        <f t="shared" si="41"/>
        <v>-0.27288902705113172</v>
      </c>
    </row>
    <row r="52" spans="1:45" ht="88.5" x14ac:dyDescent="0.35">
      <c r="A52" s="9" t="s">
        <v>225</v>
      </c>
      <c r="B52" s="9" t="s">
        <v>68</v>
      </c>
      <c r="C52" s="9" t="s">
        <v>193</v>
      </c>
      <c r="D52" s="9" t="s">
        <v>244</v>
      </c>
      <c r="E52" s="9" t="s">
        <v>213</v>
      </c>
      <c r="F52" s="9" t="s">
        <v>56</v>
      </c>
      <c r="G52" s="9" t="s">
        <v>242</v>
      </c>
      <c r="H52" s="9">
        <v>-0.1345803909607092</v>
      </c>
      <c r="I52" s="9" t="s">
        <v>253</v>
      </c>
      <c r="J52" s="9" t="b">
        <v>0</v>
      </c>
      <c r="K52" s="9" t="s">
        <v>159</v>
      </c>
      <c r="L52" s="9">
        <v>0.6497856452523969</v>
      </c>
      <c r="M52" s="9">
        <v>7.3015263970924271E-8</v>
      </c>
      <c r="N52" s="9">
        <v>1.61072028884501E-9</v>
      </c>
      <c r="O52" s="9">
        <v>3.1340700686291001E-9</v>
      </c>
      <c r="P52" s="9">
        <v>9.3139061069586906E-10</v>
      </c>
      <c r="Q52" s="9">
        <v>2.2441633112353422E-3</v>
      </c>
      <c r="R52" s="9">
        <v>8.1467611954808472E-4</v>
      </c>
      <c r="S52" s="9">
        <v>6.7155556985020316E-4</v>
      </c>
      <c r="T52" s="9">
        <v>2.829349578445437E-3</v>
      </c>
      <c r="U52" s="9">
        <v>3.6992926622867551E-7</v>
      </c>
      <c r="V52" s="9">
        <v>2.5869400108990872E-4</v>
      </c>
      <c r="W52" s="9">
        <v>2.446838612115617E-2</v>
      </c>
      <c r="X52" s="9">
        <v>8.7892544286900007E-2</v>
      </c>
      <c r="Y52" s="9">
        <v>4.0480455315611147E-2</v>
      </c>
      <c r="Z52" s="9">
        <v>1.2271463816661679E-7</v>
      </c>
      <c r="AA52" s="9">
        <v>11.0814805714116</v>
      </c>
      <c r="AB52" s="9">
        <f>Parameter!F41</f>
        <v>-0.1345803909607092</v>
      </c>
      <c r="AC52" s="9">
        <f t="shared" si="26"/>
        <v>-8.7448406178724278E-2</v>
      </c>
      <c r="AD52" s="9">
        <f t="shared" si="27"/>
        <v>-9.8264227713063723E-9</v>
      </c>
      <c r="AE52" s="9">
        <f t="shared" si="28"/>
        <v>-2.1677136620110789E-10</v>
      </c>
      <c r="AF52" s="9">
        <f t="shared" si="29"/>
        <v>-4.2178437513436103E-10</v>
      </c>
      <c r="AG52" s="9">
        <f t="shared" si="30"/>
        <v>-1.2534691252458377E-10</v>
      </c>
      <c r="AH52" s="9">
        <f t="shared" si="31"/>
        <v>-3.0202037580573209E-4</v>
      </c>
      <c r="AI52" s="9">
        <f t="shared" si="32"/>
        <v>-1.0963943067513471E-4</v>
      </c>
      <c r="AJ52" s="9">
        <f t="shared" si="33"/>
        <v>-9.0378211142282201E-5</v>
      </c>
      <c r="AK52" s="9">
        <f t="shared" si="34"/>
        <v>-3.8077497243170467E-4</v>
      </c>
      <c r="AL52" s="9">
        <f t="shared" si="35"/>
        <v>-4.9785225276863427E-8</v>
      </c>
      <c r="AM52" s="9">
        <f t="shared" si="36"/>
        <v>-3.4815139805870051E-5</v>
      </c>
      <c r="AN52" s="9">
        <f t="shared" si="37"/>
        <v>-3.2929649703627882E-3</v>
      </c>
      <c r="AO52" s="9">
        <f t="shared" si="38"/>
        <v>-1.1828612972662451E-2</v>
      </c>
      <c r="AP52" s="9">
        <f t="shared" si="39"/>
        <v>-5.4478755026424672E-3</v>
      </c>
      <c r="AQ52" s="9">
        <f t="shared" si="40"/>
        <v>-1.6514983981065254E-8</v>
      </c>
      <c r="AR52" s="9">
        <f t="shared" si="41"/>
        <v>-1.4913499877240763</v>
      </c>
    </row>
    <row r="53" spans="1:45" ht="126" x14ac:dyDescent="0.35">
      <c r="A53" s="9" t="s">
        <v>226</v>
      </c>
      <c r="B53" s="9" t="s">
        <v>69</v>
      </c>
      <c r="C53" s="9" t="s">
        <v>194</v>
      </c>
      <c r="D53" s="9" t="s">
        <v>244</v>
      </c>
      <c r="E53" s="9" t="s">
        <v>213</v>
      </c>
      <c r="F53" s="9" t="s">
        <v>56</v>
      </c>
      <c r="G53" s="9" t="s">
        <v>242</v>
      </c>
      <c r="H53" s="9">
        <v>-0.60523930429999995</v>
      </c>
      <c r="I53" s="9" t="s">
        <v>253</v>
      </c>
      <c r="J53" s="9" t="b">
        <v>0</v>
      </c>
      <c r="K53" s="9" t="s">
        <v>161</v>
      </c>
      <c r="L53" s="9">
        <v>2.6830673965996771E-2</v>
      </c>
      <c r="M53" s="9">
        <v>3.1512846881059259E-9</v>
      </c>
      <c r="N53" s="9">
        <v>8.6917637000798095E-11</v>
      </c>
      <c r="O53" s="9">
        <v>2.1744191989189871E-10</v>
      </c>
      <c r="P53" s="9">
        <v>5.1307427702569578E-11</v>
      </c>
      <c r="Q53" s="9">
        <v>1.002956273759337E-4</v>
      </c>
      <c r="R53" s="9">
        <v>3.0257248641636731E-5</v>
      </c>
      <c r="S53" s="9">
        <v>2.5642803060173979E-5</v>
      </c>
      <c r="T53" s="9">
        <v>9.9930704668498845E-5</v>
      </c>
      <c r="U53" s="9">
        <v>2.2783915428876511E-8</v>
      </c>
      <c r="V53" s="9">
        <v>9.1231301690130507E-6</v>
      </c>
      <c r="W53" s="9">
        <v>1.37078283243514E-3</v>
      </c>
      <c r="X53" s="9">
        <v>8.599485570436426E-3</v>
      </c>
      <c r="Y53" s="9">
        <v>1.7965527216665469E-3</v>
      </c>
      <c r="Z53" s="9">
        <v>2.7982870451679149E-8</v>
      </c>
      <c r="AA53" s="9">
        <v>0.47847426621165517</v>
      </c>
      <c r="AB53" s="9">
        <f>Parameter!F42</f>
        <v>-0.60523930429999995</v>
      </c>
      <c r="AC53" s="9">
        <f t="shared" si="26"/>
        <v>-1.6238978445080005E-2</v>
      </c>
      <c r="AD53" s="9">
        <f t="shared" si="27"/>
        <v>-1.9072813522804729E-9</v>
      </c>
      <c r="AE53" s="9">
        <f t="shared" si="28"/>
        <v>-5.2605970149762976E-11</v>
      </c>
      <c r="AF53" s="9">
        <f t="shared" si="29"/>
        <v>-1.316043963210291E-10</v>
      </c>
      <c r="AG53" s="9">
        <f t="shared" si="30"/>
        <v>-3.1053271848125756E-11</v>
      </c>
      <c r="AH53" s="9">
        <f t="shared" si="31"/>
        <v>-6.0702855737342141E-5</v>
      </c>
      <c r="AI53" s="9">
        <f t="shared" si="32"/>
        <v>-1.8312876117896334E-5</v>
      </c>
      <c r="AJ53" s="9">
        <f t="shared" si="33"/>
        <v>-1.552003228444161E-5</v>
      </c>
      <c r="AK53" s="9">
        <f t="shared" si="34"/>
        <v>-6.0481990171770998E-5</v>
      </c>
      <c r="AL53" s="9">
        <f t="shared" si="35"/>
        <v>-1.3789721123403254E-8</v>
      </c>
      <c r="AM53" s="9">
        <f t="shared" si="36"/>
        <v>-5.5216769565317993E-6</v>
      </c>
      <c r="AN53" s="9">
        <f t="shared" si="37"/>
        <v>-8.2965164784942758E-4</v>
      </c>
      <c r="AO53" s="9">
        <f t="shared" si="38"/>
        <v>-5.2047466639888306E-3</v>
      </c>
      <c r="AP53" s="9">
        <f t="shared" si="39"/>
        <v>-1.0873443193997322E-3</v>
      </c>
      <c r="AQ53" s="9">
        <f t="shared" si="40"/>
        <v>-1.6936333044491313E-8</v>
      </c>
      <c r="AR53" s="9">
        <f t="shared" si="41"/>
        <v>-0.28959143200739512</v>
      </c>
    </row>
    <row r="54" spans="1:45" ht="51" x14ac:dyDescent="0.35">
      <c r="A54" s="9" t="s">
        <v>227</v>
      </c>
      <c r="B54" s="9" t="s">
        <v>70</v>
      </c>
      <c r="C54" s="9" t="s">
        <v>190</v>
      </c>
      <c r="D54" s="9" t="s">
        <v>242</v>
      </c>
      <c r="E54" s="9" t="s">
        <v>213</v>
      </c>
      <c r="F54" s="9" t="s">
        <v>56</v>
      </c>
      <c r="G54" s="9" t="s">
        <v>242</v>
      </c>
      <c r="H54" s="9">
        <v>-0.04</v>
      </c>
      <c r="I54" s="9" t="s">
        <v>253</v>
      </c>
      <c r="J54" s="9" t="b">
        <v>0</v>
      </c>
      <c r="K54" s="9" t="s">
        <v>163</v>
      </c>
      <c r="L54" s="9">
        <v>3.7459900575597192E-2</v>
      </c>
      <c r="M54" s="9">
        <v>7.2260878933726889E-9</v>
      </c>
      <c r="N54" s="9">
        <v>1.3097977168314939E-9</v>
      </c>
      <c r="O54" s="9">
        <v>4.1174320812053044E-9</v>
      </c>
      <c r="P54" s="9">
        <v>3.5980193562740402E-9</v>
      </c>
      <c r="Q54" s="9">
        <v>2.1980029933349699E-3</v>
      </c>
      <c r="R54" s="9">
        <v>3.3936412856597128E-4</v>
      </c>
      <c r="S54" s="9">
        <v>3.586568813624875E-4</v>
      </c>
      <c r="T54" s="9">
        <v>1.219099686967621E-3</v>
      </c>
      <c r="U54" s="9">
        <v>5.3500743147412682E-7</v>
      </c>
      <c r="V54" s="9">
        <v>1.099924637363345E-4</v>
      </c>
      <c r="W54" s="9">
        <v>6.6013415538509895E-2</v>
      </c>
      <c r="X54" s="9">
        <v>1.5717170321801599</v>
      </c>
      <c r="Y54" s="9">
        <v>5.2357013470319749E-3</v>
      </c>
      <c r="Z54" s="9">
        <v>2.26225592115588E-7</v>
      </c>
      <c r="AA54" s="9">
        <v>0.55203482870377985</v>
      </c>
      <c r="AB54" s="9">
        <f>Parameter!F43</f>
        <v>-0.04</v>
      </c>
      <c r="AC54" s="9">
        <f t="shared" si="26"/>
        <v>-1.4983960230238876E-3</v>
      </c>
      <c r="AD54" s="9">
        <f t="shared" si="27"/>
        <v>-2.8904351573490754E-10</v>
      </c>
      <c r="AE54" s="9">
        <f t="shared" si="28"/>
        <v>-5.2391908673259758E-11</v>
      </c>
      <c r="AF54" s="9">
        <f t="shared" si="29"/>
        <v>-1.6469728324821219E-10</v>
      </c>
      <c r="AG54" s="9">
        <f t="shared" si="30"/>
        <v>-1.4392077425096161E-10</v>
      </c>
      <c r="AH54" s="9">
        <f t="shared" si="31"/>
        <v>-8.7920119733398799E-5</v>
      </c>
      <c r="AI54" s="9">
        <f t="shared" si="32"/>
        <v>-1.3574565142638852E-5</v>
      </c>
      <c r="AJ54" s="9">
        <f t="shared" si="33"/>
        <v>-1.4346275254499501E-5</v>
      </c>
      <c r="AK54" s="9">
        <f t="shared" si="34"/>
        <v>-4.8763987478704838E-5</v>
      </c>
      <c r="AL54" s="9">
        <f t="shared" si="35"/>
        <v>-2.1400297258965072E-8</v>
      </c>
      <c r="AM54" s="9">
        <f t="shared" si="36"/>
        <v>-4.3996985494533804E-6</v>
      </c>
      <c r="AN54" s="9">
        <f t="shared" si="37"/>
        <v>-2.6405366215403957E-3</v>
      </c>
      <c r="AO54" s="9">
        <f t="shared" si="38"/>
        <v>-6.2868681287206393E-2</v>
      </c>
      <c r="AP54" s="9">
        <f t="shared" si="39"/>
        <v>-2.09428053881279E-4</v>
      </c>
      <c r="AQ54" s="9">
        <f t="shared" si="40"/>
        <v>-9.0490236846235195E-9</v>
      </c>
      <c r="AR54" s="9">
        <f t="shared" si="41"/>
        <v>-2.2081393148151194E-2</v>
      </c>
    </row>
    <row r="55" spans="1:45" ht="51" x14ac:dyDescent="0.35">
      <c r="A55" s="9" t="s">
        <v>228</v>
      </c>
      <c r="B55" s="9" t="s">
        <v>71</v>
      </c>
      <c r="C55" s="9" t="s">
        <v>190</v>
      </c>
      <c r="D55" s="9" t="s">
        <v>243</v>
      </c>
      <c r="E55" s="9" t="s">
        <v>213</v>
      </c>
      <c r="F55" s="9" t="s">
        <v>56</v>
      </c>
      <c r="G55" s="9" t="s">
        <v>242</v>
      </c>
      <c r="H55" s="9">
        <v>6.6E-4</v>
      </c>
      <c r="I55" s="9" t="s">
        <v>253</v>
      </c>
      <c r="J55" s="9" t="b">
        <v>0</v>
      </c>
      <c r="K55" s="9" t="s">
        <v>165</v>
      </c>
      <c r="L55" s="9">
        <v>1.342292180499489</v>
      </c>
      <c r="M55" s="9">
        <v>2.5839038886390421E-7</v>
      </c>
      <c r="N55" s="9">
        <v>3.1457089170779107E-8</v>
      </c>
      <c r="O55" s="9">
        <v>9.3466700407268843E-8</v>
      </c>
      <c r="P55" s="9">
        <v>3.320404790203379E-8</v>
      </c>
      <c r="Q55" s="9">
        <v>3.4444866719688112E-2</v>
      </c>
      <c r="R55" s="9">
        <v>2.9479207247286952E-3</v>
      </c>
      <c r="S55" s="9">
        <v>6.0377513328860339E-3</v>
      </c>
      <c r="T55" s="9">
        <v>1.5957123563092659E-2</v>
      </c>
      <c r="U55" s="9">
        <v>2.0596977310040428E-5</v>
      </c>
      <c r="V55" s="9">
        <v>1.4750233406133891E-3</v>
      </c>
      <c r="W55" s="9">
        <v>0.76309303477408341</v>
      </c>
      <c r="X55" s="9">
        <v>4.9660910515295491</v>
      </c>
      <c r="Y55" s="9">
        <v>3.6683109963786</v>
      </c>
      <c r="Z55" s="9">
        <v>2.1845386276399269E-5</v>
      </c>
      <c r="AA55" s="9">
        <v>32.450500873298537</v>
      </c>
      <c r="AB55" s="9">
        <f>Parameter!F44</f>
        <v>6.6E-4</v>
      </c>
      <c r="AC55" s="9">
        <f t="shared" si="26"/>
        <v>8.8591283912966266E-4</v>
      </c>
      <c r="AD55" s="9">
        <f t="shared" si="27"/>
        <v>1.7053765665017679E-10</v>
      </c>
      <c r="AE55" s="9">
        <f t="shared" si="28"/>
        <v>2.0761678852714212E-11</v>
      </c>
      <c r="AF55" s="9">
        <f t="shared" si="29"/>
        <v>6.1688022268797437E-11</v>
      </c>
      <c r="AG55" s="9">
        <f t="shared" si="30"/>
        <v>2.1914671615342301E-11</v>
      </c>
      <c r="AH55" s="9">
        <f t="shared" si="31"/>
        <v>2.2733612034994155E-5</v>
      </c>
      <c r="AI55" s="9">
        <f t="shared" si="32"/>
        <v>1.945627678320939E-6</v>
      </c>
      <c r="AJ55" s="9">
        <f t="shared" si="33"/>
        <v>3.9849158797047825E-6</v>
      </c>
      <c r="AK55" s="9">
        <f t="shared" si="34"/>
        <v>1.0531701551641155E-5</v>
      </c>
      <c r="AL55" s="9">
        <f t="shared" si="35"/>
        <v>1.3594005024626683E-8</v>
      </c>
      <c r="AM55" s="9">
        <f t="shared" si="36"/>
        <v>9.7351540480483679E-7</v>
      </c>
      <c r="AN55" s="9">
        <f t="shared" si="37"/>
        <v>5.0364140295089507E-4</v>
      </c>
      <c r="AO55" s="9">
        <f t="shared" si="38"/>
        <v>3.2776200940095022E-3</v>
      </c>
      <c r="AP55" s="9">
        <f t="shared" si="39"/>
        <v>2.421085257609876E-3</v>
      </c>
      <c r="AQ55" s="9">
        <f t="shared" si="40"/>
        <v>1.4417954942423517E-8</v>
      </c>
      <c r="AR55" s="9">
        <f t="shared" si="41"/>
        <v>2.1417330576377035E-2</v>
      </c>
    </row>
    <row r="56" spans="1:45" ht="51" x14ac:dyDescent="0.35">
      <c r="A56" s="9" t="s">
        <v>229</v>
      </c>
      <c r="B56" s="9" t="s">
        <v>72</v>
      </c>
      <c r="C56" s="9" t="s">
        <v>190</v>
      </c>
      <c r="D56" s="9" t="s">
        <v>243</v>
      </c>
      <c r="E56" s="9" t="s">
        <v>213</v>
      </c>
      <c r="F56" s="9" t="s">
        <v>56</v>
      </c>
      <c r="G56" s="9" t="s">
        <v>242</v>
      </c>
      <c r="H56" s="9">
        <v>2.5000000000000001E-3</v>
      </c>
      <c r="I56" s="9" t="s">
        <v>253</v>
      </c>
      <c r="J56" s="9" t="b">
        <v>0</v>
      </c>
      <c r="K56" s="9" t="s">
        <v>167</v>
      </c>
      <c r="L56" s="9">
        <v>2.5580402693085501E-2</v>
      </c>
      <c r="M56" s="9">
        <v>2.1004277625788571E-9</v>
      </c>
      <c r="N56" s="9">
        <v>9.0508769525088387E-10</v>
      </c>
      <c r="O56" s="9">
        <v>2.8521571768771219E-9</v>
      </c>
      <c r="P56" s="9">
        <v>1.7495728641269059E-9</v>
      </c>
      <c r="Q56" s="9">
        <v>2.8447739659086622E-3</v>
      </c>
      <c r="R56" s="9">
        <v>1.2832282723482561E-4</v>
      </c>
      <c r="S56" s="9">
        <v>1.980966693215347E-4</v>
      </c>
      <c r="T56" s="9">
        <v>5.1975491861413451E-4</v>
      </c>
      <c r="U56" s="9">
        <v>1.7517464494632079E-6</v>
      </c>
      <c r="V56" s="9">
        <v>4.1329404120169711E-5</v>
      </c>
      <c r="W56" s="9">
        <v>2.177479834093006E-2</v>
      </c>
      <c r="X56" s="9">
        <v>0.27914175613449521</v>
      </c>
      <c r="Y56" s="9">
        <v>4.6092443869325282E-2</v>
      </c>
      <c r="Z56" s="9">
        <v>1.2069949266271969E-7</v>
      </c>
      <c r="AA56" s="9">
        <v>0.47033472072853499</v>
      </c>
      <c r="AB56" s="9">
        <f>Parameter!F45</f>
        <v>2.5000000000000001E-3</v>
      </c>
      <c r="AC56" s="9">
        <f t="shared" si="26"/>
        <v>6.395100673271375E-5</v>
      </c>
      <c r="AD56" s="9">
        <f t="shared" si="27"/>
        <v>5.2510694064471424E-12</v>
      </c>
      <c r="AE56" s="9">
        <f t="shared" si="28"/>
        <v>2.2627192381272095E-12</v>
      </c>
      <c r="AF56" s="9">
        <f t="shared" si="29"/>
        <v>7.1303929421928048E-12</v>
      </c>
      <c r="AG56" s="9">
        <f t="shared" si="30"/>
        <v>4.3739321603172648E-12</v>
      </c>
      <c r="AH56" s="9">
        <f t="shared" si="31"/>
        <v>7.1119349147716553E-6</v>
      </c>
      <c r="AI56" s="9">
        <f t="shared" si="32"/>
        <v>3.2080706808706406E-7</v>
      </c>
      <c r="AJ56" s="9">
        <f t="shared" si="33"/>
        <v>4.9524167330383677E-7</v>
      </c>
      <c r="AK56" s="9">
        <f t="shared" si="34"/>
        <v>1.2993872965353363E-6</v>
      </c>
      <c r="AL56" s="9">
        <f t="shared" si="35"/>
        <v>4.3793661236580198E-9</v>
      </c>
      <c r="AM56" s="9">
        <f t="shared" si="36"/>
        <v>1.0332351030042428E-7</v>
      </c>
      <c r="AN56" s="9">
        <f t="shared" si="37"/>
        <v>5.4436995852325149E-5</v>
      </c>
      <c r="AO56" s="9">
        <f t="shared" si="38"/>
        <v>6.9785439033623808E-4</v>
      </c>
      <c r="AP56" s="9">
        <f t="shared" si="39"/>
        <v>1.152311096733132E-4</v>
      </c>
      <c r="AQ56" s="9">
        <f t="shared" si="40"/>
        <v>3.0174873165679923E-10</v>
      </c>
      <c r="AR56" s="9">
        <f t="shared" si="41"/>
        <v>1.1758368018213376E-3</v>
      </c>
    </row>
    <row r="57" spans="1:45" ht="51" x14ac:dyDescent="0.35">
      <c r="A57" s="9" t="s">
        <v>230</v>
      </c>
      <c r="B57" s="9" t="s">
        <v>73</v>
      </c>
      <c r="C57" s="9" t="s">
        <v>190</v>
      </c>
      <c r="D57" s="9" t="s">
        <v>241</v>
      </c>
      <c r="E57" s="9" t="s">
        <v>213</v>
      </c>
      <c r="F57" s="9" t="s">
        <v>56</v>
      </c>
      <c r="G57" s="9" t="s">
        <v>242</v>
      </c>
      <c r="H57" s="9">
        <v>0.14499999999999999</v>
      </c>
      <c r="I57" s="9" t="s">
        <v>253</v>
      </c>
      <c r="J57" s="9" t="b">
        <v>0</v>
      </c>
      <c r="K57" s="9" t="s">
        <v>169</v>
      </c>
      <c r="L57" s="9">
        <v>8.4571379716073973E-5</v>
      </c>
      <c r="M57" s="9">
        <v>7.7459721131176098E-12</v>
      </c>
      <c r="N57" s="9">
        <v>1.4691193799656931E-11</v>
      </c>
      <c r="O57" s="9">
        <v>1.0058878357066929E-10</v>
      </c>
      <c r="P57" s="9">
        <v>2.8727987446797582E-12</v>
      </c>
      <c r="Q57" s="9">
        <v>7.0911767194581524E-6</v>
      </c>
      <c r="R57" s="9">
        <v>2.6803938140320069E-7</v>
      </c>
      <c r="S57" s="9">
        <v>4.8914605540711653E-7</v>
      </c>
      <c r="T57" s="9">
        <v>9.326060650242919E-7</v>
      </c>
      <c r="U57" s="9">
        <v>7.3332842002592953E-9</v>
      </c>
      <c r="V57" s="9">
        <v>2.1229913392476989E-7</v>
      </c>
      <c r="W57" s="9">
        <v>3.0488792083647201E-4</v>
      </c>
      <c r="X57" s="9">
        <v>1.506435435302732E-3</v>
      </c>
      <c r="Y57" s="9">
        <v>3.3152572131355023E-4</v>
      </c>
      <c r="Z57" s="9">
        <v>2.8042518470463721E-10</v>
      </c>
      <c r="AA57" s="9">
        <v>1.549668715319379E-3</v>
      </c>
      <c r="AB57" s="9">
        <f>Parameter!F46</f>
        <v>0.14499999999999999</v>
      </c>
      <c r="AC57" s="9">
        <f t="shared" si="26"/>
        <v>1.2262850058830725E-5</v>
      </c>
      <c r="AD57" s="9">
        <f t="shared" si="27"/>
        <v>1.1231659564020534E-12</v>
      </c>
      <c r="AE57" s="9">
        <f t="shared" si="28"/>
        <v>2.1302231009502548E-12</v>
      </c>
      <c r="AF57" s="9">
        <f t="shared" si="29"/>
        <v>1.4585373617747047E-11</v>
      </c>
      <c r="AG57" s="9">
        <f t="shared" si="30"/>
        <v>4.1655581797856492E-13</v>
      </c>
      <c r="AH57" s="9">
        <f t="shared" si="31"/>
        <v>1.0282206243214321E-6</v>
      </c>
      <c r="AI57" s="9">
        <f t="shared" si="32"/>
        <v>3.8865710303464097E-8</v>
      </c>
      <c r="AJ57" s="9">
        <f t="shared" si="33"/>
        <v>7.0926178034031898E-8</v>
      </c>
      <c r="AK57" s="9">
        <f t="shared" si="34"/>
        <v>1.3522787942852232E-7</v>
      </c>
      <c r="AL57" s="9">
        <f t="shared" si="35"/>
        <v>1.0633262090375976E-9</v>
      </c>
      <c r="AM57" s="9">
        <f t="shared" si="36"/>
        <v>3.0783374419091632E-8</v>
      </c>
      <c r="AN57" s="9">
        <f t="shared" si="37"/>
        <v>4.4208748521288437E-5</v>
      </c>
      <c r="AO57" s="9">
        <f t="shared" si="38"/>
        <v>2.1843313811889612E-4</v>
      </c>
      <c r="AP57" s="9">
        <f t="shared" si="39"/>
        <v>4.8071229590464778E-5</v>
      </c>
      <c r="AQ57" s="9">
        <f t="shared" si="40"/>
        <v>4.0661651782172392E-11</v>
      </c>
      <c r="AR57" s="9">
        <f t="shared" si="41"/>
        <v>2.2470196372130992E-4</v>
      </c>
    </row>
    <row r="58" spans="1:45" ht="51" x14ac:dyDescent="0.35">
      <c r="A58" s="9" t="s">
        <v>231</v>
      </c>
      <c r="B58" s="9" t="s">
        <v>74</v>
      </c>
      <c r="C58" s="9" t="s">
        <v>190</v>
      </c>
      <c r="D58" s="9" t="s">
        <v>243</v>
      </c>
      <c r="E58" s="9" t="s">
        <v>213</v>
      </c>
      <c r="F58" s="9" t="s">
        <v>56</v>
      </c>
      <c r="G58" s="9" t="s">
        <v>242</v>
      </c>
      <c r="H58" s="9">
        <v>-5.0000000000000001E-3</v>
      </c>
      <c r="I58" s="9" t="s">
        <v>253</v>
      </c>
      <c r="J58" s="9" t="b">
        <v>0</v>
      </c>
      <c r="K58" s="9" t="s">
        <v>171</v>
      </c>
      <c r="L58" s="9">
        <v>7.5104336301384357E-3</v>
      </c>
      <c r="M58" s="9">
        <v>1.5369118831887661E-9</v>
      </c>
      <c r="N58" s="9">
        <v>2.4058930938819672E-10</v>
      </c>
      <c r="O58" s="9">
        <v>8.635093203273432E-10</v>
      </c>
      <c r="P58" s="9">
        <v>1.403278164489439E-9</v>
      </c>
      <c r="Q58" s="9">
        <v>5.5767578115792729E-4</v>
      </c>
      <c r="R58" s="9">
        <v>9.2654878628291011E-5</v>
      </c>
      <c r="S58" s="9">
        <v>8.5755191011558317E-5</v>
      </c>
      <c r="T58" s="9">
        <v>3.9617069277285888E-4</v>
      </c>
      <c r="U58" s="9">
        <v>8.7759444709528551E-8</v>
      </c>
      <c r="V58" s="9">
        <v>3.0780947857059748E-5</v>
      </c>
      <c r="W58" s="9">
        <v>1.525574486162721E-2</v>
      </c>
      <c r="X58" s="9">
        <v>0.14796941066064709</v>
      </c>
      <c r="Y58" s="9">
        <v>1.0907473001971399E-3</v>
      </c>
      <c r="Z58" s="9">
        <v>2.9164679422452141E-8</v>
      </c>
      <c r="AA58" s="9">
        <v>0.1133021145125393</v>
      </c>
      <c r="AB58" s="9">
        <f>Parameter!F47</f>
        <v>-5.0000000000000001E-3</v>
      </c>
      <c r="AC58" s="9">
        <f t="shared" si="26"/>
        <v>-3.7552168150692178E-5</v>
      </c>
      <c r="AD58" s="9">
        <f t="shared" si="27"/>
        <v>-7.6845594159438302E-12</v>
      </c>
      <c r="AE58" s="9">
        <f t="shared" si="28"/>
        <v>-1.2029465469409836E-12</v>
      </c>
      <c r="AF58" s="9">
        <f t="shared" si="29"/>
        <v>-4.3175466016367158E-12</v>
      </c>
      <c r="AG58" s="9">
        <f t="shared" si="30"/>
        <v>-7.0163908224471956E-12</v>
      </c>
      <c r="AH58" s="9">
        <f t="shared" si="31"/>
        <v>-2.7883789057896366E-6</v>
      </c>
      <c r="AI58" s="9">
        <f t="shared" si="32"/>
        <v>-4.6327439314145508E-7</v>
      </c>
      <c r="AJ58" s="9">
        <f t="shared" si="33"/>
        <v>-4.2877595505779157E-7</v>
      </c>
      <c r="AK58" s="9">
        <f t="shared" si="34"/>
        <v>-1.9808534638642944E-6</v>
      </c>
      <c r="AL58" s="9">
        <f t="shared" si="35"/>
        <v>-4.3879722354764276E-10</v>
      </c>
      <c r="AM58" s="9">
        <f t="shared" si="36"/>
        <v>-1.5390473928529873E-7</v>
      </c>
      <c r="AN58" s="9">
        <f t="shared" si="37"/>
        <v>-7.6278724308136056E-5</v>
      </c>
      <c r="AO58" s="9">
        <f t="shared" si="38"/>
        <v>-7.3984705330323549E-4</v>
      </c>
      <c r="AP58" s="9">
        <f t="shared" si="39"/>
        <v>-5.4537365009856997E-6</v>
      </c>
      <c r="AQ58" s="9">
        <f t="shared" si="40"/>
        <v>-1.458233971122607E-10</v>
      </c>
      <c r="AR58" s="9">
        <f t="shared" si="41"/>
        <v>-5.6651057256269647E-4</v>
      </c>
    </row>
    <row r="59" spans="1:45" ht="51" x14ac:dyDescent="0.35">
      <c r="A59" s="9" t="s">
        <v>232</v>
      </c>
      <c r="B59" s="9" t="s">
        <v>75</v>
      </c>
      <c r="C59" s="9" t="s">
        <v>190</v>
      </c>
      <c r="D59" s="9" t="s">
        <v>246</v>
      </c>
      <c r="E59" s="9" t="s">
        <v>213</v>
      </c>
      <c r="F59" s="9" t="s">
        <v>56</v>
      </c>
      <c r="G59" s="9" t="s">
        <v>242</v>
      </c>
      <c r="H59" s="9">
        <v>0.17967</v>
      </c>
      <c r="I59" s="9" t="s">
        <v>254</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5" ht="51" x14ac:dyDescent="0.35">
      <c r="A60" s="9" t="s">
        <v>232</v>
      </c>
      <c r="B60" s="9" t="s">
        <v>75</v>
      </c>
      <c r="C60" s="9" t="s">
        <v>190</v>
      </c>
      <c r="D60" s="9" t="s">
        <v>246</v>
      </c>
      <c r="E60" s="9" t="s">
        <v>213</v>
      </c>
      <c r="F60" s="9" t="s">
        <v>56</v>
      </c>
      <c r="G60" s="9" t="s">
        <v>242</v>
      </c>
      <c r="H60" s="9">
        <v>1.666666E-2</v>
      </c>
      <c r="I60" s="9" t="s">
        <v>254</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5" ht="76" x14ac:dyDescent="0.35">
      <c r="A61" s="9" t="s">
        <v>214</v>
      </c>
      <c r="B61" s="9" t="s">
        <v>57</v>
      </c>
      <c r="C61" s="9" t="s">
        <v>190</v>
      </c>
      <c r="D61" s="9" t="s">
        <v>242</v>
      </c>
      <c r="E61" s="9" t="s">
        <v>214</v>
      </c>
      <c r="F61" s="9" t="s">
        <v>57</v>
      </c>
      <c r="G61" s="9" t="s">
        <v>242</v>
      </c>
      <c r="H61" s="9">
        <v>-1</v>
      </c>
      <c r="I61" s="9" t="s">
        <v>252</v>
      </c>
      <c r="J61" s="9" t="b">
        <v>0</v>
      </c>
      <c r="AB61" s="9">
        <f>H61</f>
        <v>-1</v>
      </c>
      <c r="AC61" s="9">
        <f t="shared" ref="AC61:AR61" si="42">+AC62+AC63+AC64+AC65+AC66+AC67</f>
        <v>2.3905874118175706E-2</v>
      </c>
      <c r="AD61" s="9">
        <f t="shared" si="42"/>
        <v>5.1015497236107054E-9</v>
      </c>
      <c r="AE61" s="9">
        <f t="shared" si="42"/>
        <v>3.9095077454140002E-10</v>
      </c>
      <c r="AF61" s="9">
        <f t="shared" si="42"/>
        <v>2.0489353729731303E-9</v>
      </c>
      <c r="AG61" s="9">
        <f t="shared" si="42"/>
        <v>2.111857318600909E-9</v>
      </c>
      <c r="AH61" s="9">
        <f t="shared" si="42"/>
        <v>1.4898400202453953E-3</v>
      </c>
      <c r="AI61" s="9">
        <f t="shared" si="42"/>
        <v>1.0599153893090963E-4</v>
      </c>
      <c r="AJ61" s="9">
        <f t="shared" si="42"/>
        <v>1.0025723044462845E-4</v>
      </c>
      <c r="AK61" s="9">
        <f t="shared" si="42"/>
        <v>3.3315049749953332E-4</v>
      </c>
      <c r="AL61" s="9">
        <f t="shared" si="42"/>
        <v>1.5785379882401675E-7</v>
      </c>
      <c r="AM61" s="9">
        <f t="shared" si="42"/>
        <v>3.5786353779932608E-5</v>
      </c>
      <c r="AN61" s="9">
        <f t="shared" si="42"/>
        <v>3.9885987615776018E-2</v>
      </c>
      <c r="AO61" s="9">
        <f t="shared" si="42"/>
        <v>1.0719489452201776</v>
      </c>
      <c r="AP61" s="9">
        <f t="shared" si="42"/>
        <v>1.6372497436828886E-3</v>
      </c>
      <c r="AQ61" s="9">
        <f t="shared" si="42"/>
        <v>3.1834369590780812E-8</v>
      </c>
      <c r="AR61" s="9">
        <f t="shared" si="42"/>
        <v>0.35847585517955283</v>
      </c>
      <c r="AS61" s="9" t="s">
        <v>42</v>
      </c>
    </row>
    <row r="62" spans="1:45" ht="76" x14ac:dyDescent="0.35">
      <c r="A62" s="9" t="s">
        <v>216</v>
      </c>
      <c r="B62" s="9" t="s">
        <v>59</v>
      </c>
      <c r="C62" s="9" t="s">
        <v>191</v>
      </c>
      <c r="D62" s="9" t="s">
        <v>243</v>
      </c>
      <c r="E62" s="9" t="s">
        <v>214</v>
      </c>
      <c r="F62" s="9" t="s">
        <v>57</v>
      </c>
      <c r="G62" s="9" t="s">
        <v>242</v>
      </c>
      <c r="H62" s="9">
        <v>0.1</v>
      </c>
      <c r="I62" s="9" t="s">
        <v>253</v>
      </c>
      <c r="J62" s="9" t="b">
        <v>0</v>
      </c>
      <c r="K62" s="9" t="s">
        <v>173</v>
      </c>
      <c r="L62" s="9">
        <v>8.6794167415729359E-2</v>
      </c>
      <c r="M62" s="9">
        <v>2.1284564433042459E-8</v>
      </c>
      <c r="N62" s="9">
        <v>1.6120344556734801E-9</v>
      </c>
      <c r="O62" s="9">
        <v>1.6156546777607789E-8</v>
      </c>
      <c r="P62" s="9">
        <v>7.5689813863396901E-9</v>
      </c>
      <c r="Q62" s="9">
        <v>6.196898803682095E-3</v>
      </c>
      <c r="R62" s="9">
        <v>2.662256396925514E-4</v>
      </c>
      <c r="S62" s="9">
        <v>2.7319140428780998E-4</v>
      </c>
      <c r="T62" s="9">
        <v>6.7799511386616251E-4</v>
      </c>
      <c r="U62" s="9">
        <v>6.5033429044003735E-7</v>
      </c>
      <c r="V62" s="9">
        <v>6.1240577241980767E-5</v>
      </c>
      <c r="W62" s="9">
        <v>0.31950666496318308</v>
      </c>
      <c r="X62" s="9">
        <v>2.499343636939138</v>
      </c>
      <c r="Y62" s="9">
        <v>6.2995751670887473E-3</v>
      </c>
      <c r="Z62" s="9">
        <v>2.1158529251567519E-7</v>
      </c>
      <c r="AA62" s="9">
        <v>1.4173422897516881</v>
      </c>
      <c r="AB62" s="9">
        <f>Parameter!F48</f>
        <v>0.1</v>
      </c>
      <c r="AC62" s="9">
        <f t="shared" ref="AC62:AC67" si="43">AB62*L62</f>
        <v>8.6794167415729356E-3</v>
      </c>
      <c r="AD62" s="9">
        <f t="shared" ref="AD62:AD67" si="44">AB62*M62</f>
        <v>2.1284564433042459E-9</v>
      </c>
      <c r="AE62" s="9">
        <f t="shared" ref="AE62:AE67" si="45">AB62*N62</f>
        <v>1.6120344556734802E-10</v>
      </c>
      <c r="AF62" s="9">
        <f t="shared" ref="AF62:AF67" si="46">AB62*O62</f>
        <v>1.6156546777607789E-9</v>
      </c>
      <c r="AG62" s="9">
        <f t="shared" ref="AG62:AG67" si="47">AB62*P62</f>
        <v>7.5689813863396905E-10</v>
      </c>
      <c r="AH62" s="9">
        <f t="shared" ref="AH62:AH67" si="48">AB62*Q62</f>
        <v>6.1968988036820952E-4</v>
      </c>
      <c r="AI62" s="9">
        <f t="shared" ref="AI62:AI67" si="49">AB62*R62</f>
        <v>2.6622563969255143E-5</v>
      </c>
      <c r="AJ62" s="9">
        <f t="shared" ref="AJ62:AJ67" si="50">AB62*S62</f>
        <v>2.7319140428781E-5</v>
      </c>
      <c r="AK62" s="9">
        <f t="shared" ref="AK62:AK67" si="51">AB62*T62</f>
        <v>6.779951138661626E-5</v>
      </c>
      <c r="AL62" s="9">
        <f t="shared" ref="AL62:AL67" si="52">AB62*U62</f>
        <v>6.5033429044003737E-8</v>
      </c>
      <c r="AM62" s="9">
        <f t="shared" ref="AM62:AM67" si="53">AB62*V62</f>
        <v>6.1240577241980769E-6</v>
      </c>
      <c r="AN62" s="9">
        <f t="shared" ref="AN62:AN67" si="54">AB62*W62</f>
        <v>3.1950666496318308E-2</v>
      </c>
      <c r="AO62" s="9">
        <f t="shared" ref="AO62:AO67" si="55">AB62*X62</f>
        <v>0.24993436369391381</v>
      </c>
      <c r="AP62" s="9">
        <f t="shared" ref="AP62:AP67" si="56">AB62*Y62</f>
        <v>6.299575167088748E-4</v>
      </c>
      <c r="AQ62" s="9">
        <f t="shared" ref="AQ62:AQ67" si="57">AB62*Z62</f>
        <v>2.1158529251567521E-8</v>
      </c>
      <c r="AR62" s="9">
        <f t="shared" ref="AR62:AR67" si="58">AB62*AA62</f>
        <v>0.14173422897516882</v>
      </c>
      <c r="AS62" s="9" t="s">
        <v>44</v>
      </c>
    </row>
    <row r="63" spans="1:45" ht="51" x14ac:dyDescent="0.35">
      <c r="A63" s="9" t="s">
        <v>219</v>
      </c>
      <c r="B63" s="9" t="s">
        <v>62</v>
      </c>
      <c r="C63" s="9" t="s">
        <v>190</v>
      </c>
      <c r="D63" s="9" t="s">
        <v>243</v>
      </c>
      <c r="E63" s="9" t="s">
        <v>214</v>
      </c>
      <c r="F63" s="9" t="s">
        <v>57</v>
      </c>
      <c r="G63" s="9" t="s">
        <v>242</v>
      </c>
      <c r="H63" s="9">
        <v>1</v>
      </c>
      <c r="I63" s="9" t="s">
        <v>253</v>
      </c>
      <c r="J63" s="9" t="b">
        <v>0</v>
      </c>
      <c r="K63" s="9" t="s">
        <v>175</v>
      </c>
      <c r="L63" s="9">
        <v>3.097410869365537E-4</v>
      </c>
      <c r="M63" s="9">
        <v>1.5766793399147301E-11</v>
      </c>
      <c r="N63" s="9">
        <v>1.6552465404972181E-11</v>
      </c>
      <c r="O63" s="9">
        <v>4.6494817079785029E-11</v>
      </c>
      <c r="P63" s="9">
        <v>4.905400676215399E-12</v>
      </c>
      <c r="Q63" s="9">
        <v>5.4275572734806973E-5</v>
      </c>
      <c r="R63" s="9">
        <v>7.2594400662388633E-7</v>
      </c>
      <c r="S63" s="9">
        <v>1.630585140717605E-6</v>
      </c>
      <c r="T63" s="9">
        <v>2.5387381894116151E-6</v>
      </c>
      <c r="U63" s="9">
        <v>3.171976599439298E-8</v>
      </c>
      <c r="V63" s="9">
        <v>2.2311460757037211E-7</v>
      </c>
      <c r="W63" s="9">
        <v>2.3178562401341381E-4</v>
      </c>
      <c r="X63" s="9">
        <v>1.902192705187356E-3</v>
      </c>
      <c r="Y63" s="9">
        <v>1.521865985919317E-4</v>
      </c>
      <c r="Z63" s="9">
        <v>8.1218038131578143E-10</v>
      </c>
      <c r="AA63" s="9">
        <v>7.1223504129566337E-3</v>
      </c>
      <c r="AB63" s="9">
        <f>Parameter!F49</f>
        <v>1</v>
      </c>
      <c r="AC63" s="9">
        <f t="shared" si="43"/>
        <v>3.097410869365537E-4</v>
      </c>
      <c r="AD63" s="9">
        <f t="shared" si="44"/>
        <v>1.5766793399147301E-11</v>
      </c>
      <c r="AE63" s="9">
        <f t="shared" si="45"/>
        <v>1.6552465404972181E-11</v>
      </c>
      <c r="AF63" s="9">
        <f t="shared" si="46"/>
        <v>4.6494817079785029E-11</v>
      </c>
      <c r="AG63" s="9">
        <f t="shared" si="47"/>
        <v>4.905400676215399E-12</v>
      </c>
      <c r="AH63" s="9">
        <f t="shared" si="48"/>
        <v>5.4275572734806973E-5</v>
      </c>
      <c r="AI63" s="9">
        <f t="shared" si="49"/>
        <v>7.2594400662388633E-7</v>
      </c>
      <c r="AJ63" s="9">
        <f t="shared" si="50"/>
        <v>1.630585140717605E-6</v>
      </c>
      <c r="AK63" s="9">
        <f t="shared" si="51"/>
        <v>2.5387381894116151E-6</v>
      </c>
      <c r="AL63" s="9">
        <f t="shared" si="52"/>
        <v>3.171976599439298E-8</v>
      </c>
      <c r="AM63" s="9">
        <f t="shared" si="53"/>
        <v>2.2311460757037211E-7</v>
      </c>
      <c r="AN63" s="9">
        <f t="shared" si="54"/>
        <v>2.3178562401341381E-4</v>
      </c>
      <c r="AO63" s="9">
        <f t="shared" si="55"/>
        <v>1.902192705187356E-3</v>
      </c>
      <c r="AP63" s="9">
        <f t="shared" si="56"/>
        <v>1.521865985919317E-4</v>
      </c>
      <c r="AQ63" s="9">
        <f t="shared" si="57"/>
        <v>8.1218038131578143E-10</v>
      </c>
      <c r="AR63" s="9">
        <f t="shared" si="58"/>
        <v>7.1223504129566337E-3</v>
      </c>
    </row>
    <row r="64" spans="1:45" ht="51" x14ac:dyDescent="0.35">
      <c r="A64" s="9" t="s">
        <v>222</v>
      </c>
      <c r="B64" s="9" t="s">
        <v>76</v>
      </c>
      <c r="C64" s="9" t="s">
        <v>190</v>
      </c>
      <c r="D64" s="9" t="s">
        <v>241</v>
      </c>
      <c r="E64" s="9" t="s">
        <v>214</v>
      </c>
      <c r="F64" s="9" t="s">
        <v>57</v>
      </c>
      <c r="G64" s="9" t="s">
        <v>242</v>
      </c>
      <c r="H64" s="9">
        <v>-0.73</v>
      </c>
      <c r="I64" s="9" t="s">
        <v>253</v>
      </c>
      <c r="J64" s="9" t="b">
        <v>0</v>
      </c>
      <c r="K64" s="9" t="s">
        <v>177</v>
      </c>
      <c r="L64" s="9">
        <v>4.1534073294853448E-3</v>
      </c>
      <c r="M64" s="9">
        <v>3.9718675284039031E-10</v>
      </c>
      <c r="N64" s="9">
        <v>2.9966991651123778E-10</v>
      </c>
      <c r="O64" s="9">
        <v>3.4760540921404098E-10</v>
      </c>
      <c r="P64" s="9">
        <v>5.133422681021446E-10</v>
      </c>
      <c r="Q64" s="9">
        <v>2.1018631319047069E-4</v>
      </c>
      <c r="R64" s="9">
        <v>2.7392229371164919E-5</v>
      </c>
      <c r="S64" s="9">
        <v>2.9057836075161221E-5</v>
      </c>
      <c r="T64" s="9">
        <v>9.9615160030306539E-5</v>
      </c>
      <c r="U64" s="9">
        <v>1.4528502469498381E-7</v>
      </c>
      <c r="V64" s="9">
        <v>8.6430942185980945E-6</v>
      </c>
      <c r="W64" s="9">
        <v>4.1553565339562913E-3</v>
      </c>
      <c r="X64" s="9">
        <v>0.1139045320374988</v>
      </c>
      <c r="Y64" s="9">
        <v>7.6105389037561225E-4</v>
      </c>
      <c r="Z64" s="9">
        <v>3.3622094428845957E-8</v>
      </c>
      <c r="AA64" s="9">
        <v>5.8871627029074003E-2</v>
      </c>
      <c r="AB64" s="9">
        <f>Parameter!F50</f>
        <v>-0.73</v>
      </c>
      <c r="AC64" s="9">
        <f t="shared" si="43"/>
        <v>-3.0319873505243017E-3</v>
      </c>
      <c r="AD64" s="9">
        <f t="shared" si="44"/>
        <v>-2.899463295734849E-10</v>
      </c>
      <c r="AE64" s="9">
        <f t="shared" si="45"/>
        <v>-2.1875903905320358E-10</v>
      </c>
      <c r="AF64" s="9">
        <f t="shared" si="46"/>
        <v>-2.5375194872624989E-10</v>
      </c>
      <c r="AG64" s="9">
        <f t="shared" si="47"/>
        <v>-3.7473985571456557E-10</v>
      </c>
      <c r="AH64" s="9">
        <f t="shared" si="48"/>
        <v>-1.5343600862904359E-4</v>
      </c>
      <c r="AI64" s="9">
        <f t="shared" si="49"/>
        <v>-1.9996327440950391E-5</v>
      </c>
      <c r="AJ64" s="9">
        <f t="shared" si="50"/>
        <v>-2.1212220334867691E-5</v>
      </c>
      <c r="AK64" s="9">
        <f t="shared" si="51"/>
        <v>-7.2719066822123768E-5</v>
      </c>
      <c r="AL64" s="9">
        <f t="shared" si="52"/>
        <v>-1.0605806802733818E-7</v>
      </c>
      <c r="AM64" s="9">
        <f t="shared" si="53"/>
        <v>-6.3094587795766092E-6</v>
      </c>
      <c r="AN64" s="9">
        <f t="shared" si="54"/>
        <v>-3.0334102697880927E-3</v>
      </c>
      <c r="AO64" s="9">
        <f t="shared" si="55"/>
        <v>-8.3150308387374125E-2</v>
      </c>
      <c r="AP64" s="9">
        <f t="shared" si="56"/>
        <v>-5.5556933997419691E-4</v>
      </c>
      <c r="AQ64" s="9">
        <f t="shared" si="57"/>
        <v>-2.454412893305755E-8</v>
      </c>
      <c r="AR64" s="9">
        <f t="shared" si="58"/>
        <v>-4.2976287731224021E-2</v>
      </c>
    </row>
    <row r="65" spans="1:45" ht="63.5" x14ac:dyDescent="0.35">
      <c r="A65" s="9" t="s">
        <v>233</v>
      </c>
      <c r="B65" s="9" t="s">
        <v>77</v>
      </c>
      <c r="C65" s="9" t="s">
        <v>190</v>
      </c>
      <c r="D65" s="9" t="s">
        <v>241</v>
      </c>
      <c r="E65" s="9" t="s">
        <v>214</v>
      </c>
      <c r="F65" s="9" t="s">
        <v>57</v>
      </c>
      <c r="G65" s="9" t="s">
        <v>242</v>
      </c>
      <c r="H65" s="9">
        <v>-1</v>
      </c>
      <c r="I65" s="9" t="s">
        <v>253</v>
      </c>
      <c r="J65" s="9" t="b">
        <v>0</v>
      </c>
      <c r="K65" s="9" t="s">
        <v>179</v>
      </c>
      <c r="L65" s="9">
        <v>-1.7948703640190519E-2</v>
      </c>
      <c r="M65" s="9">
        <v>-3.2472728164807971E-9</v>
      </c>
      <c r="N65" s="9">
        <v>-4.3187139662228341E-10</v>
      </c>
      <c r="O65" s="9">
        <v>-6.4053085065881609E-10</v>
      </c>
      <c r="P65" s="9">
        <v>-1.72479363500529E-9</v>
      </c>
      <c r="Q65" s="9">
        <v>-9.6931057577142243E-4</v>
      </c>
      <c r="R65" s="9">
        <v>-9.8639358395980999E-5</v>
      </c>
      <c r="S65" s="9">
        <v>-9.2519725209997536E-5</v>
      </c>
      <c r="T65" s="9">
        <v>-3.3553131474562921E-4</v>
      </c>
      <c r="U65" s="9">
        <v>-1.6715867181295821E-7</v>
      </c>
      <c r="V65" s="9">
        <v>-3.5748640227740767E-5</v>
      </c>
      <c r="W65" s="9">
        <v>-1.067374176523238E-2</v>
      </c>
      <c r="X65" s="9">
        <v>-0.90326269720845054</v>
      </c>
      <c r="Y65" s="9">
        <v>-1.4106749683562791E-3</v>
      </c>
      <c r="Z65" s="9">
        <v>-3.4407788890955058E-8</v>
      </c>
      <c r="AA65" s="9">
        <v>-0.25259556352265139</v>
      </c>
      <c r="AB65" s="9">
        <f>Parameter!F51</f>
        <v>-1</v>
      </c>
      <c r="AC65" s="9">
        <f t="shared" si="43"/>
        <v>1.7948703640190519E-2</v>
      </c>
      <c r="AD65" s="9">
        <f t="shared" si="44"/>
        <v>3.2472728164807971E-9</v>
      </c>
      <c r="AE65" s="9">
        <f t="shared" si="45"/>
        <v>4.3187139662228341E-10</v>
      </c>
      <c r="AF65" s="9">
        <f t="shared" si="46"/>
        <v>6.4053085065881609E-10</v>
      </c>
      <c r="AG65" s="9">
        <f t="shared" si="47"/>
        <v>1.72479363500529E-9</v>
      </c>
      <c r="AH65" s="9">
        <f t="shared" si="48"/>
        <v>9.6931057577142243E-4</v>
      </c>
      <c r="AI65" s="9">
        <f t="shared" si="49"/>
        <v>9.8639358395980999E-5</v>
      </c>
      <c r="AJ65" s="9">
        <f t="shared" si="50"/>
        <v>9.2519725209997536E-5</v>
      </c>
      <c r="AK65" s="9">
        <f t="shared" si="51"/>
        <v>3.3553131474562921E-4</v>
      </c>
      <c r="AL65" s="9">
        <f t="shared" si="52"/>
        <v>1.6715867181295821E-7</v>
      </c>
      <c r="AM65" s="9">
        <f t="shared" si="53"/>
        <v>3.5748640227740767E-5</v>
      </c>
      <c r="AN65" s="9">
        <f t="shared" si="54"/>
        <v>1.067374176523238E-2</v>
      </c>
      <c r="AO65" s="9">
        <f t="shared" si="55"/>
        <v>0.90326269720845054</v>
      </c>
      <c r="AP65" s="9">
        <f t="shared" si="56"/>
        <v>1.4106749683562791E-3</v>
      </c>
      <c r="AQ65" s="9">
        <f t="shared" si="57"/>
        <v>3.4407788890955058E-8</v>
      </c>
      <c r="AR65" s="9">
        <f t="shared" si="58"/>
        <v>0.25259556352265139</v>
      </c>
    </row>
    <row r="66" spans="1:45" ht="51" x14ac:dyDescent="0.35">
      <c r="A66" s="9" t="s">
        <v>234</v>
      </c>
      <c r="B66" s="9" t="s">
        <v>78</v>
      </c>
      <c r="C66" s="9" t="s">
        <v>190</v>
      </c>
      <c r="D66" s="9" t="s">
        <v>247</v>
      </c>
      <c r="E66" s="9" t="s">
        <v>214</v>
      </c>
      <c r="F66" s="9" t="s">
        <v>57</v>
      </c>
      <c r="G66" s="9" t="s">
        <v>242</v>
      </c>
      <c r="H66" s="9">
        <v>1.7100000000000001E-9</v>
      </c>
      <c r="I66" s="9" t="s">
        <v>254</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5" ht="51" x14ac:dyDescent="0.35">
      <c r="A67" s="9" t="s">
        <v>235</v>
      </c>
      <c r="B67" s="9" t="s">
        <v>79</v>
      </c>
      <c r="C67" s="9" t="s">
        <v>190</v>
      </c>
      <c r="D67" s="9" t="s">
        <v>247</v>
      </c>
      <c r="E67" s="9" t="s">
        <v>214</v>
      </c>
      <c r="F67" s="9" t="s">
        <v>57</v>
      </c>
      <c r="G67" s="9" t="s">
        <v>242</v>
      </c>
      <c r="H67" s="9">
        <v>2.3099999999999998E-8</v>
      </c>
      <c r="I67" s="9" t="s">
        <v>254</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5" ht="76" x14ac:dyDescent="0.35">
      <c r="A68" s="9" t="s">
        <v>215</v>
      </c>
      <c r="B68" s="9" t="s">
        <v>58</v>
      </c>
      <c r="C68" s="9" t="s">
        <v>190</v>
      </c>
      <c r="D68" s="9" t="s">
        <v>242</v>
      </c>
      <c r="E68" s="9" t="s">
        <v>215</v>
      </c>
      <c r="F68" s="9" t="s">
        <v>58</v>
      </c>
      <c r="G68" s="9" t="s">
        <v>242</v>
      </c>
      <c r="H68" s="9">
        <v>-1</v>
      </c>
      <c r="I68" s="9" t="s">
        <v>252</v>
      </c>
      <c r="J68" s="9" t="b">
        <v>0</v>
      </c>
      <c r="AB68" s="9">
        <f>H68</f>
        <v>-1</v>
      </c>
      <c r="AC68" s="9">
        <f t="shared" ref="AC68:AR68" si="59">+AC69+AC70+AC71+AC72</f>
        <v>2.2288412010976987E-2</v>
      </c>
      <c r="AD68" s="9">
        <f t="shared" si="59"/>
        <v>4.3115010381329201E-9</v>
      </c>
      <c r="AE68" s="9">
        <f t="shared" si="59"/>
        <v>5.1255562540595738E-10</v>
      </c>
      <c r="AF68" s="9">
        <f t="shared" si="59"/>
        <v>1.4483651657392055E-9</v>
      </c>
      <c r="AG68" s="9">
        <f t="shared" si="59"/>
        <v>2.1032427043222746E-9</v>
      </c>
      <c r="AH68" s="9">
        <f t="shared" si="59"/>
        <v>1.2791555159555271E-3</v>
      </c>
      <c r="AI68" s="9">
        <f t="shared" si="59"/>
        <v>1.1195064038060858E-4</v>
      </c>
      <c r="AJ68" s="9">
        <f t="shared" si="59"/>
        <v>1.0617929542438804E-4</v>
      </c>
      <c r="AK68" s="9">
        <f t="shared" si="59"/>
        <v>3.6943107043893732E-4</v>
      </c>
      <c r="AL68" s="9">
        <f t="shared" si="59"/>
        <v>1.9967538633496007E-7</v>
      </c>
      <c r="AM68" s="9">
        <f t="shared" si="59"/>
        <v>3.8810669089839804E-5</v>
      </c>
      <c r="AN68" s="9">
        <f t="shared" si="59"/>
        <v>2.6712279013391529E-2</v>
      </c>
      <c r="AO68" s="9">
        <f t="shared" si="59"/>
        <v>1.0282298790554074</v>
      </c>
      <c r="AP68" s="9">
        <f t="shared" si="59"/>
        <v>1.7256537267107165E-3</v>
      </c>
      <c r="AQ68" s="9">
        <f t="shared" si="59"/>
        <v>4.498705351673882E-8</v>
      </c>
      <c r="AR68" s="9">
        <f t="shared" si="59"/>
        <v>0.32346267801023582</v>
      </c>
      <c r="AS68" s="9" t="s">
        <v>43</v>
      </c>
    </row>
    <row r="69" spans="1:45" ht="76" x14ac:dyDescent="0.35">
      <c r="A69" s="9" t="s">
        <v>216</v>
      </c>
      <c r="B69" s="9" t="s">
        <v>59</v>
      </c>
      <c r="C69" s="9" t="s">
        <v>191</v>
      </c>
      <c r="D69" s="9" t="s">
        <v>243</v>
      </c>
      <c r="E69" s="9" t="s">
        <v>215</v>
      </c>
      <c r="F69" s="9" t="s">
        <v>58</v>
      </c>
      <c r="G69" s="9" t="s">
        <v>242</v>
      </c>
      <c r="H69" s="9">
        <v>0.05</v>
      </c>
      <c r="I69" s="9" t="s">
        <v>253</v>
      </c>
      <c r="J69" s="9" t="b">
        <v>0</v>
      </c>
      <c r="K69" s="9" t="s">
        <v>181</v>
      </c>
      <c r="L69" s="9">
        <v>8.6794167415729359E-2</v>
      </c>
      <c r="M69" s="9">
        <v>2.1284564433042459E-8</v>
      </c>
      <c r="N69" s="9">
        <v>1.6120344556734801E-9</v>
      </c>
      <c r="O69" s="9">
        <v>1.6156546777607789E-8</v>
      </c>
      <c r="P69" s="9">
        <v>7.5689813863396901E-9</v>
      </c>
      <c r="Q69" s="9">
        <v>6.196898803682095E-3</v>
      </c>
      <c r="R69" s="9">
        <v>2.662256396925514E-4</v>
      </c>
      <c r="S69" s="9">
        <v>2.7319140428780998E-4</v>
      </c>
      <c r="T69" s="9">
        <v>6.7799511386616251E-4</v>
      </c>
      <c r="U69" s="9">
        <v>6.5033429044003735E-7</v>
      </c>
      <c r="V69" s="9">
        <v>6.1240577241980767E-5</v>
      </c>
      <c r="W69" s="9">
        <v>0.31950666496318308</v>
      </c>
      <c r="X69" s="9">
        <v>2.499343636939138</v>
      </c>
      <c r="Y69" s="9">
        <v>6.2995751670887473E-3</v>
      </c>
      <c r="Z69" s="9">
        <v>2.1158529251567519E-7</v>
      </c>
      <c r="AA69" s="9">
        <v>1.4173422897516881</v>
      </c>
      <c r="AB69" s="9">
        <f>Parameter!F52</f>
        <v>0.05</v>
      </c>
      <c r="AC69" s="9">
        <f>AB69*L69</f>
        <v>4.3397083707864678E-3</v>
      </c>
      <c r="AD69" s="9">
        <f>AB69*M69</f>
        <v>1.064228221652123E-9</v>
      </c>
      <c r="AE69" s="9">
        <f>AB69*N69</f>
        <v>8.0601722783674011E-11</v>
      </c>
      <c r="AF69" s="9">
        <f>AB69*O69</f>
        <v>8.0782733888038946E-10</v>
      </c>
      <c r="AG69" s="9">
        <f>AB69*P69</f>
        <v>3.7844906931698452E-10</v>
      </c>
      <c r="AH69" s="9">
        <f>AB69*Q69</f>
        <v>3.0984494018410476E-4</v>
      </c>
      <c r="AI69" s="9">
        <f>AB69*R69</f>
        <v>1.3311281984627572E-5</v>
      </c>
      <c r="AJ69" s="9">
        <f>AB69*S69</f>
        <v>1.36595702143905E-5</v>
      </c>
      <c r="AK69" s="9">
        <f>AB69*T69</f>
        <v>3.389975569330813E-5</v>
      </c>
      <c r="AL69" s="9">
        <f>AB69*U69</f>
        <v>3.2516714522001869E-8</v>
      </c>
      <c r="AM69" s="9">
        <f>AB69*V69</f>
        <v>3.0620288620990384E-6</v>
      </c>
      <c r="AN69" s="9">
        <f>AB69*W69</f>
        <v>1.5975333248159154E-2</v>
      </c>
      <c r="AO69" s="9">
        <f>AB69*X69</f>
        <v>0.1249671818469569</v>
      </c>
      <c r="AP69" s="9">
        <f>AB69*Y69</f>
        <v>3.149787583544374E-4</v>
      </c>
      <c r="AQ69" s="9">
        <f>AB69*Z69</f>
        <v>1.0579264625783761E-8</v>
      </c>
      <c r="AR69" s="9">
        <f>AB69*AA69</f>
        <v>7.0867114487584412E-2</v>
      </c>
      <c r="AS69" s="9" t="s">
        <v>44</v>
      </c>
    </row>
    <row r="70" spans="1:45" ht="63.5" x14ac:dyDescent="0.35">
      <c r="A70" s="9" t="s">
        <v>233</v>
      </c>
      <c r="B70" s="9" t="s">
        <v>77</v>
      </c>
      <c r="C70" s="9" t="s">
        <v>190</v>
      </c>
      <c r="D70" s="9" t="s">
        <v>241</v>
      </c>
      <c r="E70" s="9" t="s">
        <v>215</v>
      </c>
      <c r="F70" s="9" t="s">
        <v>58</v>
      </c>
      <c r="G70" s="9" t="s">
        <v>242</v>
      </c>
      <c r="H70" s="9">
        <v>-1</v>
      </c>
      <c r="I70" s="9" t="s">
        <v>253</v>
      </c>
      <c r="J70" s="9" t="b">
        <v>0</v>
      </c>
      <c r="K70" s="9" t="s">
        <v>183</v>
      </c>
      <c r="L70" s="9">
        <v>-1.7948703640190519E-2</v>
      </c>
      <c r="M70" s="9">
        <v>-3.2472728164807971E-9</v>
      </c>
      <c r="N70" s="9">
        <v>-4.3187139662228341E-10</v>
      </c>
      <c r="O70" s="9">
        <v>-6.4053085065881609E-10</v>
      </c>
      <c r="P70" s="9">
        <v>-1.72479363500529E-9</v>
      </c>
      <c r="Q70" s="9">
        <v>-9.6931057577142243E-4</v>
      </c>
      <c r="R70" s="9">
        <v>-9.8639358395980999E-5</v>
      </c>
      <c r="S70" s="9">
        <v>-9.2519725209997536E-5</v>
      </c>
      <c r="T70" s="9">
        <v>-3.3553131474562921E-4</v>
      </c>
      <c r="U70" s="9">
        <v>-1.6715867181295821E-7</v>
      </c>
      <c r="V70" s="9">
        <v>-3.5748640227740767E-5</v>
      </c>
      <c r="W70" s="9">
        <v>-1.067374176523238E-2</v>
      </c>
      <c r="X70" s="9">
        <v>-0.90326269720845054</v>
      </c>
      <c r="Y70" s="9">
        <v>-1.4106749683562791E-3</v>
      </c>
      <c r="Z70" s="9">
        <v>-3.4407788890955058E-8</v>
      </c>
      <c r="AA70" s="9">
        <v>-0.25259556352265139</v>
      </c>
      <c r="AB70" s="9">
        <f>Parameter!F53</f>
        <v>-1</v>
      </c>
      <c r="AC70" s="9">
        <f>AB70*L70</f>
        <v>1.7948703640190519E-2</v>
      </c>
      <c r="AD70" s="9">
        <f>AB70*M70</f>
        <v>3.2472728164807971E-9</v>
      </c>
      <c r="AE70" s="9">
        <f>AB70*N70</f>
        <v>4.3187139662228341E-10</v>
      </c>
      <c r="AF70" s="9">
        <f>AB70*O70</f>
        <v>6.4053085065881609E-10</v>
      </c>
      <c r="AG70" s="9">
        <f>AB70*P70</f>
        <v>1.72479363500529E-9</v>
      </c>
      <c r="AH70" s="9">
        <f>AB70*Q70</f>
        <v>9.6931057577142243E-4</v>
      </c>
      <c r="AI70" s="9">
        <f>AB70*R70</f>
        <v>9.8639358395980999E-5</v>
      </c>
      <c r="AJ70" s="9">
        <f>AB70*S70</f>
        <v>9.2519725209997536E-5</v>
      </c>
      <c r="AK70" s="9">
        <f>AB70*T70</f>
        <v>3.3553131474562921E-4</v>
      </c>
      <c r="AL70" s="9">
        <f>AB70*U70</f>
        <v>1.6715867181295821E-7</v>
      </c>
      <c r="AM70" s="9">
        <f>AB70*V70</f>
        <v>3.5748640227740767E-5</v>
      </c>
      <c r="AN70" s="9">
        <f>AB70*W70</f>
        <v>1.067374176523238E-2</v>
      </c>
      <c r="AO70" s="9">
        <f>AB70*X70</f>
        <v>0.90326269720845054</v>
      </c>
      <c r="AP70" s="9">
        <f>AB70*Y70</f>
        <v>1.4106749683562791E-3</v>
      </c>
      <c r="AQ70" s="9">
        <f>AB70*Z70</f>
        <v>3.4407788890955058E-8</v>
      </c>
      <c r="AR70" s="9">
        <f>AB70*AA70</f>
        <v>0.25259556352265139</v>
      </c>
    </row>
    <row r="71" spans="1:45" ht="51" x14ac:dyDescent="0.35">
      <c r="A71" s="9" t="s">
        <v>234</v>
      </c>
      <c r="B71" s="9" t="s">
        <v>78</v>
      </c>
      <c r="C71" s="9" t="s">
        <v>190</v>
      </c>
      <c r="D71" s="9" t="s">
        <v>247</v>
      </c>
      <c r="E71" s="9" t="s">
        <v>215</v>
      </c>
      <c r="F71" s="9" t="s">
        <v>58</v>
      </c>
      <c r="G71" s="9" t="s">
        <v>242</v>
      </c>
      <c r="H71" s="9">
        <v>1.7100000000000001E-9</v>
      </c>
      <c r="I71" s="9" t="s">
        <v>254</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5" ht="51" x14ac:dyDescent="0.35">
      <c r="A72" s="9" t="s">
        <v>235</v>
      </c>
      <c r="B72" s="9" t="s">
        <v>79</v>
      </c>
      <c r="C72" s="9" t="s">
        <v>190</v>
      </c>
      <c r="D72" s="9" t="s">
        <v>247</v>
      </c>
      <c r="E72" s="9" t="s">
        <v>215</v>
      </c>
      <c r="F72" s="9" t="s">
        <v>58</v>
      </c>
      <c r="G72" s="9" t="s">
        <v>242</v>
      </c>
      <c r="H72" s="9">
        <v>2.3099999999999998E-8</v>
      </c>
      <c r="I72" s="9" t="s">
        <v>254</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200</v>
      </c>
      <c r="B1" s="5" t="s">
        <v>236</v>
      </c>
      <c r="C1" s="5" t="s">
        <v>237</v>
      </c>
      <c r="D1" s="5" t="s">
        <v>238</v>
      </c>
      <c r="E1" s="5" t="s">
        <v>248</v>
      </c>
      <c r="F1" s="5" t="s">
        <v>249</v>
      </c>
      <c r="G1" s="5" t="s">
        <v>250</v>
      </c>
      <c r="H1" s="5" t="s">
        <v>46</v>
      </c>
      <c r="I1" s="5" t="s">
        <v>251</v>
      </c>
      <c r="J1" s="5" t="s">
        <v>255</v>
      </c>
      <c r="K1" s="5" t="s">
        <v>256</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257</v>
      </c>
      <c r="AC1" s="5" t="s">
        <v>258</v>
      </c>
      <c r="AD1" s="5" t="s">
        <v>259</v>
      </c>
      <c r="AE1" s="5" t="s">
        <v>260</v>
      </c>
      <c r="AF1" s="5" t="s">
        <v>261</v>
      </c>
      <c r="AG1" s="5" t="s">
        <v>262</v>
      </c>
      <c r="AH1" s="5" t="s">
        <v>263</v>
      </c>
      <c r="AI1" s="5" t="s">
        <v>264</v>
      </c>
      <c r="AJ1" s="5" t="s">
        <v>265</v>
      </c>
      <c r="AK1" s="5" t="s">
        <v>266</v>
      </c>
      <c r="AL1" s="5" t="s">
        <v>267</v>
      </c>
      <c r="AM1" s="5" t="s">
        <v>268</v>
      </c>
      <c r="AN1" s="5" t="s">
        <v>269</v>
      </c>
      <c r="AO1" s="5" t="s">
        <v>270</v>
      </c>
      <c r="AP1" s="5" t="s">
        <v>271</v>
      </c>
      <c r="AQ1" s="5" t="s">
        <v>272</v>
      </c>
      <c r="AR1" s="5" t="s">
        <v>273</v>
      </c>
    </row>
    <row r="2" spans="1:44" ht="26" x14ac:dyDescent="0.35">
      <c r="A2" s="9" t="s">
        <v>201</v>
      </c>
      <c r="B2" s="9" t="s">
        <v>47</v>
      </c>
      <c r="C2" s="9" t="s">
        <v>190</v>
      </c>
      <c r="D2" s="9" t="s">
        <v>239</v>
      </c>
      <c r="E2" s="9" t="s">
        <v>201</v>
      </c>
      <c r="F2" s="9" t="s">
        <v>47</v>
      </c>
      <c r="G2" s="9" t="s">
        <v>239</v>
      </c>
      <c r="H2" s="9">
        <v>1</v>
      </c>
      <c r="I2" s="9" t="s">
        <v>252</v>
      </c>
      <c r="J2" s="9" t="b">
        <v>0</v>
      </c>
      <c r="AB2" s="9">
        <f>H2</f>
        <v>1</v>
      </c>
      <c r="AC2" s="9">
        <f t="shared" ref="AC2:AR2" si="0">+AC3+AC4+AC5</f>
        <v>5.35986686324183E-2</v>
      </c>
      <c r="AD2" s="9">
        <f t="shared" si="0"/>
        <v>6.2190019531519506E-8</v>
      </c>
      <c r="AE2" s="9">
        <f t="shared" si="0"/>
        <v>1.3066444621916113E-9</v>
      </c>
      <c r="AF2" s="9">
        <f t="shared" si="0"/>
        <v>4.2654820512112036E-9</v>
      </c>
      <c r="AG2" s="9">
        <f t="shared" si="0"/>
        <v>3.6429001000310118E-9</v>
      </c>
      <c r="AH2" s="9">
        <f t="shared" si="0"/>
        <v>1.7468911977758409E-2</v>
      </c>
      <c r="AI2" s="9">
        <f t="shared" si="0"/>
        <v>3.4721527990212947E-4</v>
      </c>
      <c r="AJ2" s="9">
        <f t="shared" si="0"/>
        <v>5.4770813539367234E-4</v>
      </c>
      <c r="AK2" s="9">
        <f t="shared" si="0"/>
        <v>9.7010980288358343E-4</v>
      </c>
      <c r="AL2" s="9">
        <f t="shared" si="0"/>
        <v>1.0273222385780476E-6</v>
      </c>
      <c r="AM2" s="9">
        <f t="shared" si="0"/>
        <v>8.837199923425194E-5</v>
      </c>
      <c r="AN2" s="9">
        <f t="shared" si="0"/>
        <v>6.3542569164320661E-2</v>
      </c>
      <c r="AO2" s="9">
        <f t="shared" si="0"/>
        <v>1.8412070769443654</v>
      </c>
      <c r="AP2" s="9">
        <f t="shared" si="0"/>
        <v>1.908112258503606E-2</v>
      </c>
      <c r="AQ2" s="9">
        <f t="shared" si="0"/>
        <v>1.0871563915461977E-7</v>
      </c>
      <c r="AR2" s="9">
        <f t="shared" si="0"/>
        <v>3.9060343536216502</v>
      </c>
    </row>
    <row r="3" spans="1:44" ht="38.5" x14ac:dyDescent="0.35">
      <c r="A3" s="9" t="s">
        <v>202</v>
      </c>
      <c r="B3" s="9" t="s">
        <v>48</v>
      </c>
      <c r="C3" s="9" t="s">
        <v>190</v>
      </c>
      <c r="D3" s="9" t="s">
        <v>240</v>
      </c>
      <c r="E3" s="9" t="s">
        <v>201</v>
      </c>
      <c r="F3" s="9" t="s">
        <v>47</v>
      </c>
      <c r="G3" s="9" t="s">
        <v>239</v>
      </c>
      <c r="H3" s="9">
        <v>0.08</v>
      </c>
      <c r="I3" s="9" t="s">
        <v>253</v>
      </c>
      <c r="J3" s="9" t="b">
        <v>0</v>
      </c>
      <c r="K3" s="9" t="s">
        <v>83</v>
      </c>
      <c r="L3" s="9">
        <v>0.41446022699081542</v>
      </c>
      <c r="M3" s="9">
        <v>7.5221185663545978E-7</v>
      </c>
      <c r="N3" s="9">
        <v>7.6573526561409536E-9</v>
      </c>
      <c r="O3" s="9">
        <v>2.9719652658826782E-8</v>
      </c>
      <c r="P3" s="9">
        <v>2.5182876892248481E-8</v>
      </c>
      <c r="Q3" s="9">
        <v>0.20264057810028441</v>
      </c>
      <c r="R3" s="9">
        <v>2.8704717803953732E-3</v>
      </c>
      <c r="S3" s="9">
        <v>5.193185183378881E-3</v>
      </c>
      <c r="T3" s="9">
        <v>6.7507408911065409E-3</v>
      </c>
      <c r="U3" s="9">
        <v>3.303581800479264E-6</v>
      </c>
      <c r="V3" s="9">
        <v>6.1990275077201517E-4</v>
      </c>
      <c r="W3" s="9">
        <v>0.49247342371126213</v>
      </c>
      <c r="X3" s="9">
        <v>1.3640134228553999</v>
      </c>
      <c r="Y3" s="9">
        <v>4.9851293034609237E-2</v>
      </c>
      <c r="Z3" s="9">
        <v>2.7011030710162948E-7</v>
      </c>
      <c r="AA3" s="9">
        <v>45.459752951160368</v>
      </c>
      <c r="AB3" s="9">
        <f>Parameter!C3</f>
        <v>0.08</v>
      </c>
      <c r="AC3" s="9">
        <f>AB3*L3</f>
        <v>3.3156818159265231E-2</v>
      </c>
      <c r="AD3" s="9">
        <f>AB3*M3</f>
        <v>6.0176948530836786E-8</v>
      </c>
      <c r="AE3" s="9">
        <f>AB3*N3</f>
        <v>6.1258821249127635E-10</v>
      </c>
      <c r="AF3" s="9">
        <f>AB3*O3</f>
        <v>2.3775722127061427E-9</v>
      </c>
      <c r="AG3" s="9">
        <f>AB3*P3</f>
        <v>2.0146301513798784E-9</v>
      </c>
      <c r="AH3" s="9">
        <f>AB3*Q3</f>
        <v>1.6211246248022754E-2</v>
      </c>
      <c r="AI3" s="9">
        <f>AB3*R3</f>
        <v>2.2963774243162986E-4</v>
      </c>
      <c r="AJ3" s="9">
        <f>AB3*S3</f>
        <v>4.1545481467031048E-4</v>
      </c>
      <c r="AK3" s="9">
        <f>AB3*T3</f>
        <v>5.4005927128852329E-4</v>
      </c>
      <c r="AL3" s="9">
        <f>AB3*U3</f>
        <v>2.6428654403834111E-7</v>
      </c>
      <c r="AM3" s="9">
        <f>AB3*V3</f>
        <v>4.9592220061761215E-5</v>
      </c>
      <c r="AN3" s="9">
        <f>AB3*W3</f>
        <v>3.939787389690097E-2</v>
      </c>
      <c r="AO3" s="9">
        <f>AB3*X3</f>
        <v>0.109121073828432</v>
      </c>
      <c r="AP3" s="9">
        <f>AB3*Y3</f>
        <v>3.988103442768739E-3</v>
      </c>
      <c r="AQ3" s="9">
        <f>AB3*Z3</f>
        <v>2.1608824568130358E-8</v>
      </c>
      <c r="AR3" s="9">
        <f>AB3*AA3</f>
        <v>3.6367802360928296</v>
      </c>
    </row>
    <row r="4" spans="1:44" ht="38.5" x14ac:dyDescent="0.35">
      <c r="A4" s="9" t="s">
        <v>203</v>
      </c>
      <c r="B4" s="9" t="s">
        <v>49</v>
      </c>
      <c r="C4" s="9" t="s">
        <v>190</v>
      </c>
      <c r="D4" s="9" t="s">
        <v>241</v>
      </c>
      <c r="E4" s="9" t="s">
        <v>201</v>
      </c>
      <c r="F4" s="9" t="s">
        <v>47</v>
      </c>
      <c r="G4" s="9" t="s">
        <v>239</v>
      </c>
      <c r="H4" s="9">
        <v>0.66</v>
      </c>
      <c r="I4" s="9" t="s">
        <v>253</v>
      </c>
      <c r="J4" s="9" t="b">
        <v>0</v>
      </c>
      <c r="K4" s="9" t="s">
        <v>85</v>
      </c>
      <c r="L4" s="9">
        <v>1.1457185504062989E-2</v>
      </c>
      <c r="M4" s="9">
        <v>1.816160418768854E-9</v>
      </c>
      <c r="N4" s="9">
        <v>5.225158853857245E-10</v>
      </c>
      <c r="O4" s="9">
        <v>1.1410477232724339E-9</v>
      </c>
      <c r="P4" s="9">
        <v>1.426792991190455E-9</v>
      </c>
      <c r="Q4" s="9">
        <v>6.1170228089844599E-4</v>
      </c>
      <c r="R4" s="9">
        <v>1.006903624020231E-4</v>
      </c>
      <c r="S4" s="9">
        <v>9.6802113129955503E-5</v>
      </c>
      <c r="T4" s="9">
        <v>3.590286192955486E-4</v>
      </c>
      <c r="U4" s="9">
        <v>2.6719411069327961E-7</v>
      </c>
      <c r="V4" s="9">
        <v>3.2232958160928562E-5</v>
      </c>
      <c r="W4" s="9">
        <v>1.6529689097672291E-2</v>
      </c>
      <c r="X4" s="9">
        <v>1.1849493058264311</v>
      </c>
      <c r="Y4" s="9">
        <v>3.2197679557860988E-3</v>
      </c>
      <c r="Z4" s="9">
        <v>7.3811224761533617E-8</v>
      </c>
      <c r="AA4" s="9">
        <v>0.16944055383569889</v>
      </c>
      <c r="AB4" s="9">
        <f>Parameter!C4</f>
        <v>0.66</v>
      </c>
      <c r="AC4" s="9">
        <f>AB4*L4</f>
        <v>7.5617424326815735E-3</v>
      </c>
      <c r="AD4" s="9">
        <f>AB4*M4</f>
        <v>1.1986658763874438E-9</v>
      </c>
      <c r="AE4" s="9">
        <f>AB4*N4</f>
        <v>3.4486048435457819E-10</v>
      </c>
      <c r="AF4" s="9">
        <f>AB4*O4</f>
        <v>7.5309149735980647E-10</v>
      </c>
      <c r="AG4" s="9">
        <f>AB4*P4</f>
        <v>9.4168337418570028E-10</v>
      </c>
      <c r="AH4" s="9">
        <f>AB4*Q4</f>
        <v>4.0372350539297436E-4</v>
      </c>
      <c r="AI4" s="9">
        <f>AB4*R4</f>
        <v>6.6455639185335249E-5</v>
      </c>
      <c r="AJ4" s="9">
        <f>AB4*S4</f>
        <v>6.388939466577063E-5</v>
      </c>
      <c r="AK4" s="9">
        <f>AB4*T4</f>
        <v>2.3695888873506208E-4</v>
      </c>
      <c r="AL4" s="9">
        <f>AB4*U4</f>
        <v>1.7634811305756454E-7</v>
      </c>
      <c r="AM4" s="9">
        <f>AB4*V4</f>
        <v>2.1273752386212853E-5</v>
      </c>
      <c r="AN4" s="9">
        <f>AB4*W4</f>
        <v>1.0909594804463713E-2</v>
      </c>
      <c r="AO4" s="9">
        <f>AB4*X4</f>
        <v>0.78206654184544455</v>
      </c>
      <c r="AP4" s="9">
        <f>AB4*Y4</f>
        <v>2.1250468508188253E-3</v>
      </c>
      <c r="AQ4" s="9">
        <f>AB4*Z4</f>
        <v>4.8715408342612189E-8</v>
      </c>
      <c r="AR4" s="9">
        <f>AB4*AA4</f>
        <v>0.11183076553156128</v>
      </c>
    </row>
    <row r="5" spans="1:44" ht="38.5" x14ac:dyDescent="0.35">
      <c r="A5" s="9" t="s">
        <v>204</v>
      </c>
      <c r="B5" s="9" t="s">
        <v>50</v>
      </c>
      <c r="C5" s="9" t="s">
        <v>190</v>
      </c>
      <c r="D5" s="9" t="s">
        <v>240</v>
      </c>
      <c r="E5" s="9" t="s">
        <v>201</v>
      </c>
      <c r="F5" s="9" t="s">
        <v>47</v>
      </c>
      <c r="G5" s="9" t="s">
        <v>239</v>
      </c>
      <c r="H5" s="9">
        <v>0.26</v>
      </c>
      <c r="I5" s="9" t="s">
        <v>253</v>
      </c>
      <c r="J5" s="9" t="b">
        <v>0</v>
      </c>
      <c r="K5" s="9" t="s">
        <v>87</v>
      </c>
      <c r="L5" s="9">
        <v>4.9538877078736533E-2</v>
      </c>
      <c r="M5" s="9">
        <v>3.1323274011356951E-9</v>
      </c>
      <c r="N5" s="9">
        <v>1.343060635945218E-9</v>
      </c>
      <c r="O5" s="9">
        <v>4.3646859274817479E-9</v>
      </c>
      <c r="P5" s="9">
        <v>2.6407175940978198E-9</v>
      </c>
      <c r="Q5" s="9">
        <v>3.2843931705487622E-3</v>
      </c>
      <c r="R5" s="9">
        <v>1.9662268571217059E-4</v>
      </c>
      <c r="S5" s="9">
        <v>2.629381771445815E-4</v>
      </c>
      <c r="T5" s="9">
        <v>7.4266016484614652E-4</v>
      </c>
      <c r="U5" s="9">
        <v>2.2564906980082381E-6</v>
      </c>
      <c r="V5" s="9">
        <v>6.7330872254914883E-5</v>
      </c>
      <c r="W5" s="9">
        <v>5.0904232549830668E-2</v>
      </c>
      <c r="X5" s="9">
        <v>3.6539210048864952</v>
      </c>
      <c r="Y5" s="9">
        <v>4.9876816505571138E-2</v>
      </c>
      <c r="Z5" s="9">
        <v>1.4765925478414319E-7</v>
      </c>
      <c r="AA5" s="9">
        <v>0.6054744307586909</v>
      </c>
      <c r="AB5" s="9">
        <f>Parameter!C5</f>
        <v>0.26</v>
      </c>
      <c r="AC5" s="9">
        <f>AB5*L5</f>
        <v>1.2880108040471499E-2</v>
      </c>
      <c r="AD5" s="9">
        <f>AB5*M5</f>
        <v>8.1440512429528077E-10</v>
      </c>
      <c r="AE5" s="9">
        <f>AB5*N5</f>
        <v>3.4919576534575669E-10</v>
      </c>
      <c r="AF5" s="9">
        <f>AB5*O5</f>
        <v>1.1348183411452546E-9</v>
      </c>
      <c r="AG5" s="9">
        <f>AB5*P5</f>
        <v>6.8658657446543323E-10</v>
      </c>
      <c r="AH5" s="9">
        <f>AB5*Q5</f>
        <v>8.5394222434267823E-4</v>
      </c>
      <c r="AI5" s="9">
        <f>AB5*R5</f>
        <v>5.1121898285164352E-5</v>
      </c>
      <c r="AJ5" s="9">
        <f>AB5*S5</f>
        <v>6.8363926057591189E-5</v>
      </c>
      <c r="AK5" s="9">
        <f>AB5*T5</f>
        <v>1.9309164285999809E-4</v>
      </c>
      <c r="AL5" s="9">
        <f>AB5*U5</f>
        <v>5.8668758148214193E-7</v>
      </c>
      <c r="AM5" s="9">
        <f>AB5*V5</f>
        <v>1.7506026786277872E-5</v>
      </c>
      <c r="AN5" s="9">
        <f>AB5*W5</f>
        <v>1.3235100462955974E-2</v>
      </c>
      <c r="AO5" s="9">
        <f>AB5*X5</f>
        <v>0.95001946127048875</v>
      </c>
      <c r="AP5" s="9">
        <f>AB5*Y5</f>
        <v>1.2967972291448497E-2</v>
      </c>
      <c r="AQ5" s="9">
        <f>AB5*Z5</f>
        <v>3.839140624387723E-8</v>
      </c>
      <c r="AR5" s="9">
        <f>AB5*AA5</f>
        <v>0.15742335199725963</v>
      </c>
    </row>
    <row r="6" spans="1:44" ht="38.5" x14ac:dyDescent="0.35">
      <c r="A6" s="9" t="s">
        <v>205</v>
      </c>
      <c r="B6" s="9" t="s">
        <v>51</v>
      </c>
      <c r="C6" s="9" t="s">
        <v>190</v>
      </c>
      <c r="D6" s="9" t="s">
        <v>239</v>
      </c>
      <c r="E6" s="9" t="s">
        <v>205</v>
      </c>
      <c r="F6" s="9" t="s">
        <v>51</v>
      </c>
      <c r="G6" s="9" t="s">
        <v>239</v>
      </c>
      <c r="H6" s="9">
        <v>-1</v>
      </c>
      <c r="I6" s="9" t="s">
        <v>252</v>
      </c>
      <c r="J6" s="9" t="b">
        <v>0</v>
      </c>
      <c r="AB6" s="9">
        <f>H6</f>
        <v>-1</v>
      </c>
      <c r="AC6" s="9">
        <f t="shared" ref="AC6:AR6" si="1">+AC7+AC8+AC9</f>
        <v>3.9159185986836133E-2</v>
      </c>
      <c r="AD6" s="9">
        <f t="shared" si="1"/>
        <v>2.8328275410861802E-9</v>
      </c>
      <c r="AE6" s="9">
        <f t="shared" si="1"/>
        <v>2.4890186937342991E-10</v>
      </c>
      <c r="AF6" s="9">
        <f t="shared" si="1"/>
        <v>1.1569445165086481E-9</v>
      </c>
      <c r="AG6" s="9">
        <f t="shared" si="1"/>
        <v>1.634896118827265E-9</v>
      </c>
      <c r="AH6" s="9">
        <f t="shared" si="1"/>
        <v>9.8033041402196533E-4</v>
      </c>
      <c r="AI6" s="9">
        <f t="shared" si="1"/>
        <v>5.9184482976163777E-5</v>
      </c>
      <c r="AJ6" s="9">
        <f t="shared" si="1"/>
        <v>5.751178766677955E-5</v>
      </c>
      <c r="AK6" s="9">
        <f t="shared" si="1"/>
        <v>1.7308802879912553E-4</v>
      </c>
      <c r="AL6" s="9">
        <f t="shared" si="1"/>
        <v>1.5211223493881305E-8</v>
      </c>
      <c r="AM6" s="9">
        <f t="shared" si="1"/>
        <v>2.0396139607686308E-5</v>
      </c>
      <c r="AN6" s="9">
        <f t="shared" si="1"/>
        <v>2.5030571369958322E-2</v>
      </c>
      <c r="AO6" s="9">
        <f t="shared" si="1"/>
        <v>0.82666117623505864</v>
      </c>
      <c r="AP6" s="9">
        <f t="shared" si="1"/>
        <v>-3.7455189773157884E-4</v>
      </c>
      <c r="AQ6" s="9">
        <f t="shared" si="1"/>
        <v>2.1608568095662306E-8</v>
      </c>
      <c r="AR6" s="9">
        <f t="shared" si="1"/>
        <v>0.12071179302407334</v>
      </c>
    </row>
    <row r="7" spans="1:44" ht="88.5" x14ac:dyDescent="0.35">
      <c r="A7" s="9" t="s">
        <v>206</v>
      </c>
      <c r="B7" s="9" t="s">
        <v>2</v>
      </c>
      <c r="C7" s="9" t="s">
        <v>190</v>
      </c>
      <c r="D7" s="9" t="s">
        <v>239</v>
      </c>
      <c r="E7" s="9" t="s">
        <v>205</v>
      </c>
      <c r="F7" s="9" t="s">
        <v>51</v>
      </c>
      <c r="G7" s="9" t="s">
        <v>239</v>
      </c>
      <c r="H7" s="9">
        <v>-0.16666666666666671</v>
      </c>
      <c r="I7" s="9" t="s">
        <v>253</v>
      </c>
      <c r="J7" s="9" t="b">
        <v>1</v>
      </c>
      <c r="K7" s="9" t="s">
        <v>89</v>
      </c>
      <c r="L7" s="9">
        <f>AC10*AB10</f>
        <v>-0.1202781316517344</v>
      </c>
      <c r="M7" s="9">
        <f>AD10*AB10</f>
        <v>6.1406373151030867E-9</v>
      </c>
      <c r="N7" s="9">
        <f>AE10*AB10</f>
        <v>8.261572090600924E-10</v>
      </c>
      <c r="O7" s="9">
        <f>AF10*AB10</f>
        <v>1.5012991441119881E-9</v>
      </c>
      <c r="P7" s="9">
        <f>AG10*AB10</f>
        <v>7.2406603720505215E-10</v>
      </c>
      <c r="Q7" s="9">
        <f>AH10*AB10</f>
        <v>9.3516410422557971E-4</v>
      </c>
      <c r="R7" s="9">
        <f>AI10*AB10</f>
        <v>1.9272810114666228E-4</v>
      </c>
      <c r="S7" s="9">
        <f>AJ10*AB10</f>
        <v>1.7398162116174368E-4</v>
      </c>
      <c r="T7" s="9">
        <f>AK10*AB10</f>
        <v>7.3606603352112518E-4</v>
      </c>
      <c r="U7" s="9">
        <f>AL10*AB10</f>
        <v>8.2346641568962571E-7</v>
      </c>
      <c r="V7" s="9">
        <f>AM10*AB10</f>
        <v>6.5627877183266752E-5</v>
      </c>
      <c r="W7" s="9">
        <f>AN10*AB10</f>
        <v>9.7253840519766835E-3</v>
      </c>
      <c r="X7" s="9">
        <f>AO10*AB10</f>
        <v>0.26862047019622565</v>
      </c>
      <c r="Y7" s="9">
        <f>AP10*AB10</f>
        <v>1.0698772053887397E-2</v>
      </c>
      <c r="Z7" s="9">
        <f>AQ10*AB10</f>
        <v>6.8978491157804228E-8</v>
      </c>
      <c r="AA7" s="9">
        <f>AR10*AB10</f>
        <v>0.96306898624537285</v>
      </c>
      <c r="AB7" s="9">
        <f>Parameter!C6</f>
        <v>-0.16666666666666671</v>
      </c>
      <c r="AC7" s="9">
        <f>AB7*L7</f>
        <v>2.0046355275289071E-2</v>
      </c>
      <c r="AD7" s="9">
        <f>AB7*M7</f>
        <v>-1.0234395525171813E-9</v>
      </c>
      <c r="AE7" s="9">
        <f>AB7*N7</f>
        <v>-1.376928681766821E-10</v>
      </c>
      <c r="AF7" s="9">
        <f>AB7*O7</f>
        <v>-2.5021652401866474E-10</v>
      </c>
      <c r="AG7" s="9">
        <f>AB7*P7</f>
        <v>-1.2067767286750873E-10</v>
      </c>
      <c r="AH7" s="9">
        <f>AB7*Q7</f>
        <v>-1.5586068403759665E-4</v>
      </c>
      <c r="AI7" s="9">
        <f>AB7*R7</f>
        <v>-3.2121350191110389E-5</v>
      </c>
      <c r="AJ7" s="9">
        <f>AB7*S7</f>
        <v>-2.8996936860290621E-5</v>
      </c>
      <c r="AK7" s="9">
        <f>AB7*T7</f>
        <v>-1.2267767225352091E-4</v>
      </c>
      <c r="AL7" s="9">
        <f>AB7*U7</f>
        <v>-1.3724440261493764E-7</v>
      </c>
      <c r="AM7" s="9">
        <f>AB7*V7</f>
        <v>-1.0937979530544462E-5</v>
      </c>
      <c r="AN7" s="9">
        <f>AB7*W7</f>
        <v>-1.6208973419961144E-3</v>
      </c>
      <c r="AO7" s="9">
        <f>AB7*X7</f>
        <v>-4.4770078366037622E-2</v>
      </c>
      <c r="AP7" s="9">
        <f>AB7*Y7</f>
        <v>-1.7831286756479E-3</v>
      </c>
      <c r="AQ7" s="9">
        <f>AB7*Z7</f>
        <v>-1.1496415192967374E-8</v>
      </c>
      <c r="AR7" s="9">
        <f>AB7*AA7</f>
        <v>-0.16051149770756218</v>
      </c>
    </row>
    <row r="8" spans="1:44" ht="101" x14ac:dyDescent="0.35">
      <c r="A8" s="9" t="s">
        <v>207</v>
      </c>
      <c r="B8" s="9" t="s">
        <v>3</v>
      </c>
      <c r="C8" s="9" t="s">
        <v>190</v>
      </c>
      <c r="D8" s="9" t="s">
        <v>239</v>
      </c>
      <c r="E8" s="9" t="s">
        <v>205</v>
      </c>
      <c r="F8" s="9" t="s">
        <v>51</v>
      </c>
      <c r="G8" s="9" t="s">
        <v>239</v>
      </c>
      <c r="H8" s="9">
        <v>-0.33333333333333331</v>
      </c>
      <c r="I8" s="9" t="s">
        <v>253</v>
      </c>
      <c r="J8" s="9" t="b">
        <v>1</v>
      </c>
      <c r="K8" s="9" t="s">
        <v>91</v>
      </c>
      <c r="L8" s="9">
        <f>AC12*AB12</f>
        <v>-2.3905874118175706E-2</v>
      </c>
      <c r="M8" s="9">
        <f>AD12*AB12</f>
        <v>-5.1015497236107054E-9</v>
      </c>
      <c r="N8" s="9">
        <f>AE12*AB12</f>
        <v>-3.9095077454140002E-10</v>
      </c>
      <c r="O8" s="9">
        <f>AF12*AB12</f>
        <v>-2.0489353729731303E-9</v>
      </c>
      <c r="P8" s="9">
        <f>AG12*AB12</f>
        <v>-2.111857318600909E-9</v>
      </c>
      <c r="Q8" s="9">
        <f>AH12*AB12</f>
        <v>-1.4898400202453953E-3</v>
      </c>
      <c r="R8" s="9">
        <f>AI12*AB12</f>
        <v>-1.0599153893090963E-4</v>
      </c>
      <c r="S8" s="9">
        <f>AJ12*AB12</f>
        <v>-1.0025723044462845E-4</v>
      </c>
      <c r="T8" s="9">
        <f>AK12*AB12</f>
        <v>-3.3315049749953332E-4</v>
      </c>
      <c r="U8" s="9">
        <f>AL12*AB12</f>
        <v>-1.5785379882401675E-7</v>
      </c>
      <c r="V8" s="9">
        <f>AM12*AB12</f>
        <v>-3.5786353779932608E-5</v>
      </c>
      <c r="W8" s="9">
        <f>AN12*AB12</f>
        <v>-3.9885987615776018E-2</v>
      </c>
      <c r="X8" s="9">
        <f>AO12*AB12</f>
        <v>-1.0719489452201776</v>
      </c>
      <c r="Y8" s="9">
        <f>AP12*AB12</f>
        <v>-1.6372497436828886E-3</v>
      </c>
      <c r="Z8" s="9">
        <f>AQ12*AB12</f>
        <v>-3.1834369590780812E-8</v>
      </c>
      <c r="AA8" s="9">
        <f>AR12*AB12</f>
        <v>-0.35847585517955283</v>
      </c>
      <c r="AB8" s="9">
        <f>Parameter!C7</f>
        <v>-0.33333333333333331</v>
      </c>
      <c r="AC8" s="9">
        <f>AB8*L8</f>
        <v>7.9686247060585681E-3</v>
      </c>
      <c r="AD8" s="9">
        <f>AB8*M8</f>
        <v>1.7005165745369017E-9</v>
      </c>
      <c r="AE8" s="9">
        <f>AB8*N8</f>
        <v>1.3031692484713332E-10</v>
      </c>
      <c r="AF8" s="9">
        <f>AB8*O8</f>
        <v>6.8297845765771011E-10</v>
      </c>
      <c r="AG8" s="9">
        <f>AB8*P8</f>
        <v>7.0395243953363634E-10</v>
      </c>
      <c r="AH8" s="9">
        <f>AB8*Q8</f>
        <v>4.9661334008179836E-4</v>
      </c>
      <c r="AI8" s="9">
        <f>AB8*R8</f>
        <v>3.5330512976969878E-5</v>
      </c>
      <c r="AJ8" s="9">
        <f>AB8*S8</f>
        <v>3.3419076814876149E-5</v>
      </c>
      <c r="AK8" s="9">
        <f>AB8*T8</f>
        <v>1.1105016583317777E-4</v>
      </c>
      <c r="AL8" s="9">
        <f>AB8*U8</f>
        <v>5.2617932941338915E-8</v>
      </c>
      <c r="AM8" s="9">
        <f>AB8*V8</f>
        <v>1.1928784593310868E-5</v>
      </c>
      <c r="AN8" s="9">
        <f>AB8*W8</f>
        <v>1.3295329205258673E-2</v>
      </c>
      <c r="AO8" s="9">
        <f>AB8*X8</f>
        <v>0.35731631507339251</v>
      </c>
      <c r="AP8" s="9">
        <f>AB8*Y8</f>
        <v>5.4574991456096287E-4</v>
      </c>
      <c r="AQ8" s="9">
        <f>AB8*Z8</f>
        <v>1.061145653026027E-8</v>
      </c>
      <c r="AR8" s="9">
        <f>AB8*AA8</f>
        <v>0.11949195172651761</v>
      </c>
    </row>
    <row r="9" spans="1:44" ht="101" x14ac:dyDescent="0.35">
      <c r="A9" s="9" t="s">
        <v>208</v>
      </c>
      <c r="B9" s="9" t="s">
        <v>4</v>
      </c>
      <c r="C9" s="9" t="s">
        <v>190</v>
      </c>
      <c r="D9" s="9" t="s">
        <v>239</v>
      </c>
      <c r="E9" s="9" t="s">
        <v>205</v>
      </c>
      <c r="F9" s="9" t="s">
        <v>51</v>
      </c>
      <c r="G9" s="9" t="s">
        <v>239</v>
      </c>
      <c r="H9" s="9">
        <v>-0.5</v>
      </c>
      <c r="I9" s="9" t="s">
        <v>253</v>
      </c>
      <c r="J9" s="9" t="b">
        <v>1</v>
      </c>
      <c r="K9" s="9" t="s">
        <v>93</v>
      </c>
      <c r="L9" s="9">
        <f>AC14*AB14</f>
        <v>-2.2288412010976987E-2</v>
      </c>
      <c r="M9" s="9">
        <f>AD14*AB14</f>
        <v>-4.3115010381329201E-9</v>
      </c>
      <c r="N9" s="9">
        <f>AE14*AB14</f>
        <v>-5.1255562540595738E-10</v>
      </c>
      <c r="O9" s="9">
        <f>AF14*AB14</f>
        <v>-1.4483651657392055E-9</v>
      </c>
      <c r="P9" s="9">
        <f>AG14*AB14</f>
        <v>-2.1032427043222746E-9</v>
      </c>
      <c r="Q9" s="9">
        <f>AH14*AB14</f>
        <v>-1.2791555159555271E-3</v>
      </c>
      <c r="R9" s="9">
        <f>AI14*AB14</f>
        <v>-1.1195064038060858E-4</v>
      </c>
      <c r="S9" s="9">
        <f>AJ14*AB14</f>
        <v>-1.0617929542438804E-4</v>
      </c>
      <c r="T9" s="9">
        <f>AK14*AB14</f>
        <v>-3.6943107043893732E-4</v>
      </c>
      <c r="U9" s="9">
        <f>AL14*AB14</f>
        <v>-1.9967538633496007E-7</v>
      </c>
      <c r="V9" s="9">
        <f>AM14*AB14</f>
        <v>-3.8810669089839804E-5</v>
      </c>
      <c r="W9" s="9">
        <f>AN14*AB14</f>
        <v>-2.6712279013391529E-2</v>
      </c>
      <c r="X9" s="9">
        <f>AO14*AB14</f>
        <v>-1.0282298790554074</v>
      </c>
      <c r="Y9" s="9">
        <f>AP14*AB14</f>
        <v>-1.7256537267107165E-3</v>
      </c>
      <c r="Z9" s="9">
        <f>AQ14*AB14</f>
        <v>-4.498705351673882E-8</v>
      </c>
      <c r="AA9" s="9">
        <f>AR14*AB14</f>
        <v>-0.32346267801023582</v>
      </c>
      <c r="AB9" s="9">
        <f>Parameter!C8</f>
        <v>-0.5</v>
      </c>
      <c r="AC9" s="9">
        <f>AB9*L9</f>
        <v>1.1144206005488494E-2</v>
      </c>
      <c r="AD9" s="9">
        <f>AB9*M9</f>
        <v>2.1557505190664601E-9</v>
      </c>
      <c r="AE9" s="9">
        <f>AB9*N9</f>
        <v>2.5627781270297869E-10</v>
      </c>
      <c r="AF9" s="9">
        <f>AB9*O9</f>
        <v>7.2418258286960276E-10</v>
      </c>
      <c r="AG9" s="9">
        <f>AB9*P9</f>
        <v>1.0516213521611373E-9</v>
      </c>
      <c r="AH9" s="9">
        <f>AB9*Q9</f>
        <v>6.3957775797776357E-4</v>
      </c>
      <c r="AI9" s="9">
        <f>AB9*R9</f>
        <v>5.5975320190304289E-5</v>
      </c>
      <c r="AJ9" s="9">
        <f>AB9*S9</f>
        <v>5.3089647712194019E-5</v>
      </c>
      <c r="AK9" s="9">
        <f>AB9*T9</f>
        <v>1.8471553521946866E-4</v>
      </c>
      <c r="AL9" s="9">
        <f>AB9*U9</f>
        <v>9.9837693167480035E-8</v>
      </c>
      <c r="AM9" s="9">
        <f>AB9*V9</f>
        <v>1.9405334544919902E-5</v>
      </c>
      <c r="AN9" s="9">
        <f>AB9*W9</f>
        <v>1.3356139506695765E-2</v>
      </c>
      <c r="AO9" s="9">
        <f>AB9*X9</f>
        <v>0.51411493952770371</v>
      </c>
      <c r="AP9" s="9">
        <f>AB9*Y9</f>
        <v>8.6282686335535826E-4</v>
      </c>
      <c r="AQ9" s="9">
        <f>AB9*Z9</f>
        <v>2.249352675836941E-8</v>
      </c>
      <c r="AR9" s="9">
        <f>AB9*AA9</f>
        <v>0.16173133900511791</v>
      </c>
    </row>
    <row r="10" spans="1:44" ht="88.5" x14ac:dyDescent="0.35">
      <c r="A10" s="9" t="s">
        <v>206</v>
      </c>
      <c r="B10" s="9" t="s">
        <v>2</v>
      </c>
      <c r="C10" s="9" t="s">
        <v>190</v>
      </c>
      <c r="D10" s="9" t="s">
        <v>239</v>
      </c>
      <c r="E10" s="9" t="s">
        <v>206</v>
      </c>
      <c r="F10" s="9" t="s">
        <v>2</v>
      </c>
      <c r="G10" s="9" t="s">
        <v>239</v>
      </c>
      <c r="H10" s="9">
        <v>-1</v>
      </c>
      <c r="I10" s="9" t="s">
        <v>252</v>
      </c>
      <c r="J10" s="9" t="b">
        <v>0</v>
      </c>
      <c r="AB10" s="9">
        <f>H10</f>
        <v>-1</v>
      </c>
      <c r="AC10" s="9">
        <f t="shared" ref="AC10:AR10" si="2">+AC11</f>
        <v>0.1202781316517344</v>
      </c>
      <c r="AD10" s="9">
        <f t="shared" si="2"/>
        <v>-6.1406373151030867E-9</v>
      </c>
      <c r="AE10" s="9">
        <f t="shared" si="2"/>
        <v>-8.261572090600924E-10</v>
      </c>
      <c r="AF10" s="9">
        <f t="shared" si="2"/>
        <v>-1.5012991441119881E-9</v>
      </c>
      <c r="AG10" s="9">
        <f t="shared" si="2"/>
        <v>-7.2406603720505215E-10</v>
      </c>
      <c r="AH10" s="9">
        <f t="shared" si="2"/>
        <v>-9.3516410422557971E-4</v>
      </c>
      <c r="AI10" s="9">
        <f t="shared" si="2"/>
        <v>-1.9272810114666228E-4</v>
      </c>
      <c r="AJ10" s="9">
        <f t="shared" si="2"/>
        <v>-1.7398162116174368E-4</v>
      </c>
      <c r="AK10" s="9">
        <f t="shared" si="2"/>
        <v>-7.3606603352112518E-4</v>
      </c>
      <c r="AL10" s="9">
        <f t="shared" si="2"/>
        <v>-8.2346641568962571E-7</v>
      </c>
      <c r="AM10" s="9">
        <f t="shared" si="2"/>
        <v>-6.5627877183266752E-5</v>
      </c>
      <c r="AN10" s="9">
        <f t="shared" si="2"/>
        <v>-9.7253840519766835E-3</v>
      </c>
      <c r="AO10" s="9">
        <f t="shared" si="2"/>
        <v>-0.26862047019622565</v>
      </c>
      <c r="AP10" s="9">
        <f t="shared" si="2"/>
        <v>-1.0698772053887397E-2</v>
      </c>
      <c r="AQ10" s="9">
        <f t="shared" si="2"/>
        <v>-6.8978491157804228E-8</v>
      </c>
      <c r="AR10" s="9">
        <f t="shared" si="2"/>
        <v>-0.96306898624537285</v>
      </c>
    </row>
    <row r="11" spans="1:44" ht="101" x14ac:dyDescent="0.35">
      <c r="A11" s="9" t="s">
        <v>209</v>
      </c>
      <c r="B11" s="9" t="s">
        <v>52</v>
      </c>
      <c r="C11" s="9" t="s">
        <v>190</v>
      </c>
      <c r="D11" s="9" t="s">
        <v>239</v>
      </c>
      <c r="E11" s="9" t="s">
        <v>206</v>
      </c>
      <c r="F11" s="9" t="s">
        <v>2</v>
      </c>
      <c r="G11" s="9" t="s">
        <v>239</v>
      </c>
      <c r="H11" s="9">
        <v>-1</v>
      </c>
      <c r="I11" s="9" t="s">
        <v>253</v>
      </c>
      <c r="J11" s="9" t="b">
        <v>1</v>
      </c>
      <c r="K11" s="9" t="s">
        <v>95</v>
      </c>
      <c r="L11" s="9">
        <f>AC16*AB16</f>
        <v>-0.1202781316517344</v>
      </c>
      <c r="M11" s="9">
        <f>AD16*AB16</f>
        <v>6.1406373151030867E-9</v>
      </c>
      <c r="N11" s="9">
        <f>AE16*AB16</f>
        <v>8.261572090600924E-10</v>
      </c>
      <c r="O11" s="9">
        <f>AF16*AB16</f>
        <v>1.5012991441119881E-9</v>
      </c>
      <c r="P11" s="9">
        <f>AG16*AB16</f>
        <v>7.2406603720505215E-10</v>
      </c>
      <c r="Q11" s="9">
        <f>AH16*AB16</f>
        <v>9.3516410422557971E-4</v>
      </c>
      <c r="R11" s="9">
        <f>AI16*AB16</f>
        <v>1.9272810114666228E-4</v>
      </c>
      <c r="S11" s="9">
        <f>AJ16*AB16</f>
        <v>1.7398162116174368E-4</v>
      </c>
      <c r="T11" s="9">
        <f>AK16*AB16</f>
        <v>7.3606603352112518E-4</v>
      </c>
      <c r="U11" s="9">
        <f>AL16*AB16</f>
        <v>8.2346641568962571E-7</v>
      </c>
      <c r="V11" s="9">
        <f>AM16*AB16</f>
        <v>6.5627877183266752E-5</v>
      </c>
      <c r="W11" s="9">
        <f>AN16*AB16</f>
        <v>9.7253840519766835E-3</v>
      </c>
      <c r="X11" s="9">
        <f>AO16*AB16</f>
        <v>0.26862047019622565</v>
      </c>
      <c r="Y11" s="9">
        <f>AP16*AB16</f>
        <v>1.0698772053887397E-2</v>
      </c>
      <c r="Z11" s="9">
        <f>AQ16*AB16</f>
        <v>6.8978491157804228E-8</v>
      </c>
      <c r="AA11" s="9">
        <f>AR16*AB16</f>
        <v>0.96306898624537285</v>
      </c>
      <c r="AB11" s="9">
        <f>Parameter!C9</f>
        <v>-1</v>
      </c>
      <c r="AC11" s="9">
        <f>AB11*L11</f>
        <v>0.1202781316517344</v>
      </c>
      <c r="AD11" s="9">
        <f>AB11*M11</f>
        <v>-6.1406373151030867E-9</v>
      </c>
      <c r="AE11" s="9">
        <f>AB11*N11</f>
        <v>-8.261572090600924E-10</v>
      </c>
      <c r="AF11" s="9">
        <f>AB11*O11</f>
        <v>-1.5012991441119881E-9</v>
      </c>
      <c r="AG11" s="9">
        <f>AB11*P11</f>
        <v>-7.2406603720505215E-10</v>
      </c>
      <c r="AH11" s="9">
        <f>AB11*Q11</f>
        <v>-9.3516410422557971E-4</v>
      </c>
      <c r="AI11" s="9">
        <f>AB11*R11</f>
        <v>-1.9272810114666228E-4</v>
      </c>
      <c r="AJ11" s="9">
        <f>AB11*S11</f>
        <v>-1.7398162116174368E-4</v>
      </c>
      <c r="AK11" s="9">
        <f>AB11*T11</f>
        <v>-7.3606603352112518E-4</v>
      </c>
      <c r="AL11" s="9">
        <f>AB11*U11</f>
        <v>-8.2346641568962571E-7</v>
      </c>
      <c r="AM11" s="9">
        <f>AB11*V11</f>
        <v>-6.5627877183266752E-5</v>
      </c>
      <c r="AN11" s="9">
        <f>AB11*W11</f>
        <v>-9.7253840519766835E-3</v>
      </c>
      <c r="AO11" s="9">
        <f>AB11*X11</f>
        <v>-0.26862047019622565</v>
      </c>
      <c r="AP11" s="9">
        <f>AB11*Y11</f>
        <v>-1.0698772053887397E-2</v>
      </c>
      <c r="AQ11" s="9">
        <f>AB11*Z11</f>
        <v>-6.8978491157804228E-8</v>
      </c>
      <c r="AR11" s="9">
        <f>AB11*AA11</f>
        <v>-0.96306898624537285</v>
      </c>
    </row>
    <row r="12" spans="1:44" ht="101" x14ac:dyDescent="0.35">
      <c r="A12" s="9" t="s">
        <v>207</v>
      </c>
      <c r="B12" s="9" t="s">
        <v>3</v>
      </c>
      <c r="C12" s="9" t="s">
        <v>190</v>
      </c>
      <c r="D12" s="9" t="s">
        <v>239</v>
      </c>
      <c r="E12" s="9" t="s">
        <v>207</v>
      </c>
      <c r="F12" s="9" t="s">
        <v>3</v>
      </c>
      <c r="G12" s="9" t="s">
        <v>239</v>
      </c>
      <c r="H12" s="9">
        <v>-1</v>
      </c>
      <c r="I12" s="9" t="s">
        <v>252</v>
      </c>
      <c r="J12" s="9" t="b">
        <v>0</v>
      </c>
      <c r="AB12" s="9">
        <f>H12</f>
        <v>-1</v>
      </c>
      <c r="AC12" s="9">
        <f t="shared" ref="AC12:AR12" si="3">+AC13</f>
        <v>2.3905874118175706E-2</v>
      </c>
      <c r="AD12" s="9">
        <f t="shared" si="3"/>
        <v>5.1015497236107054E-9</v>
      </c>
      <c r="AE12" s="9">
        <f t="shared" si="3"/>
        <v>3.9095077454140002E-10</v>
      </c>
      <c r="AF12" s="9">
        <f t="shared" si="3"/>
        <v>2.0489353729731303E-9</v>
      </c>
      <c r="AG12" s="9">
        <f t="shared" si="3"/>
        <v>2.111857318600909E-9</v>
      </c>
      <c r="AH12" s="9">
        <f t="shared" si="3"/>
        <v>1.4898400202453953E-3</v>
      </c>
      <c r="AI12" s="9">
        <f t="shared" si="3"/>
        <v>1.0599153893090963E-4</v>
      </c>
      <c r="AJ12" s="9">
        <f t="shared" si="3"/>
        <v>1.0025723044462845E-4</v>
      </c>
      <c r="AK12" s="9">
        <f t="shared" si="3"/>
        <v>3.3315049749953332E-4</v>
      </c>
      <c r="AL12" s="9">
        <f t="shared" si="3"/>
        <v>1.5785379882401675E-7</v>
      </c>
      <c r="AM12" s="9">
        <f t="shared" si="3"/>
        <v>3.5786353779932608E-5</v>
      </c>
      <c r="AN12" s="9">
        <f t="shared" si="3"/>
        <v>3.9885987615776018E-2</v>
      </c>
      <c r="AO12" s="9">
        <f t="shared" si="3"/>
        <v>1.0719489452201776</v>
      </c>
      <c r="AP12" s="9">
        <f t="shared" si="3"/>
        <v>1.6372497436828886E-3</v>
      </c>
      <c r="AQ12" s="9">
        <f t="shared" si="3"/>
        <v>3.1834369590780812E-8</v>
      </c>
      <c r="AR12" s="9">
        <f t="shared" si="3"/>
        <v>0.35847585517955283</v>
      </c>
    </row>
    <row r="13" spans="1:44" ht="113.5" x14ac:dyDescent="0.35">
      <c r="A13" s="9" t="s">
        <v>210</v>
      </c>
      <c r="B13" s="9" t="s">
        <v>53</v>
      </c>
      <c r="C13" s="9" t="s">
        <v>190</v>
      </c>
      <c r="D13" s="9" t="s">
        <v>239</v>
      </c>
      <c r="E13" s="9" t="s">
        <v>207</v>
      </c>
      <c r="F13" s="9" t="s">
        <v>3</v>
      </c>
      <c r="G13" s="9" t="s">
        <v>239</v>
      </c>
      <c r="H13" s="9">
        <v>-1</v>
      </c>
      <c r="I13" s="9" t="s">
        <v>253</v>
      </c>
      <c r="J13" s="9" t="b">
        <v>1</v>
      </c>
      <c r="K13" s="9" t="s">
        <v>97</v>
      </c>
      <c r="L13" s="9">
        <f>AC19*AB19</f>
        <v>-2.3905874118175706E-2</v>
      </c>
      <c r="M13" s="9">
        <f>AD19*AB19</f>
        <v>-5.1015497236107054E-9</v>
      </c>
      <c r="N13" s="9">
        <f>AE19*AB19</f>
        <v>-3.9095077454140002E-10</v>
      </c>
      <c r="O13" s="9">
        <f>AF19*AB19</f>
        <v>-2.0489353729731303E-9</v>
      </c>
      <c r="P13" s="9">
        <f>AG19*AB19</f>
        <v>-2.111857318600909E-9</v>
      </c>
      <c r="Q13" s="9">
        <f>AH19*AB19</f>
        <v>-1.4898400202453953E-3</v>
      </c>
      <c r="R13" s="9">
        <f>AI19*AB19</f>
        <v>-1.0599153893090963E-4</v>
      </c>
      <c r="S13" s="9">
        <f>AJ19*AB19</f>
        <v>-1.0025723044462845E-4</v>
      </c>
      <c r="T13" s="9">
        <f>AK19*AB19</f>
        <v>-3.3315049749953332E-4</v>
      </c>
      <c r="U13" s="9">
        <f>AL19*AB19</f>
        <v>-1.5785379882401675E-7</v>
      </c>
      <c r="V13" s="9">
        <f>AM19*AB19</f>
        <v>-3.5786353779932608E-5</v>
      </c>
      <c r="W13" s="9">
        <f>AN19*AB19</f>
        <v>-3.9885987615776018E-2</v>
      </c>
      <c r="X13" s="9">
        <f>AO19*AB19</f>
        <v>-1.0719489452201776</v>
      </c>
      <c r="Y13" s="9">
        <f>AP19*AB19</f>
        <v>-1.6372497436828886E-3</v>
      </c>
      <c r="Z13" s="9">
        <f>AQ19*AB19</f>
        <v>-3.1834369590780812E-8</v>
      </c>
      <c r="AA13" s="9">
        <f>AR19*AB19</f>
        <v>-0.35847585517955283</v>
      </c>
      <c r="AB13" s="9">
        <f>Parameter!C10</f>
        <v>-1</v>
      </c>
      <c r="AC13" s="9">
        <f>AB13*L13</f>
        <v>2.3905874118175706E-2</v>
      </c>
      <c r="AD13" s="9">
        <f>AB13*M13</f>
        <v>5.1015497236107054E-9</v>
      </c>
      <c r="AE13" s="9">
        <f>AB13*N13</f>
        <v>3.9095077454140002E-10</v>
      </c>
      <c r="AF13" s="9">
        <f>AB13*O13</f>
        <v>2.0489353729731303E-9</v>
      </c>
      <c r="AG13" s="9">
        <f>AB13*P13</f>
        <v>2.111857318600909E-9</v>
      </c>
      <c r="AH13" s="9">
        <f>AB13*Q13</f>
        <v>1.4898400202453953E-3</v>
      </c>
      <c r="AI13" s="9">
        <f>AB13*R13</f>
        <v>1.0599153893090963E-4</v>
      </c>
      <c r="AJ13" s="9">
        <f>AB13*S13</f>
        <v>1.0025723044462845E-4</v>
      </c>
      <c r="AK13" s="9">
        <f>AB13*T13</f>
        <v>3.3315049749953332E-4</v>
      </c>
      <c r="AL13" s="9">
        <f>AB13*U13</f>
        <v>1.5785379882401675E-7</v>
      </c>
      <c r="AM13" s="9">
        <f>AB13*V13</f>
        <v>3.5786353779932608E-5</v>
      </c>
      <c r="AN13" s="9">
        <f>AB13*W13</f>
        <v>3.9885987615776018E-2</v>
      </c>
      <c r="AO13" s="9">
        <f>AB13*X13</f>
        <v>1.0719489452201776</v>
      </c>
      <c r="AP13" s="9">
        <f>AB13*Y13</f>
        <v>1.6372497436828886E-3</v>
      </c>
      <c r="AQ13" s="9">
        <f>AB13*Z13</f>
        <v>3.1834369590780812E-8</v>
      </c>
      <c r="AR13" s="9">
        <f>AB13*AA13</f>
        <v>0.35847585517955283</v>
      </c>
    </row>
    <row r="14" spans="1:44" ht="101" x14ac:dyDescent="0.35">
      <c r="A14" s="9" t="s">
        <v>208</v>
      </c>
      <c r="B14" s="9" t="s">
        <v>4</v>
      </c>
      <c r="C14" s="9" t="s">
        <v>190</v>
      </c>
      <c r="D14" s="9" t="s">
        <v>239</v>
      </c>
      <c r="E14" s="9" t="s">
        <v>208</v>
      </c>
      <c r="F14" s="9" t="s">
        <v>4</v>
      </c>
      <c r="G14" s="9" t="s">
        <v>239</v>
      </c>
      <c r="H14" s="9">
        <v>-1</v>
      </c>
      <c r="I14" s="9" t="s">
        <v>252</v>
      </c>
      <c r="J14" s="9" t="b">
        <v>0</v>
      </c>
      <c r="AB14" s="9">
        <f>H14</f>
        <v>-1</v>
      </c>
      <c r="AC14" s="9">
        <f t="shared" ref="AC14:AR14" si="4">+AC15</f>
        <v>2.2288412010976987E-2</v>
      </c>
      <c r="AD14" s="9">
        <f t="shared" si="4"/>
        <v>4.3115010381329201E-9</v>
      </c>
      <c r="AE14" s="9">
        <f t="shared" si="4"/>
        <v>5.1255562540595738E-10</v>
      </c>
      <c r="AF14" s="9">
        <f t="shared" si="4"/>
        <v>1.4483651657392055E-9</v>
      </c>
      <c r="AG14" s="9">
        <f t="shared" si="4"/>
        <v>2.1032427043222746E-9</v>
      </c>
      <c r="AH14" s="9">
        <f t="shared" si="4"/>
        <v>1.2791555159555271E-3</v>
      </c>
      <c r="AI14" s="9">
        <f t="shared" si="4"/>
        <v>1.1195064038060858E-4</v>
      </c>
      <c r="AJ14" s="9">
        <f t="shared" si="4"/>
        <v>1.0617929542438804E-4</v>
      </c>
      <c r="AK14" s="9">
        <f t="shared" si="4"/>
        <v>3.6943107043893732E-4</v>
      </c>
      <c r="AL14" s="9">
        <f t="shared" si="4"/>
        <v>1.9967538633496007E-7</v>
      </c>
      <c r="AM14" s="9">
        <f t="shared" si="4"/>
        <v>3.8810669089839804E-5</v>
      </c>
      <c r="AN14" s="9">
        <f t="shared" si="4"/>
        <v>2.6712279013391529E-2</v>
      </c>
      <c r="AO14" s="9">
        <f t="shared" si="4"/>
        <v>1.0282298790554074</v>
      </c>
      <c r="AP14" s="9">
        <f t="shared" si="4"/>
        <v>1.7256537267107165E-3</v>
      </c>
      <c r="AQ14" s="9">
        <f t="shared" si="4"/>
        <v>4.498705351673882E-8</v>
      </c>
      <c r="AR14" s="9">
        <f t="shared" si="4"/>
        <v>0.32346267801023582</v>
      </c>
    </row>
    <row r="15" spans="1:44" ht="113.5" x14ac:dyDescent="0.35">
      <c r="A15" s="9" t="s">
        <v>211</v>
      </c>
      <c r="B15" s="9" t="s">
        <v>54</v>
      </c>
      <c r="C15" s="9" t="s">
        <v>190</v>
      </c>
      <c r="D15" s="9" t="s">
        <v>239</v>
      </c>
      <c r="E15" s="9" t="s">
        <v>208</v>
      </c>
      <c r="F15" s="9" t="s">
        <v>4</v>
      </c>
      <c r="G15" s="9" t="s">
        <v>239</v>
      </c>
      <c r="H15" s="9">
        <v>-1</v>
      </c>
      <c r="I15" s="9" t="s">
        <v>253</v>
      </c>
      <c r="J15" s="9" t="b">
        <v>1</v>
      </c>
      <c r="K15" s="9" t="s">
        <v>99</v>
      </c>
      <c r="L15" s="9">
        <f>AC21*AB21</f>
        <v>-2.2288412010976987E-2</v>
      </c>
      <c r="M15" s="9">
        <f>AD21*AB21</f>
        <v>-4.3115010381329201E-9</v>
      </c>
      <c r="N15" s="9">
        <f>AE21*AB21</f>
        <v>-5.1255562540595738E-10</v>
      </c>
      <c r="O15" s="9">
        <f>AF21*AB21</f>
        <v>-1.4483651657392055E-9</v>
      </c>
      <c r="P15" s="9">
        <f>AG21*AB21</f>
        <v>-2.1032427043222746E-9</v>
      </c>
      <c r="Q15" s="9">
        <f>AH21*AB21</f>
        <v>-1.2791555159555271E-3</v>
      </c>
      <c r="R15" s="9">
        <f>AI21*AB21</f>
        <v>-1.1195064038060858E-4</v>
      </c>
      <c r="S15" s="9">
        <f>AJ21*AB21</f>
        <v>-1.0617929542438804E-4</v>
      </c>
      <c r="T15" s="9">
        <f>AK21*AB21</f>
        <v>-3.6943107043893732E-4</v>
      </c>
      <c r="U15" s="9">
        <f>AL21*AB21</f>
        <v>-1.9967538633496007E-7</v>
      </c>
      <c r="V15" s="9">
        <f>AM21*AB21</f>
        <v>-3.8810669089839804E-5</v>
      </c>
      <c r="W15" s="9">
        <f>AN21*AB21</f>
        <v>-2.6712279013391529E-2</v>
      </c>
      <c r="X15" s="9">
        <f>AO21*AB21</f>
        <v>-1.0282298790554074</v>
      </c>
      <c r="Y15" s="9">
        <f>AP21*AB21</f>
        <v>-1.7256537267107165E-3</v>
      </c>
      <c r="Z15" s="9">
        <f>AQ21*AB21</f>
        <v>-4.498705351673882E-8</v>
      </c>
      <c r="AA15" s="9">
        <f>AR21*AB21</f>
        <v>-0.32346267801023582</v>
      </c>
      <c r="AB15" s="9">
        <f>Parameter!C11</f>
        <v>-1</v>
      </c>
      <c r="AC15" s="9">
        <f>AB15*L15</f>
        <v>2.2288412010976987E-2</v>
      </c>
      <c r="AD15" s="9">
        <f>AB15*M15</f>
        <v>4.3115010381329201E-9</v>
      </c>
      <c r="AE15" s="9">
        <f>AB15*N15</f>
        <v>5.1255562540595738E-10</v>
      </c>
      <c r="AF15" s="9">
        <f>AB15*O15</f>
        <v>1.4483651657392055E-9</v>
      </c>
      <c r="AG15" s="9">
        <f>AB15*P15</f>
        <v>2.1032427043222746E-9</v>
      </c>
      <c r="AH15" s="9">
        <f>AB15*Q15</f>
        <v>1.2791555159555271E-3</v>
      </c>
      <c r="AI15" s="9">
        <f>AB15*R15</f>
        <v>1.1195064038060858E-4</v>
      </c>
      <c r="AJ15" s="9">
        <f>AB15*S15</f>
        <v>1.0617929542438804E-4</v>
      </c>
      <c r="AK15" s="9">
        <f>AB15*T15</f>
        <v>3.6943107043893732E-4</v>
      </c>
      <c r="AL15" s="9">
        <f>AB15*U15</f>
        <v>1.9967538633496007E-7</v>
      </c>
      <c r="AM15" s="9">
        <f>AB15*V15</f>
        <v>3.8810669089839804E-5</v>
      </c>
      <c r="AN15" s="9">
        <f>AB15*W15</f>
        <v>2.6712279013391529E-2</v>
      </c>
      <c r="AO15" s="9">
        <f>AB15*X15</f>
        <v>1.0282298790554074</v>
      </c>
      <c r="AP15" s="9">
        <f>AB15*Y15</f>
        <v>1.7256537267107165E-3</v>
      </c>
      <c r="AQ15" s="9">
        <f>AB15*Z15</f>
        <v>4.498705351673882E-8</v>
      </c>
      <c r="AR15" s="9">
        <f>AB15*AA15</f>
        <v>0.32346267801023582</v>
      </c>
    </row>
    <row r="16" spans="1:44" ht="101" x14ac:dyDescent="0.35">
      <c r="A16" s="9" t="s">
        <v>209</v>
      </c>
      <c r="B16" s="9" t="s">
        <v>52</v>
      </c>
      <c r="C16" s="9" t="s">
        <v>190</v>
      </c>
      <c r="D16" s="9" t="s">
        <v>239</v>
      </c>
      <c r="E16" s="9" t="s">
        <v>209</v>
      </c>
      <c r="F16" s="9" t="s">
        <v>52</v>
      </c>
      <c r="G16" s="9" t="s">
        <v>239</v>
      </c>
      <c r="H16" s="9">
        <v>-1</v>
      </c>
      <c r="I16" s="9" t="s">
        <v>252</v>
      </c>
      <c r="J16" s="9" t="b">
        <v>0</v>
      </c>
      <c r="AB16" s="9">
        <f>H16</f>
        <v>-1</v>
      </c>
      <c r="AC16" s="9">
        <f t="shared" ref="AC16:AR16" si="5">+AC17+AC18</f>
        <v>0.1202781316517344</v>
      </c>
      <c r="AD16" s="9">
        <f t="shared" si="5"/>
        <v>-6.1406373151030867E-9</v>
      </c>
      <c r="AE16" s="9">
        <f t="shared" si="5"/>
        <v>-8.261572090600924E-10</v>
      </c>
      <c r="AF16" s="9">
        <f t="shared" si="5"/>
        <v>-1.5012991441119881E-9</v>
      </c>
      <c r="AG16" s="9">
        <f t="shared" si="5"/>
        <v>-7.2406603720505215E-10</v>
      </c>
      <c r="AH16" s="9">
        <f t="shared" si="5"/>
        <v>-9.3516410422557971E-4</v>
      </c>
      <c r="AI16" s="9">
        <f t="shared" si="5"/>
        <v>-1.9272810114666228E-4</v>
      </c>
      <c r="AJ16" s="9">
        <f t="shared" si="5"/>
        <v>-1.7398162116174368E-4</v>
      </c>
      <c r="AK16" s="9">
        <f t="shared" si="5"/>
        <v>-7.3606603352112518E-4</v>
      </c>
      <c r="AL16" s="9">
        <f t="shared" si="5"/>
        <v>-8.2346641568962571E-7</v>
      </c>
      <c r="AM16" s="9">
        <f t="shared" si="5"/>
        <v>-6.5627877183266752E-5</v>
      </c>
      <c r="AN16" s="9">
        <f t="shared" si="5"/>
        <v>-9.7253840519766835E-3</v>
      </c>
      <c r="AO16" s="9">
        <f t="shared" si="5"/>
        <v>-0.26862047019622565</v>
      </c>
      <c r="AP16" s="9">
        <f t="shared" si="5"/>
        <v>-1.0698772053887397E-2</v>
      </c>
      <c r="AQ16" s="9">
        <f t="shared" si="5"/>
        <v>-6.8978491157804228E-8</v>
      </c>
      <c r="AR16" s="9">
        <f t="shared" si="5"/>
        <v>-0.96306898624537285</v>
      </c>
    </row>
    <row r="17" spans="1:44" ht="76" x14ac:dyDescent="0.35">
      <c r="A17" s="9" t="s">
        <v>212</v>
      </c>
      <c r="B17" s="9" t="s">
        <v>55</v>
      </c>
      <c r="C17" s="9" t="s">
        <v>190</v>
      </c>
      <c r="D17" s="9" t="s">
        <v>242</v>
      </c>
      <c r="E17" s="9" t="s">
        <v>209</v>
      </c>
      <c r="F17" s="9" t="s">
        <v>52</v>
      </c>
      <c r="G17" s="9" t="s">
        <v>239</v>
      </c>
      <c r="H17" s="9">
        <v>-0.5</v>
      </c>
      <c r="I17" s="9" t="s">
        <v>253</v>
      </c>
      <c r="J17" s="9" t="b">
        <v>1</v>
      </c>
      <c r="K17" s="9" t="s">
        <v>101</v>
      </c>
      <c r="L17" s="9">
        <f>AC23*AB23</f>
        <v>-0.17359992461282522</v>
      </c>
      <c r="M17" s="9">
        <f>AD23*AB23</f>
        <v>8.3002782960260685E-10</v>
      </c>
      <c r="N17" s="9">
        <f>AE23*AB23</f>
        <v>6.6354869946618442E-10</v>
      </c>
      <c r="O17" s="9">
        <f>AF23*AB23</f>
        <v>5.9706738510135146E-10</v>
      </c>
      <c r="P17" s="9">
        <f>AG23*AB23</f>
        <v>5.8098537582287736E-10</v>
      </c>
      <c r="Q17" s="9">
        <f>AH23*AB23</f>
        <v>6.9409280183727897E-4</v>
      </c>
      <c r="R17" s="9">
        <f>AI23*AB23</f>
        <v>1.2184147251064171E-4</v>
      </c>
      <c r="S17" s="9">
        <f>AJ23*AB23</f>
        <v>1.0499163682426055E-4</v>
      </c>
      <c r="T17" s="9">
        <f>AK23*AB23</f>
        <v>4.8339778140945694E-4</v>
      </c>
      <c r="U17" s="9">
        <f>AL23*AB23</f>
        <v>3.0309897799513475E-7</v>
      </c>
      <c r="V17" s="9">
        <f>AM23*AB23</f>
        <v>4.2759369203852883E-5</v>
      </c>
      <c r="W17" s="9">
        <f>AN23*AB23</f>
        <v>6.2465568091053499E-3</v>
      </c>
      <c r="X17" s="9">
        <f>AO23*AB23</f>
        <v>0.24213330506498396</v>
      </c>
      <c r="Y17" s="9">
        <f>AP23*AB23</f>
        <v>7.2876983553612955E-3</v>
      </c>
      <c r="Z17" s="9">
        <f>AQ23*AB23</f>
        <v>5.1917269118397455E-8</v>
      </c>
      <c r="AA17" s="9">
        <f>AR23*AB23</f>
        <v>6.8885524051152239E-2</v>
      </c>
      <c r="AB17" s="9">
        <f>Parameter!C12</f>
        <v>-0.5</v>
      </c>
      <c r="AC17" s="9">
        <f>AB17*L17</f>
        <v>8.6799962306412612E-2</v>
      </c>
      <c r="AD17" s="9">
        <f>AB17*M17</f>
        <v>-4.1501391480130342E-10</v>
      </c>
      <c r="AE17" s="9">
        <f>AB17*N17</f>
        <v>-3.3177434973309221E-10</v>
      </c>
      <c r="AF17" s="9">
        <f>AB17*O17</f>
        <v>-2.9853369255067573E-10</v>
      </c>
      <c r="AG17" s="9">
        <f>AB17*P17</f>
        <v>-2.9049268791143868E-10</v>
      </c>
      <c r="AH17" s="9">
        <f>AB17*Q17</f>
        <v>-3.4704640091863948E-4</v>
      </c>
      <c r="AI17" s="9">
        <f>AB17*R17</f>
        <v>-6.0920736255320856E-5</v>
      </c>
      <c r="AJ17" s="9">
        <f>AB17*S17</f>
        <v>-5.2495818412130273E-5</v>
      </c>
      <c r="AK17" s="9">
        <f>AB17*T17</f>
        <v>-2.4169889070472847E-4</v>
      </c>
      <c r="AL17" s="9">
        <f>AB17*U17</f>
        <v>-1.5154948899756738E-7</v>
      </c>
      <c r="AM17" s="9">
        <f>AB17*V17</f>
        <v>-2.1379684601926441E-5</v>
      </c>
      <c r="AN17" s="9">
        <f>AB17*W17</f>
        <v>-3.1232784045526749E-3</v>
      </c>
      <c r="AO17" s="9">
        <f>AB17*X17</f>
        <v>-0.12106665253249198</v>
      </c>
      <c r="AP17" s="9">
        <f>AB17*Y17</f>
        <v>-3.6438491776806478E-3</v>
      </c>
      <c r="AQ17" s="9">
        <f>AB17*Z17</f>
        <v>-2.5958634559198728E-8</v>
      </c>
      <c r="AR17" s="9">
        <f>AB17*AA17</f>
        <v>-3.4442762025576119E-2</v>
      </c>
    </row>
    <row r="18" spans="1:44" ht="76" x14ac:dyDescent="0.35">
      <c r="A18" s="9" t="s">
        <v>213</v>
      </c>
      <c r="B18" s="9" t="s">
        <v>56</v>
      </c>
      <c r="C18" s="9" t="s">
        <v>190</v>
      </c>
      <c r="D18" s="9" t="s">
        <v>242</v>
      </c>
      <c r="E18" s="9" t="s">
        <v>209</v>
      </c>
      <c r="F18" s="9" t="s">
        <v>52</v>
      </c>
      <c r="G18" s="9" t="s">
        <v>239</v>
      </c>
      <c r="H18" s="9">
        <v>-0.5</v>
      </c>
      <c r="I18" s="9" t="s">
        <v>253</v>
      </c>
      <c r="J18" s="9" t="b">
        <v>1</v>
      </c>
      <c r="K18" s="9" t="s">
        <v>103</v>
      </c>
      <c r="L18" s="9">
        <f>AC42*AB42</f>
        <v>-6.6956338690643574E-2</v>
      </c>
      <c r="M18" s="9">
        <f>AD42*AB42</f>
        <v>1.1451246800603566E-8</v>
      </c>
      <c r="N18" s="9">
        <f>AE42*AB42</f>
        <v>9.8876571865400038E-10</v>
      </c>
      <c r="O18" s="9">
        <f>AF42*AB42</f>
        <v>2.4055309031226245E-9</v>
      </c>
      <c r="P18" s="9">
        <f>AG42*AB42</f>
        <v>8.6714669858722683E-10</v>
      </c>
      <c r="Q18" s="9">
        <f>AH42*AB42</f>
        <v>1.1762354066138805E-3</v>
      </c>
      <c r="R18" s="9">
        <f>AI42*AB42</f>
        <v>2.6361472978268287E-4</v>
      </c>
      <c r="S18" s="9">
        <f>AJ42*AB42</f>
        <v>2.4297160549922682E-4</v>
      </c>
      <c r="T18" s="9">
        <f>AK42*AB42</f>
        <v>9.8873428563279347E-4</v>
      </c>
      <c r="U18" s="9">
        <f>AL42*AB42</f>
        <v>1.3438338533841166E-6</v>
      </c>
      <c r="V18" s="9">
        <f>AM42*AB42</f>
        <v>8.8496385162680613E-5</v>
      </c>
      <c r="W18" s="9">
        <f>AN42*AB42</f>
        <v>1.3204211294848016E-2</v>
      </c>
      <c r="X18" s="9">
        <f>AO42*AB42</f>
        <v>0.29510763532746737</v>
      </c>
      <c r="Y18" s="9">
        <f>AP42*AB42</f>
        <v>1.4109845752413499E-2</v>
      </c>
      <c r="Z18" s="9">
        <f>AQ42*AB42</f>
        <v>8.6039713197211014E-8</v>
      </c>
      <c r="AA18" s="9">
        <f>AR42*AB42</f>
        <v>1.8572524484395934</v>
      </c>
      <c r="AB18" s="9">
        <f>Parameter!C13</f>
        <v>-0.5</v>
      </c>
      <c r="AC18" s="9">
        <f>AB18*L18</f>
        <v>3.3478169345321787E-2</v>
      </c>
      <c r="AD18" s="9">
        <f>AB18*M18</f>
        <v>-5.725623400301783E-9</v>
      </c>
      <c r="AE18" s="9">
        <f>AB18*N18</f>
        <v>-4.9438285932700019E-10</v>
      </c>
      <c r="AF18" s="9">
        <f>AB18*O18</f>
        <v>-1.2027654515613123E-9</v>
      </c>
      <c r="AG18" s="9">
        <f>AB18*P18</f>
        <v>-4.3357334929361342E-10</v>
      </c>
      <c r="AH18" s="9">
        <f>AB18*Q18</f>
        <v>-5.8811770330694023E-4</v>
      </c>
      <c r="AI18" s="9">
        <f>AB18*R18</f>
        <v>-1.3180736489134143E-4</v>
      </c>
      <c r="AJ18" s="9">
        <f>AB18*S18</f>
        <v>-1.2148580274961341E-4</v>
      </c>
      <c r="AK18" s="9">
        <f>AB18*T18</f>
        <v>-4.9436714281639673E-4</v>
      </c>
      <c r="AL18" s="9">
        <f>AB18*U18</f>
        <v>-6.7191692669205828E-7</v>
      </c>
      <c r="AM18" s="9">
        <f>AB18*V18</f>
        <v>-4.4248192581340307E-5</v>
      </c>
      <c r="AN18" s="9">
        <f>AB18*W18</f>
        <v>-6.6021056474240081E-3</v>
      </c>
      <c r="AO18" s="9">
        <f>AB18*X18</f>
        <v>-0.14755381766373368</v>
      </c>
      <c r="AP18" s="9">
        <f>AB18*Y18</f>
        <v>-7.0549228762067494E-3</v>
      </c>
      <c r="AQ18" s="9">
        <f>AB18*Z18</f>
        <v>-4.3019856598605507E-8</v>
      </c>
      <c r="AR18" s="9">
        <f>AB18*AA18</f>
        <v>-0.92862622421979668</v>
      </c>
    </row>
    <row r="19" spans="1:44" ht="113.5" x14ac:dyDescent="0.35">
      <c r="A19" s="9" t="s">
        <v>210</v>
      </c>
      <c r="B19" s="9" t="s">
        <v>53</v>
      </c>
      <c r="C19" s="9" t="s">
        <v>190</v>
      </c>
      <c r="D19" s="9" t="s">
        <v>239</v>
      </c>
      <c r="E19" s="9" t="s">
        <v>210</v>
      </c>
      <c r="F19" s="9" t="s">
        <v>53</v>
      </c>
      <c r="G19" s="9" t="s">
        <v>239</v>
      </c>
      <c r="H19" s="9">
        <v>-1</v>
      </c>
      <c r="I19" s="9" t="s">
        <v>252</v>
      </c>
      <c r="J19" s="9" t="b">
        <v>0</v>
      </c>
      <c r="AB19" s="9">
        <f>H19</f>
        <v>-1</v>
      </c>
      <c r="AC19" s="9">
        <f t="shared" ref="AC19:AR19" si="6">+AC20</f>
        <v>2.3905874118175706E-2</v>
      </c>
      <c r="AD19" s="9">
        <f t="shared" si="6"/>
        <v>5.1015497236107054E-9</v>
      </c>
      <c r="AE19" s="9">
        <f t="shared" si="6"/>
        <v>3.9095077454140002E-10</v>
      </c>
      <c r="AF19" s="9">
        <f t="shared" si="6"/>
        <v>2.0489353729731303E-9</v>
      </c>
      <c r="AG19" s="9">
        <f t="shared" si="6"/>
        <v>2.111857318600909E-9</v>
      </c>
      <c r="AH19" s="9">
        <f t="shared" si="6"/>
        <v>1.4898400202453953E-3</v>
      </c>
      <c r="AI19" s="9">
        <f t="shared" si="6"/>
        <v>1.0599153893090963E-4</v>
      </c>
      <c r="AJ19" s="9">
        <f t="shared" si="6"/>
        <v>1.0025723044462845E-4</v>
      </c>
      <c r="AK19" s="9">
        <f t="shared" si="6"/>
        <v>3.3315049749953332E-4</v>
      </c>
      <c r="AL19" s="9">
        <f t="shared" si="6"/>
        <v>1.5785379882401675E-7</v>
      </c>
      <c r="AM19" s="9">
        <f t="shared" si="6"/>
        <v>3.5786353779932608E-5</v>
      </c>
      <c r="AN19" s="9">
        <f t="shared" si="6"/>
        <v>3.9885987615776018E-2</v>
      </c>
      <c r="AO19" s="9">
        <f t="shared" si="6"/>
        <v>1.0719489452201776</v>
      </c>
      <c r="AP19" s="9">
        <f t="shared" si="6"/>
        <v>1.6372497436828886E-3</v>
      </c>
      <c r="AQ19" s="9">
        <f t="shared" si="6"/>
        <v>3.1834369590780812E-8</v>
      </c>
      <c r="AR19" s="9">
        <f t="shared" si="6"/>
        <v>0.35847585517955283</v>
      </c>
    </row>
    <row r="20" spans="1:44" ht="76" x14ac:dyDescent="0.35">
      <c r="A20" s="9" t="s">
        <v>214</v>
      </c>
      <c r="B20" s="9" t="s">
        <v>57</v>
      </c>
      <c r="C20" s="9" t="s">
        <v>190</v>
      </c>
      <c r="D20" s="9" t="s">
        <v>242</v>
      </c>
      <c r="E20" s="9" t="s">
        <v>210</v>
      </c>
      <c r="F20" s="9" t="s">
        <v>53</v>
      </c>
      <c r="G20" s="9" t="s">
        <v>239</v>
      </c>
      <c r="H20" s="9">
        <v>-1</v>
      </c>
      <c r="I20" s="9" t="s">
        <v>253</v>
      </c>
      <c r="J20" s="9" t="b">
        <v>1</v>
      </c>
      <c r="K20" s="9" t="s">
        <v>105</v>
      </c>
      <c r="L20" s="9">
        <f>AC61*AB61</f>
        <v>-2.3905874118175706E-2</v>
      </c>
      <c r="M20" s="9">
        <f>AD61*AB61</f>
        <v>-5.1015497236107054E-9</v>
      </c>
      <c r="N20" s="9">
        <f>AE61*AB61</f>
        <v>-3.9095077454140002E-10</v>
      </c>
      <c r="O20" s="9">
        <f>AF61*AB61</f>
        <v>-2.0489353729731303E-9</v>
      </c>
      <c r="P20" s="9">
        <f>AG61*AB61</f>
        <v>-2.111857318600909E-9</v>
      </c>
      <c r="Q20" s="9">
        <f>AH61*AB61</f>
        <v>-1.4898400202453953E-3</v>
      </c>
      <c r="R20" s="9">
        <f>AI61*AB61</f>
        <v>-1.0599153893090963E-4</v>
      </c>
      <c r="S20" s="9">
        <f>AJ61*AB61</f>
        <v>-1.0025723044462845E-4</v>
      </c>
      <c r="T20" s="9">
        <f>AK61*AB61</f>
        <v>-3.3315049749953332E-4</v>
      </c>
      <c r="U20" s="9">
        <f>AL61*AB61</f>
        <v>-1.5785379882401675E-7</v>
      </c>
      <c r="V20" s="9">
        <f>AM61*AB61</f>
        <v>-3.5786353779932608E-5</v>
      </c>
      <c r="W20" s="9">
        <f>AN61*AB61</f>
        <v>-3.9885987615776018E-2</v>
      </c>
      <c r="X20" s="9">
        <f>AO61*AB61</f>
        <v>-1.0719489452201776</v>
      </c>
      <c r="Y20" s="9">
        <f>AP61*AB61</f>
        <v>-1.6372497436828886E-3</v>
      </c>
      <c r="Z20" s="9">
        <f>AQ61*AB61</f>
        <v>-3.1834369590780812E-8</v>
      </c>
      <c r="AA20" s="9">
        <f>AR61*AB61</f>
        <v>-0.35847585517955283</v>
      </c>
      <c r="AB20" s="9">
        <f>Parameter!C14</f>
        <v>-1</v>
      </c>
      <c r="AC20" s="9">
        <f>AB20*L20</f>
        <v>2.3905874118175706E-2</v>
      </c>
      <c r="AD20" s="9">
        <f>AB20*M20</f>
        <v>5.1015497236107054E-9</v>
      </c>
      <c r="AE20" s="9">
        <f>AB20*N20</f>
        <v>3.9095077454140002E-10</v>
      </c>
      <c r="AF20" s="9">
        <f>AB20*O20</f>
        <v>2.0489353729731303E-9</v>
      </c>
      <c r="AG20" s="9">
        <f>AB20*P20</f>
        <v>2.111857318600909E-9</v>
      </c>
      <c r="AH20" s="9">
        <f>AB20*Q20</f>
        <v>1.4898400202453953E-3</v>
      </c>
      <c r="AI20" s="9">
        <f>AB20*R20</f>
        <v>1.0599153893090963E-4</v>
      </c>
      <c r="AJ20" s="9">
        <f>AB20*S20</f>
        <v>1.0025723044462845E-4</v>
      </c>
      <c r="AK20" s="9">
        <f>AB20*T20</f>
        <v>3.3315049749953332E-4</v>
      </c>
      <c r="AL20" s="9">
        <f>AB20*U20</f>
        <v>1.5785379882401675E-7</v>
      </c>
      <c r="AM20" s="9">
        <f>AB20*V20</f>
        <v>3.5786353779932608E-5</v>
      </c>
      <c r="AN20" s="9">
        <f>AB20*W20</f>
        <v>3.9885987615776018E-2</v>
      </c>
      <c r="AO20" s="9">
        <f>AB20*X20</f>
        <v>1.0719489452201776</v>
      </c>
      <c r="AP20" s="9">
        <f>AB20*Y20</f>
        <v>1.6372497436828886E-3</v>
      </c>
      <c r="AQ20" s="9">
        <f>AB20*Z20</f>
        <v>3.1834369590780812E-8</v>
      </c>
      <c r="AR20" s="9">
        <f>AB20*AA20</f>
        <v>0.35847585517955283</v>
      </c>
    </row>
    <row r="21" spans="1:44" ht="113.5" x14ac:dyDescent="0.35">
      <c r="A21" s="9" t="s">
        <v>211</v>
      </c>
      <c r="B21" s="9" t="s">
        <v>54</v>
      </c>
      <c r="C21" s="9" t="s">
        <v>190</v>
      </c>
      <c r="D21" s="9" t="s">
        <v>239</v>
      </c>
      <c r="E21" s="9" t="s">
        <v>211</v>
      </c>
      <c r="F21" s="9" t="s">
        <v>54</v>
      </c>
      <c r="G21" s="9" t="s">
        <v>239</v>
      </c>
      <c r="H21" s="9">
        <v>-1</v>
      </c>
      <c r="I21" s="9" t="s">
        <v>252</v>
      </c>
      <c r="J21" s="9" t="b">
        <v>0</v>
      </c>
      <c r="AB21" s="9">
        <f>H21</f>
        <v>-1</v>
      </c>
      <c r="AC21" s="9">
        <f t="shared" ref="AC21:AR21" si="7">+AC22</f>
        <v>2.2288412010976987E-2</v>
      </c>
      <c r="AD21" s="9">
        <f t="shared" si="7"/>
        <v>4.3115010381329201E-9</v>
      </c>
      <c r="AE21" s="9">
        <f t="shared" si="7"/>
        <v>5.1255562540595738E-10</v>
      </c>
      <c r="AF21" s="9">
        <f t="shared" si="7"/>
        <v>1.4483651657392055E-9</v>
      </c>
      <c r="AG21" s="9">
        <f t="shared" si="7"/>
        <v>2.1032427043222746E-9</v>
      </c>
      <c r="AH21" s="9">
        <f t="shared" si="7"/>
        <v>1.2791555159555271E-3</v>
      </c>
      <c r="AI21" s="9">
        <f t="shared" si="7"/>
        <v>1.1195064038060858E-4</v>
      </c>
      <c r="AJ21" s="9">
        <f t="shared" si="7"/>
        <v>1.0617929542438804E-4</v>
      </c>
      <c r="AK21" s="9">
        <f t="shared" si="7"/>
        <v>3.6943107043893732E-4</v>
      </c>
      <c r="AL21" s="9">
        <f t="shared" si="7"/>
        <v>1.9967538633496007E-7</v>
      </c>
      <c r="AM21" s="9">
        <f t="shared" si="7"/>
        <v>3.8810669089839804E-5</v>
      </c>
      <c r="AN21" s="9">
        <f t="shared" si="7"/>
        <v>2.6712279013391529E-2</v>
      </c>
      <c r="AO21" s="9">
        <f t="shared" si="7"/>
        <v>1.0282298790554074</v>
      </c>
      <c r="AP21" s="9">
        <f t="shared" si="7"/>
        <v>1.7256537267107165E-3</v>
      </c>
      <c r="AQ21" s="9">
        <f t="shared" si="7"/>
        <v>4.498705351673882E-8</v>
      </c>
      <c r="AR21" s="9">
        <f t="shared" si="7"/>
        <v>0.32346267801023582</v>
      </c>
    </row>
    <row r="22" spans="1:44" ht="76" x14ac:dyDescent="0.35">
      <c r="A22" s="9" t="s">
        <v>215</v>
      </c>
      <c r="B22" s="9" t="s">
        <v>58</v>
      </c>
      <c r="C22" s="9" t="s">
        <v>190</v>
      </c>
      <c r="D22" s="9" t="s">
        <v>242</v>
      </c>
      <c r="E22" s="9" t="s">
        <v>211</v>
      </c>
      <c r="F22" s="9" t="s">
        <v>54</v>
      </c>
      <c r="G22" s="9" t="s">
        <v>239</v>
      </c>
      <c r="H22" s="9">
        <v>-1</v>
      </c>
      <c r="I22" s="9" t="s">
        <v>253</v>
      </c>
      <c r="J22" s="9" t="b">
        <v>1</v>
      </c>
      <c r="K22" s="9" t="s">
        <v>107</v>
      </c>
      <c r="L22" s="9">
        <f>AC68*AB68</f>
        <v>-2.2288412010976987E-2</v>
      </c>
      <c r="M22" s="9">
        <f>AD68*AB68</f>
        <v>-4.3115010381329201E-9</v>
      </c>
      <c r="N22" s="9">
        <f>AE68*AB68</f>
        <v>-5.1255562540595738E-10</v>
      </c>
      <c r="O22" s="9">
        <f>AF68*AB68</f>
        <v>-1.4483651657392055E-9</v>
      </c>
      <c r="P22" s="9">
        <f>AG68*AB68</f>
        <v>-2.1032427043222746E-9</v>
      </c>
      <c r="Q22" s="9">
        <f>AH68*AB68</f>
        <v>-1.2791555159555271E-3</v>
      </c>
      <c r="R22" s="9">
        <f>AI68*AB68</f>
        <v>-1.1195064038060858E-4</v>
      </c>
      <c r="S22" s="9">
        <f>AJ68*AB68</f>
        <v>-1.0617929542438804E-4</v>
      </c>
      <c r="T22" s="9">
        <f>AK68*AB68</f>
        <v>-3.6943107043893732E-4</v>
      </c>
      <c r="U22" s="9">
        <f>AL68*AB68</f>
        <v>-1.9967538633496007E-7</v>
      </c>
      <c r="V22" s="9">
        <f>AM68*AB68</f>
        <v>-3.8810669089839804E-5</v>
      </c>
      <c r="W22" s="9">
        <f>AN68*AB68</f>
        <v>-2.6712279013391529E-2</v>
      </c>
      <c r="X22" s="9">
        <f>AO68*AB68</f>
        <v>-1.0282298790554074</v>
      </c>
      <c r="Y22" s="9">
        <f>AP68*AB68</f>
        <v>-1.7256537267107165E-3</v>
      </c>
      <c r="Z22" s="9">
        <f>AQ68*AB68</f>
        <v>-4.498705351673882E-8</v>
      </c>
      <c r="AA22" s="9">
        <f>AR68*AB68</f>
        <v>-0.32346267801023582</v>
      </c>
      <c r="AB22" s="9">
        <f>Parameter!C15</f>
        <v>-1</v>
      </c>
      <c r="AC22" s="9">
        <f>AB22*L22</f>
        <v>2.2288412010976987E-2</v>
      </c>
      <c r="AD22" s="9">
        <f>AB22*M22</f>
        <v>4.3115010381329201E-9</v>
      </c>
      <c r="AE22" s="9">
        <f>AB22*N22</f>
        <v>5.1255562540595738E-10</v>
      </c>
      <c r="AF22" s="9">
        <f>AB22*O22</f>
        <v>1.4483651657392055E-9</v>
      </c>
      <c r="AG22" s="9">
        <f>AB22*P22</f>
        <v>2.1032427043222746E-9</v>
      </c>
      <c r="AH22" s="9">
        <f>AB22*Q22</f>
        <v>1.2791555159555271E-3</v>
      </c>
      <c r="AI22" s="9">
        <f>AB22*R22</f>
        <v>1.1195064038060858E-4</v>
      </c>
      <c r="AJ22" s="9">
        <f>AB22*S22</f>
        <v>1.0617929542438804E-4</v>
      </c>
      <c r="AK22" s="9">
        <f>AB22*T22</f>
        <v>3.6943107043893732E-4</v>
      </c>
      <c r="AL22" s="9">
        <f>AB22*U22</f>
        <v>1.9967538633496007E-7</v>
      </c>
      <c r="AM22" s="9">
        <f>AB22*V22</f>
        <v>3.8810669089839804E-5</v>
      </c>
      <c r="AN22" s="9">
        <f>AB22*W22</f>
        <v>2.6712279013391529E-2</v>
      </c>
      <c r="AO22" s="9">
        <f>AB22*X22</f>
        <v>1.0282298790554074</v>
      </c>
      <c r="AP22" s="9">
        <f>AB22*Y22</f>
        <v>1.7256537267107165E-3</v>
      </c>
      <c r="AQ22" s="9">
        <f>AB22*Z22</f>
        <v>4.498705351673882E-8</v>
      </c>
      <c r="AR22" s="9">
        <f>AB22*AA22</f>
        <v>0.32346267801023582</v>
      </c>
    </row>
    <row r="23" spans="1:44" ht="76" x14ac:dyDescent="0.35">
      <c r="A23" s="9" t="s">
        <v>212</v>
      </c>
      <c r="B23" s="9" t="s">
        <v>55</v>
      </c>
      <c r="C23" s="9" t="s">
        <v>190</v>
      </c>
      <c r="D23" s="9" t="s">
        <v>242</v>
      </c>
      <c r="E23" s="9" t="s">
        <v>212</v>
      </c>
      <c r="F23" s="9" t="s">
        <v>55</v>
      </c>
      <c r="G23" s="9" t="s">
        <v>242</v>
      </c>
      <c r="H23" s="9">
        <v>-1</v>
      </c>
      <c r="I23" s="9" t="s">
        <v>252</v>
      </c>
      <c r="J23" s="9" t="b">
        <v>0</v>
      </c>
      <c r="AB23" s="9">
        <f>H23</f>
        <v>-1</v>
      </c>
      <c r="AC23" s="9">
        <f t="shared" ref="AC23:AR23" si="8">+AC24+AC25+AC26+AC27+AC28+AC29+AC30+AC31+AC32+AC33+AC34+AC35+AC36+AC37+AC38+AC39+AC40+AC41</f>
        <v>0.17359992461282522</v>
      </c>
      <c r="AD23" s="9">
        <f t="shared" si="8"/>
        <v>-8.3002782960260685E-10</v>
      </c>
      <c r="AE23" s="9">
        <f t="shared" si="8"/>
        <v>-6.6354869946618442E-10</v>
      </c>
      <c r="AF23" s="9">
        <f t="shared" si="8"/>
        <v>-5.9706738510135146E-10</v>
      </c>
      <c r="AG23" s="9">
        <f t="shared" si="8"/>
        <v>-5.8098537582287736E-10</v>
      </c>
      <c r="AH23" s="9">
        <f t="shared" si="8"/>
        <v>-6.9409280183727897E-4</v>
      </c>
      <c r="AI23" s="9">
        <f t="shared" si="8"/>
        <v>-1.2184147251064171E-4</v>
      </c>
      <c r="AJ23" s="9">
        <f t="shared" si="8"/>
        <v>-1.0499163682426055E-4</v>
      </c>
      <c r="AK23" s="9">
        <f t="shared" si="8"/>
        <v>-4.8339778140945694E-4</v>
      </c>
      <c r="AL23" s="9">
        <f t="shared" si="8"/>
        <v>-3.0309897799513475E-7</v>
      </c>
      <c r="AM23" s="9">
        <f t="shared" si="8"/>
        <v>-4.2759369203852883E-5</v>
      </c>
      <c r="AN23" s="9">
        <f t="shared" si="8"/>
        <v>-6.2465568091053499E-3</v>
      </c>
      <c r="AO23" s="9">
        <f t="shared" si="8"/>
        <v>-0.24213330506498396</v>
      </c>
      <c r="AP23" s="9">
        <f t="shared" si="8"/>
        <v>-7.2876983553612955E-3</v>
      </c>
      <c r="AQ23" s="9">
        <f t="shared" si="8"/>
        <v>-5.1917269118397455E-8</v>
      </c>
      <c r="AR23" s="9">
        <f t="shared" si="8"/>
        <v>-6.8885524051152239E-2</v>
      </c>
    </row>
    <row r="24" spans="1:44" ht="76" x14ac:dyDescent="0.35">
      <c r="A24" s="9" t="s">
        <v>216</v>
      </c>
      <c r="B24" s="9" t="s">
        <v>59</v>
      </c>
      <c r="C24" s="9" t="s">
        <v>191</v>
      </c>
      <c r="D24" s="9" t="s">
        <v>243</v>
      </c>
      <c r="E24" s="9" t="s">
        <v>212</v>
      </c>
      <c r="F24" s="9" t="s">
        <v>55</v>
      </c>
      <c r="G24" s="9" t="s">
        <v>242</v>
      </c>
      <c r="H24" s="9">
        <v>-2.2249999999999999E-2</v>
      </c>
      <c r="I24" s="9" t="s">
        <v>253</v>
      </c>
      <c r="J24" s="9" t="b">
        <v>0</v>
      </c>
      <c r="K24" s="9" t="s">
        <v>109</v>
      </c>
      <c r="L24" s="9">
        <v>8.6794167415729359E-2</v>
      </c>
      <c r="M24" s="9">
        <v>2.1284564433042459E-8</v>
      </c>
      <c r="N24" s="9">
        <v>1.6120344556734801E-9</v>
      </c>
      <c r="O24" s="9">
        <v>1.6156546777607789E-8</v>
      </c>
      <c r="P24" s="9">
        <v>7.5689813863396901E-9</v>
      </c>
      <c r="Q24" s="9">
        <v>6.196898803682095E-3</v>
      </c>
      <c r="R24" s="9">
        <v>2.662256396925514E-4</v>
      </c>
      <c r="S24" s="9">
        <v>2.7319140428780998E-4</v>
      </c>
      <c r="T24" s="9">
        <v>6.7799511386616251E-4</v>
      </c>
      <c r="U24" s="9">
        <v>6.5033429044003735E-7</v>
      </c>
      <c r="V24" s="9">
        <v>6.1240577241980767E-5</v>
      </c>
      <c r="W24" s="9">
        <v>0.31950666496318308</v>
      </c>
      <c r="X24" s="9">
        <v>2.499343636939138</v>
      </c>
      <c r="Y24" s="9">
        <v>6.2995751670887473E-3</v>
      </c>
      <c r="Z24" s="9">
        <v>2.1158529251567519E-7</v>
      </c>
      <c r="AA24" s="9">
        <v>1.4173422897516881</v>
      </c>
      <c r="AB24" s="9">
        <f>Parameter!C16</f>
        <v>1.78E-2</v>
      </c>
      <c r="AC24" s="9">
        <f t="shared" ref="AC24:AC41" si="9">AB24*L24</f>
        <v>1.5449361799999826E-3</v>
      </c>
      <c r="AD24" s="9">
        <f t="shared" ref="AD24:AD41" si="10">AB24*M24</f>
        <v>3.7886524690815577E-10</v>
      </c>
      <c r="AE24" s="9">
        <f t="shared" ref="AE24:AE41" si="11">AB24*N24</f>
        <v>2.8694213310987946E-11</v>
      </c>
      <c r="AF24" s="9">
        <f t="shared" ref="AF24:AF41" si="12">AB24*O24</f>
        <v>2.8758653264141862E-10</v>
      </c>
      <c r="AG24" s="9">
        <f t="shared" ref="AG24:AG41" si="13">AB24*P24</f>
        <v>1.3472786867684648E-10</v>
      </c>
      <c r="AH24" s="9">
        <f t="shared" ref="AH24:AH41" si="14">AB24*Q24</f>
        <v>1.1030479870554129E-4</v>
      </c>
      <c r="AI24" s="9">
        <f t="shared" ref="AI24:AI41" si="15">AB24*R24</f>
        <v>4.7388163865274146E-6</v>
      </c>
      <c r="AJ24" s="9">
        <f t="shared" ref="AJ24:AJ41" si="16">AB24*S24</f>
        <v>4.8628069963230175E-6</v>
      </c>
      <c r="AK24" s="9">
        <f t="shared" ref="AK24:AK41" si="17">AB24*T24</f>
        <v>1.2068313026817693E-5</v>
      </c>
      <c r="AL24" s="9">
        <f t="shared" ref="AL24:AL41" si="18">AB24*U24</f>
        <v>1.1575950369832665E-8</v>
      </c>
      <c r="AM24" s="9">
        <f t="shared" ref="AM24:AM41" si="19">AB24*V24</f>
        <v>1.0900822749072576E-6</v>
      </c>
      <c r="AN24" s="9">
        <f t="shared" ref="AN24:AN41" si="20">AB24*W24</f>
        <v>5.6872186363446592E-3</v>
      </c>
      <c r="AO24" s="9">
        <f t="shared" ref="AO24:AO41" si="21">AB24*X24</f>
        <v>4.4488316737516659E-2</v>
      </c>
      <c r="AP24" s="9">
        <f t="shared" ref="AP24:AP41" si="22">AB24*Y24</f>
        <v>1.121324379741797E-4</v>
      </c>
      <c r="AQ24" s="9">
        <f t="shared" ref="AQ24:AQ41" si="23">AB24*Z24</f>
        <v>3.7662182067790186E-9</v>
      </c>
      <c r="AR24" s="9">
        <f t="shared" ref="AR24:AR41" si="24">AB24*AA24</f>
        <v>2.5228692757580048E-2</v>
      </c>
    </row>
    <row r="25" spans="1:44" ht="51" x14ac:dyDescent="0.35">
      <c r="A25" s="9" t="s">
        <v>217</v>
      </c>
      <c r="B25" s="9" t="s">
        <v>60</v>
      </c>
      <c r="C25" s="9" t="s">
        <v>191</v>
      </c>
      <c r="D25" s="9" t="s">
        <v>239</v>
      </c>
      <c r="E25" s="9" t="s">
        <v>212</v>
      </c>
      <c r="F25" s="9" t="s">
        <v>55</v>
      </c>
      <c r="G25" s="9" t="s">
        <v>242</v>
      </c>
      <c r="H25" s="9">
        <v>0.2</v>
      </c>
      <c r="I25" s="9" t="s">
        <v>253</v>
      </c>
      <c r="J25" s="9" t="b">
        <v>0</v>
      </c>
      <c r="K25" s="9" t="s">
        <v>111</v>
      </c>
      <c r="L25" s="9">
        <v>5.8584419319588618E-2</v>
      </c>
      <c r="M25" s="9">
        <v>3.7607381773061864E-9</v>
      </c>
      <c r="N25" s="9">
        <v>4.5481213633874461E-9</v>
      </c>
      <c r="O25" s="9">
        <v>5.0665591284556509E-9</v>
      </c>
      <c r="P25" s="9">
        <v>2.1630794662037309E-9</v>
      </c>
      <c r="Q25" s="9">
        <v>2.589862362777277E-3</v>
      </c>
      <c r="R25" s="9">
        <v>2.4260756430623471E-4</v>
      </c>
      <c r="S25" s="9">
        <v>2.5962873599580979E-4</v>
      </c>
      <c r="T25" s="9">
        <v>8.9292364569324952E-4</v>
      </c>
      <c r="U25" s="9">
        <v>6.1113657845979883E-6</v>
      </c>
      <c r="V25" s="9">
        <v>7.9774478582690837E-5</v>
      </c>
      <c r="W25" s="9">
        <v>6.3213471797680276E-2</v>
      </c>
      <c r="X25" s="9">
        <v>0.73003741087568896</v>
      </c>
      <c r="Y25" s="9">
        <v>1.0444836075149219E-2</v>
      </c>
      <c r="Z25" s="9">
        <v>2.291509332969943E-7</v>
      </c>
      <c r="AA25" s="9">
        <v>0.90114579763860725</v>
      </c>
      <c r="AB25" s="9">
        <f>Parameter!C17</f>
        <v>0</v>
      </c>
      <c r="AC25" s="9">
        <f t="shared" si="9"/>
        <v>0</v>
      </c>
      <c r="AD25" s="9">
        <f t="shared" si="10"/>
        <v>0</v>
      </c>
      <c r="AE25" s="9">
        <f t="shared" si="11"/>
        <v>0</v>
      </c>
      <c r="AF25" s="9">
        <f t="shared" si="12"/>
        <v>0</v>
      </c>
      <c r="AG25" s="9">
        <f t="shared" si="13"/>
        <v>0</v>
      </c>
      <c r="AH25" s="9">
        <f t="shared" si="14"/>
        <v>0</v>
      </c>
      <c r="AI25" s="9">
        <f t="shared" si="15"/>
        <v>0</v>
      </c>
      <c r="AJ25" s="9">
        <f t="shared" si="16"/>
        <v>0</v>
      </c>
      <c r="AK25" s="9">
        <f t="shared" si="17"/>
        <v>0</v>
      </c>
      <c r="AL25" s="9">
        <f t="shared" si="18"/>
        <v>0</v>
      </c>
      <c r="AM25" s="9">
        <f t="shared" si="19"/>
        <v>0</v>
      </c>
      <c r="AN25" s="9">
        <f t="shared" si="20"/>
        <v>0</v>
      </c>
      <c r="AO25" s="9">
        <f t="shared" si="21"/>
        <v>0</v>
      </c>
      <c r="AP25" s="9">
        <f t="shared" si="22"/>
        <v>0</v>
      </c>
      <c r="AQ25" s="9">
        <f t="shared" si="23"/>
        <v>0</v>
      </c>
      <c r="AR25" s="9">
        <f t="shared" si="24"/>
        <v>0</v>
      </c>
    </row>
    <row r="26" spans="1:44" ht="63.5" x14ac:dyDescent="0.35">
      <c r="A26" s="9" t="s">
        <v>218</v>
      </c>
      <c r="B26" s="9" t="s">
        <v>61</v>
      </c>
      <c r="C26" s="9" t="s">
        <v>191</v>
      </c>
      <c r="D26" s="9" t="s">
        <v>243</v>
      </c>
      <c r="E26" s="9" t="s">
        <v>212</v>
      </c>
      <c r="F26" s="9" t="s">
        <v>55</v>
      </c>
      <c r="G26" s="9" t="s">
        <v>242</v>
      </c>
      <c r="H26" s="9">
        <v>-0.13800000000000001</v>
      </c>
      <c r="I26" s="9" t="s">
        <v>253</v>
      </c>
      <c r="J26" s="9" t="b">
        <v>0</v>
      </c>
      <c r="K26" s="9" t="s">
        <v>113</v>
      </c>
      <c r="L26" s="9">
        <v>4.6563664031970729E-2</v>
      </c>
      <c r="M26" s="9">
        <v>8.3712424044680414E-9</v>
      </c>
      <c r="N26" s="9">
        <v>1.669240941677868E-9</v>
      </c>
      <c r="O26" s="9">
        <v>1.602576985028692E-9</v>
      </c>
      <c r="P26" s="9">
        <v>9.6283996699760489E-10</v>
      </c>
      <c r="Q26" s="9">
        <v>2.7688146589585371E-3</v>
      </c>
      <c r="R26" s="9">
        <v>5.701171774890408E-4</v>
      </c>
      <c r="S26" s="9">
        <v>4.6399518138829878E-4</v>
      </c>
      <c r="T26" s="9">
        <v>2.2156719412170589E-3</v>
      </c>
      <c r="U26" s="9">
        <v>5.4789814026487049E-7</v>
      </c>
      <c r="V26" s="9">
        <v>2.0177260730590789E-4</v>
      </c>
      <c r="W26" s="9">
        <v>2.8646755666136739E-2</v>
      </c>
      <c r="X26" s="9">
        <v>0.81692055246511752</v>
      </c>
      <c r="Y26" s="9">
        <v>3.9563171171080559E-3</v>
      </c>
      <c r="Z26" s="9">
        <v>8.0412866162105004E-8</v>
      </c>
      <c r="AA26" s="9">
        <v>0.61309771927816592</v>
      </c>
      <c r="AB26" s="9">
        <f>Parameter!C18</f>
        <v>-0.13800000000000001</v>
      </c>
      <c r="AC26" s="9">
        <f t="shared" si="9"/>
        <v>-6.4257856364119612E-3</v>
      </c>
      <c r="AD26" s="9">
        <f t="shared" si="10"/>
        <v>-1.1552314518165897E-9</v>
      </c>
      <c r="AE26" s="9">
        <f t="shared" si="11"/>
        <v>-2.3035524995154581E-10</v>
      </c>
      <c r="AF26" s="9">
        <f t="shared" si="12"/>
        <v>-2.211556239339595E-10</v>
      </c>
      <c r="AG26" s="9">
        <f t="shared" si="13"/>
        <v>-1.3287191544566948E-10</v>
      </c>
      <c r="AH26" s="9">
        <f t="shared" si="14"/>
        <v>-3.8209642293627813E-4</v>
      </c>
      <c r="AI26" s="9">
        <f t="shared" si="15"/>
        <v>-7.8676170493487631E-5</v>
      </c>
      <c r="AJ26" s="9">
        <f t="shared" si="16"/>
        <v>-6.4031335031585236E-5</v>
      </c>
      <c r="AK26" s="9">
        <f t="shared" si="17"/>
        <v>-3.0576272788795418E-4</v>
      </c>
      <c r="AL26" s="9">
        <f t="shared" si="18"/>
        <v>-7.5609943356552132E-8</v>
      </c>
      <c r="AM26" s="9">
        <f t="shared" si="19"/>
        <v>-2.784461980821529E-5</v>
      </c>
      <c r="AN26" s="9">
        <f t="shared" si="20"/>
        <v>-3.9532522819268707E-3</v>
      </c>
      <c r="AO26" s="9">
        <f t="shared" si="21"/>
        <v>-0.11273503624018623</v>
      </c>
      <c r="AP26" s="9">
        <f t="shared" si="22"/>
        <v>-5.4597176216091177E-4</v>
      </c>
      <c r="AQ26" s="9">
        <f t="shared" si="23"/>
        <v>-1.1096975530370491E-8</v>
      </c>
      <c r="AR26" s="9">
        <f t="shared" si="24"/>
        <v>-8.4607485260386903E-2</v>
      </c>
    </row>
    <row r="27" spans="1:44" ht="51" x14ac:dyDescent="0.35">
      <c r="A27" s="9" t="s">
        <v>219</v>
      </c>
      <c r="B27" s="9" t="s">
        <v>62</v>
      </c>
      <c r="C27" s="9" t="s">
        <v>190</v>
      </c>
      <c r="D27" s="9" t="s">
        <v>243</v>
      </c>
      <c r="E27" s="9" t="s">
        <v>212</v>
      </c>
      <c r="F27" s="9" t="s">
        <v>55</v>
      </c>
      <c r="G27" s="9" t="s">
        <v>242</v>
      </c>
      <c r="H27" s="9">
        <v>0.3</v>
      </c>
      <c r="I27" s="9" t="s">
        <v>253</v>
      </c>
      <c r="J27" s="9" t="b">
        <v>0</v>
      </c>
      <c r="K27" s="9" t="s">
        <v>115</v>
      </c>
      <c r="L27" s="9">
        <v>3.097410869365537E-4</v>
      </c>
      <c r="M27" s="9">
        <v>1.5766793399147301E-11</v>
      </c>
      <c r="N27" s="9">
        <v>1.6552465404972181E-11</v>
      </c>
      <c r="O27" s="9">
        <v>4.6494817079785029E-11</v>
      </c>
      <c r="P27" s="9">
        <v>4.905400676215399E-12</v>
      </c>
      <c r="Q27" s="9">
        <v>5.4275572734806973E-5</v>
      </c>
      <c r="R27" s="9">
        <v>7.2594400662388633E-7</v>
      </c>
      <c r="S27" s="9">
        <v>1.630585140717605E-6</v>
      </c>
      <c r="T27" s="9">
        <v>2.5387381894116151E-6</v>
      </c>
      <c r="U27" s="9">
        <v>3.171976599439298E-8</v>
      </c>
      <c r="V27" s="9">
        <v>2.2311460757037211E-7</v>
      </c>
      <c r="W27" s="9">
        <v>2.3178562401341381E-4</v>
      </c>
      <c r="X27" s="9">
        <v>1.902192705187356E-3</v>
      </c>
      <c r="Y27" s="9">
        <v>1.521865985919317E-4</v>
      </c>
      <c r="Z27" s="9">
        <v>8.1218038131578143E-10</v>
      </c>
      <c r="AA27" s="9">
        <v>7.1223504129566337E-3</v>
      </c>
      <c r="AB27" s="9">
        <f>Parameter!C19</f>
        <v>0.3</v>
      </c>
      <c r="AC27" s="9">
        <f t="shared" si="9"/>
        <v>9.2922326080966105E-5</v>
      </c>
      <c r="AD27" s="9">
        <f t="shared" si="10"/>
        <v>4.7300380197441901E-12</v>
      </c>
      <c r="AE27" s="9">
        <f t="shared" si="11"/>
        <v>4.9657396214916544E-12</v>
      </c>
      <c r="AF27" s="9">
        <f t="shared" si="12"/>
        <v>1.3948445123935508E-11</v>
      </c>
      <c r="AG27" s="9">
        <f t="shared" si="13"/>
        <v>1.4716202028646196E-12</v>
      </c>
      <c r="AH27" s="9">
        <f t="shared" si="14"/>
        <v>1.6282671820442093E-5</v>
      </c>
      <c r="AI27" s="9">
        <f t="shared" si="15"/>
        <v>2.1778320198716589E-7</v>
      </c>
      <c r="AJ27" s="9">
        <f t="shared" si="16"/>
        <v>4.8917554221528149E-7</v>
      </c>
      <c r="AK27" s="9">
        <f t="shared" si="17"/>
        <v>7.6162145682348453E-7</v>
      </c>
      <c r="AL27" s="9">
        <f t="shared" si="18"/>
        <v>9.5159297983178933E-9</v>
      </c>
      <c r="AM27" s="9">
        <f t="shared" si="19"/>
        <v>6.6934382271111627E-8</v>
      </c>
      <c r="AN27" s="9">
        <f t="shared" si="20"/>
        <v>6.9535687204024145E-5</v>
      </c>
      <c r="AO27" s="9">
        <f t="shared" si="21"/>
        <v>5.7065781155620681E-4</v>
      </c>
      <c r="AP27" s="9">
        <f t="shared" si="22"/>
        <v>4.5655979577579509E-5</v>
      </c>
      <c r="AQ27" s="9">
        <f t="shared" si="23"/>
        <v>2.4365411439473443E-10</v>
      </c>
      <c r="AR27" s="9">
        <f t="shared" si="24"/>
        <v>2.1367051238869901E-3</v>
      </c>
    </row>
    <row r="28" spans="1:44" ht="63.5" x14ac:dyDescent="0.35">
      <c r="A28" s="9" t="s">
        <v>220</v>
      </c>
      <c r="B28" s="9" t="s">
        <v>63</v>
      </c>
      <c r="C28" s="9" t="s">
        <v>192</v>
      </c>
      <c r="D28" s="9" t="s">
        <v>244</v>
      </c>
      <c r="E28" s="9" t="s">
        <v>212</v>
      </c>
      <c r="F28" s="9" t="s">
        <v>55</v>
      </c>
      <c r="G28" s="9" t="s">
        <v>242</v>
      </c>
      <c r="H28" s="9">
        <v>7.9012345679012348E-3</v>
      </c>
      <c r="I28" s="9" t="s">
        <v>253</v>
      </c>
      <c r="J28" s="9" t="b">
        <v>0</v>
      </c>
      <c r="K28" s="9" t="s">
        <v>117</v>
      </c>
      <c r="L28" s="9">
        <v>0.32274583373881788</v>
      </c>
      <c r="M28" s="9">
        <v>2.8454169864308838E-7</v>
      </c>
      <c r="N28" s="9">
        <v>5.9358271758608089E-9</v>
      </c>
      <c r="O28" s="9">
        <v>9.6306573498839808E-9</v>
      </c>
      <c r="P28" s="9">
        <v>2.9637362274225671E-9</v>
      </c>
      <c r="Q28" s="9">
        <v>8.6374327356877612E-3</v>
      </c>
      <c r="R28" s="9">
        <v>1.09803957076268E-3</v>
      </c>
      <c r="S28" s="9">
        <v>1.1344404983879869E-3</v>
      </c>
      <c r="T28" s="9">
        <v>2.6872802732515241E-3</v>
      </c>
      <c r="U28" s="9">
        <v>1.291246424804808E-6</v>
      </c>
      <c r="V28" s="9">
        <v>2.4590366365511492E-4</v>
      </c>
      <c r="W28" s="9">
        <v>8.8893679157866834E-2</v>
      </c>
      <c r="X28" s="9">
        <v>0.26963927865455861</v>
      </c>
      <c r="Y28" s="9">
        <v>1.534318474136482E-2</v>
      </c>
      <c r="Z28" s="9">
        <v>1.8927070469149061E-7</v>
      </c>
      <c r="AA28" s="9">
        <v>43.184269067360951</v>
      </c>
      <c r="AB28" s="9">
        <f>Parameter!C20</f>
        <v>7.9012345679012348E-3</v>
      </c>
      <c r="AC28" s="9">
        <f t="shared" si="9"/>
        <v>2.5500905381832524E-3</v>
      </c>
      <c r="AD28" s="9">
        <f t="shared" si="10"/>
        <v>2.2482307053281057E-9</v>
      </c>
      <c r="AE28" s="9">
        <f t="shared" si="11"/>
        <v>4.6900362870998983E-11</v>
      </c>
      <c r="AF28" s="9">
        <f t="shared" si="12"/>
        <v>7.6094082764515409E-11</v>
      </c>
      <c r="AG28" s="9">
        <f t="shared" si="13"/>
        <v>2.3417175130252382E-11</v>
      </c>
      <c r="AH28" s="9">
        <f t="shared" si="14"/>
        <v>6.8246382109137866E-5</v>
      </c>
      <c r="AI28" s="9">
        <f t="shared" si="15"/>
        <v>8.6758682134335208E-6</v>
      </c>
      <c r="AJ28" s="9">
        <f t="shared" si="16"/>
        <v>8.9634804810902671E-6</v>
      </c>
      <c r="AK28" s="9">
        <f t="shared" si="17"/>
        <v>2.1232831788654019E-5</v>
      </c>
      <c r="AL28" s="9">
        <f t="shared" si="18"/>
        <v>1.0202440887346631E-8</v>
      </c>
      <c r="AM28" s="9">
        <f t="shared" si="19"/>
        <v>1.9429425276453526E-6</v>
      </c>
      <c r="AN28" s="9">
        <f t="shared" si="20"/>
        <v>7.0236981063005895E-4</v>
      </c>
      <c r="AO28" s="9">
        <f t="shared" si="21"/>
        <v>2.1304831893693521E-3</v>
      </c>
      <c r="AP28" s="9">
        <f t="shared" si="22"/>
        <v>1.2123010166016648E-4</v>
      </c>
      <c r="AQ28" s="9">
        <f t="shared" si="23"/>
        <v>1.4954722345994319E-9</v>
      </c>
      <c r="AR28" s="9">
        <f t="shared" si="24"/>
        <v>0.34120903954458037</v>
      </c>
    </row>
    <row r="29" spans="1:44" ht="51" x14ac:dyDescent="0.35">
      <c r="A29" s="9" t="s">
        <v>221</v>
      </c>
      <c r="B29" s="9" t="s">
        <v>64</v>
      </c>
      <c r="C29" s="9" t="s">
        <v>190</v>
      </c>
      <c r="D29" s="9" t="s">
        <v>245</v>
      </c>
      <c r="E29" s="9" t="s">
        <v>212</v>
      </c>
      <c r="F29" s="9" t="s">
        <v>55</v>
      </c>
      <c r="G29" s="9" t="s">
        <v>242</v>
      </c>
      <c r="H29" s="9">
        <v>-0.505</v>
      </c>
      <c r="I29" s="9" t="s">
        <v>253</v>
      </c>
      <c r="J29" s="9" t="b">
        <v>0</v>
      </c>
      <c r="K29" s="9" t="s">
        <v>119</v>
      </c>
      <c r="L29" s="9">
        <v>3.5124467101199431E-3</v>
      </c>
      <c r="M29" s="9">
        <v>4.5965466813352772E-10</v>
      </c>
      <c r="N29" s="9">
        <v>6.7818130159069689E-10</v>
      </c>
      <c r="O29" s="9">
        <v>5.3760373810655783E-10</v>
      </c>
      <c r="P29" s="9">
        <v>5.8769100364792655E-10</v>
      </c>
      <c r="Q29" s="9">
        <v>5.086386976055372E-4</v>
      </c>
      <c r="R29" s="9">
        <v>2.6747965127541328E-5</v>
      </c>
      <c r="S29" s="9">
        <v>2.945932473850022E-5</v>
      </c>
      <c r="T29" s="9">
        <v>1.162043509176719E-4</v>
      </c>
      <c r="U29" s="9">
        <v>1.066322503750543E-7</v>
      </c>
      <c r="V29" s="9">
        <v>8.602562963754642E-6</v>
      </c>
      <c r="W29" s="9">
        <v>8.5425113343358637E-3</v>
      </c>
      <c r="X29" s="9">
        <v>0.14192007383120731</v>
      </c>
      <c r="Y29" s="9">
        <v>1.5418583788990289E-2</v>
      </c>
      <c r="Z29" s="9">
        <v>7.1579458953629531E-8</v>
      </c>
      <c r="AA29" s="9">
        <v>5.8850677170880328E-2</v>
      </c>
      <c r="AB29" s="9">
        <f>Parameter!C21</f>
        <v>-0.505</v>
      </c>
      <c r="AC29" s="9">
        <f t="shared" si="9"/>
        <v>-1.7737855886105713E-3</v>
      </c>
      <c r="AD29" s="9">
        <f t="shared" si="10"/>
        <v>-2.3212560740743151E-10</v>
      </c>
      <c r="AE29" s="9">
        <f t="shared" si="11"/>
        <v>-3.4248155730330193E-10</v>
      </c>
      <c r="AF29" s="9">
        <f t="shared" si="12"/>
        <v>-2.7148988774381172E-10</v>
      </c>
      <c r="AG29" s="9">
        <f t="shared" si="13"/>
        <v>-2.967839568422029E-10</v>
      </c>
      <c r="AH29" s="9">
        <f t="shared" si="14"/>
        <v>-2.5686254229079626E-4</v>
      </c>
      <c r="AI29" s="9">
        <f t="shared" si="15"/>
        <v>-1.3507722389408371E-5</v>
      </c>
      <c r="AJ29" s="9">
        <f t="shared" si="16"/>
        <v>-1.4876958992942611E-5</v>
      </c>
      <c r="AK29" s="9">
        <f t="shared" si="17"/>
        <v>-5.8683197213424309E-5</v>
      </c>
      <c r="AL29" s="9">
        <f t="shared" si="18"/>
        <v>-5.3849286439402418E-8</v>
      </c>
      <c r="AM29" s="9">
        <f t="shared" si="19"/>
        <v>-4.3442942966960939E-6</v>
      </c>
      <c r="AN29" s="9">
        <f t="shared" si="20"/>
        <v>-4.3139682238396114E-3</v>
      </c>
      <c r="AO29" s="9">
        <f t="shared" si="21"/>
        <v>-7.1669637284759696E-2</v>
      </c>
      <c r="AP29" s="9">
        <f t="shared" si="22"/>
        <v>-7.786384813440096E-3</v>
      </c>
      <c r="AQ29" s="9">
        <f t="shared" si="23"/>
        <v>-3.6147626771582912E-8</v>
      </c>
      <c r="AR29" s="9">
        <f t="shared" si="24"/>
        <v>-2.9719591971294566E-2</v>
      </c>
    </row>
    <row r="30" spans="1:44" ht="51" x14ac:dyDescent="0.35">
      <c r="A30" s="9" t="s">
        <v>222</v>
      </c>
      <c r="B30" s="9" t="s">
        <v>65</v>
      </c>
      <c r="C30" s="9" t="s">
        <v>190</v>
      </c>
      <c r="D30" s="9" t="s">
        <v>245</v>
      </c>
      <c r="E30" s="9" t="s">
        <v>212</v>
      </c>
      <c r="F30" s="9" t="s">
        <v>55</v>
      </c>
      <c r="G30" s="9" t="s">
        <v>242</v>
      </c>
      <c r="H30" s="9">
        <v>-0.3</v>
      </c>
      <c r="I30" s="9" t="s">
        <v>253</v>
      </c>
      <c r="J30" s="9" t="b">
        <v>0</v>
      </c>
      <c r="K30" s="9" t="s">
        <v>121</v>
      </c>
      <c r="L30" s="9">
        <v>2.208048429993982E-3</v>
      </c>
      <c r="M30" s="9">
        <v>3.6407562204088151E-10</v>
      </c>
      <c r="N30" s="9">
        <v>2.8663092940161509E-10</v>
      </c>
      <c r="O30" s="9">
        <v>2.5259094968115899E-10</v>
      </c>
      <c r="P30" s="9">
        <v>4.5420277185105601E-10</v>
      </c>
      <c r="Q30" s="9">
        <v>3.5192848441430288E-4</v>
      </c>
      <c r="R30" s="9">
        <v>2.1914164794657789E-5</v>
      </c>
      <c r="S30" s="9">
        <v>1.9433235864921088E-5</v>
      </c>
      <c r="T30" s="9">
        <v>8.3342533686019886E-5</v>
      </c>
      <c r="U30" s="9">
        <v>5.4187122506649601E-8</v>
      </c>
      <c r="V30" s="9">
        <v>7.1635898272523946E-6</v>
      </c>
      <c r="W30" s="9">
        <v>3.666241880082197E-3</v>
      </c>
      <c r="X30" s="9">
        <v>0.1204346627355599</v>
      </c>
      <c r="Y30" s="9">
        <v>1.3385554914193229E-3</v>
      </c>
      <c r="Z30" s="9">
        <v>3.3063398258433237E-8</v>
      </c>
      <c r="AA30" s="9">
        <v>3.8871686669932431E-2</v>
      </c>
      <c r="AB30" s="9">
        <f>Parameter!C22</f>
        <v>-0.3</v>
      </c>
      <c r="AC30" s="9">
        <f t="shared" si="9"/>
        <v>-6.6241452899819459E-4</v>
      </c>
      <c r="AD30" s="9">
        <f t="shared" si="10"/>
        <v>-1.0922268661226444E-10</v>
      </c>
      <c r="AE30" s="9">
        <f t="shared" si="11"/>
        <v>-8.5989278820484523E-11</v>
      </c>
      <c r="AF30" s="9">
        <f t="shared" si="12"/>
        <v>-7.5777284904347689E-11</v>
      </c>
      <c r="AG30" s="9">
        <f t="shared" si="13"/>
        <v>-1.3626083155531679E-10</v>
      </c>
      <c r="AH30" s="9">
        <f t="shared" si="14"/>
        <v>-1.0557854532429086E-4</v>
      </c>
      <c r="AI30" s="9">
        <f t="shared" si="15"/>
        <v>-6.5742494383973369E-6</v>
      </c>
      <c r="AJ30" s="9">
        <f t="shared" si="16"/>
        <v>-5.829970759476326E-6</v>
      </c>
      <c r="AK30" s="9">
        <f t="shared" si="17"/>
        <v>-2.5002760105805966E-5</v>
      </c>
      <c r="AL30" s="9">
        <f t="shared" si="18"/>
        <v>-1.6256136751994878E-8</v>
      </c>
      <c r="AM30" s="9">
        <f t="shared" si="19"/>
        <v>-2.1490769481757184E-6</v>
      </c>
      <c r="AN30" s="9">
        <f t="shared" si="20"/>
        <v>-1.099872564024659E-3</v>
      </c>
      <c r="AO30" s="9">
        <f t="shared" si="21"/>
        <v>-3.6130398820667972E-2</v>
      </c>
      <c r="AP30" s="9">
        <f t="shared" si="22"/>
        <v>-4.0156664742579685E-4</v>
      </c>
      <c r="AQ30" s="9">
        <f t="shared" si="23"/>
        <v>-9.9190194775299701E-9</v>
      </c>
      <c r="AR30" s="9">
        <f t="shared" si="24"/>
        <v>-1.1661506000979729E-2</v>
      </c>
    </row>
    <row r="31" spans="1:44" ht="51" x14ac:dyDescent="0.35">
      <c r="A31" s="9" t="s">
        <v>223</v>
      </c>
      <c r="B31" s="9" t="s">
        <v>66</v>
      </c>
      <c r="C31" s="9" t="s">
        <v>193</v>
      </c>
      <c r="D31" s="9" t="s">
        <v>244</v>
      </c>
      <c r="E31" s="9" t="s">
        <v>212</v>
      </c>
      <c r="F31" s="9" t="s">
        <v>55</v>
      </c>
      <c r="G31" s="9" t="s">
        <v>242</v>
      </c>
      <c r="H31" s="9">
        <v>-3.7918864962611292E-4</v>
      </c>
      <c r="I31" s="9" t="s">
        <v>253</v>
      </c>
      <c r="J31" s="9" t="b">
        <v>0</v>
      </c>
      <c r="K31" s="9" t="s">
        <v>123</v>
      </c>
      <c r="L31" s="9">
        <v>0.7722763312339096</v>
      </c>
      <c r="M31" s="9">
        <v>1.632894618981998E-7</v>
      </c>
      <c r="N31" s="9">
        <v>3.0498514819627E-9</v>
      </c>
      <c r="O31" s="9">
        <v>1.0658229488526991E-8</v>
      </c>
      <c r="P31" s="9">
        <v>1.7610746071689179E-8</v>
      </c>
      <c r="Q31" s="9">
        <v>4.4266634782522088E-2</v>
      </c>
      <c r="R31" s="9">
        <v>2.3874160605787021E-3</v>
      </c>
      <c r="S31" s="9">
        <v>2.582192791907822E-3</v>
      </c>
      <c r="T31" s="9">
        <v>8.8204891425104608E-3</v>
      </c>
      <c r="U31" s="9">
        <v>1.174248891951587E-6</v>
      </c>
      <c r="V31" s="9">
        <v>8.7826087729740905E-4</v>
      </c>
      <c r="W31" s="9">
        <v>0.26623774034638248</v>
      </c>
      <c r="X31" s="9">
        <v>0.41572887627808591</v>
      </c>
      <c r="Y31" s="9">
        <v>4.4789838126912881E-2</v>
      </c>
      <c r="Z31" s="9">
        <v>2.2659798481796799E-7</v>
      </c>
      <c r="AA31" s="9">
        <v>9.9466637073283337</v>
      </c>
      <c r="AB31" s="9">
        <f>Parameter!C23</f>
        <v>-3.7918864962611292E-4</v>
      </c>
      <c r="AC31" s="9">
        <f t="shared" si="9"/>
        <v>-2.9283841917879488E-4</v>
      </c>
      <c r="AD31" s="9">
        <f t="shared" si="10"/>
        <v>-6.1917510555352999E-11</v>
      </c>
      <c r="AE31" s="9">
        <f t="shared" si="11"/>
        <v>-1.1564690650056356E-12</v>
      </c>
      <c r="AF31" s="9">
        <f t="shared" si="12"/>
        <v>-4.0414796471597656E-12</v>
      </c>
      <c r="AG31" s="9">
        <f t="shared" si="13"/>
        <v>-6.6777950218321923E-12</v>
      </c>
      <c r="AH31" s="9">
        <f t="shared" si="14"/>
        <v>-1.6785405466676872E-5</v>
      </c>
      <c r="AI31" s="9">
        <f t="shared" si="15"/>
        <v>-9.0528107210653217E-7</v>
      </c>
      <c r="AJ31" s="9">
        <f t="shared" si="16"/>
        <v>-9.7913819783780944E-7</v>
      </c>
      <c r="AK31" s="9">
        <f t="shared" si="17"/>
        <v>-3.3446293669903324E-6</v>
      </c>
      <c r="AL31" s="9">
        <f t="shared" si="18"/>
        <v>-4.4526185166408167E-10</v>
      </c>
      <c r="AM31" s="9">
        <f t="shared" si="19"/>
        <v>-3.3302655608184981E-7</v>
      </c>
      <c r="AN31" s="9">
        <f t="shared" si="20"/>
        <v>-1.0095432924145246E-4</v>
      </c>
      <c r="AO31" s="9">
        <f t="shared" si="21"/>
        <v>-1.5763967120646877E-4</v>
      </c>
      <c r="AP31" s="9">
        <f t="shared" si="22"/>
        <v>-1.6983798236316283E-5</v>
      </c>
      <c r="AQ31" s="9">
        <f t="shared" si="23"/>
        <v>-8.5923383871123723E-11</v>
      </c>
      <c r="AR31" s="9">
        <f t="shared" si="24"/>
        <v>-3.7716619794668968E-3</v>
      </c>
    </row>
    <row r="32" spans="1:44" ht="51" x14ac:dyDescent="0.35">
      <c r="A32" s="9" t="s">
        <v>224</v>
      </c>
      <c r="B32" s="9" t="s">
        <v>67</v>
      </c>
      <c r="C32" s="9" t="s">
        <v>193</v>
      </c>
      <c r="D32" s="9" t="s">
        <v>244</v>
      </c>
      <c r="E32" s="9" t="s">
        <v>212</v>
      </c>
      <c r="F32" s="9" t="s">
        <v>55</v>
      </c>
      <c r="G32" s="9" t="s">
        <v>242</v>
      </c>
      <c r="H32" s="9">
        <v>-2.7478223448371801E-3</v>
      </c>
      <c r="I32" s="9" t="s">
        <v>253</v>
      </c>
      <c r="J32" s="9" t="b">
        <v>0</v>
      </c>
      <c r="K32" s="9" t="s">
        <v>125</v>
      </c>
      <c r="L32" s="9">
        <v>1.013816366797277</v>
      </c>
      <c r="M32" s="9">
        <v>1.0188415340293791E-8</v>
      </c>
      <c r="N32" s="9">
        <v>5.6407313237395999E-9</v>
      </c>
      <c r="O32" s="9">
        <v>8.5295160988106743E-8</v>
      </c>
      <c r="P32" s="9">
        <v>7.442272141690216E-9</v>
      </c>
      <c r="Q32" s="9">
        <v>4.9213555083366294E-3</v>
      </c>
      <c r="R32" s="9">
        <v>1.783770246226439E-3</v>
      </c>
      <c r="S32" s="9">
        <v>2.7291905202341282E-3</v>
      </c>
      <c r="T32" s="9">
        <v>7.1770472219458434E-3</v>
      </c>
      <c r="U32" s="9">
        <v>6.4037668749905046E-5</v>
      </c>
      <c r="V32" s="9">
        <v>6.1635710567329715E-4</v>
      </c>
      <c r="W32" s="9">
        <v>0.1850213617106074</v>
      </c>
      <c r="X32" s="9">
        <v>2.4379899724975451</v>
      </c>
      <c r="Y32" s="9">
        <v>7.5651327777760707E-2</v>
      </c>
      <c r="Z32" s="9">
        <v>3.2232487038029151E-7</v>
      </c>
      <c r="AA32" s="9">
        <v>15.07177349127649</v>
      </c>
      <c r="AB32" s="9">
        <f>Parameter!C24</f>
        <v>-2.7478223448371801E-3</v>
      </c>
      <c r="AC32" s="9">
        <f t="shared" si="9"/>
        <v>-2.7857872662472045E-3</v>
      </c>
      <c r="AD32" s="9">
        <f t="shared" si="10"/>
        <v>-2.799595533054118E-11</v>
      </c>
      <c r="AE32" s="9">
        <f t="shared" si="11"/>
        <v>-1.5499727572594678E-11</v>
      </c>
      <c r="AF32" s="9">
        <f t="shared" si="12"/>
        <v>-2.3437594926960425E-10</v>
      </c>
      <c r="AG32" s="9">
        <f t="shared" si="13"/>
        <v>-2.0450041687295633E-11</v>
      </c>
      <c r="AH32" s="9">
        <f t="shared" si="14"/>
        <v>-1.3523010632694929E-5</v>
      </c>
      <c r="AI32" s="9">
        <f t="shared" si="15"/>
        <v>-4.9014837406367277E-6</v>
      </c>
      <c r="AJ32" s="9">
        <f t="shared" si="16"/>
        <v>-7.4993306948171455E-6</v>
      </c>
      <c r="AK32" s="9">
        <f t="shared" si="17"/>
        <v>-1.9721250726414395E-5</v>
      </c>
      <c r="AL32" s="9">
        <f t="shared" si="18"/>
        <v>-1.759641371022707E-7</v>
      </c>
      <c r="AM32" s="9">
        <f t="shared" si="19"/>
        <v>-1.693639827368257E-6</v>
      </c>
      <c r="AN32" s="9">
        <f t="shared" si="20"/>
        <v>-5.0840583198060927E-4</v>
      </c>
      <c r="AO32" s="9">
        <f t="shared" si="21"/>
        <v>-6.699163322917737E-3</v>
      </c>
      <c r="AP32" s="9">
        <f t="shared" si="22"/>
        <v>-2.0787640888433252E-4</v>
      </c>
      <c r="AQ32" s="9">
        <f t="shared" si="23"/>
        <v>-8.8569148112771275E-10</v>
      </c>
      <c r="AR32" s="9">
        <f t="shared" si="24"/>
        <v>-4.1414555975654216E-2</v>
      </c>
    </row>
    <row r="33" spans="1:44" ht="88.5" x14ac:dyDescent="0.35">
      <c r="A33" s="9" t="s">
        <v>225</v>
      </c>
      <c r="B33" s="9" t="s">
        <v>68</v>
      </c>
      <c r="C33" s="9" t="s">
        <v>193</v>
      </c>
      <c r="D33" s="9" t="s">
        <v>244</v>
      </c>
      <c r="E33" s="9" t="s">
        <v>212</v>
      </c>
      <c r="F33" s="9" t="s">
        <v>55</v>
      </c>
      <c r="G33" s="9" t="s">
        <v>242</v>
      </c>
      <c r="H33" s="9">
        <v>-2.0424372481724538E-2</v>
      </c>
      <c r="I33" s="9" t="s">
        <v>253</v>
      </c>
      <c r="J33" s="9" t="b">
        <v>0</v>
      </c>
      <c r="K33" s="9" t="s">
        <v>127</v>
      </c>
      <c r="L33" s="9">
        <v>0.6497856452523969</v>
      </c>
      <c r="M33" s="9">
        <v>7.3015263970924271E-8</v>
      </c>
      <c r="N33" s="9">
        <v>1.61072028884501E-9</v>
      </c>
      <c r="O33" s="9">
        <v>3.1340700686291001E-9</v>
      </c>
      <c r="P33" s="9">
        <v>9.3139061069586906E-10</v>
      </c>
      <c r="Q33" s="9">
        <v>2.2441633112353422E-3</v>
      </c>
      <c r="R33" s="9">
        <v>8.1467611954808472E-4</v>
      </c>
      <c r="S33" s="9">
        <v>6.7155556985020316E-4</v>
      </c>
      <c r="T33" s="9">
        <v>2.829349578445437E-3</v>
      </c>
      <c r="U33" s="9">
        <v>3.6992926622867551E-7</v>
      </c>
      <c r="V33" s="9">
        <v>2.5869400108990872E-4</v>
      </c>
      <c r="W33" s="9">
        <v>2.446838612115617E-2</v>
      </c>
      <c r="X33" s="9">
        <v>8.7892544286900007E-2</v>
      </c>
      <c r="Y33" s="9">
        <v>4.0480455315611147E-2</v>
      </c>
      <c r="Z33" s="9">
        <v>1.2271463816661679E-7</v>
      </c>
      <c r="AA33" s="9">
        <v>11.0814805714116</v>
      </c>
      <c r="AB33" s="9">
        <f>Parameter!C25</f>
        <v>-2.0424372481724538E-2</v>
      </c>
      <c r="AC33" s="9">
        <f t="shared" si="9"/>
        <v>-1.3271464051912677E-2</v>
      </c>
      <c r="AD33" s="9">
        <f t="shared" si="10"/>
        <v>-1.4912909481935989E-9</v>
      </c>
      <c r="AE33" s="9">
        <f t="shared" si="11"/>
        <v>-3.2897951143241423E-11</v>
      </c>
      <c r="AF33" s="9">
        <f t="shared" si="12"/>
        <v>-6.4011414465504726E-11</v>
      </c>
      <c r="AG33" s="9">
        <f t="shared" si="13"/>
        <v>-1.9023068758833321E-11</v>
      </c>
      <c r="AH33" s="9">
        <f t="shared" si="14"/>
        <v>-4.5835627378490946E-5</v>
      </c>
      <c r="AI33" s="9">
        <f t="shared" si="15"/>
        <v>-1.6639248517616033E-5</v>
      </c>
      <c r="AJ33" s="9">
        <f t="shared" si="16"/>
        <v>-1.3716101100797331E-5</v>
      </c>
      <c r="AK33" s="9">
        <f t="shared" si="17"/>
        <v>-5.7787689671179907E-5</v>
      </c>
      <c r="AL33" s="9">
        <f t="shared" si="18"/>
        <v>-7.55557312534551E-9</v>
      </c>
      <c r="AM33" s="9">
        <f t="shared" si="19"/>
        <v>-5.2836626370479495E-6</v>
      </c>
      <c r="AN33" s="9">
        <f t="shared" si="20"/>
        <v>-4.9975143216515272E-4</v>
      </c>
      <c r="AO33" s="9">
        <f t="shared" si="21"/>
        <v>-1.7951500628821159E-3</v>
      </c>
      <c r="AP33" s="9">
        <f t="shared" si="22"/>
        <v>-8.2678789759584807E-4</v>
      </c>
      <c r="AQ33" s="9">
        <f t="shared" si="23"/>
        <v>-2.5063694788750315E-9</v>
      </c>
      <c r="AR33" s="9">
        <f t="shared" si="24"/>
        <v>-0.22633228683950418</v>
      </c>
    </row>
    <row r="34" spans="1:44" ht="126" x14ac:dyDescent="0.35">
      <c r="A34" s="9" t="s">
        <v>226</v>
      </c>
      <c r="B34" s="9" t="s">
        <v>69</v>
      </c>
      <c r="C34" s="9" t="s">
        <v>194</v>
      </c>
      <c r="D34" s="9" t="s">
        <v>244</v>
      </c>
      <c r="E34" s="9" t="s">
        <v>212</v>
      </c>
      <c r="F34" s="9" t="s">
        <v>55</v>
      </c>
      <c r="G34" s="9" t="s">
        <v>242</v>
      </c>
      <c r="H34" s="9">
        <v>-8.3855793100000006E-2</v>
      </c>
      <c r="I34" s="9" t="s">
        <v>253</v>
      </c>
      <c r="J34" s="9" t="b">
        <v>0</v>
      </c>
      <c r="K34" s="9" t="s">
        <v>129</v>
      </c>
      <c r="L34" s="9">
        <v>2.6830673965996771E-2</v>
      </c>
      <c r="M34" s="9">
        <v>3.1512846881059259E-9</v>
      </c>
      <c r="N34" s="9">
        <v>8.6917637000798095E-11</v>
      </c>
      <c r="O34" s="9">
        <v>2.1744191989189871E-10</v>
      </c>
      <c r="P34" s="9">
        <v>5.1307427702569578E-11</v>
      </c>
      <c r="Q34" s="9">
        <v>1.002956273759337E-4</v>
      </c>
      <c r="R34" s="9">
        <v>3.0257248641636731E-5</v>
      </c>
      <c r="S34" s="9">
        <v>2.5642803060173979E-5</v>
      </c>
      <c r="T34" s="9">
        <v>9.9930704668498845E-5</v>
      </c>
      <c r="U34" s="9">
        <v>2.2783915428876511E-8</v>
      </c>
      <c r="V34" s="9">
        <v>9.1231301690130507E-6</v>
      </c>
      <c r="W34" s="9">
        <v>1.37078283243514E-3</v>
      </c>
      <c r="X34" s="9">
        <v>8.599485570436426E-3</v>
      </c>
      <c r="Y34" s="9">
        <v>1.7965527216665469E-3</v>
      </c>
      <c r="Z34" s="9">
        <v>2.7982870451679149E-8</v>
      </c>
      <c r="AA34" s="9">
        <v>0.47847426621165517</v>
      </c>
      <c r="AB34" s="9">
        <f>Parameter!C26</f>
        <v>-8.3855793100000006E-2</v>
      </c>
      <c r="AC34" s="9">
        <f t="shared" si="9"/>
        <v>-2.2499074448261817E-3</v>
      </c>
      <c r="AD34" s="9">
        <f t="shared" si="10"/>
        <v>-2.6425347680500856E-10</v>
      </c>
      <c r="AE34" s="9">
        <f t="shared" si="11"/>
        <v>-7.2885473850798297E-12</v>
      </c>
      <c r="AF34" s="9">
        <f t="shared" si="12"/>
        <v>-1.8233764645721833E-11</v>
      </c>
      <c r="AG34" s="9">
        <f t="shared" si="13"/>
        <v>-4.3024250419198831E-12</v>
      </c>
      <c r="AH34" s="9">
        <f t="shared" si="14"/>
        <v>-8.4103693780709929E-6</v>
      </c>
      <c r="AI34" s="9">
        <f t="shared" si="15"/>
        <v>-2.5372455818683461E-6</v>
      </c>
      <c r="AJ34" s="9">
        <f t="shared" si="16"/>
        <v>-2.1502975879179963E-6</v>
      </c>
      <c r="AK34" s="9">
        <f t="shared" si="17"/>
        <v>-8.3797684950188443E-6</v>
      </c>
      <c r="AL34" s="9">
        <f t="shared" si="18"/>
        <v>-1.9105632982117665E-9</v>
      </c>
      <c r="AM34" s="9">
        <f t="shared" si="19"/>
        <v>-7.6502731587712651E-7</v>
      </c>
      <c r="AN34" s="9">
        <f t="shared" si="20"/>
        <v>-1.1494808158171308E-4</v>
      </c>
      <c r="AO34" s="9">
        <f t="shared" si="21"/>
        <v>-7.2111668276095243E-4</v>
      </c>
      <c r="AP34" s="9">
        <f t="shared" si="22"/>
        <v>-1.5065135332131187E-4</v>
      </c>
      <c r="AQ34" s="9">
        <f t="shared" si="23"/>
        <v>-2.3465257949401106E-9</v>
      </c>
      <c r="AR34" s="9">
        <f t="shared" si="24"/>
        <v>-4.0122839071118882E-2</v>
      </c>
    </row>
    <row r="35" spans="1:44" ht="51" x14ac:dyDescent="0.35">
      <c r="A35" s="9" t="s">
        <v>227</v>
      </c>
      <c r="B35" s="9" t="s">
        <v>70</v>
      </c>
      <c r="C35" s="9" t="s">
        <v>190</v>
      </c>
      <c r="D35" s="9" t="s">
        <v>242</v>
      </c>
      <c r="E35" s="9" t="s">
        <v>212</v>
      </c>
      <c r="F35" s="9" t="s">
        <v>55</v>
      </c>
      <c r="G35" s="9" t="s">
        <v>242</v>
      </c>
      <c r="H35" s="9">
        <v>-0.04</v>
      </c>
      <c r="I35" s="9" t="s">
        <v>253</v>
      </c>
      <c r="J35" s="9" t="b">
        <v>0</v>
      </c>
      <c r="K35" s="9" t="s">
        <v>131</v>
      </c>
      <c r="L35" s="9">
        <v>3.7459900575597192E-2</v>
      </c>
      <c r="M35" s="9">
        <v>7.2260878933726889E-9</v>
      </c>
      <c r="N35" s="9">
        <v>1.3097977168314939E-9</v>
      </c>
      <c r="O35" s="9">
        <v>4.1174320812053044E-9</v>
      </c>
      <c r="P35" s="9">
        <v>3.5980193562740402E-9</v>
      </c>
      <c r="Q35" s="9">
        <v>2.1980029933349699E-3</v>
      </c>
      <c r="R35" s="9">
        <v>3.3936412856597128E-4</v>
      </c>
      <c r="S35" s="9">
        <v>3.586568813624875E-4</v>
      </c>
      <c r="T35" s="9">
        <v>1.219099686967621E-3</v>
      </c>
      <c r="U35" s="9">
        <v>5.3500743147412682E-7</v>
      </c>
      <c r="V35" s="9">
        <v>1.099924637363345E-4</v>
      </c>
      <c r="W35" s="9">
        <v>6.6013415538509895E-2</v>
      </c>
      <c r="X35" s="9">
        <v>1.5717170321801599</v>
      </c>
      <c r="Y35" s="9">
        <v>5.2357013470319749E-3</v>
      </c>
      <c r="Z35" s="9">
        <v>2.26225592115588E-7</v>
      </c>
      <c r="AA35" s="9">
        <v>0.55203482870377985</v>
      </c>
      <c r="AB35" s="9">
        <f>Parameter!C27</f>
        <v>-0.04</v>
      </c>
      <c r="AC35" s="9">
        <f t="shared" si="9"/>
        <v>-1.4983960230238876E-3</v>
      </c>
      <c r="AD35" s="9">
        <f t="shared" si="10"/>
        <v>-2.8904351573490754E-10</v>
      </c>
      <c r="AE35" s="9">
        <f t="shared" si="11"/>
        <v>-5.2391908673259758E-11</v>
      </c>
      <c r="AF35" s="9">
        <f t="shared" si="12"/>
        <v>-1.6469728324821219E-10</v>
      </c>
      <c r="AG35" s="9">
        <f t="shared" si="13"/>
        <v>-1.4392077425096161E-10</v>
      </c>
      <c r="AH35" s="9">
        <f t="shared" si="14"/>
        <v>-8.7920119733398799E-5</v>
      </c>
      <c r="AI35" s="9">
        <f t="shared" si="15"/>
        <v>-1.3574565142638852E-5</v>
      </c>
      <c r="AJ35" s="9">
        <f t="shared" si="16"/>
        <v>-1.4346275254499501E-5</v>
      </c>
      <c r="AK35" s="9">
        <f t="shared" si="17"/>
        <v>-4.8763987478704838E-5</v>
      </c>
      <c r="AL35" s="9">
        <f t="shared" si="18"/>
        <v>-2.1400297258965072E-8</v>
      </c>
      <c r="AM35" s="9">
        <f t="shared" si="19"/>
        <v>-4.3996985494533804E-6</v>
      </c>
      <c r="AN35" s="9">
        <f t="shared" si="20"/>
        <v>-2.6405366215403957E-3</v>
      </c>
      <c r="AO35" s="9">
        <f t="shared" si="21"/>
        <v>-6.2868681287206393E-2</v>
      </c>
      <c r="AP35" s="9">
        <f t="shared" si="22"/>
        <v>-2.09428053881279E-4</v>
      </c>
      <c r="AQ35" s="9">
        <f t="shared" si="23"/>
        <v>-9.0490236846235195E-9</v>
      </c>
      <c r="AR35" s="9">
        <f t="shared" si="24"/>
        <v>-2.2081393148151194E-2</v>
      </c>
    </row>
    <row r="36" spans="1:44" ht="51" x14ac:dyDescent="0.35">
      <c r="A36" s="9" t="s">
        <v>228</v>
      </c>
      <c r="B36" s="9" t="s">
        <v>71</v>
      </c>
      <c r="C36" s="9" t="s">
        <v>190</v>
      </c>
      <c r="D36" s="9" t="s">
        <v>243</v>
      </c>
      <c r="E36" s="9" t="s">
        <v>212</v>
      </c>
      <c r="F36" s="9" t="s">
        <v>55</v>
      </c>
      <c r="G36" s="9" t="s">
        <v>242</v>
      </c>
      <c r="H36" s="9">
        <v>6.6E-4</v>
      </c>
      <c r="I36" s="9" t="s">
        <v>253</v>
      </c>
      <c r="J36" s="9" t="b">
        <v>0</v>
      </c>
      <c r="K36" s="9" t="s">
        <v>133</v>
      </c>
      <c r="L36" s="9">
        <v>1.342292180499489</v>
      </c>
      <c r="M36" s="9">
        <v>2.5839038886390421E-7</v>
      </c>
      <c r="N36" s="9">
        <v>3.1457089170779107E-8</v>
      </c>
      <c r="O36" s="9">
        <v>9.3466700407268843E-8</v>
      </c>
      <c r="P36" s="9">
        <v>3.320404790203379E-8</v>
      </c>
      <c r="Q36" s="9">
        <v>3.4444866719688112E-2</v>
      </c>
      <c r="R36" s="9">
        <v>2.9479207247286952E-3</v>
      </c>
      <c r="S36" s="9">
        <v>6.0377513328860339E-3</v>
      </c>
      <c r="T36" s="9">
        <v>1.5957123563092659E-2</v>
      </c>
      <c r="U36" s="9">
        <v>2.0596977310040428E-5</v>
      </c>
      <c r="V36" s="9">
        <v>1.4750233406133891E-3</v>
      </c>
      <c r="W36" s="9">
        <v>0.76309303477408341</v>
      </c>
      <c r="X36" s="9">
        <v>4.9660910515295491</v>
      </c>
      <c r="Y36" s="9">
        <v>3.6683109963786</v>
      </c>
      <c r="Z36" s="9">
        <v>2.1845386276399269E-5</v>
      </c>
      <c r="AA36" s="9">
        <v>32.450500873298537</v>
      </c>
      <c r="AB36" s="9">
        <f>Parameter!C28</f>
        <v>6.6E-4</v>
      </c>
      <c r="AC36" s="9">
        <f t="shared" si="9"/>
        <v>8.8591283912966266E-4</v>
      </c>
      <c r="AD36" s="9">
        <f t="shared" si="10"/>
        <v>1.7053765665017679E-10</v>
      </c>
      <c r="AE36" s="9">
        <f t="shared" si="11"/>
        <v>2.0761678852714212E-11</v>
      </c>
      <c r="AF36" s="9">
        <f t="shared" si="12"/>
        <v>6.1688022268797437E-11</v>
      </c>
      <c r="AG36" s="9">
        <f t="shared" si="13"/>
        <v>2.1914671615342301E-11</v>
      </c>
      <c r="AH36" s="9">
        <f t="shared" si="14"/>
        <v>2.2733612034994155E-5</v>
      </c>
      <c r="AI36" s="9">
        <f t="shared" si="15"/>
        <v>1.945627678320939E-6</v>
      </c>
      <c r="AJ36" s="9">
        <f t="shared" si="16"/>
        <v>3.9849158797047825E-6</v>
      </c>
      <c r="AK36" s="9">
        <f t="shared" si="17"/>
        <v>1.0531701551641155E-5</v>
      </c>
      <c r="AL36" s="9">
        <f t="shared" si="18"/>
        <v>1.3594005024626683E-8</v>
      </c>
      <c r="AM36" s="9">
        <f t="shared" si="19"/>
        <v>9.7351540480483679E-7</v>
      </c>
      <c r="AN36" s="9">
        <f t="shared" si="20"/>
        <v>5.0364140295089507E-4</v>
      </c>
      <c r="AO36" s="9">
        <f t="shared" si="21"/>
        <v>3.2776200940095022E-3</v>
      </c>
      <c r="AP36" s="9">
        <f t="shared" si="22"/>
        <v>2.421085257609876E-3</v>
      </c>
      <c r="AQ36" s="9">
        <f t="shared" si="23"/>
        <v>1.4417954942423517E-8</v>
      </c>
      <c r="AR36" s="9">
        <f t="shared" si="24"/>
        <v>2.1417330576377035E-2</v>
      </c>
    </row>
    <row r="37" spans="1:44" ht="51" x14ac:dyDescent="0.35">
      <c r="A37" s="9" t="s">
        <v>229</v>
      </c>
      <c r="B37" s="9" t="s">
        <v>72</v>
      </c>
      <c r="C37" s="9" t="s">
        <v>190</v>
      </c>
      <c r="D37" s="9" t="s">
        <v>243</v>
      </c>
      <c r="E37" s="9" t="s">
        <v>212</v>
      </c>
      <c r="F37" s="9" t="s">
        <v>55</v>
      </c>
      <c r="G37" s="9" t="s">
        <v>242</v>
      </c>
      <c r="H37" s="9">
        <v>2.5000000000000001E-3</v>
      </c>
      <c r="I37" s="9" t="s">
        <v>253</v>
      </c>
      <c r="J37" s="9" t="b">
        <v>0</v>
      </c>
      <c r="K37" s="9" t="s">
        <v>135</v>
      </c>
      <c r="L37" s="9">
        <v>2.5580402693085501E-2</v>
      </c>
      <c r="M37" s="9">
        <v>2.1004277625788571E-9</v>
      </c>
      <c r="N37" s="9">
        <v>9.0508769525088387E-10</v>
      </c>
      <c r="O37" s="9">
        <v>2.8521571768771219E-9</v>
      </c>
      <c r="P37" s="9">
        <v>1.7495728641269059E-9</v>
      </c>
      <c r="Q37" s="9">
        <v>2.8447739659086622E-3</v>
      </c>
      <c r="R37" s="9">
        <v>1.2832282723482561E-4</v>
      </c>
      <c r="S37" s="9">
        <v>1.980966693215347E-4</v>
      </c>
      <c r="T37" s="9">
        <v>5.1975491861413451E-4</v>
      </c>
      <c r="U37" s="9">
        <v>1.7517464494632079E-6</v>
      </c>
      <c r="V37" s="9">
        <v>4.1329404120169711E-5</v>
      </c>
      <c r="W37" s="9">
        <v>2.177479834093006E-2</v>
      </c>
      <c r="X37" s="9">
        <v>0.27914175613449521</v>
      </c>
      <c r="Y37" s="9">
        <v>4.6092443869325282E-2</v>
      </c>
      <c r="Z37" s="9">
        <v>1.2069949266271969E-7</v>
      </c>
      <c r="AA37" s="9">
        <v>0.47033472072853499</v>
      </c>
      <c r="AB37" s="9">
        <f>Parameter!C29</f>
        <v>2.5000000000000001E-3</v>
      </c>
      <c r="AC37" s="9">
        <f t="shared" si="9"/>
        <v>6.395100673271375E-5</v>
      </c>
      <c r="AD37" s="9">
        <f t="shared" si="10"/>
        <v>5.2510694064471424E-12</v>
      </c>
      <c r="AE37" s="9">
        <f t="shared" si="11"/>
        <v>2.2627192381272095E-12</v>
      </c>
      <c r="AF37" s="9">
        <f t="shared" si="12"/>
        <v>7.1303929421928048E-12</v>
      </c>
      <c r="AG37" s="9">
        <f t="shared" si="13"/>
        <v>4.3739321603172648E-12</v>
      </c>
      <c r="AH37" s="9">
        <f t="shared" si="14"/>
        <v>7.1119349147716553E-6</v>
      </c>
      <c r="AI37" s="9">
        <f t="shared" si="15"/>
        <v>3.2080706808706406E-7</v>
      </c>
      <c r="AJ37" s="9">
        <f t="shared" si="16"/>
        <v>4.9524167330383677E-7</v>
      </c>
      <c r="AK37" s="9">
        <f t="shared" si="17"/>
        <v>1.2993872965353363E-6</v>
      </c>
      <c r="AL37" s="9">
        <f t="shared" si="18"/>
        <v>4.3793661236580198E-9</v>
      </c>
      <c r="AM37" s="9">
        <f t="shared" si="19"/>
        <v>1.0332351030042428E-7</v>
      </c>
      <c r="AN37" s="9">
        <f t="shared" si="20"/>
        <v>5.4436995852325149E-5</v>
      </c>
      <c r="AO37" s="9">
        <f t="shared" si="21"/>
        <v>6.9785439033623808E-4</v>
      </c>
      <c r="AP37" s="9">
        <f t="shared" si="22"/>
        <v>1.152311096733132E-4</v>
      </c>
      <c r="AQ37" s="9">
        <f t="shared" si="23"/>
        <v>3.0174873165679923E-10</v>
      </c>
      <c r="AR37" s="9">
        <f t="shared" si="24"/>
        <v>1.1758368018213376E-3</v>
      </c>
    </row>
    <row r="38" spans="1:44" ht="51" x14ac:dyDescent="0.35">
      <c r="A38" s="9" t="s">
        <v>230</v>
      </c>
      <c r="B38" s="9" t="s">
        <v>73</v>
      </c>
      <c r="C38" s="9" t="s">
        <v>190</v>
      </c>
      <c r="D38" s="9" t="s">
        <v>241</v>
      </c>
      <c r="E38" s="9" t="s">
        <v>212</v>
      </c>
      <c r="F38" s="9" t="s">
        <v>55</v>
      </c>
      <c r="G38" s="9" t="s">
        <v>242</v>
      </c>
      <c r="H38" s="9">
        <v>0.14499999999999999</v>
      </c>
      <c r="I38" s="9" t="s">
        <v>253</v>
      </c>
      <c r="J38" s="9" t="b">
        <v>0</v>
      </c>
      <c r="K38" s="9" t="s">
        <v>137</v>
      </c>
      <c r="L38" s="9">
        <v>8.4571379716073973E-5</v>
      </c>
      <c r="M38" s="9">
        <v>7.7459721131176098E-12</v>
      </c>
      <c r="N38" s="9">
        <v>1.4691193799656931E-11</v>
      </c>
      <c r="O38" s="9">
        <v>1.0058878357066929E-10</v>
      </c>
      <c r="P38" s="9">
        <v>2.8727987446797582E-12</v>
      </c>
      <c r="Q38" s="9">
        <v>7.0911767194581524E-6</v>
      </c>
      <c r="R38" s="9">
        <v>2.6803938140320069E-7</v>
      </c>
      <c r="S38" s="9">
        <v>4.8914605540711653E-7</v>
      </c>
      <c r="T38" s="9">
        <v>9.326060650242919E-7</v>
      </c>
      <c r="U38" s="9">
        <v>7.3332842002592953E-9</v>
      </c>
      <c r="V38" s="9">
        <v>2.1229913392476989E-7</v>
      </c>
      <c r="W38" s="9">
        <v>3.0488792083647201E-4</v>
      </c>
      <c r="X38" s="9">
        <v>1.506435435302732E-3</v>
      </c>
      <c r="Y38" s="9">
        <v>3.3152572131355023E-4</v>
      </c>
      <c r="Z38" s="9">
        <v>2.8042518470463721E-10</v>
      </c>
      <c r="AA38" s="9">
        <v>1.549668715319379E-3</v>
      </c>
      <c r="AB38" s="9">
        <f>Parameter!C30</f>
        <v>0.14499999999999999</v>
      </c>
      <c r="AC38" s="9">
        <f t="shared" si="9"/>
        <v>1.2262850058830725E-5</v>
      </c>
      <c r="AD38" s="9">
        <f t="shared" si="10"/>
        <v>1.1231659564020534E-12</v>
      </c>
      <c r="AE38" s="9">
        <f t="shared" si="11"/>
        <v>2.1302231009502548E-12</v>
      </c>
      <c r="AF38" s="9">
        <f t="shared" si="12"/>
        <v>1.4585373617747047E-11</v>
      </c>
      <c r="AG38" s="9">
        <f t="shared" si="13"/>
        <v>4.1655581797856492E-13</v>
      </c>
      <c r="AH38" s="9">
        <f t="shared" si="14"/>
        <v>1.0282206243214321E-6</v>
      </c>
      <c r="AI38" s="9">
        <f t="shared" si="15"/>
        <v>3.8865710303464097E-8</v>
      </c>
      <c r="AJ38" s="9">
        <f t="shared" si="16"/>
        <v>7.0926178034031898E-8</v>
      </c>
      <c r="AK38" s="9">
        <f t="shared" si="17"/>
        <v>1.3522787942852232E-7</v>
      </c>
      <c r="AL38" s="9">
        <f t="shared" si="18"/>
        <v>1.0633262090375976E-9</v>
      </c>
      <c r="AM38" s="9">
        <f t="shared" si="19"/>
        <v>3.0783374419091632E-8</v>
      </c>
      <c r="AN38" s="9">
        <f t="shared" si="20"/>
        <v>4.4208748521288437E-5</v>
      </c>
      <c r="AO38" s="9">
        <f t="shared" si="21"/>
        <v>2.1843313811889612E-4</v>
      </c>
      <c r="AP38" s="9">
        <f t="shared" si="22"/>
        <v>4.8071229590464778E-5</v>
      </c>
      <c r="AQ38" s="9">
        <f t="shared" si="23"/>
        <v>4.0661651782172392E-11</v>
      </c>
      <c r="AR38" s="9">
        <f t="shared" si="24"/>
        <v>2.2470196372130992E-4</v>
      </c>
    </row>
    <row r="39" spans="1:44" ht="51" x14ac:dyDescent="0.35">
      <c r="A39" s="9" t="s">
        <v>231</v>
      </c>
      <c r="B39" s="9" t="s">
        <v>74</v>
      </c>
      <c r="C39" s="9" t="s">
        <v>190</v>
      </c>
      <c r="D39" s="9" t="s">
        <v>243</v>
      </c>
      <c r="E39" s="9" t="s">
        <v>212</v>
      </c>
      <c r="F39" s="9" t="s">
        <v>55</v>
      </c>
      <c r="G39" s="9" t="s">
        <v>242</v>
      </c>
      <c r="H39" s="9">
        <v>-5.0000000000000001E-3</v>
      </c>
      <c r="I39" s="9" t="s">
        <v>253</v>
      </c>
      <c r="J39" s="9" t="b">
        <v>0</v>
      </c>
      <c r="K39" s="9" t="s">
        <v>139</v>
      </c>
      <c r="L39" s="9">
        <v>7.5104336301384357E-3</v>
      </c>
      <c r="M39" s="9">
        <v>1.5369118831887661E-9</v>
      </c>
      <c r="N39" s="9">
        <v>2.4058930938819672E-10</v>
      </c>
      <c r="O39" s="9">
        <v>8.635093203273432E-10</v>
      </c>
      <c r="P39" s="9">
        <v>1.403278164489439E-9</v>
      </c>
      <c r="Q39" s="9">
        <v>5.5767578115792729E-4</v>
      </c>
      <c r="R39" s="9">
        <v>9.2654878628291011E-5</v>
      </c>
      <c r="S39" s="9">
        <v>8.5755191011558317E-5</v>
      </c>
      <c r="T39" s="9">
        <v>3.9617069277285888E-4</v>
      </c>
      <c r="U39" s="9">
        <v>8.7759444709528551E-8</v>
      </c>
      <c r="V39" s="9">
        <v>3.0780947857059748E-5</v>
      </c>
      <c r="W39" s="9">
        <v>1.525574486162721E-2</v>
      </c>
      <c r="X39" s="9">
        <v>0.14796941066064709</v>
      </c>
      <c r="Y39" s="9">
        <v>1.0907473001971399E-3</v>
      </c>
      <c r="Z39" s="9">
        <v>2.9164679422452141E-8</v>
      </c>
      <c r="AA39" s="9">
        <v>0.1133021145125393</v>
      </c>
      <c r="AB39" s="9">
        <f>Parameter!C31</f>
        <v>-5.0000000000000001E-3</v>
      </c>
      <c r="AC39" s="9">
        <f t="shared" si="9"/>
        <v>-3.7552168150692178E-5</v>
      </c>
      <c r="AD39" s="9">
        <f t="shared" si="10"/>
        <v>-7.6845594159438302E-12</v>
      </c>
      <c r="AE39" s="9">
        <f t="shared" si="11"/>
        <v>-1.2029465469409836E-12</v>
      </c>
      <c r="AF39" s="9">
        <f t="shared" si="12"/>
        <v>-4.3175466016367158E-12</v>
      </c>
      <c r="AG39" s="9">
        <f t="shared" si="13"/>
        <v>-7.0163908224471956E-12</v>
      </c>
      <c r="AH39" s="9">
        <f t="shared" si="14"/>
        <v>-2.7883789057896366E-6</v>
      </c>
      <c r="AI39" s="9">
        <f t="shared" si="15"/>
        <v>-4.6327439314145508E-7</v>
      </c>
      <c r="AJ39" s="9">
        <f t="shared" si="16"/>
        <v>-4.2877595505779157E-7</v>
      </c>
      <c r="AK39" s="9">
        <f t="shared" si="17"/>
        <v>-1.9808534638642944E-6</v>
      </c>
      <c r="AL39" s="9">
        <f t="shared" si="18"/>
        <v>-4.3879722354764276E-10</v>
      </c>
      <c r="AM39" s="9">
        <f t="shared" si="19"/>
        <v>-1.5390473928529873E-7</v>
      </c>
      <c r="AN39" s="9">
        <f t="shared" si="20"/>
        <v>-7.6278724308136056E-5</v>
      </c>
      <c r="AO39" s="9">
        <f t="shared" si="21"/>
        <v>-7.3984705330323549E-4</v>
      </c>
      <c r="AP39" s="9">
        <f t="shared" si="22"/>
        <v>-5.4537365009856997E-6</v>
      </c>
      <c r="AQ39" s="9">
        <f t="shared" si="23"/>
        <v>-1.458233971122607E-10</v>
      </c>
      <c r="AR39" s="9">
        <f t="shared" si="24"/>
        <v>-5.6651057256269647E-4</v>
      </c>
    </row>
    <row r="40" spans="1:44" ht="51" x14ac:dyDescent="0.35">
      <c r="A40" s="9" t="s">
        <v>232</v>
      </c>
      <c r="B40" s="9" t="s">
        <v>75</v>
      </c>
      <c r="C40" s="9" t="s">
        <v>190</v>
      </c>
      <c r="D40" s="9" t="s">
        <v>246</v>
      </c>
      <c r="E40" s="9" t="s">
        <v>212</v>
      </c>
      <c r="F40" s="9" t="s">
        <v>55</v>
      </c>
      <c r="G40" s="9" t="s">
        <v>242</v>
      </c>
      <c r="H40" s="9">
        <v>0.17967</v>
      </c>
      <c r="I40" s="9" t="s">
        <v>254</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232</v>
      </c>
      <c r="B41" s="9" t="s">
        <v>75</v>
      </c>
      <c r="C41" s="9" t="s">
        <v>190</v>
      </c>
      <c r="D41" s="9" t="s">
        <v>246</v>
      </c>
      <c r="E41" s="9" t="s">
        <v>212</v>
      </c>
      <c r="F41" s="9" t="s">
        <v>55</v>
      </c>
      <c r="G41" s="9" t="s">
        <v>242</v>
      </c>
      <c r="H41" s="9">
        <v>1.777778E-2</v>
      </c>
      <c r="I41" s="9" t="s">
        <v>254</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213</v>
      </c>
      <c r="B42" s="9" t="s">
        <v>56</v>
      </c>
      <c r="C42" s="9" t="s">
        <v>190</v>
      </c>
      <c r="D42" s="9" t="s">
        <v>242</v>
      </c>
      <c r="E42" s="9" t="s">
        <v>213</v>
      </c>
      <c r="F42" s="9" t="s">
        <v>56</v>
      </c>
      <c r="G42" s="9" t="s">
        <v>242</v>
      </c>
      <c r="H42" s="9">
        <v>-1</v>
      </c>
      <c r="I42" s="9" t="s">
        <v>252</v>
      </c>
      <c r="J42" s="9" t="b">
        <v>0</v>
      </c>
      <c r="AB42" s="9">
        <f>H42</f>
        <v>-1</v>
      </c>
      <c r="AC42" s="9">
        <f t="shared" ref="AC42:AR42" si="25">+AC43+AC44+AC45+AC46+AC47+AC48+AC49+AC50+AC51+AC52+AC53+AC54+AC55+AC56+AC57+AC58+AC59+AC60</f>
        <v>6.6956338690643574E-2</v>
      </c>
      <c r="AD42" s="9">
        <f t="shared" si="25"/>
        <v>-1.1451246800603566E-8</v>
      </c>
      <c r="AE42" s="9">
        <f t="shared" si="25"/>
        <v>-9.8876571865400038E-10</v>
      </c>
      <c r="AF42" s="9">
        <f t="shared" si="25"/>
        <v>-2.4055309031226245E-9</v>
      </c>
      <c r="AG42" s="9">
        <f t="shared" si="25"/>
        <v>-8.6714669858722683E-10</v>
      </c>
      <c r="AH42" s="9">
        <f t="shared" si="25"/>
        <v>-1.1762354066138805E-3</v>
      </c>
      <c r="AI42" s="9">
        <f t="shared" si="25"/>
        <v>-2.6361472978268287E-4</v>
      </c>
      <c r="AJ42" s="9">
        <f t="shared" si="25"/>
        <v>-2.4297160549922682E-4</v>
      </c>
      <c r="AK42" s="9">
        <f t="shared" si="25"/>
        <v>-9.8873428563279347E-4</v>
      </c>
      <c r="AL42" s="9">
        <f t="shared" si="25"/>
        <v>-1.3438338533841166E-6</v>
      </c>
      <c r="AM42" s="9">
        <f t="shared" si="25"/>
        <v>-8.8496385162680613E-5</v>
      </c>
      <c r="AN42" s="9">
        <f t="shared" si="25"/>
        <v>-1.3204211294848016E-2</v>
      </c>
      <c r="AO42" s="9">
        <f t="shared" si="25"/>
        <v>-0.29510763532746737</v>
      </c>
      <c r="AP42" s="9">
        <f t="shared" si="25"/>
        <v>-1.4109845752413499E-2</v>
      </c>
      <c r="AQ42" s="9">
        <f t="shared" si="25"/>
        <v>-8.6039713197211014E-8</v>
      </c>
      <c r="AR42" s="9">
        <f t="shared" si="25"/>
        <v>-1.8572524484395934</v>
      </c>
    </row>
    <row r="43" spans="1:44" ht="76" x14ac:dyDescent="0.35">
      <c r="A43" s="9" t="s">
        <v>216</v>
      </c>
      <c r="B43" s="9" t="s">
        <v>59</v>
      </c>
      <c r="C43" s="9" t="s">
        <v>191</v>
      </c>
      <c r="D43" s="9" t="s">
        <v>243</v>
      </c>
      <c r="E43" s="9" t="s">
        <v>213</v>
      </c>
      <c r="F43" s="9" t="s">
        <v>56</v>
      </c>
      <c r="G43" s="9" t="s">
        <v>242</v>
      </c>
      <c r="H43" s="9">
        <v>-2.2249999999999999E-2</v>
      </c>
      <c r="I43" s="9" t="s">
        <v>253</v>
      </c>
      <c r="J43" s="9" t="b">
        <v>0</v>
      </c>
      <c r="K43" s="9" t="s">
        <v>141</v>
      </c>
      <c r="L43" s="9">
        <v>8.6794167415729359E-2</v>
      </c>
      <c r="M43" s="9">
        <v>2.1284564433042459E-8</v>
      </c>
      <c r="N43" s="9">
        <v>1.6120344556734801E-9</v>
      </c>
      <c r="O43" s="9">
        <v>1.6156546777607789E-8</v>
      </c>
      <c r="P43" s="9">
        <v>7.5689813863396901E-9</v>
      </c>
      <c r="Q43" s="9">
        <v>6.196898803682095E-3</v>
      </c>
      <c r="R43" s="9">
        <v>2.662256396925514E-4</v>
      </c>
      <c r="S43" s="9">
        <v>2.7319140428780998E-4</v>
      </c>
      <c r="T43" s="9">
        <v>6.7799511386616251E-4</v>
      </c>
      <c r="U43" s="9">
        <v>6.5033429044003735E-7</v>
      </c>
      <c r="V43" s="9">
        <v>6.1240577241980767E-5</v>
      </c>
      <c r="W43" s="9">
        <v>0.31950666496318308</v>
      </c>
      <c r="X43" s="9">
        <v>2.499343636939138</v>
      </c>
      <c r="Y43" s="9">
        <v>6.2995751670887473E-3</v>
      </c>
      <c r="Z43" s="9">
        <v>2.1158529251567519E-7</v>
      </c>
      <c r="AA43" s="9">
        <v>1.4173422897516881</v>
      </c>
      <c r="AB43" s="9">
        <f>Parameter!C32</f>
        <v>1.78E-2</v>
      </c>
      <c r="AC43" s="9">
        <f t="shared" ref="AC43:AC60" si="26">AB43*L43</f>
        <v>1.5449361799999826E-3</v>
      </c>
      <c r="AD43" s="9">
        <f t="shared" ref="AD43:AD60" si="27">AB43*M43</f>
        <v>3.7886524690815577E-10</v>
      </c>
      <c r="AE43" s="9">
        <f t="shared" ref="AE43:AE60" si="28">AB43*N43</f>
        <v>2.8694213310987946E-11</v>
      </c>
      <c r="AF43" s="9">
        <f t="shared" ref="AF43:AF60" si="29">AB43*O43</f>
        <v>2.8758653264141862E-10</v>
      </c>
      <c r="AG43" s="9">
        <f t="shared" ref="AG43:AG60" si="30">AB43*P43</f>
        <v>1.3472786867684648E-10</v>
      </c>
      <c r="AH43" s="9">
        <f t="shared" ref="AH43:AH60" si="31">AB43*Q43</f>
        <v>1.1030479870554129E-4</v>
      </c>
      <c r="AI43" s="9">
        <f t="shared" ref="AI43:AI60" si="32">AB43*R43</f>
        <v>4.7388163865274146E-6</v>
      </c>
      <c r="AJ43" s="9">
        <f t="shared" ref="AJ43:AJ60" si="33">AB43*S43</f>
        <v>4.8628069963230175E-6</v>
      </c>
      <c r="AK43" s="9">
        <f t="shared" ref="AK43:AK60" si="34">AB43*T43</f>
        <v>1.2068313026817693E-5</v>
      </c>
      <c r="AL43" s="9">
        <f t="shared" ref="AL43:AL60" si="35">AB43*U43</f>
        <v>1.1575950369832665E-8</v>
      </c>
      <c r="AM43" s="9">
        <f t="shared" ref="AM43:AM60" si="36">AB43*V43</f>
        <v>1.0900822749072576E-6</v>
      </c>
      <c r="AN43" s="9">
        <f t="shared" ref="AN43:AN60" si="37">AB43*W43</f>
        <v>5.6872186363446592E-3</v>
      </c>
      <c r="AO43" s="9">
        <f t="shared" ref="AO43:AO60" si="38">AB43*X43</f>
        <v>4.4488316737516659E-2</v>
      </c>
      <c r="AP43" s="9">
        <f t="shared" ref="AP43:AP60" si="39">AB43*Y43</f>
        <v>1.121324379741797E-4</v>
      </c>
      <c r="AQ43" s="9">
        <f t="shared" ref="AQ43:AQ60" si="40">AB43*Z43</f>
        <v>3.7662182067790186E-9</v>
      </c>
      <c r="AR43" s="9">
        <f t="shared" ref="AR43:AR60" si="41">AB43*AA43</f>
        <v>2.5228692757580048E-2</v>
      </c>
    </row>
    <row r="44" spans="1:44" ht="51" x14ac:dyDescent="0.35">
      <c r="A44" s="9" t="s">
        <v>217</v>
      </c>
      <c r="B44" s="9" t="s">
        <v>60</v>
      </c>
      <c r="C44" s="9" t="s">
        <v>191</v>
      </c>
      <c r="D44" s="9" t="s">
        <v>239</v>
      </c>
      <c r="E44" s="9" t="s">
        <v>213</v>
      </c>
      <c r="F44" s="9" t="s">
        <v>56</v>
      </c>
      <c r="G44" s="9" t="s">
        <v>242</v>
      </c>
      <c r="H44" s="9">
        <v>0.2</v>
      </c>
      <c r="I44" s="9" t="s">
        <v>253</v>
      </c>
      <c r="J44" s="9" t="b">
        <v>0</v>
      </c>
      <c r="K44" s="9" t="s">
        <v>143</v>
      </c>
      <c r="L44" s="9">
        <v>5.8584419319588618E-2</v>
      </c>
      <c r="M44" s="9">
        <v>3.7607381773061864E-9</v>
      </c>
      <c r="N44" s="9">
        <v>4.5481213633874461E-9</v>
      </c>
      <c r="O44" s="9">
        <v>5.0665591284556509E-9</v>
      </c>
      <c r="P44" s="9">
        <v>2.1630794662037309E-9</v>
      </c>
      <c r="Q44" s="9">
        <v>2.589862362777277E-3</v>
      </c>
      <c r="R44" s="9">
        <v>2.4260756430623471E-4</v>
      </c>
      <c r="S44" s="9">
        <v>2.5962873599580979E-4</v>
      </c>
      <c r="T44" s="9">
        <v>8.9292364569324952E-4</v>
      </c>
      <c r="U44" s="9">
        <v>6.1113657845979883E-6</v>
      </c>
      <c r="V44" s="9">
        <v>7.9774478582690837E-5</v>
      </c>
      <c r="W44" s="9">
        <v>6.3213471797680276E-2</v>
      </c>
      <c r="X44" s="9">
        <v>0.73003741087568896</v>
      </c>
      <c r="Y44" s="9">
        <v>1.0444836075149219E-2</v>
      </c>
      <c r="Z44" s="9">
        <v>2.291509332969943E-7</v>
      </c>
      <c r="AA44" s="9">
        <v>0.90114579763860725</v>
      </c>
      <c r="AB44" s="9">
        <f>Parameter!C33</f>
        <v>0</v>
      </c>
      <c r="AC44" s="9">
        <f t="shared" si="26"/>
        <v>0</v>
      </c>
      <c r="AD44" s="9">
        <f t="shared" si="27"/>
        <v>0</v>
      </c>
      <c r="AE44" s="9">
        <f t="shared" si="28"/>
        <v>0</v>
      </c>
      <c r="AF44" s="9">
        <f t="shared" si="29"/>
        <v>0</v>
      </c>
      <c r="AG44" s="9">
        <f t="shared" si="30"/>
        <v>0</v>
      </c>
      <c r="AH44" s="9">
        <f t="shared" si="31"/>
        <v>0</v>
      </c>
      <c r="AI44" s="9">
        <f t="shared" si="32"/>
        <v>0</v>
      </c>
      <c r="AJ44" s="9">
        <f t="shared" si="33"/>
        <v>0</v>
      </c>
      <c r="AK44" s="9">
        <f t="shared" si="34"/>
        <v>0</v>
      </c>
      <c r="AL44" s="9">
        <f t="shared" si="35"/>
        <v>0</v>
      </c>
      <c r="AM44" s="9">
        <f t="shared" si="36"/>
        <v>0</v>
      </c>
      <c r="AN44" s="9">
        <f t="shared" si="37"/>
        <v>0</v>
      </c>
      <c r="AO44" s="9">
        <f t="shared" si="38"/>
        <v>0</v>
      </c>
      <c r="AP44" s="9">
        <f t="shared" si="39"/>
        <v>0</v>
      </c>
      <c r="AQ44" s="9">
        <f t="shared" si="40"/>
        <v>0</v>
      </c>
      <c r="AR44" s="9">
        <f t="shared" si="41"/>
        <v>0</v>
      </c>
    </row>
    <row r="45" spans="1:44" ht="63.5" x14ac:dyDescent="0.35">
      <c r="A45" s="9" t="s">
        <v>218</v>
      </c>
      <c r="B45" s="9" t="s">
        <v>61</v>
      </c>
      <c r="C45" s="9" t="s">
        <v>191</v>
      </c>
      <c r="D45" s="9" t="s">
        <v>243</v>
      </c>
      <c r="E45" s="9" t="s">
        <v>213</v>
      </c>
      <c r="F45" s="9" t="s">
        <v>56</v>
      </c>
      <c r="G45" s="9" t="s">
        <v>242</v>
      </c>
      <c r="H45" s="9">
        <v>-0.13800000000000001</v>
      </c>
      <c r="I45" s="9" t="s">
        <v>253</v>
      </c>
      <c r="J45" s="9" t="b">
        <v>0</v>
      </c>
      <c r="K45" s="9" t="s">
        <v>145</v>
      </c>
      <c r="L45" s="9">
        <v>4.6563664031970729E-2</v>
      </c>
      <c r="M45" s="9">
        <v>8.3712424044680414E-9</v>
      </c>
      <c r="N45" s="9">
        <v>1.669240941677868E-9</v>
      </c>
      <c r="O45" s="9">
        <v>1.602576985028692E-9</v>
      </c>
      <c r="P45" s="9">
        <v>9.6283996699760489E-10</v>
      </c>
      <c r="Q45" s="9">
        <v>2.7688146589585371E-3</v>
      </c>
      <c r="R45" s="9">
        <v>5.701171774890408E-4</v>
      </c>
      <c r="S45" s="9">
        <v>4.6399518138829878E-4</v>
      </c>
      <c r="T45" s="9">
        <v>2.2156719412170589E-3</v>
      </c>
      <c r="U45" s="9">
        <v>5.4789814026487049E-7</v>
      </c>
      <c r="V45" s="9">
        <v>2.0177260730590789E-4</v>
      </c>
      <c r="W45" s="9">
        <v>2.8646755666136739E-2</v>
      </c>
      <c r="X45" s="9">
        <v>0.81692055246511752</v>
      </c>
      <c r="Y45" s="9">
        <v>3.9563171171080559E-3</v>
      </c>
      <c r="Z45" s="9">
        <v>8.0412866162105004E-8</v>
      </c>
      <c r="AA45" s="9">
        <v>0.61309771927816592</v>
      </c>
      <c r="AB45" s="9">
        <f>Parameter!C34</f>
        <v>-0.13800000000000001</v>
      </c>
      <c r="AC45" s="9">
        <f t="shared" si="26"/>
        <v>-6.4257856364119612E-3</v>
      </c>
      <c r="AD45" s="9">
        <f t="shared" si="27"/>
        <v>-1.1552314518165897E-9</v>
      </c>
      <c r="AE45" s="9">
        <f t="shared" si="28"/>
        <v>-2.3035524995154581E-10</v>
      </c>
      <c r="AF45" s="9">
        <f t="shared" si="29"/>
        <v>-2.211556239339595E-10</v>
      </c>
      <c r="AG45" s="9">
        <f t="shared" si="30"/>
        <v>-1.3287191544566948E-10</v>
      </c>
      <c r="AH45" s="9">
        <f t="shared" si="31"/>
        <v>-3.8209642293627813E-4</v>
      </c>
      <c r="AI45" s="9">
        <f t="shared" si="32"/>
        <v>-7.8676170493487631E-5</v>
      </c>
      <c r="AJ45" s="9">
        <f t="shared" si="33"/>
        <v>-6.4031335031585236E-5</v>
      </c>
      <c r="AK45" s="9">
        <f t="shared" si="34"/>
        <v>-3.0576272788795418E-4</v>
      </c>
      <c r="AL45" s="9">
        <f t="shared" si="35"/>
        <v>-7.5609943356552132E-8</v>
      </c>
      <c r="AM45" s="9">
        <f t="shared" si="36"/>
        <v>-2.784461980821529E-5</v>
      </c>
      <c r="AN45" s="9">
        <f t="shared" si="37"/>
        <v>-3.9532522819268707E-3</v>
      </c>
      <c r="AO45" s="9">
        <f t="shared" si="38"/>
        <v>-0.11273503624018623</v>
      </c>
      <c r="AP45" s="9">
        <f t="shared" si="39"/>
        <v>-5.4597176216091177E-4</v>
      </c>
      <c r="AQ45" s="9">
        <f t="shared" si="40"/>
        <v>-1.1096975530370491E-8</v>
      </c>
      <c r="AR45" s="9">
        <f t="shared" si="41"/>
        <v>-8.4607485260386903E-2</v>
      </c>
    </row>
    <row r="46" spans="1:44" ht="51" x14ac:dyDescent="0.35">
      <c r="A46" s="9" t="s">
        <v>219</v>
      </c>
      <c r="B46" s="9" t="s">
        <v>62</v>
      </c>
      <c r="C46" s="9" t="s">
        <v>190</v>
      </c>
      <c r="D46" s="9" t="s">
        <v>243</v>
      </c>
      <c r="E46" s="9" t="s">
        <v>213</v>
      </c>
      <c r="F46" s="9" t="s">
        <v>56</v>
      </c>
      <c r="G46" s="9" t="s">
        <v>242</v>
      </c>
      <c r="H46" s="9">
        <v>0.3</v>
      </c>
      <c r="I46" s="9" t="s">
        <v>253</v>
      </c>
      <c r="J46" s="9" t="b">
        <v>0</v>
      </c>
      <c r="K46" s="9" t="s">
        <v>147</v>
      </c>
      <c r="L46" s="9">
        <v>3.097410869365537E-4</v>
      </c>
      <c r="M46" s="9">
        <v>1.5766793399147301E-11</v>
      </c>
      <c r="N46" s="9">
        <v>1.6552465404972181E-11</v>
      </c>
      <c r="O46" s="9">
        <v>4.6494817079785029E-11</v>
      </c>
      <c r="P46" s="9">
        <v>4.905400676215399E-12</v>
      </c>
      <c r="Q46" s="9">
        <v>5.4275572734806973E-5</v>
      </c>
      <c r="R46" s="9">
        <v>7.2594400662388633E-7</v>
      </c>
      <c r="S46" s="9">
        <v>1.630585140717605E-6</v>
      </c>
      <c r="T46" s="9">
        <v>2.5387381894116151E-6</v>
      </c>
      <c r="U46" s="9">
        <v>3.171976599439298E-8</v>
      </c>
      <c r="V46" s="9">
        <v>2.2311460757037211E-7</v>
      </c>
      <c r="W46" s="9">
        <v>2.3178562401341381E-4</v>
      </c>
      <c r="X46" s="9">
        <v>1.902192705187356E-3</v>
      </c>
      <c r="Y46" s="9">
        <v>1.521865985919317E-4</v>
      </c>
      <c r="Z46" s="9">
        <v>8.1218038131578143E-10</v>
      </c>
      <c r="AA46" s="9">
        <v>7.1223504129566337E-3</v>
      </c>
      <c r="AB46" s="9">
        <f>Parameter!C35</f>
        <v>0.3</v>
      </c>
      <c r="AC46" s="9">
        <f t="shared" si="26"/>
        <v>9.2922326080966105E-5</v>
      </c>
      <c r="AD46" s="9">
        <f t="shared" si="27"/>
        <v>4.7300380197441901E-12</v>
      </c>
      <c r="AE46" s="9">
        <f t="shared" si="28"/>
        <v>4.9657396214916544E-12</v>
      </c>
      <c r="AF46" s="9">
        <f t="shared" si="29"/>
        <v>1.3948445123935508E-11</v>
      </c>
      <c r="AG46" s="9">
        <f t="shared" si="30"/>
        <v>1.4716202028646196E-12</v>
      </c>
      <c r="AH46" s="9">
        <f t="shared" si="31"/>
        <v>1.6282671820442093E-5</v>
      </c>
      <c r="AI46" s="9">
        <f t="shared" si="32"/>
        <v>2.1778320198716589E-7</v>
      </c>
      <c r="AJ46" s="9">
        <f t="shared" si="33"/>
        <v>4.8917554221528149E-7</v>
      </c>
      <c r="AK46" s="9">
        <f t="shared" si="34"/>
        <v>7.6162145682348453E-7</v>
      </c>
      <c r="AL46" s="9">
        <f t="shared" si="35"/>
        <v>9.5159297983178933E-9</v>
      </c>
      <c r="AM46" s="9">
        <f t="shared" si="36"/>
        <v>6.6934382271111627E-8</v>
      </c>
      <c r="AN46" s="9">
        <f t="shared" si="37"/>
        <v>6.9535687204024145E-5</v>
      </c>
      <c r="AO46" s="9">
        <f t="shared" si="38"/>
        <v>5.7065781155620681E-4</v>
      </c>
      <c r="AP46" s="9">
        <f t="shared" si="39"/>
        <v>4.5655979577579509E-5</v>
      </c>
      <c r="AQ46" s="9">
        <f t="shared" si="40"/>
        <v>2.4365411439473443E-10</v>
      </c>
      <c r="AR46" s="9">
        <f t="shared" si="41"/>
        <v>2.1367051238869901E-3</v>
      </c>
    </row>
    <row r="47" spans="1:44" ht="63.5" x14ac:dyDescent="0.35">
      <c r="A47" s="9" t="s">
        <v>220</v>
      </c>
      <c r="B47" s="9" t="s">
        <v>63</v>
      </c>
      <c r="C47" s="9" t="s">
        <v>192</v>
      </c>
      <c r="D47" s="9" t="s">
        <v>244</v>
      </c>
      <c r="E47" s="9" t="s">
        <v>213</v>
      </c>
      <c r="F47" s="9" t="s">
        <v>56</v>
      </c>
      <c r="G47" s="9" t="s">
        <v>242</v>
      </c>
      <c r="H47" s="9">
        <v>7.4074074074074077E-3</v>
      </c>
      <c r="I47" s="9" t="s">
        <v>253</v>
      </c>
      <c r="J47" s="9" t="b">
        <v>0</v>
      </c>
      <c r="K47" s="9" t="s">
        <v>149</v>
      </c>
      <c r="L47" s="9">
        <v>0.32274583373881788</v>
      </c>
      <c r="M47" s="9">
        <v>2.8454169864308838E-7</v>
      </c>
      <c r="N47" s="9">
        <v>5.9358271758608089E-9</v>
      </c>
      <c r="O47" s="9">
        <v>9.6306573498839808E-9</v>
      </c>
      <c r="P47" s="9">
        <v>2.9637362274225671E-9</v>
      </c>
      <c r="Q47" s="9">
        <v>8.6374327356877612E-3</v>
      </c>
      <c r="R47" s="9">
        <v>1.09803957076268E-3</v>
      </c>
      <c r="S47" s="9">
        <v>1.1344404983879869E-3</v>
      </c>
      <c r="T47" s="9">
        <v>2.6872802732515241E-3</v>
      </c>
      <c r="U47" s="9">
        <v>1.291246424804808E-6</v>
      </c>
      <c r="V47" s="9">
        <v>2.4590366365511492E-4</v>
      </c>
      <c r="W47" s="9">
        <v>8.8893679157866834E-2</v>
      </c>
      <c r="X47" s="9">
        <v>0.26963927865455861</v>
      </c>
      <c r="Y47" s="9">
        <v>1.534318474136482E-2</v>
      </c>
      <c r="Z47" s="9">
        <v>1.8927070469149061E-7</v>
      </c>
      <c r="AA47" s="9">
        <v>43.184269067360951</v>
      </c>
      <c r="AB47" s="9">
        <f>Parameter!C36</f>
        <v>7.4074074074074077E-3</v>
      </c>
      <c r="AC47" s="9">
        <f t="shared" si="26"/>
        <v>2.3907098795467991E-3</v>
      </c>
      <c r="AD47" s="9">
        <f t="shared" si="27"/>
        <v>2.1077162862450993E-9</v>
      </c>
      <c r="AE47" s="9">
        <f t="shared" si="28"/>
        <v>4.3969090191561552E-11</v>
      </c>
      <c r="AF47" s="9">
        <f t="shared" si="29"/>
        <v>7.1338202591733195E-11</v>
      </c>
      <c r="AG47" s="9">
        <f t="shared" si="30"/>
        <v>2.1953601684611611E-11</v>
      </c>
      <c r="AH47" s="9">
        <f t="shared" si="31"/>
        <v>6.3980983227316751E-5</v>
      </c>
      <c r="AI47" s="9">
        <f t="shared" si="32"/>
        <v>8.133626450093927E-6</v>
      </c>
      <c r="AJ47" s="9">
        <f t="shared" si="33"/>
        <v>8.4032629510221258E-6</v>
      </c>
      <c r="AK47" s="9">
        <f t="shared" si="34"/>
        <v>1.9905779801863141E-5</v>
      </c>
      <c r="AL47" s="9">
        <f t="shared" si="35"/>
        <v>9.5647883318874672E-9</v>
      </c>
      <c r="AM47" s="9">
        <f t="shared" si="36"/>
        <v>1.8215086196675179E-6</v>
      </c>
      <c r="AN47" s="9">
        <f t="shared" si="37"/>
        <v>6.5847169746568025E-4</v>
      </c>
      <c r="AO47" s="9">
        <f t="shared" si="38"/>
        <v>1.9973279900337678E-3</v>
      </c>
      <c r="AP47" s="9">
        <f t="shared" si="39"/>
        <v>1.1365322030640607E-4</v>
      </c>
      <c r="AQ47" s="9">
        <f t="shared" si="40"/>
        <v>1.4020052199369676E-9</v>
      </c>
      <c r="AR47" s="9">
        <f t="shared" si="41"/>
        <v>0.31988347457304411</v>
      </c>
    </row>
    <row r="48" spans="1:44" ht="51" x14ac:dyDescent="0.35">
      <c r="A48" s="9" t="s">
        <v>221</v>
      </c>
      <c r="B48" s="9" t="s">
        <v>64</v>
      </c>
      <c r="C48" s="9" t="s">
        <v>190</v>
      </c>
      <c r="D48" s="9" t="s">
        <v>245</v>
      </c>
      <c r="E48" s="9" t="s">
        <v>213</v>
      </c>
      <c r="F48" s="9" t="s">
        <v>56</v>
      </c>
      <c r="G48" s="9" t="s">
        <v>242</v>
      </c>
      <c r="H48" s="9">
        <v>-0.505</v>
      </c>
      <c r="I48" s="9" t="s">
        <v>253</v>
      </c>
      <c r="J48" s="9" t="b">
        <v>0</v>
      </c>
      <c r="K48" s="9" t="s">
        <v>151</v>
      </c>
      <c r="L48" s="9">
        <v>3.5124467101199431E-3</v>
      </c>
      <c r="M48" s="9">
        <v>4.5965466813352772E-10</v>
      </c>
      <c r="N48" s="9">
        <v>6.7818130159069689E-10</v>
      </c>
      <c r="O48" s="9">
        <v>5.3760373810655783E-10</v>
      </c>
      <c r="P48" s="9">
        <v>5.8769100364792655E-10</v>
      </c>
      <c r="Q48" s="9">
        <v>5.086386976055372E-4</v>
      </c>
      <c r="R48" s="9">
        <v>2.6747965127541328E-5</v>
      </c>
      <c r="S48" s="9">
        <v>2.945932473850022E-5</v>
      </c>
      <c r="T48" s="9">
        <v>1.162043509176719E-4</v>
      </c>
      <c r="U48" s="9">
        <v>1.066322503750543E-7</v>
      </c>
      <c r="V48" s="9">
        <v>8.602562963754642E-6</v>
      </c>
      <c r="W48" s="9">
        <v>8.5425113343358637E-3</v>
      </c>
      <c r="X48" s="9">
        <v>0.14192007383120731</v>
      </c>
      <c r="Y48" s="9">
        <v>1.5418583788990289E-2</v>
      </c>
      <c r="Z48" s="9">
        <v>7.1579458953629531E-8</v>
      </c>
      <c r="AA48" s="9">
        <v>5.8850677170880328E-2</v>
      </c>
      <c r="AB48" s="9">
        <f>Parameter!C37</f>
        <v>-0.505</v>
      </c>
      <c r="AC48" s="9">
        <f t="shared" si="26"/>
        <v>-1.7737855886105713E-3</v>
      </c>
      <c r="AD48" s="9">
        <f t="shared" si="27"/>
        <v>-2.3212560740743151E-10</v>
      </c>
      <c r="AE48" s="9">
        <f t="shared" si="28"/>
        <v>-3.4248155730330193E-10</v>
      </c>
      <c r="AF48" s="9">
        <f t="shared" si="29"/>
        <v>-2.7148988774381172E-10</v>
      </c>
      <c r="AG48" s="9">
        <f t="shared" si="30"/>
        <v>-2.967839568422029E-10</v>
      </c>
      <c r="AH48" s="9">
        <f t="shared" si="31"/>
        <v>-2.5686254229079626E-4</v>
      </c>
      <c r="AI48" s="9">
        <f t="shared" si="32"/>
        <v>-1.3507722389408371E-5</v>
      </c>
      <c r="AJ48" s="9">
        <f t="shared" si="33"/>
        <v>-1.4876958992942611E-5</v>
      </c>
      <c r="AK48" s="9">
        <f t="shared" si="34"/>
        <v>-5.8683197213424309E-5</v>
      </c>
      <c r="AL48" s="9">
        <f t="shared" si="35"/>
        <v>-5.3849286439402418E-8</v>
      </c>
      <c r="AM48" s="9">
        <f t="shared" si="36"/>
        <v>-4.3442942966960939E-6</v>
      </c>
      <c r="AN48" s="9">
        <f t="shared" si="37"/>
        <v>-4.3139682238396114E-3</v>
      </c>
      <c r="AO48" s="9">
        <f t="shared" si="38"/>
        <v>-7.1669637284759696E-2</v>
      </c>
      <c r="AP48" s="9">
        <f t="shared" si="39"/>
        <v>-7.786384813440096E-3</v>
      </c>
      <c r="AQ48" s="9">
        <f t="shared" si="40"/>
        <v>-3.6147626771582912E-8</v>
      </c>
      <c r="AR48" s="9">
        <f t="shared" si="41"/>
        <v>-2.9719591971294566E-2</v>
      </c>
    </row>
    <row r="49" spans="1:44" ht="51" x14ac:dyDescent="0.35">
      <c r="A49" s="9" t="s">
        <v>222</v>
      </c>
      <c r="B49" s="9" t="s">
        <v>65</v>
      </c>
      <c r="C49" s="9" t="s">
        <v>190</v>
      </c>
      <c r="D49" s="9" t="s">
        <v>245</v>
      </c>
      <c r="E49" s="9" t="s">
        <v>213</v>
      </c>
      <c r="F49" s="9" t="s">
        <v>56</v>
      </c>
      <c r="G49" s="9" t="s">
        <v>242</v>
      </c>
      <c r="H49" s="9">
        <v>-0.3</v>
      </c>
      <c r="I49" s="9" t="s">
        <v>253</v>
      </c>
      <c r="J49" s="9" t="b">
        <v>0</v>
      </c>
      <c r="K49" s="9" t="s">
        <v>153</v>
      </c>
      <c r="L49" s="9">
        <v>2.208048429993982E-3</v>
      </c>
      <c r="M49" s="9">
        <v>3.6407562204088151E-10</v>
      </c>
      <c r="N49" s="9">
        <v>2.8663092940161509E-10</v>
      </c>
      <c r="O49" s="9">
        <v>2.5259094968115899E-10</v>
      </c>
      <c r="P49" s="9">
        <v>4.5420277185105601E-10</v>
      </c>
      <c r="Q49" s="9">
        <v>3.5192848441430288E-4</v>
      </c>
      <c r="R49" s="9">
        <v>2.1914164794657789E-5</v>
      </c>
      <c r="S49" s="9">
        <v>1.9433235864921088E-5</v>
      </c>
      <c r="T49" s="9">
        <v>8.3342533686019886E-5</v>
      </c>
      <c r="U49" s="9">
        <v>5.4187122506649601E-8</v>
      </c>
      <c r="V49" s="9">
        <v>7.1635898272523946E-6</v>
      </c>
      <c r="W49" s="9">
        <v>3.666241880082197E-3</v>
      </c>
      <c r="X49" s="9">
        <v>0.1204346627355599</v>
      </c>
      <c r="Y49" s="9">
        <v>1.3385554914193229E-3</v>
      </c>
      <c r="Z49" s="9">
        <v>3.3063398258433237E-8</v>
      </c>
      <c r="AA49" s="9">
        <v>3.8871686669932431E-2</v>
      </c>
      <c r="AB49" s="9">
        <f>Parameter!C38</f>
        <v>-0.3</v>
      </c>
      <c r="AC49" s="9">
        <f t="shared" si="26"/>
        <v>-6.6241452899819459E-4</v>
      </c>
      <c r="AD49" s="9">
        <f t="shared" si="27"/>
        <v>-1.0922268661226444E-10</v>
      </c>
      <c r="AE49" s="9">
        <f t="shared" si="28"/>
        <v>-8.5989278820484523E-11</v>
      </c>
      <c r="AF49" s="9">
        <f t="shared" si="29"/>
        <v>-7.5777284904347689E-11</v>
      </c>
      <c r="AG49" s="9">
        <f t="shared" si="30"/>
        <v>-1.3626083155531679E-10</v>
      </c>
      <c r="AH49" s="9">
        <f t="shared" si="31"/>
        <v>-1.0557854532429086E-4</v>
      </c>
      <c r="AI49" s="9">
        <f t="shared" si="32"/>
        <v>-6.5742494383973369E-6</v>
      </c>
      <c r="AJ49" s="9">
        <f t="shared" si="33"/>
        <v>-5.829970759476326E-6</v>
      </c>
      <c r="AK49" s="9">
        <f t="shared" si="34"/>
        <v>-2.5002760105805966E-5</v>
      </c>
      <c r="AL49" s="9">
        <f t="shared" si="35"/>
        <v>-1.6256136751994878E-8</v>
      </c>
      <c r="AM49" s="9">
        <f t="shared" si="36"/>
        <v>-2.1490769481757184E-6</v>
      </c>
      <c r="AN49" s="9">
        <f t="shared" si="37"/>
        <v>-1.099872564024659E-3</v>
      </c>
      <c r="AO49" s="9">
        <f t="shared" si="38"/>
        <v>-3.6130398820667972E-2</v>
      </c>
      <c r="AP49" s="9">
        <f t="shared" si="39"/>
        <v>-4.0156664742579685E-4</v>
      </c>
      <c r="AQ49" s="9">
        <f t="shared" si="40"/>
        <v>-9.9190194775299701E-9</v>
      </c>
      <c r="AR49" s="9">
        <f t="shared" si="41"/>
        <v>-1.1661506000979729E-2</v>
      </c>
    </row>
    <row r="50" spans="1:44" ht="51" x14ac:dyDescent="0.35">
      <c r="A50" s="9" t="s">
        <v>223</v>
      </c>
      <c r="B50" s="9" t="s">
        <v>66</v>
      </c>
      <c r="C50" s="9" t="s">
        <v>193</v>
      </c>
      <c r="D50" s="9" t="s">
        <v>244</v>
      </c>
      <c r="E50" s="9" t="s">
        <v>213</v>
      </c>
      <c r="F50" s="9" t="s">
        <v>56</v>
      </c>
      <c r="G50" s="9" t="s">
        <v>242</v>
      </c>
      <c r="H50" s="9">
        <v>-2.4985520000777419E-3</v>
      </c>
      <c r="I50" s="9" t="s">
        <v>253</v>
      </c>
      <c r="J50" s="9" t="b">
        <v>0</v>
      </c>
      <c r="K50" s="9" t="s">
        <v>155</v>
      </c>
      <c r="L50" s="9">
        <v>0.7722763312339096</v>
      </c>
      <c r="M50" s="9">
        <v>1.632894618981998E-7</v>
      </c>
      <c r="N50" s="9">
        <v>3.0498514819627E-9</v>
      </c>
      <c r="O50" s="9">
        <v>1.0658229488526991E-8</v>
      </c>
      <c r="P50" s="9">
        <v>1.7610746071689179E-8</v>
      </c>
      <c r="Q50" s="9">
        <v>4.4266634782522088E-2</v>
      </c>
      <c r="R50" s="9">
        <v>2.3874160605787021E-3</v>
      </c>
      <c r="S50" s="9">
        <v>2.582192791907822E-3</v>
      </c>
      <c r="T50" s="9">
        <v>8.8204891425104608E-3</v>
      </c>
      <c r="U50" s="9">
        <v>1.174248891951587E-6</v>
      </c>
      <c r="V50" s="9">
        <v>8.7826087729740905E-4</v>
      </c>
      <c r="W50" s="9">
        <v>0.26623774034638248</v>
      </c>
      <c r="X50" s="9">
        <v>0.41572887627808591</v>
      </c>
      <c r="Y50" s="9">
        <v>4.4789838126912881E-2</v>
      </c>
      <c r="Z50" s="9">
        <v>2.2659798481796799E-7</v>
      </c>
      <c r="AA50" s="9">
        <v>9.9466637073283337</v>
      </c>
      <c r="AB50" s="9">
        <f>Parameter!C39</f>
        <v>-2.4985520000777419E-3</v>
      </c>
      <c r="AC50" s="9">
        <f t="shared" si="26"/>
        <v>-1.9295725720171854E-3</v>
      </c>
      <c r="AD50" s="9">
        <f t="shared" si="27"/>
        <v>-4.0798721161736535E-10</v>
      </c>
      <c r="AE50" s="9">
        <f t="shared" si="28"/>
        <v>-7.6202125201979687E-12</v>
      </c>
      <c r="AF50" s="9">
        <f t="shared" si="29"/>
        <v>-2.663014060584668E-11</v>
      </c>
      <c r="AG50" s="9">
        <f t="shared" si="30"/>
        <v>-4.4001364820280235E-11</v>
      </c>
      <c r="AH50" s="9">
        <f t="shared" si="31"/>
        <v>-1.106024888725815E-4</v>
      </c>
      <c r="AI50" s="9">
        <f t="shared" si="32"/>
        <v>-5.9650831731766391E-6</v>
      </c>
      <c r="AJ50" s="9">
        <f t="shared" si="33"/>
        <v>-6.4517429648076171E-6</v>
      </c>
      <c r="AK50" s="9">
        <f t="shared" si="34"/>
        <v>-2.203845078868352E-5</v>
      </c>
      <c r="AL50" s="9">
        <f t="shared" si="35"/>
        <v>-2.9339219175747098E-9</v>
      </c>
      <c r="AM50" s="9">
        <f t="shared" si="36"/>
        <v>-2.1943804715614737E-6</v>
      </c>
      <c r="AN50" s="9">
        <f t="shared" si="37"/>
        <v>-6.6520883863863242E-4</v>
      </c>
      <c r="AO50" s="9">
        <f t="shared" si="38"/>
        <v>-1.0387202153146838E-3</v>
      </c>
      <c r="AP50" s="9">
        <f t="shared" si="39"/>
        <v>-1.1190973963515648E-4</v>
      </c>
      <c r="AQ50" s="9">
        <f t="shared" si="40"/>
        <v>-5.6616684818051972E-10</v>
      </c>
      <c r="AR50" s="9">
        <f t="shared" si="41"/>
        <v>-2.4852256500045897E-2</v>
      </c>
    </row>
    <row r="51" spans="1:44" ht="51" x14ac:dyDescent="0.35">
      <c r="A51" s="9" t="s">
        <v>224</v>
      </c>
      <c r="B51" s="9" t="s">
        <v>67</v>
      </c>
      <c r="C51" s="9" t="s">
        <v>193</v>
      </c>
      <c r="D51" s="9" t="s">
        <v>244</v>
      </c>
      <c r="E51" s="9" t="s">
        <v>213</v>
      </c>
      <c r="F51" s="9" t="s">
        <v>56</v>
      </c>
      <c r="G51" s="9" t="s">
        <v>242</v>
      </c>
      <c r="H51" s="9">
        <v>-1.8105966574476409E-2</v>
      </c>
      <c r="I51" s="9" t="s">
        <v>253</v>
      </c>
      <c r="J51" s="9" t="b">
        <v>0</v>
      </c>
      <c r="K51" s="9" t="s">
        <v>157</v>
      </c>
      <c r="L51" s="9">
        <v>1.013816366797277</v>
      </c>
      <c r="M51" s="9">
        <v>1.0188415340293791E-8</v>
      </c>
      <c r="N51" s="9">
        <v>5.6407313237395999E-9</v>
      </c>
      <c r="O51" s="9">
        <v>8.5295160988106743E-8</v>
      </c>
      <c r="P51" s="9">
        <v>7.442272141690216E-9</v>
      </c>
      <c r="Q51" s="9">
        <v>4.9213555083366294E-3</v>
      </c>
      <c r="R51" s="9">
        <v>1.783770246226439E-3</v>
      </c>
      <c r="S51" s="9">
        <v>2.7291905202341282E-3</v>
      </c>
      <c r="T51" s="9">
        <v>7.1770472219458434E-3</v>
      </c>
      <c r="U51" s="9">
        <v>6.4037668749905046E-5</v>
      </c>
      <c r="V51" s="9">
        <v>6.1635710567329715E-4</v>
      </c>
      <c r="W51" s="9">
        <v>0.1850213617106074</v>
      </c>
      <c r="X51" s="9">
        <v>2.4379899724975451</v>
      </c>
      <c r="Y51" s="9">
        <v>7.5651327777760707E-2</v>
      </c>
      <c r="Z51" s="9">
        <v>3.2232487038029151E-7</v>
      </c>
      <c r="AA51" s="9">
        <v>15.07177349127649</v>
      </c>
      <c r="AB51" s="9">
        <f>Parameter!C40</f>
        <v>-1.8105966574476409E-2</v>
      </c>
      <c r="AC51" s="9">
        <f t="shared" si="26"/>
        <v>-1.8356125249888611E-2</v>
      </c>
      <c r="AD51" s="9">
        <f t="shared" si="27"/>
        <v>-1.8447110759824205E-10</v>
      </c>
      <c r="AE51" s="9">
        <f t="shared" si="28"/>
        <v>-1.0213089280323126E-10</v>
      </c>
      <c r="AF51" s="9">
        <f t="shared" si="29"/>
        <v>-1.5443513338152449E-9</v>
      </c>
      <c r="AG51" s="9">
        <f t="shared" si="30"/>
        <v>-1.347495306356E-10</v>
      </c>
      <c r="AH51" s="9">
        <f t="shared" si="31"/>
        <v>-8.9105898335058368E-5</v>
      </c>
      <c r="AI51" s="9">
        <f t="shared" si="32"/>
        <v>-3.2296884454721461E-5</v>
      </c>
      <c r="AJ51" s="9">
        <f t="shared" si="33"/>
        <v>-4.9414632334737006E-5</v>
      </c>
      <c r="AK51" s="9">
        <f t="shared" si="34"/>
        <v>-1.299473771039902E-4</v>
      </c>
      <c r="AL51" s="9">
        <f t="shared" si="35"/>
        <v>-1.1594638898931732E-6</v>
      </c>
      <c r="AM51" s="9">
        <f t="shared" si="36"/>
        <v>-1.1159741153261741E-5</v>
      </c>
      <c r="AN51" s="9">
        <f t="shared" si="37"/>
        <v>-3.349990590696367E-3</v>
      </c>
      <c r="AO51" s="9">
        <f t="shared" si="38"/>
        <v>-4.4142164950949213E-2</v>
      </c>
      <c r="AP51" s="9">
        <f t="shared" si="39"/>
        <v>-1.3697404120588941E-3</v>
      </c>
      <c r="AQ51" s="9">
        <f t="shared" si="40"/>
        <v>-5.8360033292279988E-9</v>
      </c>
      <c r="AR51" s="9">
        <f t="shared" si="41"/>
        <v>-0.27288902705113172</v>
      </c>
    </row>
    <row r="52" spans="1:44" ht="88.5" x14ac:dyDescent="0.35">
      <c r="A52" s="9" t="s">
        <v>225</v>
      </c>
      <c r="B52" s="9" t="s">
        <v>68</v>
      </c>
      <c r="C52" s="9" t="s">
        <v>193</v>
      </c>
      <c r="D52" s="9" t="s">
        <v>244</v>
      </c>
      <c r="E52" s="9" t="s">
        <v>213</v>
      </c>
      <c r="F52" s="9" t="s">
        <v>56</v>
      </c>
      <c r="G52" s="9" t="s">
        <v>242</v>
      </c>
      <c r="H52" s="9">
        <v>-0.1345803909607092</v>
      </c>
      <c r="I52" s="9" t="s">
        <v>253</v>
      </c>
      <c r="J52" s="9" t="b">
        <v>0</v>
      </c>
      <c r="K52" s="9" t="s">
        <v>159</v>
      </c>
      <c r="L52" s="9">
        <v>0.6497856452523969</v>
      </c>
      <c r="M52" s="9">
        <v>7.3015263970924271E-8</v>
      </c>
      <c r="N52" s="9">
        <v>1.61072028884501E-9</v>
      </c>
      <c r="O52" s="9">
        <v>3.1340700686291001E-9</v>
      </c>
      <c r="P52" s="9">
        <v>9.3139061069586906E-10</v>
      </c>
      <c r="Q52" s="9">
        <v>2.2441633112353422E-3</v>
      </c>
      <c r="R52" s="9">
        <v>8.1467611954808472E-4</v>
      </c>
      <c r="S52" s="9">
        <v>6.7155556985020316E-4</v>
      </c>
      <c r="T52" s="9">
        <v>2.829349578445437E-3</v>
      </c>
      <c r="U52" s="9">
        <v>3.6992926622867551E-7</v>
      </c>
      <c r="V52" s="9">
        <v>2.5869400108990872E-4</v>
      </c>
      <c r="W52" s="9">
        <v>2.446838612115617E-2</v>
      </c>
      <c r="X52" s="9">
        <v>8.7892544286900007E-2</v>
      </c>
      <c r="Y52" s="9">
        <v>4.0480455315611147E-2</v>
      </c>
      <c r="Z52" s="9">
        <v>1.2271463816661679E-7</v>
      </c>
      <c r="AA52" s="9">
        <v>11.0814805714116</v>
      </c>
      <c r="AB52" s="9">
        <f>Parameter!C41</f>
        <v>-0.1345803909607092</v>
      </c>
      <c r="AC52" s="9">
        <f t="shared" si="26"/>
        <v>-8.7448406178724278E-2</v>
      </c>
      <c r="AD52" s="9">
        <f t="shared" si="27"/>
        <v>-9.8264227713063723E-9</v>
      </c>
      <c r="AE52" s="9">
        <f t="shared" si="28"/>
        <v>-2.1677136620110789E-10</v>
      </c>
      <c r="AF52" s="9">
        <f t="shared" si="29"/>
        <v>-4.2178437513436103E-10</v>
      </c>
      <c r="AG52" s="9">
        <f t="shared" si="30"/>
        <v>-1.2534691252458377E-10</v>
      </c>
      <c r="AH52" s="9">
        <f t="shared" si="31"/>
        <v>-3.0202037580573209E-4</v>
      </c>
      <c r="AI52" s="9">
        <f t="shared" si="32"/>
        <v>-1.0963943067513471E-4</v>
      </c>
      <c r="AJ52" s="9">
        <f t="shared" si="33"/>
        <v>-9.0378211142282201E-5</v>
      </c>
      <c r="AK52" s="9">
        <f t="shared" si="34"/>
        <v>-3.8077497243170467E-4</v>
      </c>
      <c r="AL52" s="9">
        <f t="shared" si="35"/>
        <v>-4.9785225276863427E-8</v>
      </c>
      <c r="AM52" s="9">
        <f t="shared" si="36"/>
        <v>-3.4815139805870051E-5</v>
      </c>
      <c r="AN52" s="9">
        <f t="shared" si="37"/>
        <v>-3.2929649703627882E-3</v>
      </c>
      <c r="AO52" s="9">
        <f t="shared" si="38"/>
        <v>-1.1828612972662451E-2</v>
      </c>
      <c r="AP52" s="9">
        <f t="shared" si="39"/>
        <v>-5.4478755026424672E-3</v>
      </c>
      <c r="AQ52" s="9">
        <f t="shared" si="40"/>
        <v>-1.6514983981065254E-8</v>
      </c>
      <c r="AR52" s="9">
        <f t="shared" si="41"/>
        <v>-1.4913499877240763</v>
      </c>
    </row>
    <row r="53" spans="1:44" ht="126" x14ac:dyDescent="0.35">
      <c r="A53" s="9" t="s">
        <v>226</v>
      </c>
      <c r="B53" s="9" t="s">
        <v>69</v>
      </c>
      <c r="C53" s="9" t="s">
        <v>194</v>
      </c>
      <c r="D53" s="9" t="s">
        <v>244</v>
      </c>
      <c r="E53" s="9" t="s">
        <v>213</v>
      </c>
      <c r="F53" s="9" t="s">
        <v>56</v>
      </c>
      <c r="G53" s="9" t="s">
        <v>242</v>
      </c>
      <c r="H53" s="9">
        <v>-0.60523930429999995</v>
      </c>
      <c r="I53" s="9" t="s">
        <v>253</v>
      </c>
      <c r="J53" s="9" t="b">
        <v>0</v>
      </c>
      <c r="K53" s="9" t="s">
        <v>161</v>
      </c>
      <c r="L53" s="9">
        <v>2.6830673965996771E-2</v>
      </c>
      <c r="M53" s="9">
        <v>3.1512846881059259E-9</v>
      </c>
      <c r="N53" s="9">
        <v>8.6917637000798095E-11</v>
      </c>
      <c r="O53" s="9">
        <v>2.1744191989189871E-10</v>
      </c>
      <c r="P53" s="9">
        <v>5.1307427702569578E-11</v>
      </c>
      <c r="Q53" s="9">
        <v>1.002956273759337E-4</v>
      </c>
      <c r="R53" s="9">
        <v>3.0257248641636731E-5</v>
      </c>
      <c r="S53" s="9">
        <v>2.5642803060173979E-5</v>
      </c>
      <c r="T53" s="9">
        <v>9.9930704668498845E-5</v>
      </c>
      <c r="U53" s="9">
        <v>2.2783915428876511E-8</v>
      </c>
      <c r="V53" s="9">
        <v>9.1231301690130507E-6</v>
      </c>
      <c r="W53" s="9">
        <v>1.37078283243514E-3</v>
      </c>
      <c r="X53" s="9">
        <v>8.599485570436426E-3</v>
      </c>
      <c r="Y53" s="9">
        <v>1.7965527216665469E-3</v>
      </c>
      <c r="Z53" s="9">
        <v>2.7982870451679149E-8</v>
      </c>
      <c r="AA53" s="9">
        <v>0.47847426621165517</v>
      </c>
      <c r="AB53" s="9">
        <f>Parameter!C42</f>
        <v>-0.60523930429999995</v>
      </c>
      <c r="AC53" s="9">
        <f t="shared" si="26"/>
        <v>-1.6238978445080005E-2</v>
      </c>
      <c r="AD53" s="9">
        <f t="shared" si="27"/>
        <v>-1.9072813522804729E-9</v>
      </c>
      <c r="AE53" s="9">
        <f t="shared" si="28"/>
        <v>-5.2605970149762976E-11</v>
      </c>
      <c r="AF53" s="9">
        <f t="shared" si="29"/>
        <v>-1.316043963210291E-10</v>
      </c>
      <c r="AG53" s="9">
        <f t="shared" si="30"/>
        <v>-3.1053271848125756E-11</v>
      </c>
      <c r="AH53" s="9">
        <f t="shared" si="31"/>
        <v>-6.0702855737342141E-5</v>
      </c>
      <c r="AI53" s="9">
        <f t="shared" si="32"/>
        <v>-1.8312876117896334E-5</v>
      </c>
      <c r="AJ53" s="9">
        <f t="shared" si="33"/>
        <v>-1.552003228444161E-5</v>
      </c>
      <c r="AK53" s="9">
        <f t="shared" si="34"/>
        <v>-6.0481990171770998E-5</v>
      </c>
      <c r="AL53" s="9">
        <f t="shared" si="35"/>
        <v>-1.3789721123403254E-8</v>
      </c>
      <c r="AM53" s="9">
        <f t="shared" si="36"/>
        <v>-5.5216769565317993E-6</v>
      </c>
      <c r="AN53" s="9">
        <f t="shared" si="37"/>
        <v>-8.2965164784942758E-4</v>
      </c>
      <c r="AO53" s="9">
        <f t="shared" si="38"/>
        <v>-5.2047466639888306E-3</v>
      </c>
      <c r="AP53" s="9">
        <f t="shared" si="39"/>
        <v>-1.0873443193997322E-3</v>
      </c>
      <c r="AQ53" s="9">
        <f t="shared" si="40"/>
        <v>-1.6936333044491313E-8</v>
      </c>
      <c r="AR53" s="9">
        <f t="shared" si="41"/>
        <v>-0.28959143200739512</v>
      </c>
    </row>
    <row r="54" spans="1:44" ht="51" x14ac:dyDescent="0.35">
      <c r="A54" s="9" t="s">
        <v>227</v>
      </c>
      <c r="B54" s="9" t="s">
        <v>70</v>
      </c>
      <c r="C54" s="9" t="s">
        <v>190</v>
      </c>
      <c r="D54" s="9" t="s">
        <v>242</v>
      </c>
      <c r="E54" s="9" t="s">
        <v>213</v>
      </c>
      <c r="F54" s="9" t="s">
        <v>56</v>
      </c>
      <c r="G54" s="9" t="s">
        <v>242</v>
      </c>
      <c r="H54" s="9">
        <v>-0.04</v>
      </c>
      <c r="I54" s="9" t="s">
        <v>253</v>
      </c>
      <c r="J54" s="9" t="b">
        <v>0</v>
      </c>
      <c r="K54" s="9" t="s">
        <v>163</v>
      </c>
      <c r="L54" s="9">
        <v>3.7459900575597192E-2</v>
      </c>
      <c r="M54" s="9">
        <v>7.2260878933726889E-9</v>
      </c>
      <c r="N54" s="9">
        <v>1.3097977168314939E-9</v>
      </c>
      <c r="O54" s="9">
        <v>4.1174320812053044E-9</v>
      </c>
      <c r="P54" s="9">
        <v>3.5980193562740402E-9</v>
      </c>
      <c r="Q54" s="9">
        <v>2.1980029933349699E-3</v>
      </c>
      <c r="R54" s="9">
        <v>3.3936412856597128E-4</v>
      </c>
      <c r="S54" s="9">
        <v>3.586568813624875E-4</v>
      </c>
      <c r="T54" s="9">
        <v>1.219099686967621E-3</v>
      </c>
      <c r="U54" s="9">
        <v>5.3500743147412682E-7</v>
      </c>
      <c r="V54" s="9">
        <v>1.099924637363345E-4</v>
      </c>
      <c r="W54" s="9">
        <v>6.6013415538509895E-2</v>
      </c>
      <c r="X54" s="9">
        <v>1.5717170321801599</v>
      </c>
      <c r="Y54" s="9">
        <v>5.2357013470319749E-3</v>
      </c>
      <c r="Z54" s="9">
        <v>2.26225592115588E-7</v>
      </c>
      <c r="AA54" s="9">
        <v>0.55203482870377985</v>
      </c>
      <c r="AB54" s="9">
        <f>Parameter!C43</f>
        <v>-0.04</v>
      </c>
      <c r="AC54" s="9">
        <f t="shared" si="26"/>
        <v>-1.4983960230238876E-3</v>
      </c>
      <c r="AD54" s="9">
        <f t="shared" si="27"/>
        <v>-2.8904351573490754E-10</v>
      </c>
      <c r="AE54" s="9">
        <f t="shared" si="28"/>
        <v>-5.2391908673259758E-11</v>
      </c>
      <c r="AF54" s="9">
        <f t="shared" si="29"/>
        <v>-1.6469728324821219E-10</v>
      </c>
      <c r="AG54" s="9">
        <f t="shared" si="30"/>
        <v>-1.4392077425096161E-10</v>
      </c>
      <c r="AH54" s="9">
        <f t="shared" si="31"/>
        <v>-8.7920119733398799E-5</v>
      </c>
      <c r="AI54" s="9">
        <f t="shared" si="32"/>
        <v>-1.3574565142638852E-5</v>
      </c>
      <c r="AJ54" s="9">
        <f t="shared" si="33"/>
        <v>-1.4346275254499501E-5</v>
      </c>
      <c r="AK54" s="9">
        <f t="shared" si="34"/>
        <v>-4.8763987478704838E-5</v>
      </c>
      <c r="AL54" s="9">
        <f t="shared" si="35"/>
        <v>-2.1400297258965072E-8</v>
      </c>
      <c r="AM54" s="9">
        <f t="shared" si="36"/>
        <v>-4.3996985494533804E-6</v>
      </c>
      <c r="AN54" s="9">
        <f t="shared" si="37"/>
        <v>-2.6405366215403957E-3</v>
      </c>
      <c r="AO54" s="9">
        <f t="shared" si="38"/>
        <v>-6.2868681287206393E-2</v>
      </c>
      <c r="AP54" s="9">
        <f t="shared" si="39"/>
        <v>-2.09428053881279E-4</v>
      </c>
      <c r="AQ54" s="9">
        <f t="shared" si="40"/>
        <v>-9.0490236846235195E-9</v>
      </c>
      <c r="AR54" s="9">
        <f t="shared" si="41"/>
        <v>-2.2081393148151194E-2</v>
      </c>
    </row>
    <row r="55" spans="1:44" ht="51" x14ac:dyDescent="0.35">
      <c r="A55" s="9" t="s">
        <v>228</v>
      </c>
      <c r="B55" s="9" t="s">
        <v>71</v>
      </c>
      <c r="C55" s="9" t="s">
        <v>190</v>
      </c>
      <c r="D55" s="9" t="s">
        <v>243</v>
      </c>
      <c r="E55" s="9" t="s">
        <v>213</v>
      </c>
      <c r="F55" s="9" t="s">
        <v>56</v>
      </c>
      <c r="G55" s="9" t="s">
        <v>242</v>
      </c>
      <c r="H55" s="9">
        <v>6.6E-4</v>
      </c>
      <c r="I55" s="9" t="s">
        <v>253</v>
      </c>
      <c r="J55" s="9" t="b">
        <v>0</v>
      </c>
      <c r="K55" s="9" t="s">
        <v>165</v>
      </c>
      <c r="L55" s="9">
        <v>1.342292180499489</v>
      </c>
      <c r="M55" s="9">
        <v>2.5839038886390421E-7</v>
      </c>
      <c r="N55" s="9">
        <v>3.1457089170779107E-8</v>
      </c>
      <c r="O55" s="9">
        <v>9.3466700407268843E-8</v>
      </c>
      <c r="P55" s="9">
        <v>3.320404790203379E-8</v>
      </c>
      <c r="Q55" s="9">
        <v>3.4444866719688112E-2</v>
      </c>
      <c r="R55" s="9">
        <v>2.9479207247286952E-3</v>
      </c>
      <c r="S55" s="9">
        <v>6.0377513328860339E-3</v>
      </c>
      <c r="T55" s="9">
        <v>1.5957123563092659E-2</v>
      </c>
      <c r="U55" s="9">
        <v>2.0596977310040428E-5</v>
      </c>
      <c r="V55" s="9">
        <v>1.4750233406133891E-3</v>
      </c>
      <c r="W55" s="9">
        <v>0.76309303477408341</v>
      </c>
      <c r="X55" s="9">
        <v>4.9660910515295491</v>
      </c>
      <c r="Y55" s="9">
        <v>3.6683109963786</v>
      </c>
      <c r="Z55" s="9">
        <v>2.1845386276399269E-5</v>
      </c>
      <c r="AA55" s="9">
        <v>32.450500873298537</v>
      </c>
      <c r="AB55" s="9">
        <f>Parameter!C44</f>
        <v>6.6E-4</v>
      </c>
      <c r="AC55" s="9">
        <f t="shared" si="26"/>
        <v>8.8591283912966266E-4</v>
      </c>
      <c r="AD55" s="9">
        <f t="shared" si="27"/>
        <v>1.7053765665017679E-10</v>
      </c>
      <c r="AE55" s="9">
        <f t="shared" si="28"/>
        <v>2.0761678852714212E-11</v>
      </c>
      <c r="AF55" s="9">
        <f t="shared" si="29"/>
        <v>6.1688022268797437E-11</v>
      </c>
      <c r="AG55" s="9">
        <f t="shared" si="30"/>
        <v>2.1914671615342301E-11</v>
      </c>
      <c r="AH55" s="9">
        <f t="shared" si="31"/>
        <v>2.2733612034994155E-5</v>
      </c>
      <c r="AI55" s="9">
        <f t="shared" si="32"/>
        <v>1.945627678320939E-6</v>
      </c>
      <c r="AJ55" s="9">
        <f t="shared" si="33"/>
        <v>3.9849158797047825E-6</v>
      </c>
      <c r="AK55" s="9">
        <f t="shared" si="34"/>
        <v>1.0531701551641155E-5</v>
      </c>
      <c r="AL55" s="9">
        <f t="shared" si="35"/>
        <v>1.3594005024626683E-8</v>
      </c>
      <c r="AM55" s="9">
        <f t="shared" si="36"/>
        <v>9.7351540480483679E-7</v>
      </c>
      <c r="AN55" s="9">
        <f t="shared" si="37"/>
        <v>5.0364140295089507E-4</v>
      </c>
      <c r="AO55" s="9">
        <f t="shared" si="38"/>
        <v>3.2776200940095022E-3</v>
      </c>
      <c r="AP55" s="9">
        <f t="shared" si="39"/>
        <v>2.421085257609876E-3</v>
      </c>
      <c r="AQ55" s="9">
        <f t="shared" si="40"/>
        <v>1.4417954942423517E-8</v>
      </c>
      <c r="AR55" s="9">
        <f t="shared" si="41"/>
        <v>2.1417330576377035E-2</v>
      </c>
    </row>
    <row r="56" spans="1:44" ht="51" x14ac:dyDescent="0.35">
      <c r="A56" s="9" t="s">
        <v>229</v>
      </c>
      <c r="B56" s="9" t="s">
        <v>72</v>
      </c>
      <c r="C56" s="9" t="s">
        <v>190</v>
      </c>
      <c r="D56" s="9" t="s">
        <v>243</v>
      </c>
      <c r="E56" s="9" t="s">
        <v>213</v>
      </c>
      <c r="F56" s="9" t="s">
        <v>56</v>
      </c>
      <c r="G56" s="9" t="s">
        <v>242</v>
      </c>
      <c r="H56" s="9">
        <v>2.5000000000000001E-3</v>
      </c>
      <c r="I56" s="9" t="s">
        <v>253</v>
      </c>
      <c r="J56" s="9" t="b">
        <v>0</v>
      </c>
      <c r="K56" s="9" t="s">
        <v>167</v>
      </c>
      <c r="L56" s="9">
        <v>2.5580402693085501E-2</v>
      </c>
      <c r="M56" s="9">
        <v>2.1004277625788571E-9</v>
      </c>
      <c r="N56" s="9">
        <v>9.0508769525088387E-10</v>
      </c>
      <c r="O56" s="9">
        <v>2.8521571768771219E-9</v>
      </c>
      <c r="P56" s="9">
        <v>1.7495728641269059E-9</v>
      </c>
      <c r="Q56" s="9">
        <v>2.8447739659086622E-3</v>
      </c>
      <c r="R56" s="9">
        <v>1.2832282723482561E-4</v>
      </c>
      <c r="S56" s="9">
        <v>1.980966693215347E-4</v>
      </c>
      <c r="T56" s="9">
        <v>5.1975491861413451E-4</v>
      </c>
      <c r="U56" s="9">
        <v>1.7517464494632079E-6</v>
      </c>
      <c r="V56" s="9">
        <v>4.1329404120169711E-5</v>
      </c>
      <c r="W56" s="9">
        <v>2.177479834093006E-2</v>
      </c>
      <c r="X56" s="9">
        <v>0.27914175613449521</v>
      </c>
      <c r="Y56" s="9">
        <v>4.6092443869325282E-2</v>
      </c>
      <c r="Z56" s="9">
        <v>1.2069949266271969E-7</v>
      </c>
      <c r="AA56" s="9">
        <v>0.47033472072853499</v>
      </c>
      <c r="AB56" s="9">
        <f>Parameter!C45</f>
        <v>2.5000000000000001E-3</v>
      </c>
      <c r="AC56" s="9">
        <f t="shared" si="26"/>
        <v>6.395100673271375E-5</v>
      </c>
      <c r="AD56" s="9">
        <f t="shared" si="27"/>
        <v>5.2510694064471424E-12</v>
      </c>
      <c r="AE56" s="9">
        <f t="shared" si="28"/>
        <v>2.2627192381272095E-12</v>
      </c>
      <c r="AF56" s="9">
        <f t="shared" si="29"/>
        <v>7.1303929421928048E-12</v>
      </c>
      <c r="AG56" s="9">
        <f t="shared" si="30"/>
        <v>4.3739321603172648E-12</v>
      </c>
      <c r="AH56" s="9">
        <f t="shared" si="31"/>
        <v>7.1119349147716553E-6</v>
      </c>
      <c r="AI56" s="9">
        <f t="shared" si="32"/>
        <v>3.2080706808706406E-7</v>
      </c>
      <c r="AJ56" s="9">
        <f t="shared" si="33"/>
        <v>4.9524167330383677E-7</v>
      </c>
      <c r="AK56" s="9">
        <f t="shared" si="34"/>
        <v>1.2993872965353363E-6</v>
      </c>
      <c r="AL56" s="9">
        <f t="shared" si="35"/>
        <v>4.3793661236580198E-9</v>
      </c>
      <c r="AM56" s="9">
        <f t="shared" si="36"/>
        <v>1.0332351030042428E-7</v>
      </c>
      <c r="AN56" s="9">
        <f t="shared" si="37"/>
        <v>5.4436995852325149E-5</v>
      </c>
      <c r="AO56" s="9">
        <f t="shared" si="38"/>
        <v>6.9785439033623808E-4</v>
      </c>
      <c r="AP56" s="9">
        <f t="shared" si="39"/>
        <v>1.152311096733132E-4</v>
      </c>
      <c r="AQ56" s="9">
        <f t="shared" si="40"/>
        <v>3.0174873165679923E-10</v>
      </c>
      <c r="AR56" s="9">
        <f t="shared" si="41"/>
        <v>1.1758368018213376E-3</v>
      </c>
    </row>
    <row r="57" spans="1:44" ht="51" x14ac:dyDescent="0.35">
      <c r="A57" s="9" t="s">
        <v>230</v>
      </c>
      <c r="B57" s="9" t="s">
        <v>73</v>
      </c>
      <c r="C57" s="9" t="s">
        <v>190</v>
      </c>
      <c r="D57" s="9" t="s">
        <v>241</v>
      </c>
      <c r="E57" s="9" t="s">
        <v>213</v>
      </c>
      <c r="F57" s="9" t="s">
        <v>56</v>
      </c>
      <c r="G57" s="9" t="s">
        <v>242</v>
      </c>
      <c r="H57" s="9">
        <v>0.14499999999999999</v>
      </c>
      <c r="I57" s="9" t="s">
        <v>253</v>
      </c>
      <c r="J57" s="9" t="b">
        <v>0</v>
      </c>
      <c r="K57" s="9" t="s">
        <v>169</v>
      </c>
      <c r="L57" s="9">
        <v>8.4571379716073973E-5</v>
      </c>
      <c r="M57" s="9">
        <v>7.7459721131176098E-12</v>
      </c>
      <c r="N57" s="9">
        <v>1.4691193799656931E-11</v>
      </c>
      <c r="O57" s="9">
        <v>1.0058878357066929E-10</v>
      </c>
      <c r="P57" s="9">
        <v>2.8727987446797582E-12</v>
      </c>
      <c r="Q57" s="9">
        <v>7.0911767194581524E-6</v>
      </c>
      <c r="R57" s="9">
        <v>2.6803938140320069E-7</v>
      </c>
      <c r="S57" s="9">
        <v>4.8914605540711653E-7</v>
      </c>
      <c r="T57" s="9">
        <v>9.326060650242919E-7</v>
      </c>
      <c r="U57" s="9">
        <v>7.3332842002592953E-9</v>
      </c>
      <c r="V57" s="9">
        <v>2.1229913392476989E-7</v>
      </c>
      <c r="W57" s="9">
        <v>3.0488792083647201E-4</v>
      </c>
      <c r="X57" s="9">
        <v>1.506435435302732E-3</v>
      </c>
      <c r="Y57" s="9">
        <v>3.3152572131355023E-4</v>
      </c>
      <c r="Z57" s="9">
        <v>2.8042518470463721E-10</v>
      </c>
      <c r="AA57" s="9">
        <v>1.549668715319379E-3</v>
      </c>
      <c r="AB57" s="9">
        <f>Parameter!C46</f>
        <v>0.14499999999999999</v>
      </c>
      <c r="AC57" s="9">
        <f t="shared" si="26"/>
        <v>1.2262850058830725E-5</v>
      </c>
      <c r="AD57" s="9">
        <f t="shared" si="27"/>
        <v>1.1231659564020534E-12</v>
      </c>
      <c r="AE57" s="9">
        <f t="shared" si="28"/>
        <v>2.1302231009502548E-12</v>
      </c>
      <c r="AF57" s="9">
        <f t="shared" si="29"/>
        <v>1.4585373617747047E-11</v>
      </c>
      <c r="AG57" s="9">
        <f t="shared" si="30"/>
        <v>4.1655581797856492E-13</v>
      </c>
      <c r="AH57" s="9">
        <f t="shared" si="31"/>
        <v>1.0282206243214321E-6</v>
      </c>
      <c r="AI57" s="9">
        <f t="shared" si="32"/>
        <v>3.8865710303464097E-8</v>
      </c>
      <c r="AJ57" s="9">
        <f t="shared" si="33"/>
        <v>7.0926178034031898E-8</v>
      </c>
      <c r="AK57" s="9">
        <f t="shared" si="34"/>
        <v>1.3522787942852232E-7</v>
      </c>
      <c r="AL57" s="9">
        <f t="shared" si="35"/>
        <v>1.0633262090375976E-9</v>
      </c>
      <c r="AM57" s="9">
        <f t="shared" si="36"/>
        <v>3.0783374419091632E-8</v>
      </c>
      <c r="AN57" s="9">
        <f t="shared" si="37"/>
        <v>4.4208748521288437E-5</v>
      </c>
      <c r="AO57" s="9">
        <f t="shared" si="38"/>
        <v>2.1843313811889612E-4</v>
      </c>
      <c r="AP57" s="9">
        <f t="shared" si="39"/>
        <v>4.8071229590464778E-5</v>
      </c>
      <c r="AQ57" s="9">
        <f t="shared" si="40"/>
        <v>4.0661651782172392E-11</v>
      </c>
      <c r="AR57" s="9">
        <f t="shared" si="41"/>
        <v>2.2470196372130992E-4</v>
      </c>
    </row>
    <row r="58" spans="1:44" ht="51" x14ac:dyDescent="0.35">
      <c r="A58" s="9" t="s">
        <v>231</v>
      </c>
      <c r="B58" s="9" t="s">
        <v>74</v>
      </c>
      <c r="C58" s="9" t="s">
        <v>190</v>
      </c>
      <c r="D58" s="9" t="s">
        <v>243</v>
      </c>
      <c r="E58" s="9" t="s">
        <v>213</v>
      </c>
      <c r="F58" s="9" t="s">
        <v>56</v>
      </c>
      <c r="G58" s="9" t="s">
        <v>242</v>
      </c>
      <c r="H58" s="9">
        <v>-5.0000000000000001E-3</v>
      </c>
      <c r="I58" s="9" t="s">
        <v>253</v>
      </c>
      <c r="J58" s="9" t="b">
        <v>0</v>
      </c>
      <c r="K58" s="9" t="s">
        <v>171</v>
      </c>
      <c r="L58" s="9">
        <v>7.5104336301384357E-3</v>
      </c>
      <c r="M58" s="9">
        <v>1.5369118831887661E-9</v>
      </c>
      <c r="N58" s="9">
        <v>2.4058930938819672E-10</v>
      </c>
      <c r="O58" s="9">
        <v>8.635093203273432E-10</v>
      </c>
      <c r="P58" s="9">
        <v>1.403278164489439E-9</v>
      </c>
      <c r="Q58" s="9">
        <v>5.5767578115792729E-4</v>
      </c>
      <c r="R58" s="9">
        <v>9.2654878628291011E-5</v>
      </c>
      <c r="S58" s="9">
        <v>8.5755191011558317E-5</v>
      </c>
      <c r="T58" s="9">
        <v>3.9617069277285888E-4</v>
      </c>
      <c r="U58" s="9">
        <v>8.7759444709528551E-8</v>
      </c>
      <c r="V58" s="9">
        <v>3.0780947857059748E-5</v>
      </c>
      <c r="W58" s="9">
        <v>1.525574486162721E-2</v>
      </c>
      <c r="X58" s="9">
        <v>0.14796941066064709</v>
      </c>
      <c r="Y58" s="9">
        <v>1.0907473001971399E-3</v>
      </c>
      <c r="Z58" s="9">
        <v>2.9164679422452141E-8</v>
      </c>
      <c r="AA58" s="9">
        <v>0.1133021145125393</v>
      </c>
      <c r="AB58" s="9">
        <f>Parameter!C47</f>
        <v>-5.0000000000000001E-3</v>
      </c>
      <c r="AC58" s="9">
        <f t="shared" si="26"/>
        <v>-3.7552168150692178E-5</v>
      </c>
      <c r="AD58" s="9">
        <f t="shared" si="27"/>
        <v>-7.6845594159438302E-12</v>
      </c>
      <c r="AE58" s="9">
        <f t="shared" si="28"/>
        <v>-1.2029465469409836E-12</v>
      </c>
      <c r="AF58" s="9">
        <f t="shared" si="29"/>
        <v>-4.3175466016367158E-12</v>
      </c>
      <c r="AG58" s="9">
        <f t="shared" si="30"/>
        <v>-7.0163908224471956E-12</v>
      </c>
      <c r="AH58" s="9">
        <f t="shared" si="31"/>
        <v>-2.7883789057896366E-6</v>
      </c>
      <c r="AI58" s="9">
        <f t="shared" si="32"/>
        <v>-4.6327439314145508E-7</v>
      </c>
      <c r="AJ58" s="9">
        <f t="shared" si="33"/>
        <v>-4.2877595505779157E-7</v>
      </c>
      <c r="AK58" s="9">
        <f t="shared" si="34"/>
        <v>-1.9808534638642944E-6</v>
      </c>
      <c r="AL58" s="9">
        <f t="shared" si="35"/>
        <v>-4.3879722354764276E-10</v>
      </c>
      <c r="AM58" s="9">
        <f t="shared" si="36"/>
        <v>-1.5390473928529873E-7</v>
      </c>
      <c r="AN58" s="9">
        <f t="shared" si="37"/>
        <v>-7.6278724308136056E-5</v>
      </c>
      <c r="AO58" s="9">
        <f t="shared" si="38"/>
        <v>-7.3984705330323549E-4</v>
      </c>
      <c r="AP58" s="9">
        <f t="shared" si="39"/>
        <v>-5.4537365009856997E-6</v>
      </c>
      <c r="AQ58" s="9">
        <f t="shared" si="40"/>
        <v>-1.458233971122607E-10</v>
      </c>
      <c r="AR58" s="9">
        <f t="shared" si="41"/>
        <v>-5.6651057256269647E-4</v>
      </c>
    </row>
    <row r="59" spans="1:44" ht="51" x14ac:dyDescent="0.35">
      <c r="A59" s="9" t="s">
        <v>232</v>
      </c>
      <c r="B59" s="9" t="s">
        <v>75</v>
      </c>
      <c r="C59" s="9" t="s">
        <v>190</v>
      </c>
      <c r="D59" s="9" t="s">
        <v>246</v>
      </c>
      <c r="E59" s="9" t="s">
        <v>213</v>
      </c>
      <c r="F59" s="9" t="s">
        <v>56</v>
      </c>
      <c r="G59" s="9" t="s">
        <v>242</v>
      </c>
      <c r="H59" s="9">
        <v>0.17967</v>
      </c>
      <c r="I59" s="9" t="s">
        <v>254</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232</v>
      </c>
      <c r="B60" s="9" t="s">
        <v>75</v>
      </c>
      <c r="C60" s="9" t="s">
        <v>190</v>
      </c>
      <c r="D60" s="9" t="s">
        <v>246</v>
      </c>
      <c r="E60" s="9" t="s">
        <v>213</v>
      </c>
      <c r="F60" s="9" t="s">
        <v>56</v>
      </c>
      <c r="G60" s="9" t="s">
        <v>242</v>
      </c>
      <c r="H60" s="9">
        <v>1.666666E-2</v>
      </c>
      <c r="I60" s="9" t="s">
        <v>254</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214</v>
      </c>
      <c r="B61" s="9" t="s">
        <v>57</v>
      </c>
      <c r="C61" s="9" t="s">
        <v>190</v>
      </c>
      <c r="D61" s="9" t="s">
        <v>242</v>
      </c>
      <c r="E61" s="9" t="s">
        <v>214</v>
      </c>
      <c r="F61" s="9" t="s">
        <v>57</v>
      </c>
      <c r="G61" s="9" t="s">
        <v>242</v>
      </c>
      <c r="H61" s="9">
        <v>-1</v>
      </c>
      <c r="I61" s="9" t="s">
        <v>252</v>
      </c>
      <c r="J61" s="9" t="b">
        <v>0</v>
      </c>
      <c r="AB61" s="9">
        <f>H61</f>
        <v>-1</v>
      </c>
      <c r="AC61" s="9">
        <f t="shared" ref="AC61:AR61" si="42">+AC62+AC63+AC64+AC65+AC66+AC67</f>
        <v>2.3905874118175706E-2</v>
      </c>
      <c r="AD61" s="9">
        <f t="shared" si="42"/>
        <v>5.1015497236107054E-9</v>
      </c>
      <c r="AE61" s="9">
        <f t="shared" si="42"/>
        <v>3.9095077454140002E-10</v>
      </c>
      <c r="AF61" s="9">
        <f t="shared" si="42"/>
        <v>2.0489353729731303E-9</v>
      </c>
      <c r="AG61" s="9">
        <f t="shared" si="42"/>
        <v>2.111857318600909E-9</v>
      </c>
      <c r="AH61" s="9">
        <f t="shared" si="42"/>
        <v>1.4898400202453953E-3</v>
      </c>
      <c r="AI61" s="9">
        <f t="shared" si="42"/>
        <v>1.0599153893090963E-4</v>
      </c>
      <c r="AJ61" s="9">
        <f t="shared" si="42"/>
        <v>1.0025723044462845E-4</v>
      </c>
      <c r="AK61" s="9">
        <f t="shared" si="42"/>
        <v>3.3315049749953332E-4</v>
      </c>
      <c r="AL61" s="9">
        <f t="shared" si="42"/>
        <v>1.5785379882401675E-7</v>
      </c>
      <c r="AM61" s="9">
        <f t="shared" si="42"/>
        <v>3.5786353779932608E-5</v>
      </c>
      <c r="AN61" s="9">
        <f t="shared" si="42"/>
        <v>3.9885987615776018E-2</v>
      </c>
      <c r="AO61" s="9">
        <f t="shared" si="42"/>
        <v>1.0719489452201776</v>
      </c>
      <c r="AP61" s="9">
        <f t="shared" si="42"/>
        <v>1.6372497436828886E-3</v>
      </c>
      <c r="AQ61" s="9">
        <f t="shared" si="42"/>
        <v>3.1834369590780812E-8</v>
      </c>
      <c r="AR61" s="9">
        <f t="shared" si="42"/>
        <v>0.35847585517955283</v>
      </c>
    </row>
    <row r="62" spans="1:44" ht="76" x14ac:dyDescent="0.35">
      <c r="A62" s="9" t="s">
        <v>216</v>
      </c>
      <c r="B62" s="9" t="s">
        <v>59</v>
      </c>
      <c r="C62" s="9" t="s">
        <v>191</v>
      </c>
      <c r="D62" s="9" t="s">
        <v>243</v>
      </c>
      <c r="E62" s="9" t="s">
        <v>214</v>
      </c>
      <c r="F62" s="9" t="s">
        <v>57</v>
      </c>
      <c r="G62" s="9" t="s">
        <v>242</v>
      </c>
      <c r="H62" s="9">
        <v>0.1</v>
      </c>
      <c r="I62" s="9" t="s">
        <v>253</v>
      </c>
      <c r="J62" s="9" t="b">
        <v>0</v>
      </c>
      <c r="K62" s="9" t="s">
        <v>173</v>
      </c>
      <c r="L62" s="9">
        <v>8.6794167415729359E-2</v>
      </c>
      <c r="M62" s="9">
        <v>2.1284564433042459E-8</v>
      </c>
      <c r="N62" s="9">
        <v>1.6120344556734801E-9</v>
      </c>
      <c r="O62" s="9">
        <v>1.6156546777607789E-8</v>
      </c>
      <c r="P62" s="9">
        <v>7.5689813863396901E-9</v>
      </c>
      <c r="Q62" s="9">
        <v>6.196898803682095E-3</v>
      </c>
      <c r="R62" s="9">
        <v>2.662256396925514E-4</v>
      </c>
      <c r="S62" s="9">
        <v>2.7319140428780998E-4</v>
      </c>
      <c r="T62" s="9">
        <v>6.7799511386616251E-4</v>
      </c>
      <c r="U62" s="9">
        <v>6.5033429044003735E-7</v>
      </c>
      <c r="V62" s="9">
        <v>6.1240577241980767E-5</v>
      </c>
      <c r="W62" s="9">
        <v>0.31950666496318308</v>
      </c>
      <c r="X62" s="9">
        <v>2.499343636939138</v>
      </c>
      <c r="Y62" s="9">
        <v>6.2995751670887473E-3</v>
      </c>
      <c r="Z62" s="9">
        <v>2.1158529251567519E-7</v>
      </c>
      <c r="AA62" s="9">
        <v>1.4173422897516881</v>
      </c>
      <c r="AB62" s="9">
        <f>Parameter!C48</f>
        <v>0.1</v>
      </c>
      <c r="AC62" s="9">
        <f t="shared" ref="AC62:AC67" si="43">AB62*L62</f>
        <v>8.6794167415729356E-3</v>
      </c>
      <c r="AD62" s="9">
        <f t="shared" ref="AD62:AD67" si="44">AB62*M62</f>
        <v>2.1284564433042459E-9</v>
      </c>
      <c r="AE62" s="9">
        <f t="shared" ref="AE62:AE67" si="45">AB62*N62</f>
        <v>1.6120344556734802E-10</v>
      </c>
      <c r="AF62" s="9">
        <f t="shared" ref="AF62:AF67" si="46">AB62*O62</f>
        <v>1.6156546777607789E-9</v>
      </c>
      <c r="AG62" s="9">
        <f t="shared" ref="AG62:AG67" si="47">AB62*P62</f>
        <v>7.5689813863396905E-10</v>
      </c>
      <c r="AH62" s="9">
        <f t="shared" ref="AH62:AH67" si="48">AB62*Q62</f>
        <v>6.1968988036820952E-4</v>
      </c>
      <c r="AI62" s="9">
        <f t="shared" ref="AI62:AI67" si="49">AB62*R62</f>
        <v>2.6622563969255143E-5</v>
      </c>
      <c r="AJ62" s="9">
        <f t="shared" ref="AJ62:AJ67" si="50">AB62*S62</f>
        <v>2.7319140428781E-5</v>
      </c>
      <c r="AK62" s="9">
        <f t="shared" ref="AK62:AK67" si="51">AB62*T62</f>
        <v>6.779951138661626E-5</v>
      </c>
      <c r="AL62" s="9">
        <f t="shared" ref="AL62:AL67" si="52">AB62*U62</f>
        <v>6.5033429044003737E-8</v>
      </c>
      <c r="AM62" s="9">
        <f t="shared" ref="AM62:AM67" si="53">AB62*V62</f>
        <v>6.1240577241980769E-6</v>
      </c>
      <c r="AN62" s="9">
        <f t="shared" ref="AN62:AN67" si="54">AB62*W62</f>
        <v>3.1950666496318308E-2</v>
      </c>
      <c r="AO62" s="9">
        <f t="shared" ref="AO62:AO67" si="55">AB62*X62</f>
        <v>0.24993436369391381</v>
      </c>
      <c r="AP62" s="9">
        <f t="shared" ref="AP62:AP67" si="56">AB62*Y62</f>
        <v>6.299575167088748E-4</v>
      </c>
      <c r="AQ62" s="9">
        <f t="shared" ref="AQ62:AQ67" si="57">AB62*Z62</f>
        <v>2.1158529251567521E-8</v>
      </c>
      <c r="AR62" s="9">
        <f t="shared" ref="AR62:AR67" si="58">AB62*AA62</f>
        <v>0.14173422897516882</v>
      </c>
    </row>
    <row r="63" spans="1:44" ht="51" x14ac:dyDescent="0.35">
      <c r="A63" s="9" t="s">
        <v>219</v>
      </c>
      <c r="B63" s="9" t="s">
        <v>62</v>
      </c>
      <c r="C63" s="9" t="s">
        <v>190</v>
      </c>
      <c r="D63" s="9" t="s">
        <v>243</v>
      </c>
      <c r="E63" s="9" t="s">
        <v>214</v>
      </c>
      <c r="F63" s="9" t="s">
        <v>57</v>
      </c>
      <c r="G63" s="9" t="s">
        <v>242</v>
      </c>
      <c r="H63" s="9">
        <v>1</v>
      </c>
      <c r="I63" s="9" t="s">
        <v>253</v>
      </c>
      <c r="J63" s="9" t="b">
        <v>0</v>
      </c>
      <c r="K63" s="9" t="s">
        <v>175</v>
      </c>
      <c r="L63" s="9">
        <v>3.097410869365537E-4</v>
      </c>
      <c r="M63" s="9">
        <v>1.5766793399147301E-11</v>
      </c>
      <c r="N63" s="9">
        <v>1.6552465404972181E-11</v>
      </c>
      <c r="O63" s="9">
        <v>4.6494817079785029E-11</v>
      </c>
      <c r="P63" s="9">
        <v>4.905400676215399E-12</v>
      </c>
      <c r="Q63" s="9">
        <v>5.4275572734806973E-5</v>
      </c>
      <c r="R63" s="9">
        <v>7.2594400662388633E-7</v>
      </c>
      <c r="S63" s="9">
        <v>1.630585140717605E-6</v>
      </c>
      <c r="T63" s="9">
        <v>2.5387381894116151E-6</v>
      </c>
      <c r="U63" s="9">
        <v>3.171976599439298E-8</v>
      </c>
      <c r="V63" s="9">
        <v>2.2311460757037211E-7</v>
      </c>
      <c r="W63" s="9">
        <v>2.3178562401341381E-4</v>
      </c>
      <c r="X63" s="9">
        <v>1.902192705187356E-3</v>
      </c>
      <c r="Y63" s="9">
        <v>1.521865985919317E-4</v>
      </c>
      <c r="Z63" s="9">
        <v>8.1218038131578143E-10</v>
      </c>
      <c r="AA63" s="9">
        <v>7.1223504129566337E-3</v>
      </c>
      <c r="AB63" s="9">
        <f>Parameter!C49</f>
        <v>1</v>
      </c>
      <c r="AC63" s="9">
        <f t="shared" si="43"/>
        <v>3.097410869365537E-4</v>
      </c>
      <c r="AD63" s="9">
        <f t="shared" si="44"/>
        <v>1.5766793399147301E-11</v>
      </c>
      <c r="AE63" s="9">
        <f t="shared" si="45"/>
        <v>1.6552465404972181E-11</v>
      </c>
      <c r="AF63" s="9">
        <f t="shared" si="46"/>
        <v>4.6494817079785029E-11</v>
      </c>
      <c r="AG63" s="9">
        <f t="shared" si="47"/>
        <v>4.905400676215399E-12</v>
      </c>
      <c r="AH63" s="9">
        <f t="shared" si="48"/>
        <v>5.4275572734806973E-5</v>
      </c>
      <c r="AI63" s="9">
        <f t="shared" si="49"/>
        <v>7.2594400662388633E-7</v>
      </c>
      <c r="AJ63" s="9">
        <f t="shared" si="50"/>
        <v>1.630585140717605E-6</v>
      </c>
      <c r="AK63" s="9">
        <f t="shared" si="51"/>
        <v>2.5387381894116151E-6</v>
      </c>
      <c r="AL63" s="9">
        <f t="shared" si="52"/>
        <v>3.171976599439298E-8</v>
      </c>
      <c r="AM63" s="9">
        <f t="shared" si="53"/>
        <v>2.2311460757037211E-7</v>
      </c>
      <c r="AN63" s="9">
        <f t="shared" si="54"/>
        <v>2.3178562401341381E-4</v>
      </c>
      <c r="AO63" s="9">
        <f t="shared" si="55"/>
        <v>1.902192705187356E-3</v>
      </c>
      <c r="AP63" s="9">
        <f t="shared" si="56"/>
        <v>1.521865985919317E-4</v>
      </c>
      <c r="AQ63" s="9">
        <f t="shared" si="57"/>
        <v>8.1218038131578143E-10</v>
      </c>
      <c r="AR63" s="9">
        <f t="shared" si="58"/>
        <v>7.1223504129566337E-3</v>
      </c>
    </row>
    <row r="64" spans="1:44" ht="51" x14ac:dyDescent="0.35">
      <c r="A64" s="9" t="s">
        <v>222</v>
      </c>
      <c r="B64" s="9" t="s">
        <v>76</v>
      </c>
      <c r="C64" s="9" t="s">
        <v>190</v>
      </c>
      <c r="D64" s="9" t="s">
        <v>241</v>
      </c>
      <c r="E64" s="9" t="s">
        <v>214</v>
      </c>
      <c r="F64" s="9" t="s">
        <v>57</v>
      </c>
      <c r="G64" s="9" t="s">
        <v>242</v>
      </c>
      <c r="H64" s="9">
        <v>-0.73</v>
      </c>
      <c r="I64" s="9" t="s">
        <v>253</v>
      </c>
      <c r="J64" s="9" t="b">
        <v>0</v>
      </c>
      <c r="K64" s="9" t="s">
        <v>177</v>
      </c>
      <c r="L64" s="9">
        <v>4.1534073294853448E-3</v>
      </c>
      <c r="M64" s="9">
        <v>3.9718675284039031E-10</v>
      </c>
      <c r="N64" s="9">
        <v>2.9966991651123778E-10</v>
      </c>
      <c r="O64" s="9">
        <v>3.4760540921404098E-10</v>
      </c>
      <c r="P64" s="9">
        <v>5.133422681021446E-10</v>
      </c>
      <c r="Q64" s="9">
        <v>2.1018631319047069E-4</v>
      </c>
      <c r="R64" s="9">
        <v>2.7392229371164919E-5</v>
      </c>
      <c r="S64" s="9">
        <v>2.9057836075161221E-5</v>
      </c>
      <c r="T64" s="9">
        <v>9.9615160030306539E-5</v>
      </c>
      <c r="U64" s="9">
        <v>1.4528502469498381E-7</v>
      </c>
      <c r="V64" s="9">
        <v>8.6430942185980945E-6</v>
      </c>
      <c r="W64" s="9">
        <v>4.1553565339562913E-3</v>
      </c>
      <c r="X64" s="9">
        <v>0.1139045320374988</v>
      </c>
      <c r="Y64" s="9">
        <v>7.6105389037561225E-4</v>
      </c>
      <c r="Z64" s="9">
        <v>3.3622094428845957E-8</v>
      </c>
      <c r="AA64" s="9">
        <v>5.8871627029074003E-2</v>
      </c>
      <c r="AB64" s="9">
        <f>Parameter!C50</f>
        <v>-0.73</v>
      </c>
      <c r="AC64" s="9">
        <f t="shared" si="43"/>
        <v>-3.0319873505243017E-3</v>
      </c>
      <c r="AD64" s="9">
        <f t="shared" si="44"/>
        <v>-2.899463295734849E-10</v>
      </c>
      <c r="AE64" s="9">
        <f t="shared" si="45"/>
        <v>-2.1875903905320358E-10</v>
      </c>
      <c r="AF64" s="9">
        <f t="shared" si="46"/>
        <v>-2.5375194872624989E-10</v>
      </c>
      <c r="AG64" s="9">
        <f t="shared" si="47"/>
        <v>-3.7473985571456557E-10</v>
      </c>
      <c r="AH64" s="9">
        <f t="shared" si="48"/>
        <v>-1.5343600862904359E-4</v>
      </c>
      <c r="AI64" s="9">
        <f t="shared" si="49"/>
        <v>-1.9996327440950391E-5</v>
      </c>
      <c r="AJ64" s="9">
        <f t="shared" si="50"/>
        <v>-2.1212220334867691E-5</v>
      </c>
      <c r="AK64" s="9">
        <f t="shared" si="51"/>
        <v>-7.2719066822123768E-5</v>
      </c>
      <c r="AL64" s="9">
        <f t="shared" si="52"/>
        <v>-1.0605806802733818E-7</v>
      </c>
      <c r="AM64" s="9">
        <f t="shared" si="53"/>
        <v>-6.3094587795766092E-6</v>
      </c>
      <c r="AN64" s="9">
        <f t="shared" si="54"/>
        <v>-3.0334102697880927E-3</v>
      </c>
      <c r="AO64" s="9">
        <f t="shared" si="55"/>
        <v>-8.3150308387374125E-2</v>
      </c>
      <c r="AP64" s="9">
        <f t="shared" si="56"/>
        <v>-5.5556933997419691E-4</v>
      </c>
      <c r="AQ64" s="9">
        <f t="shared" si="57"/>
        <v>-2.454412893305755E-8</v>
      </c>
      <c r="AR64" s="9">
        <f t="shared" si="58"/>
        <v>-4.2976287731224021E-2</v>
      </c>
    </row>
    <row r="65" spans="1:44" ht="63.5" x14ac:dyDescent="0.35">
      <c r="A65" s="9" t="s">
        <v>233</v>
      </c>
      <c r="B65" s="9" t="s">
        <v>77</v>
      </c>
      <c r="C65" s="9" t="s">
        <v>190</v>
      </c>
      <c r="D65" s="9" t="s">
        <v>241</v>
      </c>
      <c r="E65" s="9" t="s">
        <v>214</v>
      </c>
      <c r="F65" s="9" t="s">
        <v>57</v>
      </c>
      <c r="G65" s="9" t="s">
        <v>242</v>
      </c>
      <c r="H65" s="9">
        <v>-1</v>
      </c>
      <c r="I65" s="9" t="s">
        <v>253</v>
      </c>
      <c r="J65" s="9" t="b">
        <v>0</v>
      </c>
      <c r="K65" s="9" t="s">
        <v>179</v>
      </c>
      <c r="L65" s="9">
        <v>-1.7948703640190519E-2</v>
      </c>
      <c r="M65" s="9">
        <v>-3.2472728164807971E-9</v>
      </c>
      <c r="N65" s="9">
        <v>-4.3187139662228341E-10</v>
      </c>
      <c r="O65" s="9">
        <v>-6.4053085065881609E-10</v>
      </c>
      <c r="P65" s="9">
        <v>-1.72479363500529E-9</v>
      </c>
      <c r="Q65" s="9">
        <v>-9.6931057577142243E-4</v>
      </c>
      <c r="R65" s="9">
        <v>-9.8639358395980999E-5</v>
      </c>
      <c r="S65" s="9">
        <v>-9.2519725209997536E-5</v>
      </c>
      <c r="T65" s="9">
        <v>-3.3553131474562921E-4</v>
      </c>
      <c r="U65" s="9">
        <v>-1.6715867181295821E-7</v>
      </c>
      <c r="V65" s="9">
        <v>-3.5748640227740767E-5</v>
      </c>
      <c r="W65" s="9">
        <v>-1.067374176523238E-2</v>
      </c>
      <c r="X65" s="9">
        <v>-0.90326269720845054</v>
      </c>
      <c r="Y65" s="9">
        <v>-1.4106749683562791E-3</v>
      </c>
      <c r="Z65" s="9">
        <v>-3.4407788890955058E-8</v>
      </c>
      <c r="AA65" s="9">
        <v>-0.25259556352265139</v>
      </c>
      <c r="AB65" s="9">
        <f>Parameter!C51</f>
        <v>-1</v>
      </c>
      <c r="AC65" s="9">
        <f t="shared" si="43"/>
        <v>1.7948703640190519E-2</v>
      </c>
      <c r="AD65" s="9">
        <f t="shared" si="44"/>
        <v>3.2472728164807971E-9</v>
      </c>
      <c r="AE65" s="9">
        <f t="shared" si="45"/>
        <v>4.3187139662228341E-10</v>
      </c>
      <c r="AF65" s="9">
        <f t="shared" si="46"/>
        <v>6.4053085065881609E-10</v>
      </c>
      <c r="AG65" s="9">
        <f t="shared" si="47"/>
        <v>1.72479363500529E-9</v>
      </c>
      <c r="AH65" s="9">
        <f t="shared" si="48"/>
        <v>9.6931057577142243E-4</v>
      </c>
      <c r="AI65" s="9">
        <f t="shared" si="49"/>
        <v>9.8639358395980999E-5</v>
      </c>
      <c r="AJ65" s="9">
        <f t="shared" si="50"/>
        <v>9.2519725209997536E-5</v>
      </c>
      <c r="AK65" s="9">
        <f t="shared" si="51"/>
        <v>3.3553131474562921E-4</v>
      </c>
      <c r="AL65" s="9">
        <f t="shared" si="52"/>
        <v>1.6715867181295821E-7</v>
      </c>
      <c r="AM65" s="9">
        <f t="shared" si="53"/>
        <v>3.5748640227740767E-5</v>
      </c>
      <c r="AN65" s="9">
        <f t="shared" si="54"/>
        <v>1.067374176523238E-2</v>
      </c>
      <c r="AO65" s="9">
        <f t="shared" si="55"/>
        <v>0.90326269720845054</v>
      </c>
      <c r="AP65" s="9">
        <f t="shared" si="56"/>
        <v>1.4106749683562791E-3</v>
      </c>
      <c r="AQ65" s="9">
        <f t="shared" si="57"/>
        <v>3.4407788890955058E-8</v>
      </c>
      <c r="AR65" s="9">
        <f t="shared" si="58"/>
        <v>0.25259556352265139</v>
      </c>
    </row>
    <row r="66" spans="1:44" ht="51" x14ac:dyDescent="0.35">
      <c r="A66" s="9" t="s">
        <v>234</v>
      </c>
      <c r="B66" s="9" t="s">
        <v>78</v>
      </c>
      <c r="C66" s="9" t="s">
        <v>190</v>
      </c>
      <c r="D66" s="9" t="s">
        <v>247</v>
      </c>
      <c r="E66" s="9" t="s">
        <v>214</v>
      </c>
      <c r="F66" s="9" t="s">
        <v>57</v>
      </c>
      <c r="G66" s="9" t="s">
        <v>242</v>
      </c>
      <c r="H66" s="9">
        <v>1.7100000000000001E-9</v>
      </c>
      <c r="I66" s="9" t="s">
        <v>254</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235</v>
      </c>
      <c r="B67" s="9" t="s">
        <v>79</v>
      </c>
      <c r="C67" s="9" t="s">
        <v>190</v>
      </c>
      <c r="D67" s="9" t="s">
        <v>247</v>
      </c>
      <c r="E67" s="9" t="s">
        <v>214</v>
      </c>
      <c r="F67" s="9" t="s">
        <v>57</v>
      </c>
      <c r="G67" s="9" t="s">
        <v>242</v>
      </c>
      <c r="H67" s="9">
        <v>2.3099999999999998E-8</v>
      </c>
      <c r="I67" s="9" t="s">
        <v>254</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215</v>
      </c>
      <c r="B68" s="9" t="s">
        <v>58</v>
      </c>
      <c r="C68" s="9" t="s">
        <v>190</v>
      </c>
      <c r="D68" s="9" t="s">
        <v>242</v>
      </c>
      <c r="E68" s="9" t="s">
        <v>215</v>
      </c>
      <c r="F68" s="9" t="s">
        <v>58</v>
      </c>
      <c r="G68" s="9" t="s">
        <v>242</v>
      </c>
      <c r="H68" s="9">
        <v>-1</v>
      </c>
      <c r="I68" s="9" t="s">
        <v>252</v>
      </c>
      <c r="J68" s="9" t="b">
        <v>0</v>
      </c>
      <c r="AB68" s="9">
        <f>H68</f>
        <v>-1</v>
      </c>
      <c r="AC68" s="9">
        <f t="shared" ref="AC68:AR68" si="59">+AC69+AC70+AC71+AC72</f>
        <v>2.2288412010976987E-2</v>
      </c>
      <c r="AD68" s="9">
        <f t="shared" si="59"/>
        <v>4.3115010381329201E-9</v>
      </c>
      <c r="AE68" s="9">
        <f t="shared" si="59"/>
        <v>5.1255562540595738E-10</v>
      </c>
      <c r="AF68" s="9">
        <f t="shared" si="59"/>
        <v>1.4483651657392055E-9</v>
      </c>
      <c r="AG68" s="9">
        <f t="shared" si="59"/>
        <v>2.1032427043222746E-9</v>
      </c>
      <c r="AH68" s="9">
        <f t="shared" si="59"/>
        <v>1.2791555159555271E-3</v>
      </c>
      <c r="AI68" s="9">
        <f t="shared" si="59"/>
        <v>1.1195064038060858E-4</v>
      </c>
      <c r="AJ68" s="9">
        <f t="shared" si="59"/>
        <v>1.0617929542438804E-4</v>
      </c>
      <c r="AK68" s="9">
        <f t="shared" si="59"/>
        <v>3.6943107043893732E-4</v>
      </c>
      <c r="AL68" s="9">
        <f t="shared" si="59"/>
        <v>1.9967538633496007E-7</v>
      </c>
      <c r="AM68" s="9">
        <f t="shared" si="59"/>
        <v>3.8810669089839804E-5</v>
      </c>
      <c r="AN68" s="9">
        <f t="shared" si="59"/>
        <v>2.6712279013391529E-2</v>
      </c>
      <c r="AO68" s="9">
        <f t="shared" si="59"/>
        <v>1.0282298790554074</v>
      </c>
      <c r="AP68" s="9">
        <f t="shared" si="59"/>
        <v>1.7256537267107165E-3</v>
      </c>
      <c r="AQ68" s="9">
        <f t="shared" si="59"/>
        <v>4.498705351673882E-8</v>
      </c>
      <c r="AR68" s="9">
        <f t="shared" si="59"/>
        <v>0.32346267801023582</v>
      </c>
    </row>
    <row r="69" spans="1:44" ht="76" x14ac:dyDescent="0.35">
      <c r="A69" s="9" t="s">
        <v>216</v>
      </c>
      <c r="B69" s="9" t="s">
        <v>59</v>
      </c>
      <c r="C69" s="9" t="s">
        <v>191</v>
      </c>
      <c r="D69" s="9" t="s">
        <v>243</v>
      </c>
      <c r="E69" s="9" t="s">
        <v>215</v>
      </c>
      <c r="F69" s="9" t="s">
        <v>58</v>
      </c>
      <c r="G69" s="9" t="s">
        <v>242</v>
      </c>
      <c r="H69" s="9">
        <v>0.05</v>
      </c>
      <c r="I69" s="9" t="s">
        <v>253</v>
      </c>
      <c r="J69" s="9" t="b">
        <v>0</v>
      </c>
      <c r="K69" s="9" t="s">
        <v>181</v>
      </c>
      <c r="L69" s="9">
        <v>8.6794167415729359E-2</v>
      </c>
      <c r="M69" s="9">
        <v>2.1284564433042459E-8</v>
      </c>
      <c r="N69" s="9">
        <v>1.6120344556734801E-9</v>
      </c>
      <c r="O69" s="9">
        <v>1.6156546777607789E-8</v>
      </c>
      <c r="P69" s="9">
        <v>7.5689813863396901E-9</v>
      </c>
      <c r="Q69" s="9">
        <v>6.196898803682095E-3</v>
      </c>
      <c r="R69" s="9">
        <v>2.662256396925514E-4</v>
      </c>
      <c r="S69" s="9">
        <v>2.7319140428780998E-4</v>
      </c>
      <c r="T69" s="9">
        <v>6.7799511386616251E-4</v>
      </c>
      <c r="U69" s="9">
        <v>6.5033429044003735E-7</v>
      </c>
      <c r="V69" s="9">
        <v>6.1240577241980767E-5</v>
      </c>
      <c r="W69" s="9">
        <v>0.31950666496318308</v>
      </c>
      <c r="X69" s="9">
        <v>2.499343636939138</v>
      </c>
      <c r="Y69" s="9">
        <v>6.2995751670887473E-3</v>
      </c>
      <c r="Z69" s="9">
        <v>2.1158529251567519E-7</v>
      </c>
      <c r="AA69" s="9">
        <v>1.4173422897516881</v>
      </c>
      <c r="AB69" s="9">
        <f>Parameter!C52</f>
        <v>0.05</v>
      </c>
      <c r="AC69" s="9">
        <f>AB69*L69</f>
        <v>4.3397083707864678E-3</v>
      </c>
      <c r="AD69" s="9">
        <f>AB69*M69</f>
        <v>1.064228221652123E-9</v>
      </c>
      <c r="AE69" s="9">
        <f>AB69*N69</f>
        <v>8.0601722783674011E-11</v>
      </c>
      <c r="AF69" s="9">
        <f>AB69*O69</f>
        <v>8.0782733888038946E-10</v>
      </c>
      <c r="AG69" s="9">
        <f>AB69*P69</f>
        <v>3.7844906931698452E-10</v>
      </c>
      <c r="AH69" s="9">
        <f>AB69*Q69</f>
        <v>3.0984494018410476E-4</v>
      </c>
      <c r="AI69" s="9">
        <f>AB69*R69</f>
        <v>1.3311281984627572E-5</v>
      </c>
      <c r="AJ69" s="9">
        <f>AB69*S69</f>
        <v>1.36595702143905E-5</v>
      </c>
      <c r="AK69" s="9">
        <f>AB69*T69</f>
        <v>3.389975569330813E-5</v>
      </c>
      <c r="AL69" s="9">
        <f>AB69*U69</f>
        <v>3.2516714522001869E-8</v>
      </c>
      <c r="AM69" s="9">
        <f>AB69*V69</f>
        <v>3.0620288620990384E-6</v>
      </c>
      <c r="AN69" s="9">
        <f>AB69*W69</f>
        <v>1.5975333248159154E-2</v>
      </c>
      <c r="AO69" s="9">
        <f>AB69*X69</f>
        <v>0.1249671818469569</v>
      </c>
      <c r="AP69" s="9">
        <f>AB69*Y69</f>
        <v>3.149787583544374E-4</v>
      </c>
      <c r="AQ69" s="9">
        <f>AB69*Z69</f>
        <v>1.0579264625783761E-8</v>
      </c>
      <c r="AR69" s="9">
        <f>AB69*AA69</f>
        <v>7.0867114487584412E-2</v>
      </c>
    </row>
    <row r="70" spans="1:44" ht="63.5" x14ac:dyDescent="0.35">
      <c r="A70" s="9" t="s">
        <v>233</v>
      </c>
      <c r="B70" s="9" t="s">
        <v>77</v>
      </c>
      <c r="C70" s="9" t="s">
        <v>190</v>
      </c>
      <c r="D70" s="9" t="s">
        <v>241</v>
      </c>
      <c r="E70" s="9" t="s">
        <v>215</v>
      </c>
      <c r="F70" s="9" t="s">
        <v>58</v>
      </c>
      <c r="G70" s="9" t="s">
        <v>242</v>
      </c>
      <c r="H70" s="9">
        <v>-1</v>
      </c>
      <c r="I70" s="9" t="s">
        <v>253</v>
      </c>
      <c r="J70" s="9" t="b">
        <v>0</v>
      </c>
      <c r="K70" s="9" t="s">
        <v>183</v>
      </c>
      <c r="L70" s="9">
        <v>-1.7948703640190519E-2</v>
      </c>
      <c r="M70" s="9">
        <v>-3.2472728164807971E-9</v>
      </c>
      <c r="N70" s="9">
        <v>-4.3187139662228341E-10</v>
      </c>
      <c r="O70" s="9">
        <v>-6.4053085065881609E-10</v>
      </c>
      <c r="P70" s="9">
        <v>-1.72479363500529E-9</v>
      </c>
      <c r="Q70" s="9">
        <v>-9.6931057577142243E-4</v>
      </c>
      <c r="R70" s="9">
        <v>-9.8639358395980999E-5</v>
      </c>
      <c r="S70" s="9">
        <v>-9.2519725209997536E-5</v>
      </c>
      <c r="T70" s="9">
        <v>-3.3553131474562921E-4</v>
      </c>
      <c r="U70" s="9">
        <v>-1.6715867181295821E-7</v>
      </c>
      <c r="V70" s="9">
        <v>-3.5748640227740767E-5</v>
      </c>
      <c r="W70" s="9">
        <v>-1.067374176523238E-2</v>
      </c>
      <c r="X70" s="9">
        <v>-0.90326269720845054</v>
      </c>
      <c r="Y70" s="9">
        <v>-1.4106749683562791E-3</v>
      </c>
      <c r="Z70" s="9">
        <v>-3.4407788890955058E-8</v>
      </c>
      <c r="AA70" s="9">
        <v>-0.25259556352265139</v>
      </c>
      <c r="AB70" s="9">
        <f>Parameter!C53</f>
        <v>-1</v>
      </c>
      <c r="AC70" s="9">
        <f>AB70*L70</f>
        <v>1.7948703640190519E-2</v>
      </c>
      <c r="AD70" s="9">
        <f>AB70*M70</f>
        <v>3.2472728164807971E-9</v>
      </c>
      <c r="AE70" s="9">
        <f>AB70*N70</f>
        <v>4.3187139662228341E-10</v>
      </c>
      <c r="AF70" s="9">
        <f>AB70*O70</f>
        <v>6.4053085065881609E-10</v>
      </c>
      <c r="AG70" s="9">
        <f>AB70*P70</f>
        <v>1.72479363500529E-9</v>
      </c>
      <c r="AH70" s="9">
        <f>AB70*Q70</f>
        <v>9.6931057577142243E-4</v>
      </c>
      <c r="AI70" s="9">
        <f>AB70*R70</f>
        <v>9.8639358395980999E-5</v>
      </c>
      <c r="AJ70" s="9">
        <f>AB70*S70</f>
        <v>9.2519725209997536E-5</v>
      </c>
      <c r="AK70" s="9">
        <f>AB70*T70</f>
        <v>3.3553131474562921E-4</v>
      </c>
      <c r="AL70" s="9">
        <f>AB70*U70</f>
        <v>1.6715867181295821E-7</v>
      </c>
      <c r="AM70" s="9">
        <f>AB70*V70</f>
        <v>3.5748640227740767E-5</v>
      </c>
      <c r="AN70" s="9">
        <f>AB70*W70</f>
        <v>1.067374176523238E-2</v>
      </c>
      <c r="AO70" s="9">
        <f>AB70*X70</f>
        <v>0.90326269720845054</v>
      </c>
      <c r="AP70" s="9">
        <f>AB70*Y70</f>
        <v>1.4106749683562791E-3</v>
      </c>
      <c r="AQ70" s="9">
        <f>AB70*Z70</f>
        <v>3.4407788890955058E-8</v>
      </c>
      <c r="AR70" s="9">
        <f>AB70*AA70</f>
        <v>0.25259556352265139</v>
      </c>
    </row>
    <row r="71" spans="1:44" ht="51" x14ac:dyDescent="0.35">
      <c r="A71" s="9" t="s">
        <v>234</v>
      </c>
      <c r="B71" s="9" t="s">
        <v>78</v>
      </c>
      <c r="C71" s="9" t="s">
        <v>190</v>
      </c>
      <c r="D71" s="9" t="s">
        <v>247</v>
      </c>
      <c r="E71" s="9" t="s">
        <v>215</v>
      </c>
      <c r="F71" s="9" t="s">
        <v>58</v>
      </c>
      <c r="G71" s="9" t="s">
        <v>242</v>
      </c>
      <c r="H71" s="9">
        <v>1.7100000000000001E-9</v>
      </c>
      <c r="I71" s="9" t="s">
        <v>254</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235</v>
      </c>
      <c r="B72" s="9" t="s">
        <v>79</v>
      </c>
      <c r="C72" s="9" t="s">
        <v>190</v>
      </c>
      <c r="D72" s="9" t="s">
        <v>247</v>
      </c>
      <c r="E72" s="9" t="s">
        <v>215</v>
      </c>
      <c r="F72" s="9" t="s">
        <v>58</v>
      </c>
      <c r="G72" s="9" t="s">
        <v>242</v>
      </c>
      <c r="H72" s="9">
        <v>2.3099999999999998E-8</v>
      </c>
      <c r="I72" s="9" t="s">
        <v>254</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200</v>
      </c>
      <c r="B1" s="5" t="s">
        <v>236</v>
      </c>
      <c r="C1" s="5" t="s">
        <v>237</v>
      </c>
      <c r="D1" s="5" t="s">
        <v>238</v>
      </c>
      <c r="E1" s="5" t="s">
        <v>248</v>
      </c>
      <c r="F1" s="5" t="s">
        <v>249</v>
      </c>
      <c r="G1" s="5" t="s">
        <v>250</v>
      </c>
      <c r="H1" s="5" t="s">
        <v>46</v>
      </c>
      <c r="I1" s="5" t="s">
        <v>251</v>
      </c>
      <c r="J1" s="5" t="s">
        <v>255</v>
      </c>
      <c r="K1" s="5" t="s">
        <v>256</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257</v>
      </c>
      <c r="AC1" s="5" t="s">
        <v>258</v>
      </c>
      <c r="AD1" s="5" t="s">
        <v>259</v>
      </c>
      <c r="AE1" s="5" t="s">
        <v>260</v>
      </c>
      <c r="AF1" s="5" t="s">
        <v>261</v>
      </c>
      <c r="AG1" s="5" t="s">
        <v>262</v>
      </c>
      <c r="AH1" s="5" t="s">
        <v>263</v>
      </c>
      <c r="AI1" s="5" t="s">
        <v>264</v>
      </c>
      <c r="AJ1" s="5" t="s">
        <v>265</v>
      </c>
      <c r="AK1" s="5" t="s">
        <v>266</v>
      </c>
      <c r="AL1" s="5" t="s">
        <v>267</v>
      </c>
      <c r="AM1" s="5" t="s">
        <v>268</v>
      </c>
      <c r="AN1" s="5" t="s">
        <v>269</v>
      </c>
      <c r="AO1" s="5" t="s">
        <v>270</v>
      </c>
      <c r="AP1" s="5" t="s">
        <v>271</v>
      </c>
      <c r="AQ1" s="5" t="s">
        <v>272</v>
      </c>
      <c r="AR1" s="5" t="s">
        <v>273</v>
      </c>
    </row>
    <row r="2" spans="1:44" ht="26" x14ac:dyDescent="0.35">
      <c r="A2" s="9" t="s">
        <v>201</v>
      </c>
      <c r="B2" s="9" t="s">
        <v>47</v>
      </c>
      <c r="C2" s="9" t="s">
        <v>190</v>
      </c>
      <c r="D2" s="9" t="s">
        <v>239</v>
      </c>
      <c r="E2" s="9" t="s">
        <v>201</v>
      </c>
      <c r="F2" s="9" t="s">
        <v>47</v>
      </c>
      <c r="G2" s="9" t="s">
        <v>239</v>
      </c>
      <c r="H2" s="9">
        <v>1</v>
      </c>
      <c r="I2" s="9" t="s">
        <v>252</v>
      </c>
      <c r="J2" s="9" t="b">
        <v>0</v>
      </c>
      <c r="AB2" s="9">
        <f>H2</f>
        <v>1</v>
      </c>
      <c r="AC2" s="9">
        <f t="shared" ref="AC2:AR2" si="0">+AC3+AC4+AC5</f>
        <v>5.35986686324183E-2</v>
      </c>
      <c r="AD2" s="9">
        <f t="shared" si="0"/>
        <v>6.2190019531519506E-8</v>
      </c>
      <c r="AE2" s="9">
        <f t="shared" si="0"/>
        <v>1.3066444621916113E-9</v>
      </c>
      <c r="AF2" s="9">
        <f t="shared" si="0"/>
        <v>4.2654820512112036E-9</v>
      </c>
      <c r="AG2" s="9">
        <f t="shared" si="0"/>
        <v>3.6429001000310118E-9</v>
      </c>
      <c r="AH2" s="9">
        <f t="shared" si="0"/>
        <v>1.7468911977758409E-2</v>
      </c>
      <c r="AI2" s="9">
        <f t="shared" si="0"/>
        <v>3.4721527990212947E-4</v>
      </c>
      <c r="AJ2" s="9">
        <f t="shared" si="0"/>
        <v>5.4770813539367234E-4</v>
      </c>
      <c r="AK2" s="9">
        <f t="shared" si="0"/>
        <v>9.7010980288358343E-4</v>
      </c>
      <c r="AL2" s="9">
        <f t="shared" si="0"/>
        <v>1.0273222385780476E-6</v>
      </c>
      <c r="AM2" s="9">
        <f t="shared" si="0"/>
        <v>8.837199923425194E-5</v>
      </c>
      <c r="AN2" s="9">
        <f t="shared" si="0"/>
        <v>6.3542569164320661E-2</v>
      </c>
      <c r="AO2" s="9">
        <f t="shared" si="0"/>
        <v>1.8412070769443654</v>
      </c>
      <c r="AP2" s="9">
        <f t="shared" si="0"/>
        <v>1.908112258503606E-2</v>
      </c>
      <c r="AQ2" s="9">
        <f t="shared" si="0"/>
        <v>1.0871563915461977E-7</v>
      </c>
      <c r="AR2" s="9">
        <f t="shared" si="0"/>
        <v>3.9060343536216502</v>
      </c>
    </row>
    <row r="3" spans="1:44" ht="38.5" x14ac:dyDescent="0.35">
      <c r="A3" s="9" t="s">
        <v>202</v>
      </c>
      <c r="B3" s="9" t="s">
        <v>48</v>
      </c>
      <c r="C3" s="9" t="s">
        <v>190</v>
      </c>
      <c r="D3" s="9" t="s">
        <v>240</v>
      </c>
      <c r="E3" s="9" t="s">
        <v>201</v>
      </c>
      <c r="F3" s="9" t="s">
        <v>47</v>
      </c>
      <c r="G3" s="9" t="s">
        <v>239</v>
      </c>
      <c r="H3" s="9">
        <v>0.08</v>
      </c>
      <c r="I3" s="9" t="s">
        <v>253</v>
      </c>
      <c r="J3" s="9" t="b">
        <v>0</v>
      </c>
      <c r="K3" s="9" t="s">
        <v>83</v>
      </c>
      <c r="L3" s="9">
        <v>0.41446022699081542</v>
      </c>
      <c r="M3" s="9">
        <v>7.5221185663545978E-7</v>
      </c>
      <c r="N3" s="9">
        <v>7.6573526561409536E-9</v>
      </c>
      <c r="O3" s="9">
        <v>2.9719652658826782E-8</v>
      </c>
      <c r="P3" s="9">
        <v>2.5182876892248481E-8</v>
      </c>
      <c r="Q3" s="9">
        <v>0.20264057810028441</v>
      </c>
      <c r="R3" s="9">
        <v>2.8704717803953732E-3</v>
      </c>
      <c r="S3" s="9">
        <v>5.193185183378881E-3</v>
      </c>
      <c r="T3" s="9">
        <v>6.7507408911065409E-3</v>
      </c>
      <c r="U3" s="9">
        <v>3.303581800479264E-6</v>
      </c>
      <c r="V3" s="9">
        <v>6.1990275077201517E-4</v>
      </c>
      <c r="W3" s="9">
        <v>0.49247342371126213</v>
      </c>
      <c r="X3" s="9">
        <v>1.3640134228553999</v>
      </c>
      <c r="Y3" s="9">
        <v>4.9851293034609237E-2</v>
      </c>
      <c r="Z3" s="9">
        <v>2.7011030710162948E-7</v>
      </c>
      <c r="AA3" s="9">
        <v>45.459752951160368</v>
      </c>
      <c r="AB3" s="9">
        <f>Parameter!D3</f>
        <v>0.08</v>
      </c>
      <c r="AC3" s="9">
        <f>AB3*L3</f>
        <v>3.3156818159265231E-2</v>
      </c>
      <c r="AD3" s="9">
        <f>AB3*M3</f>
        <v>6.0176948530836786E-8</v>
      </c>
      <c r="AE3" s="9">
        <f>AB3*N3</f>
        <v>6.1258821249127635E-10</v>
      </c>
      <c r="AF3" s="9">
        <f>AB3*O3</f>
        <v>2.3775722127061427E-9</v>
      </c>
      <c r="AG3" s="9">
        <f>AB3*P3</f>
        <v>2.0146301513798784E-9</v>
      </c>
      <c r="AH3" s="9">
        <f>AB3*Q3</f>
        <v>1.6211246248022754E-2</v>
      </c>
      <c r="AI3" s="9">
        <f>AB3*R3</f>
        <v>2.2963774243162986E-4</v>
      </c>
      <c r="AJ3" s="9">
        <f>AB3*S3</f>
        <v>4.1545481467031048E-4</v>
      </c>
      <c r="AK3" s="9">
        <f>AB3*T3</f>
        <v>5.4005927128852329E-4</v>
      </c>
      <c r="AL3" s="9">
        <f>AB3*U3</f>
        <v>2.6428654403834111E-7</v>
      </c>
      <c r="AM3" s="9">
        <f>AB3*V3</f>
        <v>4.9592220061761215E-5</v>
      </c>
      <c r="AN3" s="9">
        <f>AB3*W3</f>
        <v>3.939787389690097E-2</v>
      </c>
      <c r="AO3" s="9">
        <f>AB3*X3</f>
        <v>0.109121073828432</v>
      </c>
      <c r="AP3" s="9">
        <f>AB3*Y3</f>
        <v>3.988103442768739E-3</v>
      </c>
      <c r="AQ3" s="9">
        <f>AB3*Z3</f>
        <v>2.1608824568130358E-8</v>
      </c>
      <c r="AR3" s="9">
        <f>AB3*AA3</f>
        <v>3.6367802360928296</v>
      </c>
    </row>
    <row r="4" spans="1:44" ht="38.5" x14ac:dyDescent="0.35">
      <c r="A4" s="9" t="s">
        <v>203</v>
      </c>
      <c r="B4" s="9" t="s">
        <v>49</v>
      </c>
      <c r="C4" s="9" t="s">
        <v>190</v>
      </c>
      <c r="D4" s="9" t="s">
        <v>241</v>
      </c>
      <c r="E4" s="9" t="s">
        <v>201</v>
      </c>
      <c r="F4" s="9" t="s">
        <v>47</v>
      </c>
      <c r="G4" s="9" t="s">
        <v>239</v>
      </c>
      <c r="H4" s="9">
        <v>0.66</v>
      </c>
      <c r="I4" s="9" t="s">
        <v>253</v>
      </c>
      <c r="J4" s="9" t="b">
        <v>0</v>
      </c>
      <c r="K4" s="9" t="s">
        <v>85</v>
      </c>
      <c r="L4" s="9">
        <v>1.1457185504062989E-2</v>
      </c>
      <c r="M4" s="9">
        <v>1.816160418768854E-9</v>
      </c>
      <c r="N4" s="9">
        <v>5.225158853857245E-10</v>
      </c>
      <c r="O4" s="9">
        <v>1.1410477232724339E-9</v>
      </c>
      <c r="P4" s="9">
        <v>1.426792991190455E-9</v>
      </c>
      <c r="Q4" s="9">
        <v>6.1170228089844599E-4</v>
      </c>
      <c r="R4" s="9">
        <v>1.006903624020231E-4</v>
      </c>
      <c r="S4" s="9">
        <v>9.6802113129955503E-5</v>
      </c>
      <c r="T4" s="9">
        <v>3.590286192955486E-4</v>
      </c>
      <c r="U4" s="9">
        <v>2.6719411069327961E-7</v>
      </c>
      <c r="V4" s="9">
        <v>3.2232958160928562E-5</v>
      </c>
      <c r="W4" s="9">
        <v>1.6529689097672291E-2</v>
      </c>
      <c r="X4" s="9">
        <v>1.1849493058264311</v>
      </c>
      <c r="Y4" s="9">
        <v>3.2197679557860988E-3</v>
      </c>
      <c r="Z4" s="9">
        <v>7.3811224761533617E-8</v>
      </c>
      <c r="AA4" s="9">
        <v>0.16944055383569889</v>
      </c>
      <c r="AB4" s="9">
        <f>Parameter!D4</f>
        <v>0.66</v>
      </c>
      <c r="AC4" s="9">
        <f>AB4*L4</f>
        <v>7.5617424326815735E-3</v>
      </c>
      <c r="AD4" s="9">
        <f>AB4*M4</f>
        <v>1.1986658763874438E-9</v>
      </c>
      <c r="AE4" s="9">
        <f>AB4*N4</f>
        <v>3.4486048435457819E-10</v>
      </c>
      <c r="AF4" s="9">
        <f>AB4*O4</f>
        <v>7.5309149735980647E-10</v>
      </c>
      <c r="AG4" s="9">
        <f>AB4*P4</f>
        <v>9.4168337418570028E-10</v>
      </c>
      <c r="AH4" s="9">
        <f>AB4*Q4</f>
        <v>4.0372350539297436E-4</v>
      </c>
      <c r="AI4" s="9">
        <f>AB4*R4</f>
        <v>6.6455639185335249E-5</v>
      </c>
      <c r="AJ4" s="9">
        <f>AB4*S4</f>
        <v>6.388939466577063E-5</v>
      </c>
      <c r="AK4" s="9">
        <f>AB4*T4</f>
        <v>2.3695888873506208E-4</v>
      </c>
      <c r="AL4" s="9">
        <f>AB4*U4</f>
        <v>1.7634811305756454E-7</v>
      </c>
      <c r="AM4" s="9">
        <f>AB4*V4</f>
        <v>2.1273752386212853E-5</v>
      </c>
      <c r="AN4" s="9">
        <f>AB4*W4</f>
        <v>1.0909594804463713E-2</v>
      </c>
      <c r="AO4" s="9">
        <f>AB4*X4</f>
        <v>0.78206654184544455</v>
      </c>
      <c r="AP4" s="9">
        <f>AB4*Y4</f>
        <v>2.1250468508188253E-3</v>
      </c>
      <c r="AQ4" s="9">
        <f>AB4*Z4</f>
        <v>4.8715408342612189E-8</v>
      </c>
      <c r="AR4" s="9">
        <f>AB4*AA4</f>
        <v>0.11183076553156128</v>
      </c>
    </row>
    <row r="5" spans="1:44" ht="38.5" x14ac:dyDescent="0.35">
      <c r="A5" s="9" t="s">
        <v>204</v>
      </c>
      <c r="B5" s="9" t="s">
        <v>50</v>
      </c>
      <c r="C5" s="9" t="s">
        <v>190</v>
      </c>
      <c r="D5" s="9" t="s">
        <v>240</v>
      </c>
      <c r="E5" s="9" t="s">
        <v>201</v>
      </c>
      <c r="F5" s="9" t="s">
        <v>47</v>
      </c>
      <c r="G5" s="9" t="s">
        <v>239</v>
      </c>
      <c r="H5" s="9">
        <v>0.26</v>
      </c>
      <c r="I5" s="9" t="s">
        <v>253</v>
      </c>
      <c r="J5" s="9" t="b">
        <v>0</v>
      </c>
      <c r="K5" s="9" t="s">
        <v>87</v>
      </c>
      <c r="L5" s="9">
        <v>4.9538877078736533E-2</v>
      </c>
      <c r="M5" s="9">
        <v>3.1323274011356951E-9</v>
      </c>
      <c r="N5" s="9">
        <v>1.343060635945218E-9</v>
      </c>
      <c r="O5" s="9">
        <v>4.3646859274817479E-9</v>
      </c>
      <c r="P5" s="9">
        <v>2.6407175940978198E-9</v>
      </c>
      <c r="Q5" s="9">
        <v>3.2843931705487622E-3</v>
      </c>
      <c r="R5" s="9">
        <v>1.9662268571217059E-4</v>
      </c>
      <c r="S5" s="9">
        <v>2.629381771445815E-4</v>
      </c>
      <c r="T5" s="9">
        <v>7.4266016484614652E-4</v>
      </c>
      <c r="U5" s="9">
        <v>2.2564906980082381E-6</v>
      </c>
      <c r="V5" s="9">
        <v>6.7330872254914883E-5</v>
      </c>
      <c r="W5" s="9">
        <v>5.0904232549830668E-2</v>
      </c>
      <c r="X5" s="9">
        <v>3.6539210048864952</v>
      </c>
      <c r="Y5" s="9">
        <v>4.9876816505571138E-2</v>
      </c>
      <c r="Z5" s="9">
        <v>1.4765925478414319E-7</v>
      </c>
      <c r="AA5" s="9">
        <v>0.6054744307586909</v>
      </c>
      <c r="AB5" s="9">
        <f>Parameter!D5</f>
        <v>0.26</v>
      </c>
      <c r="AC5" s="9">
        <f>AB5*L5</f>
        <v>1.2880108040471499E-2</v>
      </c>
      <c r="AD5" s="9">
        <f>AB5*M5</f>
        <v>8.1440512429528077E-10</v>
      </c>
      <c r="AE5" s="9">
        <f>AB5*N5</f>
        <v>3.4919576534575669E-10</v>
      </c>
      <c r="AF5" s="9">
        <f>AB5*O5</f>
        <v>1.1348183411452546E-9</v>
      </c>
      <c r="AG5" s="9">
        <f>AB5*P5</f>
        <v>6.8658657446543323E-10</v>
      </c>
      <c r="AH5" s="9">
        <f>AB5*Q5</f>
        <v>8.5394222434267823E-4</v>
      </c>
      <c r="AI5" s="9">
        <f>AB5*R5</f>
        <v>5.1121898285164352E-5</v>
      </c>
      <c r="AJ5" s="9">
        <f>AB5*S5</f>
        <v>6.8363926057591189E-5</v>
      </c>
      <c r="AK5" s="9">
        <f>AB5*T5</f>
        <v>1.9309164285999809E-4</v>
      </c>
      <c r="AL5" s="9">
        <f>AB5*U5</f>
        <v>5.8668758148214193E-7</v>
      </c>
      <c r="AM5" s="9">
        <f>AB5*V5</f>
        <v>1.7506026786277872E-5</v>
      </c>
      <c r="AN5" s="9">
        <f>AB5*W5</f>
        <v>1.3235100462955974E-2</v>
      </c>
      <c r="AO5" s="9">
        <f>AB5*X5</f>
        <v>0.95001946127048875</v>
      </c>
      <c r="AP5" s="9">
        <f>AB5*Y5</f>
        <v>1.2967972291448497E-2</v>
      </c>
      <c r="AQ5" s="9">
        <f>AB5*Z5</f>
        <v>3.839140624387723E-8</v>
      </c>
      <c r="AR5" s="9">
        <f>AB5*AA5</f>
        <v>0.15742335199725963</v>
      </c>
    </row>
    <row r="6" spans="1:44" ht="38.5" x14ac:dyDescent="0.35">
      <c r="A6" s="9" t="s">
        <v>205</v>
      </c>
      <c r="B6" s="9" t="s">
        <v>51</v>
      </c>
      <c r="C6" s="9" t="s">
        <v>190</v>
      </c>
      <c r="D6" s="9" t="s">
        <v>239</v>
      </c>
      <c r="E6" s="9" t="s">
        <v>205</v>
      </c>
      <c r="F6" s="9" t="s">
        <v>51</v>
      </c>
      <c r="G6" s="9" t="s">
        <v>239</v>
      </c>
      <c r="H6" s="9">
        <v>-1</v>
      </c>
      <c r="I6" s="9" t="s">
        <v>252</v>
      </c>
      <c r="J6" s="9" t="b">
        <v>0</v>
      </c>
      <c r="AB6" s="9">
        <f>H6</f>
        <v>-1</v>
      </c>
      <c r="AC6" s="9">
        <f t="shared" ref="AC6:AR6" si="1">+AC7+AC8+AC9</f>
        <v>4.0532648896655761E-2</v>
      </c>
      <c r="AD6" s="9">
        <f t="shared" si="1"/>
        <v>2.8161110127391613E-9</v>
      </c>
      <c r="AE6" s="9">
        <f t="shared" si="1"/>
        <v>3.8974558482805769E-10</v>
      </c>
      <c r="AF6" s="9">
        <f t="shared" si="1"/>
        <v>1.2179848710499713E-9</v>
      </c>
      <c r="AG6" s="9">
        <f t="shared" si="1"/>
        <v>1.6564758169469051E-9</v>
      </c>
      <c r="AH6" s="9">
        <f t="shared" si="1"/>
        <v>1.0252948599332966E-3</v>
      </c>
      <c r="AI6" s="9">
        <f t="shared" si="1"/>
        <v>6.5494345641423828E-5</v>
      </c>
      <c r="AJ6" s="9">
        <f t="shared" si="1"/>
        <v>6.434252624301874E-5</v>
      </c>
      <c r="AK6" s="9">
        <f t="shared" si="1"/>
        <v>1.9832653293717722E-4</v>
      </c>
      <c r="AL6" s="9">
        <f t="shared" si="1"/>
        <v>2.145824349251271E-7</v>
      </c>
      <c r="AM6" s="9">
        <f t="shared" si="1"/>
        <v>2.2646508040685784E-5</v>
      </c>
      <c r="AN6" s="9">
        <f t="shared" si="1"/>
        <v>2.500498010791842E-2</v>
      </c>
      <c r="AO6" s="9">
        <f t="shared" si="1"/>
        <v>0.83431263782101284</v>
      </c>
      <c r="AP6" s="9">
        <f t="shared" si="1"/>
        <v>-6.8440359466922715E-5</v>
      </c>
      <c r="AQ6" s="9">
        <f t="shared" si="1"/>
        <v>2.7834600711353316E-8</v>
      </c>
      <c r="AR6" s="9">
        <f t="shared" si="1"/>
        <v>0.14128922649460107</v>
      </c>
    </row>
    <row r="7" spans="1:44" ht="88.5" x14ac:dyDescent="0.35">
      <c r="A7" s="9" t="s">
        <v>206</v>
      </c>
      <c r="B7" s="9" t="s">
        <v>2</v>
      </c>
      <c r="C7" s="9" t="s">
        <v>190</v>
      </c>
      <c r="D7" s="9" t="s">
        <v>239</v>
      </c>
      <c r="E7" s="9" t="s">
        <v>205</v>
      </c>
      <c r="F7" s="9" t="s">
        <v>51</v>
      </c>
      <c r="G7" s="9" t="s">
        <v>239</v>
      </c>
      <c r="H7" s="9">
        <v>-0.16666666666666671</v>
      </c>
      <c r="I7" s="9" t="s">
        <v>253</v>
      </c>
      <c r="J7" s="9" t="b">
        <v>1</v>
      </c>
      <c r="K7" s="9" t="s">
        <v>89</v>
      </c>
      <c r="L7" s="9">
        <f>AC10*AB10</f>
        <v>-0.12851890911065217</v>
      </c>
      <c r="M7" s="9">
        <f>AD10*AB10</f>
        <v>6.2409364851852009E-9</v>
      </c>
      <c r="N7" s="9">
        <f>AE10*AB10</f>
        <v>-1.8905083667674135E-11</v>
      </c>
      <c r="O7" s="9">
        <f>AF10*AB10</f>
        <v>1.1350570168640497E-9</v>
      </c>
      <c r="P7" s="9">
        <f>AG10*AB10</f>
        <v>5.9458784848721058E-10</v>
      </c>
      <c r="Q7" s="9">
        <f>AH10*AB10</f>
        <v>6.6537742875759213E-4</v>
      </c>
      <c r="R7" s="9">
        <f>AI10*AB10</f>
        <v>1.54868925155102E-4</v>
      </c>
      <c r="S7" s="9">
        <f>AJ10*AB10</f>
        <v>1.3299718970430851E-4</v>
      </c>
      <c r="T7" s="9">
        <f>AK10*AB10</f>
        <v>5.8463500869281526E-4</v>
      </c>
      <c r="U7" s="9">
        <f>AL10*AB10</f>
        <v>-3.7276085289784892E-7</v>
      </c>
      <c r="V7" s="9">
        <f>AM10*AB10</f>
        <v>5.2125666585269905E-5</v>
      </c>
      <c r="W7" s="9">
        <f>AN10*AB10</f>
        <v>9.8789316242161081E-3</v>
      </c>
      <c r="X7" s="9">
        <f>AO10*AB10</f>
        <v>0.22271170068050039</v>
      </c>
      <c r="Y7" s="9">
        <f>AP10*AB10</f>
        <v>8.8621028242994605E-3</v>
      </c>
      <c r="Z7" s="9">
        <f>AQ10*AB10</f>
        <v>3.1622295463658174E-8</v>
      </c>
      <c r="AA7" s="9">
        <f>AR10*AB10</f>
        <v>0.83960438542220639</v>
      </c>
      <c r="AB7" s="9">
        <f>Parameter!D6</f>
        <v>-0.16666666666666671</v>
      </c>
      <c r="AC7" s="9">
        <f>AB7*L7</f>
        <v>2.1419818185108699E-2</v>
      </c>
      <c r="AD7" s="9">
        <f>AB7*M7</f>
        <v>-1.0401560808642004E-9</v>
      </c>
      <c r="AE7" s="9">
        <f>AB7*N7</f>
        <v>3.15084727794569E-12</v>
      </c>
      <c r="AF7" s="9">
        <f>AB7*O7</f>
        <v>-1.8917616947734168E-10</v>
      </c>
      <c r="AG7" s="9">
        <f>AB7*P7</f>
        <v>-9.909797474786846E-11</v>
      </c>
      <c r="AH7" s="9">
        <f>AB7*Q7</f>
        <v>-1.1089623812626539E-4</v>
      </c>
      <c r="AI7" s="9">
        <f>AB7*R7</f>
        <v>-2.5811487525850342E-5</v>
      </c>
      <c r="AJ7" s="9">
        <f>AB7*S7</f>
        <v>-2.2166198284051424E-5</v>
      </c>
      <c r="AK7" s="9">
        <f>AB7*T7</f>
        <v>-9.7439168115469232E-5</v>
      </c>
      <c r="AL7" s="9">
        <f>AB7*U7</f>
        <v>6.2126808816308167E-8</v>
      </c>
      <c r="AM7" s="9">
        <f>AB7*V7</f>
        <v>-8.6876110975449865E-6</v>
      </c>
      <c r="AN7" s="9">
        <f>AB7*W7</f>
        <v>-1.6464886040360185E-3</v>
      </c>
      <c r="AO7" s="9">
        <f>AB7*X7</f>
        <v>-3.7118616780083408E-2</v>
      </c>
      <c r="AP7" s="9">
        <f>AB7*Y7</f>
        <v>-1.4770171373832438E-3</v>
      </c>
      <c r="AQ7" s="9">
        <f>AB7*Z7</f>
        <v>-5.270382577276364E-9</v>
      </c>
      <c r="AR7" s="9">
        <f>AB7*AA7</f>
        <v>-0.13993406423703444</v>
      </c>
    </row>
    <row r="8" spans="1:44" ht="101" x14ac:dyDescent="0.35">
      <c r="A8" s="9" t="s">
        <v>207</v>
      </c>
      <c r="B8" s="9" t="s">
        <v>3</v>
      </c>
      <c r="C8" s="9" t="s">
        <v>190</v>
      </c>
      <c r="D8" s="9" t="s">
        <v>239</v>
      </c>
      <c r="E8" s="9" t="s">
        <v>205</v>
      </c>
      <c r="F8" s="9" t="s">
        <v>51</v>
      </c>
      <c r="G8" s="9" t="s">
        <v>239</v>
      </c>
      <c r="H8" s="9">
        <v>-0.33333333333333331</v>
      </c>
      <c r="I8" s="9" t="s">
        <v>253</v>
      </c>
      <c r="J8" s="9" t="b">
        <v>1</v>
      </c>
      <c r="K8" s="9" t="s">
        <v>91</v>
      </c>
      <c r="L8" s="9">
        <f>AC12*AB12</f>
        <v>-2.3905874118175706E-2</v>
      </c>
      <c r="M8" s="9">
        <f>AD12*AB12</f>
        <v>-5.1015497236107054E-9</v>
      </c>
      <c r="N8" s="9">
        <f>AE12*AB12</f>
        <v>-3.9095077454140002E-10</v>
      </c>
      <c r="O8" s="9">
        <f>AF12*AB12</f>
        <v>-2.0489353729731303E-9</v>
      </c>
      <c r="P8" s="9">
        <f>AG12*AB12</f>
        <v>-2.111857318600909E-9</v>
      </c>
      <c r="Q8" s="9">
        <f>AH12*AB12</f>
        <v>-1.4898400202453953E-3</v>
      </c>
      <c r="R8" s="9">
        <f>AI12*AB12</f>
        <v>-1.0599153893090963E-4</v>
      </c>
      <c r="S8" s="9">
        <f>AJ12*AB12</f>
        <v>-1.0025723044462845E-4</v>
      </c>
      <c r="T8" s="9">
        <f>AK12*AB12</f>
        <v>-3.3315049749953332E-4</v>
      </c>
      <c r="U8" s="9">
        <f>AL12*AB12</f>
        <v>-1.5785379882401675E-7</v>
      </c>
      <c r="V8" s="9">
        <f>AM12*AB12</f>
        <v>-3.5786353779932608E-5</v>
      </c>
      <c r="W8" s="9">
        <f>AN12*AB12</f>
        <v>-3.9885987615776018E-2</v>
      </c>
      <c r="X8" s="9">
        <f>AO12*AB12</f>
        <v>-1.0719489452201776</v>
      </c>
      <c r="Y8" s="9">
        <f>AP12*AB12</f>
        <v>-1.6372497436828886E-3</v>
      </c>
      <c r="Z8" s="9">
        <f>AQ12*AB12</f>
        <v>-3.1834369590780812E-8</v>
      </c>
      <c r="AA8" s="9">
        <f>AR12*AB12</f>
        <v>-0.35847585517955283</v>
      </c>
      <c r="AB8" s="9">
        <f>Parameter!D7</f>
        <v>-0.33333333333333331</v>
      </c>
      <c r="AC8" s="9">
        <f>AB8*L8</f>
        <v>7.9686247060585681E-3</v>
      </c>
      <c r="AD8" s="9">
        <f>AB8*M8</f>
        <v>1.7005165745369017E-9</v>
      </c>
      <c r="AE8" s="9">
        <f>AB8*N8</f>
        <v>1.3031692484713332E-10</v>
      </c>
      <c r="AF8" s="9">
        <f>AB8*O8</f>
        <v>6.8297845765771011E-10</v>
      </c>
      <c r="AG8" s="9">
        <f>AB8*P8</f>
        <v>7.0395243953363634E-10</v>
      </c>
      <c r="AH8" s="9">
        <f>AB8*Q8</f>
        <v>4.9661334008179836E-4</v>
      </c>
      <c r="AI8" s="9">
        <f>AB8*R8</f>
        <v>3.5330512976969878E-5</v>
      </c>
      <c r="AJ8" s="9">
        <f>AB8*S8</f>
        <v>3.3419076814876149E-5</v>
      </c>
      <c r="AK8" s="9">
        <f>AB8*T8</f>
        <v>1.1105016583317777E-4</v>
      </c>
      <c r="AL8" s="9">
        <f>AB8*U8</f>
        <v>5.2617932941338915E-8</v>
      </c>
      <c r="AM8" s="9">
        <f>AB8*V8</f>
        <v>1.1928784593310868E-5</v>
      </c>
      <c r="AN8" s="9">
        <f>AB8*W8</f>
        <v>1.3295329205258673E-2</v>
      </c>
      <c r="AO8" s="9">
        <f>AB8*X8</f>
        <v>0.35731631507339251</v>
      </c>
      <c r="AP8" s="9">
        <f>AB8*Y8</f>
        <v>5.4574991456096287E-4</v>
      </c>
      <c r="AQ8" s="9">
        <f>AB8*Z8</f>
        <v>1.061145653026027E-8</v>
      </c>
      <c r="AR8" s="9">
        <f>AB8*AA8</f>
        <v>0.11949195172651761</v>
      </c>
    </row>
    <row r="9" spans="1:44" ht="101" x14ac:dyDescent="0.35">
      <c r="A9" s="9" t="s">
        <v>208</v>
      </c>
      <c r="B9" s="9" t="s">
        <v>4</v>
      </c>
      <c r="C9" s="9" t="s">
        <v>190</v>
      </c>
      <c r="D9" s="9" t="s">
        <v>239</v>
      </c>
      <c r="E9" s="9" t="s">
        <v>205</v>
      </c>
      <c r="F9" s="9" t="s">
        <v>51</v>
      </c>
      <c r="G9" s="9" t="s">
        <v>239</v>
      </c>
      <c r="H9" s="9">
        <v>-0.5</v>
      </c>
      <c r="I9" s="9" t="s">
        <v>253</v>
      </c>
      <c r="J9" s="9" t="b">
        <v>1</v>
      </c>
      <c r="K9" s="9" t="s">
        <v>93</v>
      </c>
      <c r="L9" s="9">
        <f>AC14*AB14</f>
        <v>-2.2288412010976987E-2</v>
      </c>
      <c r="M9" s="9">
        <f>AD14*AB14</f>
        <v>-4.3115010381329201E-9</v>
      </c>
      <c r="N9" s="9">
        <f>AE14*AB14</f>
        <v>-5.1255562540595738E-10</v>
      </c>
      <c r="O9" s="9">
        <f>AF14*AB14</f>
        <v>-1.4483651657392055E-9</v>
      </c>
      <c r="P9" s="9">
        <f>AG14*AB14</f>
        <v>-2.1032427043222746E-9</v>
      </c>
      <c r="Q9" s="9">
        <f>AH14*AB14</f>
        <v>-1.2791555159555271E-3</v>
      </c>
      <c r="R9" s="9">
        <f>AI14*AB14</f>
        <v>-1.1195064038060858E-4</v>
      </c>
      <c r="S9" s="9">
        <f>AJ14*AB14</f>
        <v>-1.0617929542438804E-4</v>
      </c>
      <c r="T9" s="9">
        <f>AK14*AB14</f>
        <v>-3.6943107043893732E-4</v>
      </c>
      <c r="U9" s="9">
        <f>AL14*AB14</f>
        <v>-1.9967538633496007E-7</v>
      </c>
      <c r="V9" s="9">
        <f>AM14*AB14</f>
        <v>-3.8810669089839804E-5</v>
      </c>
      <c r="W9" s="9">
        <f>AN14*AB14</f>
        <v>-2.6712279013391529E-2</v>
      </c>
      <c r="X9" s="9">
        <f>AO14*AB14</f>
        <v>-1.0282298790554074</v>
      </c>
      <c r="Y9" s="9">
        <f>AP14*AB14</f>
        <v>-1.7256537267107165E-3</v>
      </c>
      <c r="Z9" s="9">
        <f>AQ14*AB14</f>
        <v>-4.498705351673882E-8</v>
      </c>
      <c r="AA9" s="9">
        <f>AR14*AB14</f>
        <v>-0.32346267801023582</v>
      </c>
      <c r="AB9" s="9">
        <f>Parameter!D8</f>
        <v>-0.5</v>
      </c>
      <c r="AC9" s="9">
        <f>AB9*L9</f>
        <v>1.1144206005488494E-2</v>
      </c>
      <c r="AD9" s="9">
        <f>AB9*M9</f>
        <v>2.1557505190664601E-9</v>
      </c>
      <c r="AE9" s="9">
        <f>AB9*N9</f>
        <v>2.5627781270297869E-10</v>
      </c>
      <c r="AF9" s="9">
        <f>AB9*O9</f>
        <v>7.2418258286960276E-10</v>
      </c>
      <c r="AG9" s="9">
        <f>AB9*P9</f>
        <v>1.0516213521611373E-9</v>
      </c>
      <c r="AH9" s="9">
        <f>AB9*Q9</f>
        <v>6.3957775797776357E-4</v>
      </c>
      <c r="AI9" s="9">
        <f>AB9*R9</f>
        <v>5.5975320190304289E-5</v>
      </c>
      <c r="AJ9" s="9">
        <f>AB9*S9</f>
        <v>5.3089647712194019E-5</v>
      </c>
      <c r="AK9" s="9">
        <f>AB9*T9</f>
        <v>1.8471553521946866E-4</v>
      </c>
      <c r="AL9" s="9">
        <f>AB9*U9</f>
        <v>9.9837693167480035E-8</v>
      </c>
      <c r="AM9" s="9">
        <f>AB9*V9</f>
        <v>1.9405334544919902E-5</v>
      </c>
      <c r="AN9" s="9">
        <f>AB9*W9</f>
        <v>1.3356139506695765E-2</v>
      </c>
      <c r="AO9" s="9">
        <f>AB9*X9</f>
        <v>0.51411493952770371</v>
      </c>
      <c r="AP9" s="9">
        <f>AB9*Y9</f>
        <v>8.6282686335535826E-4</v>
      </c>
      <c r="AQ9" s="9">
        <f>AB9*Z9</f>
        <v>2.249352675836941E-8</v>
      </c>
      <c r="AR9" s="9">
        <f>AB9*AA9</f>
        <v>0.16173133900511791</v>
      </c>
    </row>
    <row r="10" spans="1:44" ht="88.5" x14ac:dyDescent="0.35">
      <c r="A10" s="9" t="s">
        <v>206</v>
      </c>
      <c r="B10" s="9" t="s">
        <v>2</v>
      </c>
      <c r="C10" s="9" t="s">
        <v>190</v>
      </c>
      <c r="D10" s="9" t="s">
        <v>239</v>
      </c>
      <c r="E10" s="9" t="s">
        <v>206</v>
      </c>
      <c r="F10" s="9" t="s">
        <v>2</v>
      </c>
      <c r="G10" s="9" t="s">
        <v>239</v>
      </c>
      <c r="H10" s="9">
        <v>-1</v>
      </c>
      <c r="I10" s="9" t="s">
        <v>252</v>
      </c>
      <c r="J10" s="9" t="b">
        <v>0</v>
      </c>
      <c r="AB10" s="9">
        <f>H10</f>
        <v>-1</v>
      </c>
      <c r="AC10" s="9">
        <f t="shared" ref="AC10:AR10" si="2">+AC11</f>
        <v>0.12851890911065217</v>
      </c>
      <c r="AD10" s="9">
        <f t="shared" si="2"/>
        <v>-6.2409364851852009E-9</v>
      </c>
      <c r="AE10" s="9">
        <f t="shared" si="2"/>
        <v>1.8905083667674135E-11</v>
      </c>
      <c r="AF10" s="9">
        <f t="shared" si="2"/>
        <v>-1.1350570168640497E-9</v>
      </c>
      <c r="AG10" s="9">
        <f t="shared" si="2"/>
        <v>-5.9458784848721058E-10</v>
      </c>
      <c r="AH10" s="9">
        <f t="shared" si="2"/>
        <v>-6.6537742875759213E-4</v>
      </c>
      <c r="AI10" s="9">
        <f t="shared" si="2"/>
        <v>-1.54868925155102E-4</v>
      </c>
      <c r="AJ10" s="9">
        <f t="shared" si="2"/>
        <v>-1.3299718970430851E-4</v>
      </c>
      <c r="AK10" s="9">
        <f t="shared" si="2"/>
        <v>-5.8463500869281526E-4</v>
      </c>
      <c r="AL10" s="9">
        <f t="shared" si="2"/>
        <v>3.7276085289784892E-7</v>
      </c>
      <c r="AM10" s="9">
        <f t="shared" si="2"/>
        <v>-5.2125666585269905E-5</v>
      </c>
      <c r="AN10" s="9">
        <f t="shared" si="2"/>
        <v>-9.8789316242161081E-3</v>
      </c>
      <c r="AO10" s="9">
        <f t="shared" si="2"/>
        <v>-0.22271170068050039</v>
      </c>
      <c r="AP10" s="9">
        <f t="shared" si="2"/>
        <v>-8.8621028242994605E-3</v>
      </c>
      <c r="AQ10" s="9">
        <f t="shared" si="2"/>
        <v>-3.1622295463658174E-8</v>
      </c>
      <c r="AR10" s="9">
        <f t="shared" si="2"/>
        <v>-0.83960438542220639</v>
      </c>
    </row>
    <row r="11" spans="1:44" ht="101" x14ac:dyDescent="0.35">
      <c r="A11" s="9" t="s">
        <v>209</v>
      </c>
      <c r="B11" s="9" t="s">
        <v>52</v>
      </c>
      <c r="C11" s="9" t="s">
        <v>190</v>
      </c>
      <c r="D11" s="9" t="s">
        <v>239</v>
      </c>
      <c r="E11" s="9" t="s">
        <v>206</v>
      </c>
      <c r="F11" s="9" t="s">
        <v>2</v>
      </c>
      <c r="G11" s="9" t="s">
        <v>239</v>
      </c>
      <c r="H11" s="9">
        <v>-1</v>
      </c>
      <c r="I11" s="9" t="s">
        <v>253</v>
      </c>
      <c r="J11" s="9" t="b">
        <v>1</v>
      </c>
      <c r="K11" s="9" t="s">
        <v>95</v>
      </c>
      <c r="L11" s="9">
        <f>AC16*AB16</f>
        <v>-0.12851890911065217</v>
      </c>
      <c r="M11" s="9">
        <f>AD16*AB16</f>
        <v>6.2409364851852009E-9</v>
      </c>
      <c r="N11" s="9">
        <f>AE16*AB16</f>
        <v>-1.8905083667674135E-11</v>
      </c>
      <c r="O11" s="9">
        <f>AF16*AB16</f>
        <v>1.1350570168640497E-9</v>
      </c>
      <c r="P11" s="9">
        <f>AG16*AB16</f>
        <v>5.9458784848721058E-10</v>
      </c>
      <c r="Q11" s="9">
        <f>AH16*AB16</f>
        <v>6.6537742875759213E-4</v>
      </c>
      <c r="R11" s="9">
        <f>AI16*AB16</f>
        <v>1.54868925155102E-4</v>
      </c>
      <c r="S11" s="9">
        <f>AJ16*AB16</f>
        <v>1.3299718970430851E-4</v>
      </c>
      <c r="T11" s="9">
        <f>AK16*AB16</f>
        <v>5.8463500869281526E-4</v>
      </c>
      <c r="U11" s="9">
        <f>AL16*AB16</f>
        <v>-3.7276085289784892E-7</v>
      </c>
      <c r="V11" s="9">
        <f>AM16*AB16</f>
        <v>5.2125666585269905E-5</v>
      </c>
      <c r="W11" s="9">
        <f>AN16*AB16</f>
        <v>9.8789316242161081E-3</v>
      </c>
      <c r="X11" s="9">
        <f>AO16*AB16</f>
        <v>0.22271170068050039</v>
      </c>
      <c r="Y11" s="9">
        <f>AP16*AB16</f>
        <v>8.8621028242994605E-3</v>
      </c>
      <c r="Z11" s="9">
        <f>AQ16*AB16</f>
        <v>3.1622295463658174E-8</v>
      </c>
      <c r="AA11" s="9">
        <f>AR16*AB16</f>
        <v>0.83960438542220639</v>
      </c>
      <c r="AB11" s="9">
        <f>Parameter!D9</f>
        <v>-1</v>
      </c>
      <c r="AC11" s="9">
        <f>AB11*L11</f>
        <v>0.12851890911065217</v>
      </c>
      <c r="AD11" s="9">
        <f>AB11*M11</f>
        <v>-6.2409364851852009E-9</v>
      </c>
      <c r="AE11" s="9">
        <f>AB11*N11</f>
        <v>1.8905083667674135E-11</v>
      </c>
      <c r="AF11" s="9">
        <f>AB11*O11</f>
        <v>-1.1350570168640497E-9</v>
      </c>
      <c r="AG11" s="9">
        <f>AB11*P11</f>
        <v>-5.9458784848721058E-10</v>
      </c>
      <c r="AH11" s="9">
        <f>AB11*Q11</f>
        <v>-6.6537742875759213E-4</v>
      </c>
      <c r="AI11" s="9">
        <f>AB11*R11</f>
        <v>-1.54868925155102E-4</v>
      </c>
      <c r="AJ11" s="9">
        <f>AB11*S11</f>
        <v>-1.3299718970430851E-4</v>
      </c>
      <c r="AK11" s="9">
        <f>AB11*T11</f>
        <v>-5.8463500869281526E-4</v>
      </c>
      <c r="AL11" s="9">
        <f>AB11*U11</f>
        <v>3.7276085289784892E-7</v>
      </c>
      <c r="AM11" s="9">
        <f>AB11*V11</f>
        <v>-5.2125666585269905E-5</v>
      </c>
      <c r="AN11" s="9">
        <f>AB11*W11</f>
        <v>-9.8789316242161081E-3</v>
      </c>
      <c r="AO11" s="9">
        <f>AB11*X11</f>
        <v>-0.22271170068050039</v>
      </c>
      <c r="AP11" s="9">
        <f>AB11*Y11</f>
        <v>-8.8621028242994605E-3</v>
      </c>
      <c r="AQ11" s="9">
        <f>AB11*Z11</f>
        <v>-3.1622295463658174E-8</v>
      </c>
      <c r="AR11" s="9">
        <f>AB11*AA11</f>
        <v>-0.83960438542220639</v>
      </c>
    </row>
    <row r="12" spans="1:44" ht="101" x14ac:dyDescent="0.35">
      <c r="A12" s="9" t="s">
        <v>207</v>
      </c>
      <c r="B12" s="9" t="s">
        <v>3</v>
      </c>
      <c r="C12" s="9" t="s">
        <v>190</v>
      </c>
      <c r="D12" s="9" t="s">
        <v>239</v>
      </c>
      <c r="E12" s="9" t="s">
        <v>207</v>
      </c>
      <c r="F12" s="9" t="s">
        <v>3</v>
      </c>
      <c r="G12" s="9" t="s">
        <v>239</v>
      </c>
      <c r="H12" s="9">
        <v>-1</v>
      </c>
      <c r="I12" s="9" t="s">
        <v>252</v>
      </c>
      <c r="J12" s="9" t="b">
        <v>0</v>
      </c>
      <c r="AB12" s="9">
        <f>H12</f>
        <v>-1</v>
      </c>
      <c r="AC12" s="9">
        <f t="shared" ref="AC12:AR12" si="3">+AC13</f>
        <v>2.3905874118175706E-2</v>
      </c>
      <c r="AD12" s="9">
        <f t="shared" si="3"/>
        <v>5.1015497236107054E-9</v>
      </c>
      <c r="AE12" s="9">
        <f t="shared" si="3"/>
        <v>3.9095077454140002E-10</v>
      </c>
      <c r="AF12" s="9">
        <f t="shared" si="3"/>
        <v>2.0489353729731303E-9</v>
      </c>
      <c r="AG12" s="9">
        <f t="shared" si="3"/>
        <v>2.111857318600909E-9</v>
      </c>
      <c r="AH12" s="9">
        <f t="shared" si="3"/>
        <v>1.4898400202453953E-3</v>
      </c>
      <c r="AI12" s="9">
        <f t="shared" si="3"/>
        <v>1.0599153893090963E-4</v>
      </c>
      <c r="AJ12" s="9">
        <f t="shared" si="3"/>
        <v>1.0025723044462845E-4</v>
      </c>
      <c r="AK12" s="9">
        <f t="shared" si="3"/>
        <v>3.3315049749953332E-4</v>
      </c>
      <c r="AL12" s="9">
        <f t="shared" si="3"/>
        <v>1.5785379882401675E-7</v>
      </c>
      <c r="AM12" s="9">
        <f t="shared" si="3"/>
        <v>3.5786353779932608E-5</v>
      </c>
      <c r="AN12" s="9">
        <f t="shared" si="3"/>
        <v>3.9885987615776018E-2</v>
      </c>
      <c r="AO12" s="9">
        <f t="shared" si="3"/>
        <v>1.0719489452201776</v>
      </c>
      <c r="AP12" s="9">
        <f t="shared" si="3"/>
        <v>1.6372497436828886E-3</v>
      </c>
      <c r="AQ12" s="9">
        <f t="shared" si="3"/>
        <v>3.1834369590780812E-8</v>
      </c>
      <c r="AR12" s="9">
        <f t="shared" si="3"/>
        <v>0.35847585517955283</v>
      </c>
    </row>
    <row r="13" spans="1:44" ht="113.5" x14ac:dyDescent="0.35">
      <c r="A13" s="9" t="s">
        <v>210</v>
      </c>
      <c r="B13" s="9" t="s">
        <v>53</v>
      </c>
      <c r="C13" s="9" t="s">
        <v>190</v>
      </c>
      <c r="D13" s="9" t="s">
        <v>239</v>
      </c>
      <c r="E13" s="9" t="s">
        <v>207</v>
      </c>
      <c r="F13" s="9" t="s">
        <v>3</v>
      </c>
      <c r="G13" s="9" t="s">
        <v>239</v>
      </c>
      <c r="H13" s="9">
        <v>-1</v>
      </c>
      <c r="I13" s="9" t="s">
        <v>253</v>
      </c>
      <c r="J13" s="9" t="b">
        <v>1</v>
      </c>
      <c r="K13" s="9" t="s">
        <v>97</v>
      </c>
      <c r="L13" s="9">
        <f>AC19*AB19</f>
        <v>-2.3905874118175706E-2</v>
      </c>
      <c r="M13" s="9">
        <f>AD19*AB19</f>
        <v>-5.1015497236107054E-9</v>
      </c>
      <c r="N13" s="9">
        <f>AE19*AB19</f>
        <v>-3.9095077454140002E-10</v>
      </c>
      <c r="O13" s="9">
        <f>AF19*AB19</f>
        <v>-2.0489353729731303E-9</v>
      </c>
      <c r="P13" s="9">
        <f>AG19*AB19</f>
        <v>-2.111857318600909E-9</v>
      </c>
      <c r="Q13" s="9">
        <f>AH19*AB19</f>
        <v>-1.4898400202453953E-3</v>
      </c>
      <c r="R13" s="9">
        <f>AI19*AB19</f>
        <v>-1.0599153893090963E-4</v>
      </c>
      <c r="S13" s="9">
        <f>AJ19*AB19</f>
        <v>-1.0025723044462845E-4</v>
      </c>
      <c r="T13" s="9">
        <f>AK19*AB19</f>
        <v>-3.3315049749953332E-4</v>
      </c>
      <c r="U13" s="9">
        <f>AL19*AB19</f>
        <v>-1.5785379882401675E-7</v>
      </c>
      <c r="V13" s="9">
        <f>AM19*AB19</f>
        <v>-3.5786353779932608E-5</v>
      </c>
      <c r="W13" s="9">
        <f>AN19*AB19</f>
        <v>-3.9885987615776018E-2</v>
      </c>
      <c r="X13" s="9">
        <f>AO19*AB19</f>
        <v>-1.0719489452201776</v>
      </c>
      <c r="Y13" s="9">
        <f>AP19*AB19</f>
        <v>-1.6372497436828886E-3</v>
      </c>
      <c r="Z13" s="9">
        <f>AQ19*AB19</f>
        <v>-3.1834369590780812E-8</v>
      </c>
      <c r="AA13" s="9">
        <f>AR19*AB19</f>
        <v>-0.35847585517955283</v>
      </c>
      <c r="AB13" s="9">
        <f>Parameter!D10</f>
        <v>-1</v>
      </c>
      <c r="AC13" s="9">
        <f>AB13*L13</f>
        <v>2.3905874118175706E-2</v>
      </c>
      <c r="AD13" s="9">
        <f>AB13*M13</f>
        <v>5.1015497236107054E-9</v>
      </c>
      <c r="AE13" s="9">
        <f>AB13*N13</f>
        <v>3.9095077454140002E-10</v>
      </c>
      <c r="AF13" s="9">
        <f>AB13*O13</f>
        <v>2.0489353729731303E-9</v>
      </c>
      <c r="AG13" s="9">
        <f>AB13*P13</f>
        <v>2.111857318600909E-9</v>
      </c>
      <c r="AH13" s="9">
        <f>AB13*Q13</f>
        <v>1.4898400202453953E-3</v>
      </c>
      <c r="AI13" s="9">
        <f>AB13*R13</f>
        <v>1.0599153893090963E-4</v>
      </c>
      <c r="AJ13" s="9">
        <f>AB13*S13</f>
        <v>1.0025723044462845E-4</v>
      </c>
      <c r="AK13" s="9">
        <f>AB13*T13</f>
        <v>3.3315049749953332E-4</v>
      </c>
      <c r="AL13" s="9">
        <f>AB13*U13</f>
        <v>1.5785379882401675E-7</v>
      </c>
      <c r="AM13" s="9">
        <f>AB13*V13</f>
        <v>3.5786353779932608E-5</v>
      </c>
      <c r="AN13" s="9">
        <f>AB13*W13</f>
        <v>3.9885987615776018E-2</v>
      </c>
      <c r="AO13" s="9">
        <f>AB13*X13</f>
        <v>1.0719489452201776</v>
      </c>
      <c r="AP13" s="9">
        <f>AB13*Y13</f>
        <v>1.6372497436828886E-3</v>
      </c>
      <c r="AQ13" s="9">
        <f>AB13*Z13</f>
        <v>3.1834369590780812E-8</v>
      </c>
      <c r="AR13" s="9">
        <f>AB13*AA13</f>
        <v>0.35847585517955283</v>
      </c>
    </row>
    <row r="14" spans="1:44" ht="101" x14ac:dyDescent="0.35">
      <c r="A14" s="9" t="s">
        <v>208</v>
      </c>
      <c r="B14" s="9" t="s">
        <v>4</v>
      </c>
      <c r="C14" s="9" t="s">
        <v>190</v>
      </c>
      <c r="D14" s="9" t="s">
        <v>239</v>
      </c>
      <c r="E14" s="9" t="s">
        <v>208</v>
      </c>
      <c r="F14" s="9" t="s">
        <v>4</v>
      </c>
      <c r="G14" s="9" t="s">
        <v>239</v>
      </c>
      <c r="H14" s="9">
        <v>-1</v>
      </c>
      <c r="I14" s="9" t="s">
        <v>252</v>
      </c>
      <c r="J14" s="9" t="b">
        <v>0</v>
      </c>
      <c r="AB14" s="9">
        <f>H14</f>
        <v>-1</v>
      </c>
      <c r="AC14" s="9">
        <f t="shared" ref="AC14:AR14" si="4">+AC15</f>
        <v>2.2288412010976987E-2</v>
      </c>
      <c r="AD14" s="9">
        <f t="shared" si="4"/>
        <v>4.3115010381329201E-9</v>
      </c>
      <c r="AE14" s="9">
        <f t="shared" si="4"/>
        <v>5.1255562540595738E-10</v>
      </c>
      <c r="AF14" s="9">
        <f t="shared" si="4"/>
        <v>1.4483651657392055E-9</v>
      </c>
      <c r="AG14" s="9">
        <f t="shared" si="4"/>
        <v>2.1032427043222746E-9</v>
      </c>
      <c r="AH14" s="9">
        <f t="shared" si="4"/>
        <v>1.2791555159555271E-3</v>
      </c>
      <c r="AI14" s="9">
        <f t="shared" si="4"/>
        <v>1.1195064038060858E-4</v>
      </c>
      <c r="AJ14" s="9">
        <f t="shared" si="4"/>
        <v>1.0617929542438804E-4</v>
      </c>
      <c r="AK14" s="9">
        <f t="shared" si="4"/>
        <v>3.6943107043893732E-4</v>
      </c>
      <c r="AL14" s="9">
        <f t="shared" si="4"/>
        <v>1.9967538633496007E-7</v>
      </c>
      <c r="AM14" s="9">
        <f t="shared" si="4"/>
        <v>3.8810669089839804E-5</v>
      </c>
      <c r="AN14" s="9">
        <f t="shared" si="4"/>
        <v>2.6712279013391529E-2</v>
      </c>
      <c r="AO14" s="9">
        <f t="shared" si="4"/>
        <v>1.0282298790554074</v>
      </c>
      <c r="AP14" s="9">
        <f t="shared" si="4"/>
        <v>1.7256537267107165E-3</v>
      </c>
      <c r="AQ14" s="9">
        <f t="shared" si="4"/>
        <v>4.498705351673882E-8</v>
      </c>
      <c r="AR14" s="9">
        <f t="shared" si="4"/>
        <v>0.32346267801023582</v>
      </c>
    </row>
    <row r="15" spans="1:44" ht="113.5" x14ac:dyDescent="0.35">
      <c r="A15" s="9" t="s">
        <v>211</v>
      </c>
      <c r="B15" s="9" t="s">
        <v>54</v>
      </c>
      <c r="C15" s="9" t="s">
        <v>190</v>
      </c>
      <c r="D15" s="9" t="s">
        <v>239</v>
      </c>
      <c r="E15" s="9" t="s">
        <v>208</v>
      </c>
      <c r="F15" s="9" t="s">
        <v>4</v>
      </c>
      <c r="G15" s="9" t="s">
        <v>239</v>
      </c>
      <c r="H15" s="9">
        <v>-1</v>
      </c>
      <c r="I15" s="9" t="s">
        <v>253</v>
      </c>
      <c r="J15" s="9" t="b">
        <v>1</v>
      </c>
      <c r="K15" s="9" t="s">
        <v>99</v>
      </c>
      <c r="L15" s="9">
        <f>AC21*AB21</f>
        <v>-2.2288412010976987E-2</v>
      </c>
      <c r="M15" s="9">
        <f>AD21*AB21</f>
        <v>-4.3115010381329201E-9</v>
      </c>
      <c r="N15" s="9">
        <f>AE21*AB21</f>
        <v>-5.1255562540595738E-10</v>
      </c>
      <c r="O15" s="9">
        <f>AF21*AB21</f>
        <v>-1.4483651657392055E-9</v>
      </c>
      <c r="P15" s="9">
        <f>AG21*AB21</f>
        <v>-2.1032427043222746E-9</v>
      </c>
      <c r="Q15" s="9">
        <f>AH21*AB21</f>
        <v>-1.2791555159555271E-3</v>
      </c>
      <c r="R15" s="9">
        <f>AI21*AB21</f>
        <v>-1.1195064038060858E-4</v>
      </c>
      <c r="S15" s="9">
        <f>AJ21*AB21</f>
        <v>-1.0617929542438804E-4</v>
      </c>
      <c r="T15" s="9">
        <f>AK21*AB21</f>
        <v>-3.6943107043893732E-4</v>
      </c>
      <c r="U15" s="9">
        <f>AL21*AB21</f>
        <v>-1.9967538633496007E-7</v>
      </c>
      <c r="V15" s="9">
        <f>AM21*AB21</f>
        <v>-3.8810669089839804E-5</v>
      </c>
      <c r="W15" s="9">
        <f>AN21*AB21</f>
        <v>-2.6712279013391529E-2</v>
      </c>
      <c r="X15" s="9">
        <f>AO21*AB21</f>
        <v>-1.0282298790554074</v>
      </c>
      <c r="Y15" s="9">
        <f>AP21*AB21</f>
        <v>-1.7256537267107165E-3</v>
      </c>
      <c r="Z15" s="9">
        <f>AQ21*AB21</f>
        <v>-4.498705351673882E-8</v>
      </c>
      <c r="AA15" s="9">
        <f>AR21*AB21</f>
        <v>-0.32346267801023582</v>
      </c>
      <c r="AB15" s="9">
        <f>Parameter!D11</f>
        <v>-1</v>
      </c>
      <c r="AC15" s="9">
        <f>AB15*L15</f>
        <v>2.2288412010976987E-2</v>
      </c>
      <c r="AD15" s="9">
        <f>AB15*M15</f>
        <v>4.3115010381329201E-9</v>
      </c>
      <c r="AE15" s="9">
        <f>AB15*N15</f>
        <v>5.1255562540595738E-10</v>
      </c>
      <c r="AF15" s="9">
        <f>AB15*O15</f>
        <v>1.4483651657392055E-9</v>
      </c>
      <c r="AG15" s="9">
        <f>AB15*P15</f>
        <v>2.1032427043222746E-9</v>
      </c>
      <c r="AH15" s="9">
        <f>AB15*Q15</f>
        <v>1.2791555159555271E-3</v>
      </c>
      <c r="AI15" s="9">
        <f>AB15*R15</f>
        <v>1.1195064038060858E-4</v>
      </c>
      <c r="AJ15" s="9">
        <f>AB15*S15</f>
        <v>1.0617929542438804E-4</v>
      </c>
      <c r="AK15" s="9">
        <f>AB15*T15</f>
        <v>3.6943107043893732E-4</v>
      </c>
      <c r="AL15" s="9">
        <f>AB15*U15</f>
        <v>1.9967538633496007E-7</v>
      </c>
      <c r="AM15" s="9">
        <f>AB15*V15</f>
        <v>3.8810669089839804E-5</v>
      </c>
      <c r="AN15" s="9">
        <f>AB15*W15</f>
        <v>2.6712279013391529E-2</v>
      </c>
      <c r="AO15" s="9">
        <f>AB15*X15</f>
        <v>1.0282298790554074</v>
      </c>
      <c r="AP15" s="9">
        <f>AB15*Y15</f>
        <v>1.7256537267107165E-3</v>
      </c>
      <c r="AQ15" s="9">
        <f>AB15*Z15</f>
        <v>4.498705351673882E-8</v>
      </c>
      <c r="AR15" s="9">
        <f>AB15*AA15</f>
        <v>0.32346267801023582</v>
      </c>
    </row>
    <row r="16" spans="1:44" ht="101" x14ac:dyDescent="0.35">
      <c r="A16" s="9" t="s">
        <v>209</v>
      </c>
      <c r="B16" s="9" t="s">
        <v>52</v>
      </c>
      <c r="C16" s="9" t="s">
        <v>190</v>
      </c>
      <c r="D16" s="9" t="s">
        <v>239</v>
      </c>
      <c r="E16" s="9" t="s">
        <v>209</v>
      </c>
      <c r="F16" s="9" t="s">
        <v>52</v>
      </c>
      <c r="G16" s="9" t="s">
        <v>239</v>
      </c>
      <c r="H16" s="9">
        <v>-1</v>
      </c>
      <c r="I16" s="9" t="s">
        <v>252</v>
      </c>
      <c r="J16" s="9" t="b">
        <v>0</v>
      </c>
      <c r="AB16" s="9">
        <f>H16</f>
        <v>-1</v>
      </c>
      <c r="AC16" s="9">
        <f t="shared" ref="AC16:AR16" si="5">+AC17+AC18</f>
        <v>0.12851890911065217</v>
      </c>
      <c r="AD16" s="9">
        <f t="shared" si="5"/>
        <v>-6.2409364851852009E-9</v>
      </c>
      <c r="AE16" s="9">
        <f t="shared" si="5"/>
        <v>1.8905083667674135E-11</v>
      </c>
      <c r="AF16" s="9">
        <f t="shared" si="5"/>
        <v>-1.1350570168640497E-9</v>
      </c>
      <c r="AG16" s="9">
        <f t="shared" si="5"/>
        <v>-5.9458784848721058E-10</v>
      </c>
      <c r="AH16" s="9">
        <f t="shared" si="5"/>
        <v>-6.6537742875759213E-4</v>
      </c>
      <c r="AI16" s="9">
        <f t="shared" si="5"/>
        <v>-1.54868925155102E-4</v>
      </c>
      <c r="AJ16" s="9">
        <f t="shared" si="5"/>
        <v>-1.3299718970430851E-4</v>
      </c>
      <c r="AK16" s="9">
        <f t="shared" si="5"/>
        <v>-5.8463500869281526E-4</v>
      </c>
      <c r="AL16" s="9">
        <f t="shared" si="5"/>
        <v>3.7276085289784892E-7</v>
      </c>
      <c r="AM16" s="9">
        <f t="shared" si="5"/>
        <v>-5.2125666585269905E-5</v>
      </c>
      <c r="AN16" s="9">
        <f t="shared" si="5"/>
        <v>-9.8789316242161081E-3</v>
      </c>
      <c r="AO16" s="9">
        <f t="shared" si="5"/>
        <v>-0.22271170068050039</v>
      </c>
      <c r="AP16" s="9">
        <f t="shared" si="5"/>
        <v>-8.8621028242994605E-3</v>
      </c>
      <c r="AQ16" s="9">
        <f t="shared" si="5"/>
        <v>-3.1622295463658174E-8</v>
      </c>
      <c r="AR16" s="9">
        <f t="shared" si="5"/>
        <v>-0.83960438542220639</v>
      </c>
    </row>
    <row r="17" spans="1:44" ht="76" x14ac:dyDescent="0.35">
      <c r="A17" s="9" t="s">
        <v>212</v>
      </c>
      <c r="B17" s="9" t="s">
        <v>55</v>
      </c>
      <c r="C17" s="9" t="s">
        <v>190</v>
      </c>
      <c r="D17" s="9" t="s">
        <v>242</v>
      </c>
      <c r="E17" s="9" t="s">
        <v>209</v>
      </c>
      <c r="F17" s="9" t="s">
        <v>52</v>
      </c>
      <c r="G17" s="9" t="s">
        <v>239</v>
      </c>
      <c r="H17" s="9">
        <v>-0.5</v>
      </c>
      <c r="I17" s="9" t="s">
        <v>253</v>
      </c>
      <c r="J17" s="9" t="b">
        <v>1</v>
      </c>
      <c r="K17" s="9" t="s">
        <v>101</v>
      </c>
      <c r="L17" s="9">
        <f>AC23*AB23</f>
        <v>-0.18184070207174299</v>
      </c>
      <c r="M17" s="9">
        <f>AD23*AB23</f>
        <v>9.3032699968472022E-10</v>
      </c>
      <c r="N17" s="9">
        <f>AE23*AB23</f>
        <v>-1.8151359326158214E-10</v>
      </c>
      <c r="O17" s="9">
        <f>AF23*AB23</f>
        <v>2.3082525785341324E-10</v>
      </c>
      <c r="P17" s="9">
        <f>AG23*AB23</f>
        <v>4.5150718710503579E-10</v>
      </c>
      <c r="Q17" s="9">
        <f>AH23*AB23</f>
        <v>4.2430612636929139E-4</v>
      </c>
      <c r="R17" s="9">
        <f>AI23*AB23</f>
        <v>8.3982296519081448E-5</v>
      </c>
      <c r="S17" s="9">
        <f>AJ23*AB23</f>
        <v>6.4007205366825365E-5</v>
      </c>
      <c r="T17" s="9">
        <f>AK23*AB23</f>
        <v>3.319667565811468E-4</v>
      </c>
      <c r="U17" s="9">
        <f>AL23*AB23</f>
        <v>-8.9312829059233977E-7</v>
      </c>
      <c r="V17" s="9">
        <f>AM23*AB23</f>
        <v>2.925715860585605E-5</v>
      </c>
      <c r="W17" s="9">
        <f>AN23*AB23</f>
        <v>6.4001043813447745E-3</v>
      </c>
      <c r="X17" s="9">
        <f>AO23*AB23</f>
        <v>0.19622453554925864</v>
      </c>
      <c r="Y17" s="9">
        <f>AP23*AB23</f>
        <v>5.4510291257733592E-3</v>
      </c>
      <c r="Z17" s="9">
        <f>AQ23*AB23</f>
        <v>1.4561073424251388E-8</v>
      </c>
      <c r="AA17" s="9">
        <f>AR23*AB23</f>
        <v>-5.4579076772014144E-2</v>
      </c>
      <c r="AB17" s="9">
        <f>Parameter!D12</f>
        <v>-0.5</v>
      </c>
      <c r="AC17" s="9">
        <f>AB17*L17</f>
        <v>9.0920351035871497E-2</v>
      </c>
      <c r="AD17" s="9">
        <f>AB17*M17</f>
        <v>-4.6516349984236011E-10</v>
      </c>
      <c r="AE17" s="9">
        <f>AB17*N17</f>
        <v>9.0756796630791072E-11</v>
      </c>
      <c r="AF17" s="9">
        <f>AB17*O17</f>
        <v>-1.1541262892670662E-10</v>
      </c>
      <c r="AG17" s="9">
        <f>AB17*P17</f>
        <v>-2.257535935525179E-10</v>
      </c>
      <c r="AH17" s="9">
        <f>AB17*Q17</f>
        <v>-2.1215306318464569E-4</v>
      </c>
      <c r="AI17" s="9">
        <f>AB17*R17</f>
        <v>-4.1991148259540724E-5</v>
      </c>
      <c r="AJ17" s="9">
        <f>AB17*S17</f>
        <v>-3.2003602683412682E-5</v>
      </c>
      <c r="AK17" s="9">
        <f>AB17*T17</f>
        <v>-1.659833782905734E-4</v>
      </c>
      <c r="AL17" s="9">
        <f>AB17*U17</f>
        <v>4.4656414529616989E-7</v>
      </c>
      <c r="AM17" s="9">
        <f>AB17*V17</f>
        <v>-1.4628579302928025E-5</v>
      </c>
      <c r="AN17" s="9">
        <f>AB17*W17</f>
        <v>-3.2000521906723873E-3</v>
      </c>
      <c r="AO17" s="9">
        <f>AB17*X17</f>
        <v>-9.8112267774629322E-2</v>
      </c>
      <c r="AP17" s="9">
        <f>AB17*Y17</f>
        <v>-2.7255145628866796E-3</v>
      </c>
      <c r="AQ17" s="9">
        <f>AB17*Z17</f>
        <v>-7.2805367121256939E-9</v>
      </c>
      <c r="AR17" s="9">
        <f>AB17*AA17</f>
        <v>2.7289538386007072E-2</v>
      </c>
    </row>
    <row r="18" spans="1:44" ht="76" x14ac:dyDescent="0.35">
      <c r="A18" s="9" t="s">
        <v>213</v>
      </c>
      <c r="B18" s="9" t="s">
        <v>56</v>
      </c>
      <c r="C18" s="9" t="s">
        <v>190</v>
      </c>
      <c r="D18" s="9" t="s">
        <v>242</v>
      </c>
      <c r="E18" s="9" t="s">
        <v>209</v>
      </c>
      <c r="F18" s="9" t="s">
        <v>52</v>
      </c>
      <c r="G18" s="9" t="s">
        <v>239</v>
      </c>
      <c r="H18" s="9">
        <v>-0.5</v>
      </c>
      <c r="I18" s="9" t="s">
        <v>253</v>
      </c>
      <c r="J18" s="9" t="b">
        <v>1</v>
      </c>
      <c r="K18" s="9" t="s">
        <v>103</v>
      </c>
      <c r="L18" s="9">
        <f>AC42*AB42</f>
        <v>-7.5197116149561316E-2</v>
      </c>
      <c r="M18" s="9">
        <f>AD42*AB42</f>
        <v>1.1551545970685681E-8</v>
      </c>
      <c r="N18" s="9">
        <f>AE42*AB42</f>
        <v>1.4370342592623387E-10</v>
      </c>
      <c r="O18" s="9">
        <f>AF42*AB42</f>
        <v>2.0392887758746863E-9</v>
      </c>
      <c r="P18" s="9">
        <f>AG42*AB42</f>
        <v>7.3766850986938526E-10</v>
      </c>
      <c r="Q18" s="9">
        <f>AH42*AB42</f>
        <v>9.0644873114589298E-4</v>
      </c>
      <c r="R18" s="9">
        <f>AI42*AB42</f>
        <v>2.2575555379112256E-4</v>
      </c>
      <c r="S18" s="9">
        <f>AJ42*AB42</f>
        <v>2.0198717404179166E-4</v>
      </c>
      <c r="T18" s="9">
        <f>AK42*AB42</f>
        <v>8.3730326080448366E-4</v>
      </c>
      <c r="U18" s="9">
        <f>AL42*AB42</f>
        <v>1.4760658479664193E-7</v>
      </c>
      <c r="V18" s="9">
        <f>AM42*AB42</f>
        <v>7.499417456468376E-5</v>
      </c>
      <c r="W18" s="9">
        <f>AN42*AB42</f>
        <v>1.3357758867087443E-2</v>
      </c>
      <c r="X18" s="9">
        <f>AO42*AB42</f>
        <v>0.24919886581174214</v>
      </c>
      <c r="Y18" s="9">
        <f>AP42*AB42</f>
        <v>1.2273176522825561E-2</v>
      </c>
      <c r="Z18" s="9">
        <f>AQ42*AB42</f>
        <v>4.868351750306496E-8</v>
      </c>
      <c r="AA18" s="9">
        <f>AR42*AB42</f>
        <v>1.733787847616427</v>
      </c>
      <c r="AB18" s="9">
        <f>Parameter!D13</f>
        <v>-0.5</v>
      </c>
      <c r="AC18" s="9">
        <f>AB18*L18</f>
        <v>3.7598558074780658E-2</v>
      </c>
      <c r="AD18" s="9">
        <f>AB18*M18</f>
        <v>-5.7757729853428405E-9</v>
      </c>
      <c r="AE18" s="9">
        <f>AB18*N18</f>
        <v>-7.1851712963116937E-11</v>
      </c>
      <c r="AF18" s="9">
        <f>AB18*O18</f>
        <v>-1.0196443879373432E-9</v>
      </c>
      <c r="AG18" s="9">
        <f>AB18*P18</f>
        <v>-3.6883425493469263E-10</v>
      </c>
      <c r="AH18" s="9">
        <f>AB18*Q18</f>
        <v>-4.5322436557294649E-4</v>
      </c>
      <c r="AI18" s="9">
        <f>AB18*R18</f>
        <v>-1.1287777689556128E-4</v>
      </c>
      <c r="AJ18" s="9">
        <f>AB18*S18</f>
        <v>-1.0099358702089583E-4</v>
      </c>
      <c r="AK18" s="9">
        <f>AB18*T18</f>
        <v>-4.1865163040224183E-4</v>
      </c>
      <c r="AL18" s="9">
        <f>AB18*U18</f>
        <v>-7.3803292398320965E-8</v>
      </c>
      <c r="AM18" s="9">
        <f>AB18*V18</f>
        <v>-3.749708728234188E-5</v>
      </c>
      <c r="AN18" s="9">
        <f>AB18*W18</f>
        <v>-6.6788794335437213E-3</v>
      </c>
      <c r="AO18" s="9">
        <f>AB18*X18</f>
        <v>-0.12459943290587107</v>
      </c>
      <c r="AP18" s="9">
        <f>AB18*Y18</f>
        <v>-6.1365882614127804E-3</v>
      </c>
      <c r="AQ18" s="9">
        <f>AB18*Z18</f>
        <v>-2.434175875153248E-8</v>
      </c>
      <c r="AR18" s="9">
        <f>AB18*AA18</f>
        <v>-0.86689392380821351</v>
      </c>
    </row>
    <row r="19" spans="1:44" ht="113.5" x14ac:dyDescent="0.35">
      <c r="A19" s="9" t="s">
        <v>210</v>
      </c>
      <c r="B19" s="9" t="s">
        <v>53</v>
      </c>
      <c r="C19" s="9" t="s">
        <v>190</v>
      </c>
      <c r="D19" s="9" t="s">
        <v>239</v>
      </c>
      <c r="E19" s="9" t="s">
        <v>210</v>
      </c>
      <c r="F19" s="9" t="s">
        <v>53</v>
      </c>
      <c r="G19" s="9" t="s">
        <v>239</v>
      </c>
      <c r="H19" s="9">
        <v>-1</v>
      </c>
      <c r="I19" s="9" t="s">
        <v>252</v>
      </c>
      <c r="J19" s="9" t="b">
        <v>0</v>
      </c>
      <c r="AB19" s="9">
        <f>H19</f>
        <v>-1</v>
      </c>
      <c r="AC19" s="9">
        <f t="shared" ref="AC19:AR19" si="6">+AC20</f>
        <v>2.3905874118175706E-2</v>
      </c>
      <c r="AD19" s="9">
        <f t="shared" si="6"/>
        <v>5.1015497236107054E-9</v>
      </c>
      <c r="AE19" s="9">
        <f t="shared" si="6"/>
        <v>3.9095077454140002E-10</v>
      </c>
      <c r="AF19" s="9">
        <f t="shared" si="6"/>
        <v>2.0489353729731303E-9</v>
      </c>
      <c r="AG19" s="9">
        <f t="shared" si="6"/>
        <v>2.111857318600909E-9</v>
      </c>
      <c r="AH19" s="9">
        <f t="shared" si="6"/>
        <v>1.4898400202453953E-3</v>
      </c>
      <c r="AI19" s="9">
        <f t="shared" si="6"/>
        <v>1.0599153893090963E-4</v>
      </c>
      <c r="AJ19" s="9">
        <f t="shared" si="6"/>
        <v>1.0025723044462845E-4</v>
      </c>
      <c r="AK19" s="9">
        <f t="shared" si="6"/>
        <v>3.3315049749953332E-4</v>
      </c>
      <c r="AL19" s="9">
        <f t="shared" si="6"/>
        <v>1.5785379882401675E-7</v>
      </c>
      <c r="AM19" s="9">
        <f t="shared" si="6"/>
        <v>3.5786353779932608E-5</v>
      </c>
      <c r="AN19" s="9">
        <f t="shared" si="6"/>
        <v>3.9885987615776018E-2</v>
      </c>
      <c r="AO19" s="9">
        <f t="shared" si="6"/>
        <v>1.0719489452201776</v>
      </c>
      <c r="AP19" s="9">
        <f t="shared" si="6"/>
        <v>1.6372497436828886E-3</v>
      </c>
      <c r="AQ19" s="9">
        <f t="shared" si="6"/>
        <v>3.1834369590780812E-8</v>
      </c>
      <c r="AR19" s="9">
        <f t="shared" si="6"/>
        <v>0.35847585517955283</v>
      </c>
    </row>
    <row r="20" spans="1:44" ht="76" x14ac:dyDescent="0.35">
      <c r="A20" s="9" t="s">
        <v>214</v>
      </c>
      <c r="B20" s="9" t="s">
        <v>57</v>
      </c>
      <c r="C20" s="9" t="s">
        <v>190</v>
      </c>
      <c r="D20" s="9" t="s">
        <v>242</v>
      </c>
      <c r="E20" s="9" t="s">
        <v>210</v>
      </c>
      <c r="F20" s="9" t="s">
        <v>53</v>
      </c>
      <c r="G20" s="9" t="s">
        <v>239</v>
      </c>
      <c r="H20" s="9">
        <v>-1</v>
      </c>
      <c r="I20" s="9" t="s">
        <v>253</v>
      </c>
      <c r="J20" s="9" t="b">
        <v>1</v>
      </c>
      <c r="K20" s="9" t="s">
        <v>105</v>
      </c>
      <c r="L20" s="9">
        <f>AC61*AB61</f>
        <v>-2.3905874118175706E-2</v>
      </c>
      <c r="M20" s="9">
        <f>AD61*AB61</f>
        <v>-5.1015497236107054E-9</v>
      </c>
      <c r="N20" s="9">
        <f>AE61*AB61</f>
        <v>-3.9095077454140002E-10</v>
      </c>
      <c r="O20" s="9">
        <f>AF61*AB61</f>
        <v>-2.0489353729731303E-9</v>
      </c>
      <c r="P20" s="9">
        <f>AG61*AB61</f>
        <v>-2.111857318600909E-9</v>
      </c>
      <c r="Q20" s="9">
        <f>AH61*AB61</f>
        <v>-1.4898400202453953E-3</v>
      </c>
      <c r="R20" s="9">
        <f>AI61*AB61</f>
        <v>-1.0599153893090963E-4</v>
      </c>
      <c r="S20" s="9">
        <f>AJ61*AB61</f>
        <v>-1.0025723044462845E-4</v>
      </c>
      <c r="T20" s="9">
        <f>AK61*AB61</f>
        <v>-3.3315049749953332E-4</v>
      </c>
      <c r="U20" s="9">
        <f>AL61*AB61</f>
        <v>-1.5785379882401675E-7</v>
      </c>
      <c r="V20" s="9">
        <f>AM61*AB61</f>
        <v>-3.5786353779932608E-5</v>
      </c>
      <c r="W20" s="9">
        <f>AN61*AB61</f>
        <v>-3.9885987615776018E-2</v>
      </c>
      <c r="X20" s="9">
        <f>AO61*AB61</f>
        <v>-1.0719489452201776</v>
      </c>
      <c r="Y20" s="9">
        <f>AP61*AB61</f>
        <v>-1.6372497436828886E-3</v>
      </c>
      <c r="Z20" s="9">
        <f>AQ61*AB61</f>
        <v>-3.1834369590780812E-8</v>
      </c>
      <c r="AA20" s="9">
        <f>AR61*AB61</f>
        <v>-0.35847585517955283</v>
      </c>
      <c r="AB20" s="9">
        <f>Parameter!D14</f>
        <v>-1</v>
      </c>
      <c r="AC20" s="9">
        <f>AB20*L20</f>
        <v>2.3905874118175706E-2</v>
      </c>
      <c r="AD20" s="9">
        <f>AB20*M20</f>
        <v>5.1015497236107054E-9</v>
      </c>
      <c r="AE20" s="9">
        <f>AB20*N20</f>
        <v>3.9095077454140002E-10</v>
      </c>
      <c r="AF20" s="9">
        <f>AB20*O20</f>
        <v>2.0489353729731303E-9</v>
      </c>
      <c r="AG20" s="9">
        <f>AB20*P20</f>
        <v>2.111857318600909E-9</v>
      </c>
      <c r="AH20" s="9">
        <f>AB20*Q20</f>
        <v>1.4898400202453953E-3</v>
      </c>
      <c r="AI20" s="9">
        <f>AB20*R20</f>
        <v>1.0599153893090963E-4</v>
      </c>
      <c r="AJ20" s="9">
        <f>AB20*S20</f>
        <v>1.0025723044462845E-4</v>
      </c>
      <c r="AK20" s="9">
        <f>AB20*T20</f>
        <v>3.3315049749953332E-4</v>
      </c>
      <c r="AL20" s="9">
        <f>AB20*U20</f>
        <v>1.5785379882401675E-7</v>
      </c>
      <c r="AM20" s="9">
        <f>AB20*V20</f>
        <v>3.5786353779932608E-5</v>
      </c>
      <c r="AN20" s="9">
        <f>AB20*W20</f>
        <v>3.9885987615776018E-2</v>
      </c>
      <c r="AO20" s="9">
        <f>AB20*X20</f>
        <v>1.0719489452201776</v>
      </c>
      <c r="AP20" s="9">
        <f>AB20*Y20</f>
        <v>1.6372497436828886E-3</v>
      </c>
      <c r="AQ20" s="9">
        <f>AB20*Z20</f>
        <v>3.1834369590780812E-8</v>
      </c>
      <c r="AR20" s="9">
        <f>AB20*AA20</f>
        <v>0.35847585517955283</v>
      </c>
    </row>
    <row r="21" spans="1:44" ht="113.5" x14ac:dyDescent="0.35">
      <c r="A21" s="9" t="s">
        <v>211</v>
      </c>
      <c r="B21" s="9" t="s">
        <v>54</v>
      </c>
      <c r="C21" s="9" t="s">
        <v>190</v>
      </c>
      <c r="D21" s="9" t="s">
        <v>239</v>
      </c>
      <c r="E21" s="9" t="s">
        <v>211</v>
      </c>
      <c r="F21" s="9" t="s">
        <v>54</v>
      </c>
      <c r="G21" s="9" t="s">
        <v>239</v>
      </c>
      <c r="H21" s="9">
        <v>-1</v>
      </c>
      <c r="I21" s="9" t="s">
        <v>252</v>
      </c>
      <c r="J21" s="9" t="b">
        <v>0</v>
      </c>
      <c r="AB21" s="9">
        <f>H21</f>
        <v>-1</v>
      </c>
      <c r="AC21" s="9">
        <f t="shared" ref="AC21:AR21" si="7">+AC22</f>
        <v>2.2288412010976987E-2</v>
      </c>
      <c r="AD21" s="9">
        <f t="shared" si="7"/>
        <v>4.3115010381329201E-9</v>
      </c>
      <c r="AE21" s="9">
        <f t="shared" si="7"/>
        <v>5.1255562540595738E-10</v>
      </c>
      <c r="AF21" s="9">
        <f t="shared" si="7"/>
        <v>1.4483651657392055E-9</v>
      </c>
      <c r="AG21" s="9">
        <f t="shared" si="7"/>
        <v>2.1032427043222746E-9</v>
      </c>
      <c r="AH21" s="9">
        <f t="shared" si="7"/>
        <v>1.2791555159555271E-3</v>
      </c>
      <c r="AI21" s="9">
        <f t="shared" si="7"/>
        <v>1.1195064038060858E-4</v>
      </c>
      <c r="AJ21" s="9">
        <f t="shared" si="7"/>
        <v>1.0617929542438804E-4</v>
      </c>
      <c r="AK21" s="9">
        <f t="shared" si="7"/>
        <v>3.6943107043893732E-4</v>
      </c>
      <c r="AL21" s="9">
        <f t="shared" si="7"/>
        <v>1.9967538633496007E-7</v>
      </c>
      <c r="AM21" s="9">
        <f t="shared" si="7"/>
        <v>3.8810669089839804E-5</v>
      </c>
      <c r="AN21" s="9">
        <f t="shared" si="7"/>
        <v>2.6712279013391529E-2</v>
      </c>
      <c r="AO21" s="9">
        <f t="shared" si="7"/>
        <v>1.0282298790554074</v>
      </c>
      <c r="AP21" s="9">
        <f t="shared" si="7"/>
        <v>1.7256537267107165E-3</v>
      </c>
      <c r="AQ21" s="9">
        <f t="shared" si="7"/>
        <v>4.498705351673882E-8</v>
      </c>
      <c r="AR21" s="9">
        <f t="shared" si="7"/>
        <v>0.32346267801023582</v>
      </c>
    </row>
    <row r="22" spans="1:44" ht="76" x14ac:dyDescent="0.35">
      <c r="A22" s="9" t="s">
        <v>215</v>
      </c>
      <c r="B22" s="9" t="s">
        <v>58</v>
      </c>
      <c r="C22" s="9" t="s">
        <v>190</v>
      </c>
      <c r="D22" s="9" t="s">
        <v>242</v>
      </c>
      <c r="E22" s="9" t="s">
        <v>211</v>
      </c>
      <c r="F22" s="9" t="s">
        <v>54</v>
      </c>
      <c r="G22" s="9" t="s">
        <v>239</v>
      </c>
      <c r="H22" s="9">
        <v>-1</v>
      </c>
      <c r="I22" s="9" t="s">
        <v>253</v>
      </c>
      <c r="J22" s="9" t="b">
        <v>1</v>
      </c>
      <c r="K22" s="9" t="s">
        <v>107</v>
      </c>
      <c r="L22" s="9">
        <f>AC68*AB68</f>
        <v>-2.2288412010976987E-2</v>
      </c>
      <c r="M22" s="9">
        <f>AD68*AB68</f>
        <v>-4.3115010381329201E-9</v>
      </c>
      <c r="N22" s="9">
        <f>AE68*AB68</f>
        <v>-5.1255562540595738E-10</v>
      </c>
      <c r="O22" s="9">
        <f>AF68*AB68</f>
        <v>-1.4483651657392055E-9</v>
      </c>
      <c r="P22" s="9">
        <f>AG68*AB68</f>
        <v>-2.1032427043222746E-9</v>
      </c>
      <c r="Q22" s="9">
        <f>AH68*AB68</f>
        <v>-1.2791555159555271E-3</v>
      </c>
      <c r="R22" s="9">
        <f>AI68*AB68</f>
        <v>-1.1195064038060858E-4</v>
      </c>
      <c r="S22" s="9">
        <f>AJ68*AB68</f>
        <v>-1.0617929542438804E-4</v>
      </c>
      <c r="T22" s="9">
        <f>AK68*AB68</f>
        <v>-3.6943107043893732E-4</v>
      </c>
      <c r="U22" s="9">
        <f>AL68*AB68</f>
        <v>-1.9967538633496007E-7</v>
      </c>
      <c r="V22" s="9">
        <f>AM68*AB68</f>
        <v>-3.8810669089839804E-5</v>
      </c>
      <c r="W22" s="9">
        <f>AN68*AB68</f>
        <v>-2.6712279013391529E-2</v>
      </c>
      <c r="X22" s="9">
        <f>AO68*AB68</f>
        <v>-1.0282298790554074</v>
      </c>
      <c r="Y22" s="9">
        <f>AP68*AB68</f>
        <v>-1.7256537267107165E-3</v>
      </c>
      <c r="Z22" s="9">
        <f>AQ68*AB68</f>
        <v>-4.498705351673882E-8</v>
      </c>
      <c r="AA22" s="9">
        <f>AR68*AB68</f>
        <v>-0.32346267801023582</v>
      </c>
      <c r="AB22" s="9">
        <f>Parameter!D15</f>
        <v>-1</v>
      </c>
      <c r="AC22" s="9">
        <f>AB22*L22</f>
        <v>2.2288412010976987E-2</v>
      </c>
      <c r="AD22" s="9">
        <f>AB22*M22</f>
        <v>4.3115010381329201E-9</v>
      </c>
      <c r="AE22" s="9">
        <f>AB22*N22</f>
        <v>5.1255562540595738E-10</v>
      </c>
      <c r="AF22" s="9">
        <f>AB22*O22</f>
        <v>1.4483651657392055E-9</v>
      </c>
      <c r="AG22" s="9">
        <f>AB22*P22</f>
        <v>2.1032427043222746E-9</v>
      </c>
      <c r="AH22" s="9">
        <f>AB22*Q22</f>
        <v>1.2791555159555271E-3</v>
      </c>
      <c r="AI22" s="9">
        <f>AB22*R22</f>
        <v>1.1195064038060858E-4</v>
      </c>
      <c r="AJ22" s="9">
        <f>AB22*S22</f>
        <v>1.0617929542438804E-4</v>
      </c>
      <c r="AK22" s="9">
        <f>AB22*T22</f>
        <v>3.6943107043893732E-4</v>
      </c>
      <c r="AL22" s="9">
        <f>AB22*U22</f>
        <v>1.9967538633496007E-7</v>
      </c>
      <c r="AM22" s="9">
        <f>AB22*V22</f>
        <v>3.8810669089839804E-5</v>
      </c>
      <c r="AN22" s="9">
        <f>AB22*W22</f>
        <v>2.6712279013391529E-2</v>
      </c>
      <c r="AO22" s="9">
        <f>AB22*X22</f>
        <v>1.0282298790554074</v>
      </c>
      <c r="AP22" s="9">
        <f>AB22*Y22</f>
        <v>1.7256537267107165E-3</v>
      </c>
      <c r="AQ22" s="9">
        <f>AB22*Z22</f>
        <v>4.498705351673882E-8</v>
      </c>
      <c r="AR22" s="9">
        <f>AB22*AA22</f>
        <v>0.32346267801023582</v>
      </c>
    </row>
    <row r="23" spans="1:44" ht="76" x14ac:dyDescent="0.35">
      <c r="A23" s="9" t="s">
        <v>212</v>
      </c>
      <c r="B23" s="9" t="s">
        <v>55</v>
      </c>
      <c r="C23" s="9" t="s">
        <v>190</v>
      </c>
      <c r="D23" s="9" t="s">
        <v>242</v>
      </c>
      <c r="E23" s="9" t="s">
        <v>212</v>
      </c>
      <c r="F23" s="9" t="s">
        <v>55</v>
      </c>
      <c r="G23" s="9" t="s">
        <v>242</v>
      </c>
      <c r="H23" s="9">
        <v>-1</v>
      </c>
      <c r="I23" s="9" t="s">
        <v>252</v>
      </c>
      <c r="J23" s="9" t="b">
        <v>0</v>
      </c>
      <c r="AB23" s="9">
        <f>H23</f>
        <v>-1</v>
      </c>
      <c r="AC23" s="9">
        <f t="shared" ref="AC23:AR23" si="8">+AC24+AC25+AC26+AC27+AC28+AC29+AC30+AC31+AC32+AC33+AC34+AC35+AC36+AC37+AC38+AC39+AC40+AC41</f>
        <v>0.18184070207174299</v>
      </c>
      <c r="AD23" s="9">
        <f t="shared" si="8"/>
        <v>-9.3032699968472022E-10</v>
      </c>
      <c r="AE23" s="9">
        <f t="shared" si="8"/>
        <v>1.8151359326158214E-10</v>
      </c>
      <c r="AF23" s="9">
        <f t="shared" si="8"/>
        <v>-2.3082525785341324E-10</v>
      </c>
      <c r="AG23" s="9">
        <f t="shared" si="8"/>
        <v>-4.5150718710503579E-10</v>
      </c>
      <c r="AH23" s="9">
        <f t="shared" si="8"/>
        <v>-4.2430612636929139E-4</v>
      </c>
      <c r="AI23" s="9">
        <f t="shared" si="8"/>
        <v>-8.3982296519081448E-5</v>
      </c>
      <c r="AJ23" s="9">
        <f t="shared" si="8"/>
        <v>-6.4007205366825365E-5</v>
      </c>
      <c r="AK23" s="9">
        <f t="shared" si="8"/>
        <v>-3.319667565811468E-4</v>
      </c>
      <c r="AL23" s="9">
        <f t="shared" si="8"/>
        <v>8.9312829059233977E-7</v>
      </c>
      <c r="AM23" s="9">
        <f t="shared" si="8"/>
        <v>-2.925715860585605E-5</v>
      </c>
      <c r="AN23" s="9">
        <f t="shared" si="8"/>
        <v>-6.4001043813447745E-3</v>
      </c>
      <c r="AO23" s="9">
        <f t="shared" si="8"/>
        <v>-0.19622453554925864</v>
      </c>
      <c r="AP23" s="9">
        <f t="shared" si="8"/>
        <v>-5.4510291257733592E-3</v>
      </c>
      <c r="AQ23" s="9">
        <f t="shared" si="8"/>
        <v>-1.4561073424251388E-8</v>
      </c>
      <c r="AR23" s="9">
        <f t="shared" si="8"/>
        <v>5.4579076772014144E-2</v>
      </c>
    </row>
    <row r="24" spans="1:44" ht="76" x14ac:dyDescent="0.35">
      <c r="A24" s="9" t="s">
        <v>216</v>
      </c>
      <c r="B24" s="9" t="s">
        <v>59</v>
      </c>
      <c r="C24" s="9" t="s">
        <v>191</v>
      </c>
      <c r="D24" s="9" t="s">
        <v>243</v>
      </c>
      <c r="E24" s="9" t="s">
        <v>212</v>
      </c>
      <c r="F24" s="9" t="s">
        <v>55</v>
      </c>
      <c r="G24" s="9" t="s">
        <v>242</v>
      </c>
      <c r="H24" s="9">
        <v>-2.2249999999999999E-2</v>
      </c>
      <c r="I24" s="9" t="s">
        <v>253</v>
      </c>
      <c r="J24" s="9" t="b">
        <v>0</v>
      </c>
      <c r="K24" s="9" t="s">
        <v>109</v>
      </c>
      <c r="L24" s="9">
        <v>8.6794167415729359E-2</v>
      </c>
      <c r="M24" s="9">
        <v>2.1284564433042459E-8</v>
      </c>
      <c r="N24" s="9">
        <v>1.6120344556734801E-9</v>
      </c>
      <c r="O24" s="9">
        <v>1.6156546777607789E-8</v>
      </c>
      <c r="P24" s="9">
        <v>7.5689813863396901E-9</v>
      </c>
      <c r="Q24" s="9">
        <v>6.196898803682095E-3</v>
      </c>
      <c r="R24" s="9">
        <v>2.662256396925514E-4</v>
      </c>
      <c r="S24" s="9">
        <v>2.7319140428780998E-4</v>
      </c>
      <c r="T24" s="9">
        <v>6.7799511386616251E-4</v>
      </c>
      <c r="U24" s="9">
        <v>6.5033429044003735E-7</v>
      </c>
      <c r="V24" s="9">
        <v>6.1240577241980767E-5</v>
      </c>
      <c r="W24" s="9">
        <v>0.31950666496318308</v>
      </c>
      <c r="X24" s="9">
        <v>2.499343636939138</v>
      </c>
      <c r="Y24" s="9">
        <v>6.2995751670887473E-3</v>
      </c>
      <c r="Z24" s="9">
        <v>2.1158529251567519E-7</v>
      </c>
      <c r="AA24" s="9">
        <v>1.4173422897516881</v>
      </c>
      <c r="AB24" s="9">
        <f>Parameter!D16</f>
        <v>-2.2249999999999999E-2</v>
      </c>
      <c r="AC24" s="9">
        <f t="shared" ref="AC24:AC41" si="9">AB24*L24</f>
        <v>-1.9311702249999781E-3</v>
      </c>
      <c r="AD24" s="9">
        <f t="shared" ref="AD24:AD41" si="10">AB24*M24</f>
        <v>-4.7358155863519475E-10</v>
      </c>
      <c r="AE24" s="9">
        <f t="shared" ref="AE24:AE41" si="11">AB24*N24</f>
        <v>-3.5867766638734927E-11</v>
      </c>
      <c r="AF24" s="9">
        <f t="shared" ref="AF24:AF41" si="12">AB24*O24</f>
        <v>-3.5948316580177326E-10</v>
      </c>
      <c r="AG24" s="9">
        <f t="shared" ref="AG24:AG41" si="13">AB24*P24</f>
        <v>-1.6840983584605809E-10</v>
      </c>
      <c r="AH24" s="9">
        <f t="shared" ref="AH24:AH41" si="14">AB24*Q24</f>
        <v>-1.3788099838192661E-4</v>
      </c>
      <c r="AI24" s="9">
        <f t="shared" ref="AI24:AI41" si="15">AB24*R24</f>
        <v>-5.9235204831592684E-6</v>
      </c>
      <c r="AJ24" s="9">
        <f t="shared" ref="AJ24:AJ41" si="16">AB24*S24</f>
        <v>-6.0785087454037715E-6</v>
      </c>
      <c r="AK24" s="9">
        <f t="shared" ref="AK24:AK41" si="17">AB24*T24</f>
        <v>-1.5085391283522116E-5</v>
      </c>
      <c r="AL24" s="9">
        <f t="shared" ref="AL24:AL41" si="18">AB24*U24</f>
        <v>-1.4469937962290831E-8</v>
      </c>
      <c r="AM24" s="9">
        <f t="shared" ref="AM24:AM41" si="19">AB24*V24</f>
        <v>-1.3626028436340721E-6</v>
      </c>
      <c r="AN24" s="9">
        <f t="shared" ref="AN24:AN41" si="20">AB24*W24</f>
        <v>-7.1090232954308229E-3</v>
      </c>
      <c r="AO24" s="9">
        <f t="shared" ref="AO24:AO41" si="21">AB24*X24</f>
        <v>-5.5610395921895817E-2</v>
      </c>
      <c r="AP24" s="9">
        <f t="shared" ref="AP24:AP41" si="22">AB24*Y24</f>
        <v>-1.4016554746772462E-4</v>
      </c>
      <c r="AQ24" s="9">
        <f t="shared" ref="AQ24:AQ41" si="23">AB24*Z24</f>
        <v>-4.7077727584737724E-9</v>
      </c>
      <c r="AR24" s="9">
        <f t="shared" ref="AR24:AR41" si="24">AB24*AA24</f>
        <v>-3.1535865946975057E-2</v>
      </c>
    </row>
    <row r="25" spans="1:44" ht="51" x14ac:dyDescent="0.35">
      <c r="A25" s="9" t="s">
        <v>217</v>
      </c>
      <c r="B25" s="9" t="s">
        <v>60</v>
      </c>
      <c r="C25" s="9" t="s">
        <v>191</v>
      </c>
      <c r="D25" s="9" t="s">
        <v>239</v>
      </c>
      <c r="E25" s="9" t="s">
        <v>212</v>
      </c>
      <c r="F25" s="9" t="s">
        <v>55</v>
      </c>
      <c r="G25" s="9" t="s">
        <v>242</v>
      </c>
      <c r="H25" s="9">
        <v>0.2</v>
      </c>
      <c r="I25" s="9" t="s">
        <v>253</v>
      </c>
      <c r="J25" s="9" t="b">
        <v>0</v>
      </c>
      <c r="K25" s="9" t="s">
        <v>111</v>
      </c>
      <c r="L25" s="9">
        <v>5.8584419319588618E-2</v>
      </c>
      <c r="M25" s="9">
        <v>3.7607381773061864E-9</v>
      </c>
      <c r="N25" s="9">
        <v>4.5481213633874461E-9</v>
      </c>
      <c r="O25" s="9">
        <v>5.0665591284556509E-9</v>
      </c>
      <c r="P25" s="9">
        <v>2.1630794662037309E-9</v>
      </c>
      <c r="Q25" s="9">
        <v>2.589862362777277E-3</v>
      </c>
      <c r="R25" s="9">
        <v>2.4260756430623471E-4</v>
      </c>
      <c r="S25" s="9">
        <v>2.5962873599580979E-4</v>
      </c>
      <c r="T25" s="9">
        <v>8.9292364569324952E-4</v>
      </c>
      <c r="U25" s="9">
        <v>6.1113657845979883E-6</v>
      </c>
      <c r="V25" s="9">
        <v>7.9774478582690837E-5</v>
      </c>
      <c r="W25" s="9">
        <v>6.3213471797680276E-2</v>
      </c>
      <c r="X25" s="9">
        <v>0.73003741087568896</v>
      </c>
      <c r="Y25" s="9">
        <v>1.0444836075149219E-2</v>
      </c>
      <c r="Z25" s="9">
        <v>2.291509332969943E-7</v>
      </c>
      <c r="AA25" s="9">
        <v>0.90114579763860725</v>
      </c>
      <c r="AB25" s="9">
        <f>Parameter!D17</f>
        <v>0.2</v>
      </c>
      <c r="AC25" s="9">
        <f t="shared" si="9"/>
        <v>1.1716883863917725E-2</v>
      </c>
      <c r="AD25" s="9">
        <f t="shared" si="10"/>
        <v>7.521476354612373E-10</v>
      </c>
      <c r="AE25" s="9">
        <f t="shared" si="11"/>
        <v>9.0962427267748925E-10</v>
      </c>
      <c r="AF25" s="9">
        <f t="shared" si="12"/>
        <v>1.0133118256911301E-9</v>
      </c>
      <c r="AG25" s="9">
        <f t="shared" si="13"/>
        <v>4.3261589324074619E-10</v>
      </c>
      <c r="AH25" s="9">
        <f t="shared" si="14"/>
        <v>5.1797247255545539E-4</v>
      </c>
      <c r="AI25" s="9">
        <f t="shared" si="15"/>
        <v>4.8521512861246945E-5</v>
      </c>
      <c r="AJ25" s="9">
        <f t="shared" si="16"/>
        <v>5.1925747199161961E-5</v>
      </c>
      <c r="AK25" s="9">
        <f t="shared" si="17"/>
        <v>1.7858472913864993E-4</v>
      </c>
      <c r="AL25" s="9">
        <f t="shared" si="18"/>
        <v>1.2222731569195978E-6</v>
      </c>
      <c r="AM25" s="9">
        <f t="shared" si="19"/>
        <v>1.5954895716538169E-5</v>
      </c>
      <c r="AN25" s="9">
        <f t="shared" si="20"/>
        <v>1.2642694359536057E-2</v>
      </c>
      <c r="AO25" s="9">
        <f t="shared" si="21"/>
        <v>0.14600748217513779</v>
      </c>
      <c r="AP25" s="9">
        <f t="shared" si="22"/>
        <v>2.0889672150298439E-3</v>
      </c>
      <c r="AQ25" s="9">
        <f t="shared" si="23"/>
        <v>4.5830186659398864E-8</v>
      </c>
      <c r="AR25" s="9">
        <f t="shared" si="24"/>
        <v>0.18022915952772145</v>
      </c>
    </row>
    <row r="26" spans="1:44" ht="63.5" x14ac:dyDescent="0.35">
      <c r="A26" s="9" t="s">
        <v>218</v>
      </c>
      <c r="B26" s="9" t="s">
        <v>61</v>
      </c>
      <c r="C26" s="9" t="s">
        <v>191</v>
      </c>
      <c r="D26" s="9" t="s">
        <v>243</v>
      </c>
      <c r="E26" s="9" t="s">
        <v>212</v>
      </c>
      <c r="F26" s="9" t="s">
        <v>55</v>
      </c>
      <c r="G26" s="9" t="s">
        <v>242</v>
      </c>
      <c r="H26" s="9">
        <v>-0.13800000000000001</v>
      </c>
      <c r="I26" s="9" t="s">
        <v>253</v>
      </c>
      <c r="J26" s="9" t="b">
        <v>0</v>
      </c>
      <c r="K26" s="9" t="s">
        <v>113</v>
      </c>
      <c r="L26" s="9">
        <v>4.6563664031970729E-2</v>
      </c>
      <c r="M26" s="9">
        <v>8.3712424044680414E-9</v>
      </c>
      <c r="N26" s="9">
        <v>1.669240941677868E-9</v>
      </c>
      <c r="O26" s="9">
        <v>1.602576985028692E-9</v>
      </c>
      <c r="P26" s="9">
        <v>9.6283996699760489E-10</v>
      </c>
      <c r="Q26" s="9">
        <v>2.7688146589585371E-3</v>
      </c>
      <c r="R26" s="9">
        <v>5.701171774890408E-4</v>
      </c>
      <c r="S26" s="9">
        <v>4.6399518138829878E-4</v>
      </c>
      <c r="T26" s="9">
        <v>2.2156719412170589E-3</v>
      </c>
      <c r="U26" s="9">
        <v>5.4789814026487049E-7</v>
      </c>
      <c r="V26" s="9">
        <v>2.0177260730590789E-4</v>
      </c>
      <c r="W26" s="9">
        <v>2.8646755666136739E-2</v>
      </c>
      <c r="X26" s="9">
        <v>0.81692055246511752</v>
      </c>
      <c r="Y26" s="9">
        <v>3.9563171171080559E-3</v>
      </c>
      <c r="Z26" s="9">
        <v>8.0412866162105004E-8</v>
      </c>
      <c r="AA26" s="9">
        <v>0.61309771927816592</v>
      </c>
      <c r="AB26" s="9">
        <f>Parameter!D18</f>
        <v>-0.13800000000000001</v>
      </c>
      <c r="AC26" s="9">
        <f t="shared" si="9"/>
        <v>-6.4257856364119612E-3</v>
      </c>
      <c r="AD26" s="9">
        <f t="shared" si="10"/>
        <v>-1.1552314518165897E-9</v>
      </c>
      <c r="AE26" s="9">
        <f t="shared" si="11"/>
        <v>-2.3035524995154581E-10</v>
      </c>
      <c r="AF26" s="9">
        <f t="shared" si="12"/>
        <v>-2.211556239339595E-10</v>
      </c>
      <c r="AG26" s="9">
        <f t="shared" si="13"/>
        <v>-1.3287191544566948E-10</v>
      </c>
      <c r="AH26" s="9">
        <f t="shared" si="14"/>
        <v>-3.8209642293627813E-4</v>
      </c>
      <c r="AI26" s="9">
        <f t="shared" si="15"/>
        <v>-7.8676170493487631E-5</v>
      </c>
      <c r="AJ26" s="9">
        <f t="shared" si="16"/>
        <v>-6.4031335031585236E-5</v>
      </c>
      <c r="AK26" s="9">
        <f t="shared" si="17"/>
        <v>-3.0576272788795418E-4</v>
      </c>
      <c r="AL26" s="9">
        <f t="shared" si="18"/>
        <v>-7.5609943356552132E-8</v>
      </c>
      <c r="AM26" s="9">
        <f t="shared" si="19"/>
        <v>-2.784461980821529E-5</v>
      </c>
      <c r="AN26" s="9">
        <f t="shared" si="20"/>
        <v>-3.9532522819268707E-3</v>
      </c>
      <c r="AO26" s="9">
        <f t="shared" si="21"/>
        <v>-0.11273503624018623</v>
      </c>
      <c r="AP26" s="9">
        <f t="shared" si="22"/>
        <v>-5.4597176216091177E-4</v>
      </c>
      <c r="AQ26" s="9">
        <f t="shared" si="23"/>
        <v>-1.1096975530370491E-8</v>
      </c>
      <c r="AR26" s="9">
        <f t="shared" si="24"/>
        <v>-8.4607485260386903E-2</v>
      </c>
    </row>
    <row r="27" spans="1:44" ht="51" x14ac:dyDescent="0.35">
      <c r="A27" s="9" t="s">
        <v>219</v>
      </c>
      <c r="B27" s="9" t="s">
        <v>62</v>
      </c>
      <c r="C27" s="9" t="s">
        <v>190</v>
      </c>
      <c r="D27" s="9" t="s">
        <v>243</v>
      </c>
      <c r="E27" s="9" t="s">
        <v>212</v>
      </c>
      <c r="F27" s="9" t="s">
        <v>55</v>
      </c>
      <c r="G27" s="9" t="s">
        <v>242</v>
      </c>
      <c r="H27" s="9">
        <v>0.3</v>
      </c>
      <c r="I27" s="9" t="s">
        <v>253</v>
      </c>
      <c r="J27" s="9" t="b">
        <v>0</v>
      </c>
      <c r="K27" s="9" t="s">
        <v>115</v>
      </c>
      <c r="L27" s="9">
        <v>3.097410869365537E-4</v>
      </c>
      <c r="M27" s="9">
        <v>1.5766793399147301E-11</v>
      </c>
      <c r="N27" s="9">
        <v>1.6552465404972181E-11</v>
      </c>
      <c r="O27" s="9">
        <v>4.6494817079785029E-11</v>
      </c>
      <c r="P27" s="9">
        <v>4.905400676215399E-12</v>
      </c>
      <c r="Q27" s="9">
        <v>5.4275572734806973E-5</v>
      </c>
      <c r="R27" s="9">
        <v>7.2594400662388633E-7</v>
      </c>
      <c r="S27" s="9">
        <v>1.630585140717605E-6</v>
      </c>
      <c r="T27" s="9">
        <v>2.5387381894116151E-6</v>
      </c>
      <c r="U27" s="9">
        <v>3.171976599439298E-8</v>
      </c>
      <c r="V27" s="9">
        <v>2.2311460757037211E-7</v>
      </c>
      <c r="W27" s="9">
        <v>2.3178562401341381E-4</v>
      </c>
      <c r="X27" s="9">
        <v>1.902192705187356E-3</v>
      </c>
      <c r="Y27" s="9">
        <v>1.521865985919317E-4</v>
      </c>
      <c r="Z27" s="9">
        <v>8.1218038131578143E-10</v>
      </c>
      <c r="AA27" s="9">
        <v>7.1223504129566337E-3</v>
      </c>
      <c r="AB27" s="9">
        <f>Parameter!D19</f>
        <v>0.3</v>
      </c>
      <c r="AC27" s="9">
        <f t="shared" si="9"/>
        <v>9.2922326080966105E-5</v>
      </c>
      <c r="AD27" s="9">
        <f t="shared" si="10"/>
        <v>4.7300380197441901E-12</v>
      </c>
      <c r="AE27" s="9">
        <f t="shared" si="11"/>
        <v>4.9657396214916544E-12</v>
      </c>
      <c r="AF27" s="9">
        <f t="shared" si="12"/>
        <v>1.3948445123935508E-11</v>
      </c>
      <c r="AG27" s="9">
        <f t="shared" si="13"/>
        <v>1.4716202028646196E-12</v>
      </c>
      <c r="AH27" s="9">
        <f t="shared" si="14"/>
        <v>1.6282671820442093E-5</v>
      </c>
      <c r="AI27" s="9">
        <f t="shared" si="15"/>
        <v>2.1778320198716589E-7</v>
      </c>
      <c r="AJ27" s="9">
        <f t="shared" si="16"/>
        <v>4.8917554221528149E-7</v>
      </c>
      <c r="AK27" s="9">
        <f t="shared" si="17"/>
        <v>7.6162145682348453E-7</v>
      </c>
      <c r="AL27" s="9">
        <f t="shared" si="18"/>
        <v>9.5159297983178933E-9</v>
      </c>
      <c r="AM27" s="9">
        <f t="shared" si="19"/>
        <v>6.6934382271111627E-8</v>
      </c>
      <c r="AN27" s="9">
        <f t="shared" si="20"/>
        <v>6.9535687204024145E-5</v>
      </c>
      <c r="AO27" s="9">
        <f t="shared" si="21"/>
        <v>5.7065781155620681E-4</v>
      </c>
      <c r="AP27" s="9">
        <f t="shared" si="22"/>
        <v>4.5655979577579509E-5</v>
      </c>
      <c r="AQ27" s="9">
        <f t="shared" si="23"/>
        <v>2.4365411439473443E-10</v>
      </c>
      <c r="AR27" s="9">
        <f t="shared" si="24"/>
        <v>2.1367051238869901E-3</v>
      </c>
    </row>
    <row r="28" spans="1:44" ht="63.5" x14ac:dyDescent="0.35">
      <c r="A28" s="9" t="s">
        <v>220</v>
      </c>
      <c r="B28" s="9" t="s">
        <v>63</v>
      </c>
      <c r="C28" s="9" t="s">
        <v>192</v>
      </c>
      <c r="D28" s="9" t="s">
        <v>244</v>
      </c>
      <c r="E28" s="9" t="s">
        <v>212</v>
      </c>
      <c r="F28" s="9" t="s">
        <v>55</v>
      </c>
      <c r="G28" s="9" t="s">
        <v>242</v>
      </c>
      <c r="H28" s="9">
        <v>7.9012345679012348E-3</v>
      </c>
      <c r="I28" s="9" t="s">
        <v>253</v>
      </c>
      <c r="J28" s="9" t="b">
        <v>0</v>
      </c>
      <c r="K28" s="9" t="s">
        <v>117</v>
      </c>
      <c r="L28" s="9">
        <v>0.32274583373881788</v>
      </c>
      <c r="M28" s="9">
        <v>2.8454169864308838E-7</v>
      </c>
      <c r="N28" s="9">
        <v>5.9358271758608089E-9</v>
      </c>
      <c r="O28" s="9">
        <v>9.6306573498839808E-9</v>
      </c>
      <c r="P28" s="9">
        <v>2.9637362274225671E-9</v>
      </c>
      <c r="Q28" s="9">
        <v>8.6374327356877612E-3</v>
      </c>
      <c r="R28" s="9">
        <v>1.09803957076268E-3</v>
      </c>
      <c r="S28" s="9">
        <v>1.1344404983879869E-3</v>
      </c>
      <c r="T28" s="9">
        <v>2.6872802732515241E-3</v>
      </c>
      <c r="U28" s="9">
        <v>1.291246424804808E-6</v>
      </c>
      <c r="V28" s="9">
        <v>2.4590366365511492E-4</v>
      </c>
      <c r="W28" s="9">
        <v>8.8893679157866834E-2</v>
      </c>
      <c r="X28" s="9">
        <v>0.26963927865455861</v>
      </c>
      <c r="Y28" s="9">
        <v>1.534318474136482E-2</v>
      </c>
      <c r="Z28" s="9">
        <v>1.8927070469149061E-7</v>
      </c>
      <c r="AA28" s="9">
        <v>43.184269067360951</v>
      </c>
      <c r="AB28" s="9">
        <f>Parameter!D20</f>
        <v>7.9012345679012348E-3</v>
      </c>
      <c r="AC28" s="9">
        <f t="shared" si="9"/>
        <v>2.5500905381832524E-3</v>
      </c>
      <c r="AD28" s="9">
        <f t="shared" si="10"/>
        <v>2.2482307053281057E-9</v>
      </c>
      <c r="AE28" s="9">
        <f t="shared" si="11"/>
        <v>4.6900362870998983E-11</v>
      </c>
      <c r="AF28" s="9">
        <f t="shared" si="12"/>
        <v>7.6094082764515409E-11</v>
      </c>
      <c r="AG28" s="9">
        <f t="shared" si="13"/>
        <v>2.3417175130252382E-11</v>
      </c>
      <c r="AH28" s="9">
        <f t="shared" si="14"/>
        <v>6.8246382109137866E-5</v>
      </c>
      <c r="AI28" s="9">
        <f t="shared" si="15"/>
        <v>8.6758682134335208E-6</v>
      </c>
      <c r="AJ28" s="9">
        <f t="shared" si="16"/>
        <v>8.9634804810902671E-6</v>
      </c>
      <c r="AK28" s="9">
        <f t="shared" si="17"/>
        <v>2.1232831788654019E-5</v>
      </c>
      <c r="AL28" s="9">
        <f t="shared" si="18"/>
        <v>1.0202440887346631E-8</v>
      </c>
      <c r="AM28" s="9">
        <f t="shared" si="19"/>
        <v>1.9429425276453526E-6</v>
      </c>
      <c r="AN28" s="9">
        <f t="shared" si="20"/>
        <v>7.0236981063005895E-4</v>
      </c>
      <c r="AO28" s="9">
        <f t="shared" si="21"/>
        <v>2.1304831893693521E-3</v>
      </c>
      <c r="AP28" s="9">
        <f t="shared" si="22"/>
        <v>1.2123010166016648E-4</v>
      </c>
      <c r="AQ28" s="9">
        <f t="shared" si="23"/>
        <v>1.4954722345994319E-9</v>
      </c>
      <c r="AR28" s="9">
        <f t="shared" si="24"/>
        <v>0.34120903954458037</v>
      </c>
    </row>
    <row r="29" spans="1:44" ht="51" x14ac:dyDescent="0.35">
      <c r="A29" s="9" t="s">
        <v>221</v>
      </c>
      <c r="B29" s="9" t="s">
        <v>64</v>
      </c>
      <c r="C29" s="9" t="s">
        <v>190</v>
      </c>
      <c r="D29" s="9" t="s">
        <v>245</v>
      </c>
      <c r="E29" s="9" t="s">
        <v>212</v>
      </c>
      <c r="F29" s="9" t="s">
        <v>55</v>
      </c>
      <c r="G29" s="9" t="s">
        <v>242</v>
      </c>
      <c r="H29" s="9">
        <v>-0.505</v>
      </c>
      <c r="I29" s="9" t="s">
        <v>253</v>
      </c>
      <c r="J29" s="9" t="b">
        <v>0</v>
      </c>
      <c r="K29" s="9" t="s">
        <v>119</v>
      </c>
      <c r="L29" s="9">
        <v>3.5124467101199431E-3</v>
      </c>
      <c r="M29" s="9">
        <v>4.5965466813352772E-10</v>
      </c>
      <c r="N29" s="9">
        <v>6.7818130159069689E-10</v>
      </c>
      <c r="O29" s="9">
        <v>5.3760373810655783E-10</v>
      </c>
      <c r="P29" s="9">
        <v>5.8769100364792655E-10</v>
      </c>
      <c r="Q29" s="9">
        <v>5.086386976055372E-4</v>
      </c>
      <c r="R29" s="9">
        <v>2.6747965127541328E-5</v>
      </c>
      <c r="S29" s="9">
        <v>2.945932473850022E-5</v>
      </c>
      <c r="T29" s="9">
        <v>1.162043509176719E-4</v>
      </c>
      <c r="U29" s="9">
        <v>1.066322503750543E-7</v>
      </c>
      <c r="V29" s="9">
        <v>8.602562963754642E-6</v>
      </c>
      <c r="W29" s="9">
        <v>8.5425113343358637E-3</v>
      </c>
      <c r="X29" s="9">
        <v>0.14192007383120731</v>
      </c>
      <c r="Y29" s="9">
        <v>1.5418583788990289E-2</v>
      </c>
      <c r="Z29" s="9">
        <v>7.1579458953629531E-8</v>
      </c>
      <c r="AA29" s="9">
        <v>5.8850677170880328E-2</v>
      </c>
      <c r="AB29" s="9">
        <f>Parameter!D21</f>
        <v>-0.505</v>
      </c>
      <c r="AC29" s="9">
        <f t="shared" si="9"/>
        <v>-1.7737855886105713E-3</v>
      </c>
      <c r="AD29" s="9">
        <f t="shared" si="10"/>
        <v>-2.3212560740743151E-10</v>
      </c>
      <c r="AE29" s="9">
        <f t="shared" si="11"/>
        <v>-3.4248155730330193E-10</v>
      </c>
      <c r="AF29" s="9">
        <f t="shared" si="12"/>
        <v>-2.7148988774381172E-10</v>
      </c>
      <c r="AG29" s="9">
        <f t="shared" si="13"/>
        <v>-2.967839568422029E-10</v>
      </c>
      <c r="AH29" s="9">
        <f t="shared" si="14"/>
        <v>-2.5686254229079626E-4</v>
      </c>
      <c r="AI29" s="9">
        <f t="shared" si="15"/>
        <v>-1.3507722389408371E-5</v>
      </c>
      <c r="AJ29" s="9">
        <f t="shared" si="16"/>
        <v>-1.4876958992942611E-5</v>
      </c>
      <c r="AK29" s="9">
        <f t="shared" si="17"/>
        <v>-5.8683197213424309E-5</v>
      </c>
      <c r="AL29" s="9">
        <f t="shared" si="18"/>
        <v>-5.3849286439402418E-8</v>
      </c>
      <c r="AM29" s="9">
        <f t="shared" si="19"/>
        <v>-4.3442942966960939E-6</v>
      </c>
      <c r="AN29" s="9">
        <f t="shared" si="20"/>
        <v>-4.3139682238396114E-3</v>
      </c>
      <c r="AO29" s="9">
        <f t="shared" si="21"/>
        <v>-7.1669637284759696E-2</v>
      </c>
      <c r="AP29" s="9">
        <f t="shared" si="22"/>
        <v>-7.786384813440096E-3</v>
      </c>
      <c r="AQ29" s="9">
        <f t="shared" si="23"/>
        <v>-3.6147626771582912E-8</v>
      </c>
      <c r="AR29" s="9">
        <f t="shared" si="24"/>
        <v>-2.9719591971294566E-2</v>
      </c>
    </row>
    <row r="30" spans="1:44" ht="51" x14ac:dyDescent="0.35">
      <c r="A30" s="9" t="s">
        <v>222</v>
      </c>
      <c r="B30" s="9" t="s">
        <v>65</v>
      </c>
      <c r="C30" s="9" t="s">
        <v>190</v>
      </c>
      <c r="D30" s="9" t="s">
        <v>245</v>
      </c>
      <c r="E30" s="9" t="s">
        <v>212</v>
      </c>
      <c r="F30" s="9" t="s">
        <v>55</v>
      </c>
      <c r="G30" s="9" t="s">
        <v>242</v>
      </c>
      <c r="H30" s="9">
        <v>-0.3</v>
      </c>
      <c r="I30" s="9" t="s">
        <v>253</v>
      </c>
      <c r="J30" s="9" t="b">
        <v>0</v>
      </c>
      <c r="K30" s="9" t="s">
        <v>121</v>
      </c>
      <c r="L30" s="9">
        <v>2.208048429993982E-3</v>
      </c>
      <c r="M30" s="9">
        <v>3.6407562204088151E-10</v>
      </c>
      <c r="N30" s="9">
        <v>2.8663092940161509E-10</v>
      </c>
      <c r="O30" s="9">
        <v>2.5259094968115899E-10</v>
      </c>
      <c r="P30" s="9">
        <v>4.5420277185105601E-10</v>
      </c>
      <c r="Q30" s="9">
        <v>3.5192848441430288E-4</v>
      </c>
      <c r="R30" s="9">
        <v>2.1914164794657789E-5</v>
      </c>
      <c r="S30" s="9">
        <v>1.9433235864921088E-5</v>
      </c>
      <c r="T30" s="9">
        <v>8.3342533686019886E-5</v>
      </c>
      <c r="U30" s="9">
        <v>5.4187122506649601E-8</v>
      </c>
      <c r="V30" s="9">
        <v>7.1635898272523946E-6</v>
      </c>
      <c r="W30" s="9">
        <v>3.666241880082197E-3</v>
      </c>
      <c r="X30" s="9">
        <v>0.1204346627355599</v>
      </c>
      <c r="Y30" s="9">
        <v>1.3385554914193229E-3</v>
      </c>
      <c r="Z30" s="9">
        <v>3.3063398258433237E-8</v>
      </c>
      <c r="AA30" s="9">
        <v>3.8871686669932431E-2</v>
      </c>
      <c r="AB30" s="9">
        <f>Parameter!D22</f>
        <v>-0.3</v>
      </c>
      <c r="AC30" s="9">
        <f t="shared" si="9"/>
        <v>-6.6241452899819459E-4</v>
      </c>
      <c r="AD30" s="9">
        <f t="shared" si="10"/>
        <v>-1.0922268661226444E-10</v>
      </c>
      <c r="AE30" s="9">
        <f t="shared" si="11"/>
        <v>-8.5989278820484523E-11</v>
      </c>
      <c r="AF30" s="9">
        <f t="shared" si="12"/>
        <v>-7.5777284904347689E-11</v>
      </c>
      <c r="AG30" s="9">
        <f t="shared" si="13"/>
        <v>-1.3626083155531679E-10</v>
      </c>
      <c r="AH30" s="9">
        <f t="shared" si="14"/>
        <v>-1.0557854532429086E-4</v>
      </c>
      <c r="AI30" s="9">
        <f t="shared" si="15"/>
        <v>-6.5742494383973369E-6</v>
      </c>
      <c r="AJ30" s="9">
        <f t="shared" si="16"/>
        <v>-5.829970759476326E-6</v>
      </c>
      <c r="AK30" s="9">
        <f t="shared" si="17"/>
        <v>-2.5002760105805966E-5</v>
      </c>
      <c r="AL30" s="9">
        <f t="shared" si="18"/>
        <v>-1.6256136751994878E-8</v>
      </c>
      <c r="AM30" s="9">
        <f t="shared" si="19"/>
        <v>-2.1490769481757184E-6</v>
      </c>
      <c r="AN30" s="9">
        <f t="shared" si="20"/>
        <v>-1.099872564024659E-3</v>
      </c>
      <c r="AO30" s="9">
        <f t="shared" si="21"/>
        <v>-3.6130398820667972E-2</v>
      </c>
      <c r="AP30" s="9">
        <f t="shared" si="22"/>
        <v>-4.0156664742579685E-4</v>
      </c>
      <c r="AQ30" s="9">
        <f t="shared" si="23"/>
        <v>-9.9190194775299701E-9</v>
      </c>
      <c r="AR30" s="9">
        <f t="shared" si="24"/>
        <v>-1.1661506000979729E-2</v>
      </c>
    </row>
    <row r="31" spans="1:44" ht="51" x14ac:dyDescent="0.35">
      <c r="A31" s="9" t="s">
        <v>223</v>
      </c>
      <c r="B31" s="9" t="s">
        <v>66</v>
      </c>
      <c r="C31" s="9" t="s">
        <v>193</v>
      </c>
      <c r="D31" s="9" t="s">
        <v>244</v>
      </c>
      <c r="E31" s="9" t="s">
        <v>212</v>
      </c>
      <c r="F31" s="9" t="s">
        <v>55</v>
      </c>
      <c r="G31" s="9" t="s">
        <v>242</v>
      </c>
      <c r="H31" s="9">
        <v>-3.7918864962611292E-4</v>
      </c>
      <c r="I31" s="9" t="s">
        <v>253</v>
      </c>
      <c r="J31" s="9" t="b">
        <v>0</v>
      </c>
      <c r="K31" s="9" t="s">
        <v>123</v>
      </c>
      <c r="L31" s="9">
        <v>0.7722763312339096</v>
      </c>
      <c r="M31" s="9">
        <v>1.632894618981998E-7</v>
      </c>
      <c r="N31" s="9">
        <v>3.0498514819627E-9</v>
      </c>
      <c r="O31" s="9">
        <v>1.0658229488526991E-8</v>
      </c>
      <c r="P31" s="9">
        <v>1.7610746071689179E-8</v>
      </c>
      <c r="Q31" s="9">
        <v>4.4266634782522088E-2</v>
      </c>
      <c r="R31" s="9">
        <v>2.3874160605787021E-3</v>
      </c>
      <c r="S31" s="9">
        <v>2.582192791907822E-3</v>
      </c>
      <c r="T31" s="9">
        <v>8.8204891425104608E-3</v>
      </c>
      <c r="U31" s="9">
        <v>1.174248891951587E-6</v>
      </c>
      <c r="V31" s="9">
        <v>8.7826087729740905E-4</v>
      </c>
      <c r="W31" s="9">
        <v>0.26623774034638248</v>
      </c>
      <c r="X31" s="9">
        <v>0.41572887627808591</v>
      </c>
      <c r="Y31" s="9">
        <v>4.4789838126912881E-2</v>
      </c>
      <c r="Z31" s="9">
        <v>2.2659798481796799E-7</v>
      </c>
      <c r="AA31" s="9">
        <v>9.9466637073283337</v>
      </c>
      <c r="AB31" s="9">
        <f>Parameter!D23</f>
        <v>-3.7918864962611292E-4</v>
      </c>
      <c r="AC31" s="9">
        <f t="shared" si="9"/>
        <v>-2.9283841917879488E-4</v>
      </c>
      <c r="AD31" s="9">
        <f t="shared" si="10"/>
        <v>-6.1917510555352999E-11</v>
      </c>
      <c r="AE31" s="9">
        <f t="shared" si="11"/>
        <v>-1.1564690650056356E-12</v>
      </c>
      <c r="AF31" s="9">
        <f t="shared" si="12"/>
        <v>-4.0414796471597656E-12</v>
      </c>
      <c r="AG31" s="9">
        <f t="shared" si="13"/>
        <v>-6.6777950218321923E-12</v>
      </c>
      <c r="AH31" s="9">
        <f t="shared" si="14"/>
        <v>-1.6785405466676872E-5</v>
      </c>
      <c r="AI31" s="9">
        <f t="shared" si="15"/>
        <v>-9.0528107210653217E-7</v>
      </c>
      <c r="AJ31" s="9">
        <f t="shared" si="16"/>
        <v>-9.7913819783780944E-7</v>
      </c>
      <c r="AK31" s="9">
        <f t="shared" si="17"/>
        <v>-3.3446293669903324E-6</v>
      </c>
      <c r="AL31" s="9">
        <f t="shared" si="18"/>
        <v>-4.4526185166408167E-10</v>
      </c>
      <c r="AM31" s="9">
        <f t="shared" si="19"/>
        <v>-3.3302655608184981E-7</v>
      </c>
      <c r="AN31" s="9">
        <f t="shared" si="20"/>
        <v>-1.0095432924145246E-4</v>
      </c>
      <c r="AO31" s="9">
        <f t="shared" si="21"/>
        <v>-1.5763967120646877E-4</v>
      </c>
      <c r="AP31" s="9">
        <f t="shared" si="22"/>
        <v>-1.6983798236316283E-5</v>
      </c>
      <c r="AQ31" s="9">
        <f t="shared" si="23"/>
        <v>-8.5923383871123723E-11</v>
      </c>
      <c r="AR31" s="9">
        <f t="shared" si="24"/>
        <v>-3.7716619794668968E-3</v>
      </c>
    </row>
    <row r="32" spans="1:44" ht="51" x14ac:dyDescent="0.35">
      <c r="A32" s="9" t="s">
        <v>224</v>
      </c>
      <c r="B32" s="9" t="s">
        <v>67</v>
      </c>
      <c r="C32" s="9" t="s">
        <v>193</v>
      </c>
      <c r="D32" s="9" t="s">
        <v>244</v>
      </c>
      <c r="E32" s="9" t="s">
        <v>212</v>
      </c>
      <c r="F32" s="9" t="s">
        <v>55</v>
      </c>
      <c r="G32" s="9" t="s">
        <v>242</v>
      </c>
      <c r="H32" s="9">
        <v>-2.7478223448371801E-3</v>
      </c>
      <c r="I32" s="9" t="s">
        <v>253</v>
      </c>
      <c r="J32" s="9" t="b">
        <v>0</v>
      </c>
      <c r="K32" s="9" t="s">
        <v>125</v>
      </c>
      <c r="L32" s="9">
        <v>1.013816366797277</v>
      </c>
      <c r="M32" s="9">
        <v>1.0188415340293791E-8</v>
      </c>
      <c r="N32" s="9">
        <v>5.6407313237395999E-9</v>
      </c>
      <c r="O32" s="9">
        <v>8.5295160988106743E-8</v>
      </c>
      <c r="P32" s="9">
        <v>7.442272141690216E-9</v>
      </c>
      <c r="Q32" s="9">
        <v>4.9213555083366294E-3</v>
      </c>
      <c r="R32" s="9">
        <v>1.783770246226439E-3</v>
      </c>
      <c r="S32" s="9">
        <v>2.7291905202341282E-3</v>
      </c>
      <c r="T32" s="9">
        <v>7.1770472219458434E-3</v>
      </c>
      <c r="U32" s="9">
        <v>6.4037668749905046E-5</v>
      </c>
      <c r="V32" s="9">
        <v>6.1635710567329715E-4</v>
      </c>
      <c r="W32" s="9">
        <v>0.1850213617106074</v>
      </c>
      <c r="X32" s="9">
        <v>2.4379899724975451</v>
      </c>
      <c r="Y32" s="9">
        <v>7.5651327777760707E-2</v>
      </c>
      <c r="Z32" s="9">
        <v>3.2232487038029151E-7</v>
      </c>
      <c r="AA32" s="9">
        <v>15.07177349127649</v>
      </c>
      <c r="AB32" s="9">
        <f>Parameter!D24</f>
        <v>-2.7478223448371801E-3</v>
      </c>
      <c r="AC32" s="9">
        <f t="shared" si="9"/>
        <v>-2.7857872662472045E-3</v>
      </c>
      <c r="AD32" s="9">
        <f t="shared" si="10"/>
        <v>-2.799595533054118E-11</v>
      </c>
      <c r="AE32" s="9">
        <f t="shared" si="11"/>
        <v>-1.5499727572594678E-11</v>
      </c>
      <c r="AF32" s="9">
        <f t="shared" si="12"/>
        <v>-2.3437594926960425E-10</v>
      </c>
      <c r="AG32" s="9">
        <f t="shared" si="13"/>
        <v>-2.0450041687295633E-11</v>
      </c>
      <c r="AH32" s="9">
        <f t="shared" si="14"/>
        <v>-1.3523010632694929E-5</v>
      </c>
      <c r="AI32" s="9">
        <f t="shared" si="15"/>
        <v>-4.9014837406367277E-6</v>
      </c>
      <c r="AJ32" s="9">
        <f t="shared" si="16"/>
        <v>-7.4993306948171455E-6</v>
      </c>
      <c r="AK32" s="9">
        <f t="shared" si="17"/>
        <v>-1.9721250726414395E-5</v>
      </c>
      <c r="AL32" s="9">
        <f t="shared" si="18"/>
        <v>-1.759641371022707E-7</v>
      </c>
      <c r="AM32" s="9">
        <f t="shared" si="19"/>
        <v>-1.693639827368257E-6</v>
      </c>
      <c r="AN32" s="9">
        <f t="shared" si="20"/>
        <v>-5.0840583198060927E-4</v>
      </c>
      <c r="AO32" s="9">
        <f t="shared" si="21"/>
        <v>-6.699163322917737E-3</v>
      </c>
      <c r="AP32" s="9">
        <f t="shared" si="22"/>
        <v>-2.0787640888433252E-4</v>
      </c>
      <c r="AQ32" s="9">
        <f t="shared" si="23"/>
        <v>-8.8569148112771275E-10</v>
      </c>
      <c r="AR32" s="9">
        <f t="shared" si="24"/>
        <v>-4.1414555975654216E-2</v>
      </c>
    </row>
    <row r="33" spans="1:44" ht="88.5" x14ac:dyDescent="0.35">
      <c r="A33" s="9" t="s">
        <v>225</v>
      </c>
      <c r="B33" s="9" t="s">
        <v>68</v>
      </c>
      <c r="C33" s="9" t="s">
        <v>193</v>
      </c>
      <c r="D33" s="9" t="s">
        <v>244</v>
      </c>
      <c r="E33" s="9" t="s">
        <v>212</v>
      </c>
      <c r="F33" s="9" t="s">
        <v>55</v>
      </c>
      <c r="G33" s="9" t="s">
        <v>242</v>
      </c>
      <c r="H33" s="9">
        <v>-2.0424372481724538E-2</v>
      </c>
      <c r="I33" s="9" t="s">
        <v>253</v>
      </c>
      <c r="J33" s="9" t="b">
        <v>0</v>
      </c>
      <c r="K33" s="9" t="s">
        <v>127</v>
      </c>
      <c r="L33" s="9">
        <v>0.6497856452523969</v>
      </c>
      <c r="M33" s="9">
        <v>7.3015263970924271E-8</v>
      </c>
      <c r="N33" s="9">
        <v>1.61072028884501E-9</v>
      </c>
      <c r="O33" s="9">
        <v>3.1340700686291001E-9</v>
      </c>
      <c r="P33" s="9">
        <v>9.3139061069586906E-10</v>
      </c>
      <c r="Q33" s="9">
        <v>2.2441633112353422E-3</v>
      </c>
      <c r="R33" s="9">
        <v>8.1467611954808472E-4</v>
      </c>
      <c r="S33" s="9">
        <v>6.7155556985020316E-4</v>
      </c>
      <c r="T33" s="9">
        <v>2.829349578445437E-3</v>
      </c>
      <c r="U33" s="9">
        <v>3.6992926622867551E-7</v>
      </c>
      <c r="V33" s="9">
        <v>2.5869400108990872E-4</v>
      </c>
      <c r="W33" s="9">
        <v>2.446838612115617E-2</v>
      </c>
      <c r="X33" s="9">
        <v>8.7892544286900007E-2</v>
      </c>
      <c r="Y33" s="9">
        <v>4.0480455315611147E-2</v>
      </c>
      <c r="Z33" s="9">
        <v>1.2271463816661679E-7</v>
      </c>
      <c r="AA33" s="9">
        <v>11.0814805714116</v>
      </c>
      <c r="AB33" s="9">
        <f>Parameter!D25</f>
        <v>-2.0424372481724538E-2</v>
      </c>
      <c r="AC33" s="9">
        <f t="shared" si="9"/>
        <v>-1.3271464051912677E-2</v>
      </c>
      <c r="AD33" s="9">
        <f t="shared" si="10"/>
        <v>-1.4912909481935989E-9</v>
      </c>
      <c r="AE33" s="9">
        <f t="shared" si="11"/>
        <v>-3.2897951143241423E-11</v>
      </c>
      <c r="AF33" s="9">
        <f t="shared" si="12"/>
        <v>-6.4011414465504726E-11</v>
      </c>
      <c r="AG33" s="9">
        <f t="shared" si="13"/>
        <v>-1.9023068758833321E-11</v>
      </c>
      <c r="AH33" s="9">
        <f t="shared" si="14"/>
        <v>-4.5835627378490946E-5</v>
      </c>
      <c r="AI33" s="9">
        <f t="shared" si="15"/>
        <v>-1.6639248517616033E-5</v>
      </c>
      <c r="AJ33" s="9">
        <f t="shared" si="16"/>
        <v>-1.3716101100797331E-5</v>
      </c>
      <c r="AK33" s="9">
        <f t="shared" si="17"/>
        <v>-5.7787689671179907E-5</v>
      </c>
      <c r="AL33" s="9">
        <f t="shared" si="18"/>
        <v>-7.55557312534551E-9</v>
      </c>
      <c r="AM33" s="9">
        <f t="shared" si="19"/>
        <v>-5.2836626370479495E-6</v>
      </c>
      <c r="AN33" s="9">
        <f t="shared" si="20"/>
        <v>-4.9975143216515272E-4</v>
      </c>
      <c r="AO33" s="9">
        <f t="shared" si="21"/>
        <v>-1.7951500628821159E-3</v>
      </c>
      <c r="AP33" s="9">
        <f t="shared" si="22"/>
        <v>-8.2678789759584807E-4</v>
      </c>
      <c r="AQ33" s="9">
        <f t="shared" si="23"/>
        <v>-2.5063694788750315E-9</v>
      </c>
      <c r="AR33" s="9">
        <f t="shared" si="24"/>
        <v>-0.22633228683950418</v>
      </c>
    </row>
    <row r="34" spans="1:44" ht="126" x14ac:dyDescent="0.35">
      <c r="A34" s="9" t="s">
        <v>226</v>
      </c>
      <c r="B34" s="9" t="s">
        <v>69</v>
      </c>
      <c r="C34" s="9" t="s">
        <v>194</v>
      </c>
      <c r="D34" s="9" t="s">
        <v>244</v>
      </c>
      <c r="E34" s="9" t="s">
        <v>212</v>
      </c>
      <c r="F34" s="9" t="s">
        <v>55</v>
      </c>
      <c r="G34" s="9" t="s">
        <v>242</v>
      </c>
      <c r="H34" s="9">
        <v>-8.3855793100000006E-2</v>
      </c>
      <c r="I34" s="9" t="s">
        <v>253</v>
      </c>
      <c r="J34" s="9" t="b">
        <v>0</v>
      </c>
      <c r="K34" s="9" t="s">
        <v>129</v>
      </c>
      <c r="L34" s="9">
        <v>2.6830673965996771E-2</v>
      </c>
      <c r="M34" s="9">
        <v>3.1512846881059259E-9</v>
      </c>
      <c r="N34" s="9">
        <v>8.6917637000798095E-11</v>
      </c>
      <c r="O34" s="9">
        <v>2.1744191989189871E-10</v>
      </c>
      <c r="P34" s="9">
        <v>5.1307427702569578E-11</v>
      </c>
      <c r="Q34" s="9">
        <v>1.002956273759337E-4</v>
      </c>
      <c r="R34" s="9">
        <v>3.0257248641636731E-5</v>
      </c>
      <c r="S34" s="9">
        <v>2.5642803060173979E-5</v>
      </c>
      <c r="T34" s="9">
        <v>9.9930704668498845E-5</v>
      </c>
      <c r="U34" s="9">
        <v>2.2783915428876511E-8</v>
      </c>
      <c r="V34" s="9">
        <v>9.1231301690130507E-6</v>
      </c>
      <c r="W34" s="9">
        <v>1.37078283243514E-3</v>
      </c>
      <c r="X34" s="9">
        <v>8.599485570436426E-3</v>
      </c>
      <c r="Y34" s="9">
        <v>1.7965527216665469E-3</v>
      </c>
      <c r="Z34" s="9">
        <v>2.7982870451679149E-8</v>
      </c>
      <c r="AA34" s="9">
        <v>0.47847426621165517</v>
      </c>
      <c r="AB34" s="9">
        <f>Parameter!D26</f>
        <v>-8.3855793100000006E-2</v>
      </c>
      <c r="AC34" s="9">
        <f t="shared" si="9"/>
        <v>-2.2499074448261817E-3</v>
      </c>
      <c r="AD34" s="9">
        <f t="shared" si="10"/>
        <v>-2.6425347680500856E-10</v>
      </c>
      <c r="AE34" s="9">
        <f t="shared" si="11"/>
        <v>-7.2885473850798297E-12</v>
      </c>
      <c r="AF34" s="9">
        <f t="shared" si="12"/>
        <v>-1.8233764645721833E-11</v>
      </c>
      <c r="AG34" s="9">
        <f t="shared" si="13"/>
        <v>-4.3024250419198831E-12</v>
      </c>
      <c r="AH34" s="9">
        <f t="shared" si="14"/>
        <v>-8.4103693780709929E-6</v>
      </c>
      <c r="AI34" s="9">
        <f t="shared" si="15"/>
        <v>-2.5372455818683461E-6</v>
      </c>
      <c r="AJ34" s="9">
        <f t="shared" si="16"/>
        <v>-2.1502975879179963E-6</v>
      </c>
      <c r="AK34" s="9">
        <f t="shared" si="17"/>
        <v>-8.3797684950188443E-6</v>
      </c>
      <c r="AL34" s="9">
        <f t="shared" si="18"/>
        <v>-1.9105632982117665E-9</v>
      </c>
      <c r="AM34" s="9">
        <f t="shared" si="19"/>
        <v>-7.6502731587712651E-7</v>
      </c>
      <c r="AN34" s="9">
        <f t="shared" si="20"/>
        <v>-1.1494808158171308E-4</v>
      </c>
      <c r="AO34" s="9">
        <f t="shared" si="21"/>
        <v>-7.2111668276095243E-4</v>
      </c>
      <c r="AP34" s="9">
        <f t="shared" si="22"/>
        <v>-1.5065135332131187E-4</v>
      </c>
      <c r="AQ34" s="9">
        <f t="shared" si="23"/>
        <v>-2.3465257949401106E-9</v>
      </c>
      <c r="AR34" s="9">
        <f t="shared" si="24"/>
        <v>-4.0122839071118882E-2</v>
      </c>
    </row>
    <row r="35" spans="1:44" ht="51" x14ac:dyDescent="0.35">
      <c r="A35" s="9" t="s">
        <v>227</v>
      </c>
      <c r="B35" s="9" t="s">
        <v>70</v>
      </c>
      <c r="C35" s="9" t="s">
        <v>190</v>
      </c>
      <c r="D35" s="9" t="s">
        <v>242</v>
      </c>
      <c r="E35" s="9" t="s">
        <v>212</v>
      </c>
      <c r="F35" s="9" t="s">
        <v>55</v>
      </c>
      <c r="G35" s="9" t="s">
        <v>242</v>
      </c>
      <c r="H35" s="9">
        <v>-0.04</v>
      </c>
      <c r="I35" s="9" t="s">
        <v>253</v>
      </c>
      <c r="J35" s="9" t="b">
        <v>0</v>
      </c>
      <c r="K35" s="9" t="s">
        <v>131</v>
      </c>
      <c r="L35" s="9">
        <v>3.7459900575597192E-2</v>
      </c>
      <c r="M35" s="9">
        <v>7.2260878933726889E-9</v>
      </c>
      <c r="N35" s="9">
        <v>1.3097977168314939E-9</v>
      </c>
      <c r="O35" s="9">
        <v>4.1174320812053044E-9</v>
      </c>
      <c r="P35" s="9">
        <v>3.5980193562740402E-9</v>
      </c>
      <c r="Q35" s="9">
        <v>2.1980029933349699E-3</v>
      </c>
      <c r="R35" s="9">
        <v>3.3936412856597128E-4</v>
      </c>
      <c r="S35" s="9">
        <v>3.586568813624875E-4</v>
      </c>
      <c r="T35" s="9">
        <v>1.219099686967621E-3</v>
      </c>
      <c r="U35" s="9">
        <v>5.3500743147412682E-7</v>
      </c>
      <c r="V35" s="9">
        <v>1.099924637363345E-4</v>
      </c>
      <c r="W35" s="9">
        <v>6.6013415538509895E-2</v>
      </c>
      <c r="X35" s="9">
        <v>1.5717170321801599</v>
      </c>
      <c r="Y35" s="9">
        <v>5.2357013470319749E-3</v>
      </c>
      <c r="Z35" s="9">
        <v>2.26225592115588E-7</v>
      </c>
      <c r="AA35" s="9">
        <v>0.55203482870377985</v>
      </c>
      <c r="AB35" s="9">
        <f>Parameter!D27</f>
        <v>-0.04</v>
      </c>
      <c r="AC35" s="9">
        <f t="shared" si="9"/>
        <v>-1.4983960230238876E-3</v>
      </c>
      <c r="AD35" s="9">
        <f t="shared" si="10"/>
        <v>-2.8904351573490754E-10</v>
      </c>
      <c r="AE35" s="9">
        <f t="shared" si="11"/>
        <v>-5.2391908673259758E-11</v>
      </c>
      <c r="AF35" s="9">
        <f t="shared" si="12"/>
        <v>-1.6469728324821219E-10</v>
      </c>
      <c r="AG35" s="9">
        <f t="shared" si="13"/>
        <v>-1.4392077425096161E-10</v>
      </c>
      <c r="AH35" s="9">
        <f t="shared" si="14"/>
        <v>-8.7920119733398799E-5</v>
      </c>
      <c r="AI35" s="9">
        <f t="shared" si="15"/>
        <v>-1.3574565142638852E-5</v>
      </c>
      <c r="AJ35" s="9">
        <f t="shared" si="16"/>
        <v>-1.4346275254499501E-5</v>
      </c>
      <c r="AK35" s="9">
        <f t="shared" si="17"/>
        <v>-4.8763987478704838E-5</v>
      </c>
      <c r="AL35" s="9">
        <f t="shared" si="18"/>
        <v>-2.1400297258965072E-8</v>
      </c>
      <c r="AM35" s="9">
        <f t="shared" si="19"/>
        <v>-4.3996985494533804E-6</v>
      </c>
      <c r="AN35" s="9">
        <f t="shared" si="20"/>
        <v>-2.6405366215403957E-3</v>
      </c>
      <c r="AO35" s="9">
        <f t="shared" si="21"/>
        <v>-6.2868681287206393E-2</v>
      </c>
      <c r="AP35" s="9">
        <f t="shared" si="22"/>
        <v>-2.09428053881279E-4</v>
      </c>
      <c r="AQ35" s="9">
        <f t="shared" si="23"/>
        <v>-9.0490236846235195E-9</v>
      </c>
      <c r="AR35" s="9">
        <f t="shared" si="24"/>
        <v>-2.2081393148151194E-2</v>
      </c>
    </row>
    <row r="36" spans="1:44" ht="51" x14ac:dyDescent="0.35">
      <c r="A36" s="9" t="s">
        <v>228</v>
      </c>
      <c r="B36" s="9" t="s">
        <v>71</v>
      </c>
      <c r="C36" s="9" t="s">
        <v>190</v>
      </c>
      <c r="D36" s="9" t="s">
        <v>243</v>
      </c>
      <c r="E36" s="9" t="s">
        <v>212</v>
      </c>
      <c r="F36" s="9" t="s">
        <v>55</v>
      </c>
      <c r="G36" s="9" t="s">
        <v>242</v>
      </c>
      <c r="H36" s="9">
        <v>6.6E-4</v>
      </c>
      <c r="I36" s="9" t="s">
        <v>253</v>
      </c>
      <c r="J36" s="9" t="b">
        <v>0</v>
      </c>
      <c r="K36" s="9" t="s">
        <v>133</v>
      </c>
      <c r="L36" s="9">
        <v>1.342292180499489</v>
      </c>
      <c r="M36" s="9">
        <v>2.5839038886390421E-7</v>
      </c>
      <c r="N36" s="9">
        <v>3.1457089170779107E-8</v>
      </c>
      <c r="O36" s="9">
        <v>9.3466700407268843E-8</v>
      </c>
      <c r="P36" s="9">
        <v>3.320404790203379E-8</v>
      </c>
      <c r="Q36" s="9">
        <v>3.4444866719688112E-2</v>
      </c>
      <c r="R36" s="9">
        <v>2.9479207247286952E-3</v>
      </c>
      <c r="S36" s="9">
        <v>6.0377513328860339E-3</v>
      </c>
      <c r="T36" s="9">
        <v>1.5957123563092659E-2</v>
      </c>
      <c r="U36" s="9">
        <v>2.0596977310040428E-5</v>
      </c>
      <c r="V36" s="9">
        <v>1.4750233406133891E-3</v>
      </c>
      <c r="W36" s="9">
        <v>0.76309303477408341</v>
      </c>
      <c r="X36" s="9">
        <v>4.9660910515295491</v>
      </c>
      <c r="Y36" s="9">
        <v>3.6683109963786</v>
      </c>
      <c r="Z36" s="9">
        <v>2.1845386276399269E-5</v>
      </c>
      <c r="AA36" s="9">
        <v>32.450500873298537</v>
      </c>
      <c r="AB36" s="9">
        <f>Parameter!D28</f>
        <v>6.6E-4</v>
      </c>
      <c r="AC36" s="9">
        <f t="shared" si="9"/>
        <v>8.8591283912966266E-4</v>
      </c>
      <c r="AD36" s="9">
        <f t="shared" si="10"/>
        <v>1.7053765665017679E-10</v>
      </c>
      <c r="AE36" s="9">
        <f t="shared" si="11"/>
        <v>2.0761678852714212E-11</v>
      </c>
      <c r="AF36" s="9">
        <f t="shared" si="12"/>
        <v>6.1688022268797437E-11</v>
      </c>
      <c r="AG36" s="9">
        <f t="shared" si="13"/>
        <v>2.1914671615342301E-11</v>
      </c>
      <c r="AH36" s="9">
        <f t="shared" si="14"/>
        <v>2.2733612034994155E-5</v>
      </c>
      <c r="AI36" s="9">
        <f t="shared" si="15"/>
        <v>1.945627678320939E-6</v>
      </c>
      <c r="AJ36" s="9">
        <f t="shared" si="16"/>
        <v>3.9849158797047825E-6</v>
      </c>
      <c r="AK36" s="9">
        <f t="shared" si="17"/>
        <v>1.0531701551641155E-5</v>
      </c>
      <c r="AL36" s="9">
        <f t="shared" si="18"/>
        <v>1.3594005024626683E-8</v>
      </c>
      <c r="AM36" s="9">
        <f t="shared" si="19"/>
        <v>9.7351540480483679E-7</v>
      </c>
      <c r="AN36" s="9">
        <f t="shared" si="20"/>
        <v>5.0364140295089507E-4</v>
      </c>
      <c r="AO36" s="9">
        <f t="shared" si="21"/>
        <v>3.2776200940095022E-3</v>
      </c>
      <c r="AP36" s="9">
        <f t="shared" si="22"/>
        <v>2.421085257609876E-3</v>
      </c>
      <c r="AQ36" s="9">
        <f t="shared" si="23"/>
        <v>1.4417954942423517E-8</v>
      </c>
      <c r="AR36" s="9">
        <f t="shared" si="24"/>
        <v>2.1417330576377035E-2</v>
      </c>
    </row>
    <row r="37" spans="1:44" ht="51" x14ac:dyDescent="0.35">
      <c r="A37" s="9" t="s">
        <v>229</v>
      </c>
      <c r="B37" s="9" t="s">
        <v>72</v>
      </c>
      <c r="C37" s="9" t="s">
        <v>190</v>
      </c>
      <c r="D37" s="9" t="s">
        <v>243</v>
      </c>
      <c r="E37" s="9" t="s">
        <v>212</v>
      </c>
      <c r="F37" s="9" t="s">
        <v>55</v>
      </c>
      <c r="G37" s="9" t="s">
        <v>242</v>
      </c>
      <c r="H37" s="9">
        <v>2.5000000000000001E-3</v>
      </c>
      <c r="I37" s="9" t="s">
        <v>253</v>
      </c>
      <c r="J37" s="9" t="b">
        <v>0</v>
      </c>
      <c r="K37" s="9" t="s">
        <v>135</v>
      </c>
      <c r="L37" s="9">
        <v>2.5580402693085501E-2</v>
      </c>
      <c r="M37" s="9">
        <v>2.1004277625788571E-9</v>
      </c>
      <c r="N37" s="9">
        <v>9.0508769525088387E-10</v>
      </c>
      <c r="O37" s="9">
        <v>2.8521571768771219E-9</v>
      </c>
      <c r="P37" s="9">
        <v>1.7495728641269059E-9</v>
      </c>
      <c r="Q37" s="9">
        <v>2.8447739659086622E-3</v>
      </c>
      <c r="R37" s="9">
        <v>1.2832282723482561E-4</v>
      </c>
      <c r="S37" s="9">
        <v>1.980966693215347E-4</v>
      </c>
      <c r="T37" s="9">
        <v>5.1975491861413451E-4</v>
      </c>
      <c r="U37" s="9">
        <v>1.7517464494632079E-6</v>
      </c>
      <c r="V37" s="9">
        <v>4.1329404120169711E-5</v>
      </c>
      <c r="W37" s="9">
        <v>2.177479834093006E-2</v>
      </c>
      <c r="X37" s="9">
        <v>0.27914175613449521</v>
      </c>
      <c r="Y37" s="9">
        <v>4.6092443869325282E-2</v>
      </c>
      <c r="Z37" s="9">
        <v>1.2069949266271969E-7</v>
      </c>
      <c r="AA37" s="9">
        <v>0.47033472072853499</v>
      </c>
      <c r="AB37" s="9">
        <f>Parameter!D29</f>
        <v>2.5000000000000001E-3</v>
      </c>
      <c r="AC37" s="9">
        <f t="shared" si="9"/>
        <v>6.395100673271375E-5</v>
      </c>
      <c r="AD37" s="9">
        <f t="shared" si="10"/>
        <v>5.2510694064471424E-12</v>
      </c>
      <c r="AE37" s="9">
        <f t="shared" si="11"/>
        <v>2.2627192381272095E-12</v>
      </c>
      <c r="AF37" s="9">
        <f t="shared" si="12"/>
        <v>7.1303929421928048E-12</v>
      </c>
      <c r="AG37" s="9">
        <f t="shared" si="13"/>
        <v>4.3739321603172648E-12</v>
      </c>
      <c r="AH37" s="9">
        <f t="shared" si="14"/>
        <v>7.1119349147716553E-6</v>
      </c>
      <c r="AI37" s="9">
        <f t="shared" si="15"/>
        <v>3.2080706808706406E-7</v>
      </c>
      <c r="AJ37" s="9">
        <f t="shared" si="16"/>
        <v>4.9524167330383677E-7</v>
      </c>
      <c r="AK37" s="9">
        <f t="shared" si="17"/>
        <v>1.2993872965353363E-6</v>
      </c>
      <c r="AL37" s="9">
        <f t="shared" si="18"/>
        <v>4.3793661236580198E-9</v>
      </c>
      <c r="AM37" s="9">
        <f t="shared" si="19"/>
        <v>1.0332351030042428E-7</v>
      </c>
      <c r="AN37" s="9">
        <f t="shared" si="20"/>
        <v>5.4436995852325149E-5</v>
      </c>
      <c r="AO37" s="9">
        <f t="shared" si="21"/>
        <v>6.9785439033623808E-4</v>
      </c>
      <c r="AP37" s="9">
        <f t="shared" si="22"/>
        <v>1.152311096733132E-4</v>
      </c>
      <c r="AQ37" s="9">
        <f t="shared" si="23"/>
        <v>3.0174873165679923E-10</v>
      </c>
      <c r="AR37" s="9">
        <f t="shared" si="24"/>
        <v>1.1758368018213376E-3</v>
      </c>
    </row>
    <row r="38" spans="1:44" ht="51" x14ac:dyDescent="0.35">
      <c r="A38" s="9" t="s">
        <v>230</v>
      </c>
      <c r="B38" s="9" t="s">
        <v>73</v>
      </c>
      <c r="C38" s="9" t="s">
        <v>190</v>
      </c>
      <c r="D38" s="9" t="s">
        <v>241</v>
      </c>
      <c r="E38" s="9" t="s">
        <v>212</v>
      </c>
      <c r="F38" s="9" t="s">
        <v>55</v>
      </c>
      <c r="G38" s="9" t="s">
        <v>242</v>
      </c>
      <c r="H38" s="9">
        <v>0.14499999999999999</v>
      </c>
      <c r="I38" s="9" t="s">
        <v>253</v>
      </c>
      <c r="J38" s="9" t="b">
        <v>0</v>
      </c>
      <c r="K38" s="9" t="s">
        <v>137</v>
      </c>
      <c r="L38" s="9">
        <v>8.4571379716073973E-5</v>
      </c>
      <c r="M38" s="9">
        <v>7.7459721131176098E-12</v>
      </c>
      <c r="N38" s="9">
        <v>1.4691193799656931E-11</v>
      </c>
      <c r="O38" s="9">
        <v>1.0058878357066929E-10</v>
      </c>
      <c r="P38" s="9">
        <v>2.8727987446797582E-12</v>
      </c>
      <c r="Q38" s="9">
        <v>7.0911767194581524E-6</v>
      </c>
      <c r="R38" s="9">
        <v>2.6803938140320069E-7</v>
      </c>
      <c r="S38" s="9">
        <v>4.8914605540711653E-7</v>
      </c>
      <c r="T38" s="9">
        <v>9.326060650242919E-7</v>
      </c>
      <c r="U38" s="9">
        <v>7.3332842002592953E-9</v>
      </c>
      <c r="V38" s="9">
        <v>2.1229913392476989E-7</v>
      </c>
      <c r="W38" s="9">
        <v>3.0488792083647201E-4</v>
      </c>
      <c r="X38" s="9">
        <v>1.506435435302732E-3</v>
      </c>
      <c r="Y38" s="9">
        <v>3.3152572131355023E-4</v>
      </c>
      <c r="Z38" s="9">
        <v>2.8042518470463721E-10</v>
      </c>
      <c r="AA38" s="9">
        <v>1.549668715319379E-3</v>
      </c>
      <c r="AB38" s="9">
        <f>Parameter!D30</f>
        <v>0.14499999999999999</v>
      </c>
      <c r="AC38" s="9">
        <f t="shared" si="9"/>
        <v>1.2262850058830725E-5</v>
      </c>
      <c r="AD38" s="9">
        <f t="shared" si="10"/>
        <v>1.1231659564020534E-12</v>
      </c>
      <c r="AE38" s="9">
        <f t="shared" si="11"/>
        <v>2.1302231009502548E-12</v>
      </c>
      <c r="AF38" s="9">
        <f t="shared" si="12"/>
        <v>1.4585373617747047E-11</v>
      </c>
      <c r="AG38" s="9">
        <f t="shared" si="13"/>
        <v>4.1655581797856492E-13</v>
      </c>
      <c r="AH38" s="9">
        <f t="shared" si="14"/>
        <v>1.0282206243214321E-6</v>
      </c>
      <c r="AI38" s="9">
        <f t="shared" si="15"/>
        <v>3.8865710303464097E-8</v>
      </c>
      <c r="AJ38" s="9">
        <f t="shared" si="16"/>
        <v>7.0926178034031898E-8</v>
      </c>
      <c r="AK38" s="9">
        <f t="shared" si="17"/>
        <v>1.3522787942852232E-7</v>
      </c>
      <c r="AL38" s="9">
        <f t="shared" si="18"/>
        <v>1.0633262090375976E-9</v>
      </c>
      <c r="AM38" s="9">
        <f t="shared" si="19"/>
        <v>3.0783374419091632E-8</v>
      </c>
      <c r="AN38" s="9">
        <f t="shared" si="20"/>
        <v>4.4208748521288437E-5</v>
      </c>
      <c r="AO38" s="9">
        <f t="shared" si="21"/>
        <v>2.1843313811889612E-4</v>
      </c>
      <c r="AP38" s="9">
        <f t="shared" si="22"/>
        <v>4.8071229590464778E-5</v>
      </c>
      <c r="AQ38" s="9">
        <f t="shared" si="23"/>
        <v>4.0661651782172392E-11</v>
      </c>
      <c r="AR38" s="9">
        <f t="shared" si="24"/>
        <v>2.2470196372130992E-4</v>
      </c>
    </row>
    <row r="39" spans="1:44" ht="51" x14ac:dyDescent="0.35">
      <c r="A39" s="9" t="s">
        <v>231</v>
      </c>
      <c r="B39" s="9" t="s">
        <v>74</v>
      </c>
      <c r="C39" s="9" t="s">
        <v>190</v>
      </c>
      <c r="D39" s="9" t="s">
        <v>243</v>
      </c>
      <c r="E39" s="9" t="s">
        <v>212</v>
      </c>
      <c r="F39" s="9" t="s">
        <v>55</v>
      </c>
      <c r="G39" s="9" t="s">
        <v>242</v>
      </c>
      <c r="H39" s="9">
        <v>-5.0000000000000001E-3</v>
      </c>
      <c r="I39" s="9" t="s">
        <v>253</v>
      </c>
      <c r="J39" s="9" t="b">
        <v>0</v>
      </c>
      <c r="K39" s="9" t="s">
        <v>139</v>
      </c>
      <c r="L39" s="9">
        <v>7.5104336301384357E-3</v>
      </c>
      <c r="M39" s="9">
        <v>1.5369118831887661E-9</v>
      </c>
      <c r="N39" s="9">
        <v>2.4058930938819672E-10</v>
      </c>
      <c r="O39" s="9">
        <v>8.635093203273432E-10</v>
      </c>
      <c r="P39" s="9">
        <v>1.403278164489439E-9</v>
      </c>
      <c r="Q39" s="9">
        <v>5.5767578115792729E-4</v>
      </c>
      <c r="R39" s="9">
        <v>9.2654878628291011E-5</v>
      </c>
      <c r="S39" s="9">
        <v>8.5755191011558317E-5</v>
      </c>
      <c r="T39" s="9">
        <v>3.9617069277285888E-4</v>
      </c>
      <c r="U39" s="9">
        <v>8.7759444709528551E-8</v>
      </c>
      <c r="V39" s="9">
        <v>3.0780947857059748E-5</v>
      </c>
      <c r="W39" s="9">
        <v>1.525574486162721E-2</v>
      </c>
      <c r="X39" s="9">
        <v>0.14796941066064709</v>
      </c>
      <c r="Y39" s="9">
        <v>1.0907473001971399E-3</v>
      </c>
      <c r="Z39" s="9">
        <v>2.9164679422452141E-8</v>
      </c>
      <c r="AA39" s="9">
        <v>0.1133021145125393</v>
      </c>
      <c r="AB39" s="9">
        <f>Parameter!D31</f>
        <v>-5.0000000000000001E-3</v>
      </c>
      <c r="AC39" s="9">
        <f t="shared" si="9"/>
        <v>-3.7552168150692178E-5</v>
      </c>
      <c r="AD39" s="9">
        <f t="shared" si="10"/>
        <v>-7.6845594159438302E-12</v>
      </c>
      <c r="AE39" s="9">
        <f t="shared" si="11"/>
        <v>-1.2029465469409836E-12</v>
      </c>
      <c r="AF39" s="9">
        <f t="shared" si="12"/>
        <v>-4.3175466016367158E-12</v>
      </c>
      <c r="AG39" s="9">
        <f t="shared" si="13"/>
        <v>-7.0163908224471956E-12</v>
      </c>
      <c r="AH39" s="9">
        <f t="shared" si="14"/>
        <v>-2.7883789057896366E-6</v>
      </c>
      <c r="AI39" s="9">
        <f t="shared" si="15"/>
        <v>-4.6327439314145508E-7</v>
      </c>
      <c r="AJ39" s="9">
        <f t="shared" si="16"/>
        <v>-4.2877595505779157E-7</v>
      </c>
      <c r="AK39" s="9">
        <f t="shared" si="17"/>
        <v>-1.9808534638642944E-6</v>
      </c>
      <c r="AL39" s="9">
        <f t="shared" si="18"/>
        <v>-4.3879722354764276E-10</v>
      </c>
      <c r="AM39" s="9">
        <f t="shared" si="19"/>
        <v>-1.5390473928529873E-7</v>
      </c>
      <c r="AN39" s="9">
        <f t="shared" si="20"/>
        <v>-7.6278724308136056E-5</v>
      </c>
      <c r="AO39" s="9">
        <f t="shared" si="21"/>
        <v>-7.3984705330323549E-4</v>
      </c>
      <c r="AP39" s="9">
        <f t="shared" si="22"/>
        <v>-5.4537365009856997E-6</v>
      </c>
      <c r="AQ39" s="9">
        <f t="shared" si="23"/>
        <v>-1.458233971122607E-10</v>
      </c>
      <c r="AR39" s="9">
        <f t="shared" si="24"/>
        <v>-5.6651057256269647E-4</v>
      </c>
    </row>
    <row r="40" spans="1:44" ht="51" x14ac:dyDescent="0.35">
      <c r="A40" s="9" t="s">
        <v>232</v>
      </c>
      <c r="B40" s="9" t="s">
        <v>75</v>
      </c>
      <c r="C40" s="9" t="s">
        <v>190</v>
      </c>
      <c r="D40" s="9" t="s">
        <v>246</v>
      </c>
      <c r="E40" s="9" t="s">
        <v>212</v>
      </c>
      <c r="F40" s="9" t="s">
        <v>55</v>
      </c>
      <c r="G40" s="9" t="s">
        <v>242</v>
      </c>
      <c r="H40" s="9">
        <v>0.17967</v>
      </c>
      <c r="I40" s="9" t="s">
        <v>254</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232</v>
      </c>
      <c r="B41" s="9" t="s">
        <v>75</v>
      </c>
      <c r="C41" s="9" t="s">
        <v>190</v>
      </c>
      <c r="D41" s="9" t="s">
        <v>246</v>
      </c>
      <c r="E41" s="9" t="s">
        <v>212</v>
      </c>
      <c r="F41" s="9" t="s">
        <v>55</v>
      </c>
      <c r="G41" s="9" t="s">
        <v>242</v>
      </c>
      <c r="H41" s="9">
        <v>1.777778E-2</v>
      </c>
      <c r="I41" s="9" t="s">
        <v>254</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213</v>
      </c>
      <c r="B42" s="9" t="s">
        <v>56</v>
      </c>
      <c r="C42" s="9" t="s">
        <v>190</v>
      </c>
      <c r="D42" s="9" t="s">
        <v>242</v>
      </c>
      <c r="E42" s="9" t="s">
        <v>213</v>
      </c>
      <c r="F42" s="9" t="s">
        <v>56</v>
      </c>
      <c r="G42" s="9" t="s">
        <v>242</v>
      </c>
      <c r="H42" s="9">
        <v>-1</v>
      </c>
      <c r="I42" s="9" t="s">
        <v>252</v>
      </c>
      <c r="J42" s="9" t="b">
        <v>0</v>
      </c>
      <c r="AB42" s="9">
        <f>H42</f>
        <v>-1</v>
      </c>
      <c r="AC42" s="9">
        <f t="shared" ref="AC42:AR42" si="25">+AC43+AC44+AC45+AC46+AC47+AC48+AC49+AC50+AC51+AC52+AC53+AC54+AC55+AC56+AC57+AC58+AC59+AC60</f>
        <v>7.5197116149561316E-2</v>
      </c>
      <c r="AD42" s="9">
        <f t="shared" si="25"/>
        <v>-1.1551545970685681E-8</v>
      </c>
      <c r="AE42" s="9">
        <f t="shared" si="25"/>
        <v>-1.4370342592623387E-10</v>
      </c>
      <c r="AF42" s="9">
        <f t="shared" si="25"/>
        <v>-2.0392887758746863E-9</v>
      </c>
      <c r="AG42" s="9">
        <f t="shared" si="25"/>
        <v>-7.3766850986938526E-10</v>
      </c>
      <c r="AH42" s="9">
        <f t="shared" si="25"/>
        <v>-9.0644873114589298E-4</v>
      </c>
      <c r="AI42" s="9">
        <f t="shared" si="25"/>
        <v>-2.2575555379112256E-4</v>
      </c>
      <c r="AJ42" s="9">
        <f t="shared" si="25"/>
        <v>-2.0198717404179166E-4</v>
      </c>
      <c r="AK42" s="9">
        <f t="shared" si="25"/>
        <v>-8.3730326080448366E-4</v>
      </c>
      <c r="AL42" s="9">
        <f t="shared" si="25"/>
        <v>-1.4760658479664193E-7</v>
      </c>
      <c r="AM42" s="9">
        <f t="shared" si="25"/>
        <v>-7.499417456468376E-5</v>
      </c>
      <c r="AN42" s="9">
        <f t="shared" si="25"/>
        <v>-1.3357758867087443E-2</v>
      </c>
      <c r="AO42" s="9">
        <f t="shared" si="25"/>
        <v>-0.24919886581174214</v>
      </c>
      <c r="AP42" s="9">
        <f t="shared" si="25"/>
        <v>-1.2273176522825561E-2</v>
      </c>
      <c r="AQ42" s="9">
        <f t="shared" si="25"/>
        <v>-4.868351750306496E-8</v>
      </c>
      <c r="AR42" s="9">
        <f t="shared" si="25"/>
        <v>-1.733787847616427</v>
      </c>
    </row>
    <row r="43" spans="1:44" ht="76" x14ac:dyDescent="0.35">
      <c r="A43" s="9" t="s">
        <v>216</v>
      </c>
      <c r="B43" s="9" t="s">
        <v>59</v>
      </c>
      <c r="C43" s="9" t="s">
        <v>191</v>
      </c>
      <c r="D43" s="9" t="s">
        <v>243</v>
      </c>
      <c r="E43" s="9" t="s">
        <v>213</v>
      </c>
      <c r="F43" s="9" t="s">
        <v>56</v>
      </c>
      <c r="G43" s="9" t="s">
        <v>242</v>
      </c>
      <c r="H43" s="9">
        <v>-2.2249999999999999E-2</v>
      </c>
      <c r="I43" s="9" t="s">
        <v>253</v>
      </c>
      <c r="J43" s="9" t="b">
        <v>0</v>
      </c>
      <c r="K43" s="9" t="s">
        <v>141</v>
      </c>
      <c r="L43" s="9">
        <v>8.6794167415729359E-2</v>
      </c>
      <c r="M43" s="9">
        <v>2.1284564433042459E-8</v>
      </c>
      <c r="N43" s="9">
        <v>1.6120344556734801E-9</v>
      </c>
      <c r="O43" s="9">
        <v>1.6156546777607789E-8</v>
      </c>
      <c r="P43" s="9">
        <v>7.5689813863396901E-9</v>
      </c>
      <c r="Q43" s="9">
        <v>6.196898803682095E-3</v>
      </c>
      <c r="R43" s="9">
        <v>2.662256396925514E-4</v>
      </c>
      <c r="S43" s="9">
        <v>2.7319140428780998E-4</v>
      </c>
      <c r="T43" s="9">
        <v>6.7799511386616251E-4</v>
      </c>
      <c r="U43" s="9">
        <v>6.5033429044003735E-7</v>
      </c>
      <c r="V43" s="9">
        <v>6.1240577241980767E-5</v>
      </c>
      <c r="W43" s="9">
        <v>0.31950666496318308</v>
      </c>
      <c r="X43" s="9">
        <v>2.499343636939138</v>
      </c>
      <c r="Y43" s="9">
        <v>6.2995751670887473E-3</v>
      </c>
      <c r="Z43" s="9">
        <v>2.1158529251567519E-7</v>
      </c>
      <c r="AA43" s="9">
        <v>1.4173422897516881</v>
      </c>
      <c r="AB43" s="9">
        <f>Parameter!D32</f>
        <v>-2.2249999999999999E-2</v>
      </c>
      <c r="AC43" s="9">
        <f t="shared" ref="AC43:AC60" si="26">AB43*L43</f>
        <v>-1.9311702249999781E-3</v>
      </c>
      <c r="AD43" s="9">
        <f t="shared" ref="AD43:AD60" si="27">AB43*M43</f>
        <v>-4.7358155863519475E-10</v>
      </c>
      <c r="AE43" s="9">
        <f t="shared" ref="AE43:AE60" si="28">AB43*N43</f>
        <v>-3.5867766638734927E-11</v>
      </c>
      <c r="AF43" s="9">
        <f t="shared" ref="AF43:AF60" si="29">AB43*O43</f>
        <v>-3.5948316580177326E-10</v>
      </c>
      <c r="AG43" s="9">
        <f t="shared" ref="AG43:AG60" si="30">AB43*P43</f>
        <v>-1.6840983584605809E-10</v>
      </c>
      <c r="AH43" s="9">
        <f t="shared" ref="AH43:AH60" si="31">AB43*Q43</f>
        <v>-1.3788099838192661E-4</v>
      </c>
      <c r="AI43" s="9">
        <f t="shared" ref="AI43:AI60" si="32">AB43*R43</f>
        <v>-5.9235204831592684E-6</v>
      </c>
      <c r="AJ43" s="9">
        <f t="shared" ref="AJ43:AJ60" si="33">AB43*S43</f>
        <v>-6.0785087454037715E-6</v>
      </c>
      <c r="AK43" s="9">
        <f t="shared" ref="AK43:AK60" si="34">AB43*T43</f>
        <v>-1.5085391283522116E-5</v>
      </c>
      <c r="AL43" s="9">
        <f t="shared" ref="AL43:AL60" si="35">AB43*U43</f>
        <v>-1.4469937962290831E-8</v>
      </c>
      <c r="AM43" s="9">
        <f t="shared" ref="AM43:AM60" si="36">AB43*V43</f>
        <v>-1.3626028436340721E-6</v>
      </c>
      <c r="AN43" s="9">
        <f t="shared" ref="AN43:AN60" si="37">AB43*W43</f>
        <v>-7.1090232954308229E-3</v>
      </c>
      <c r="AO43" s="9">
        <f t="shared" ref="AO43:AO60" si="38">AB43*X43</f>
        <v>-5.5610395921895817E-2</v>
      </c>
      <c r="AP43" s="9">
        <f t="shared" ref="AP43:AP60" si="39">AB43*Y43</f>
        <v>-1.4016554746772462E-4</v>
      </c>
      <c r="AQ43" s="9">
        <f t="shared" ref="AQ43:AQ60" si="40">AB43*Z43</f>
        <v>-4.7077727584737724E-9</v>
      </c>
      <c r="AR43" s="9">
        <f t="shared" ref="AR43:AR60" si="41">AB43*AA43</f>
        <v>-3.1535865946975057E-2</v>
      </c>
    </row>
    <row r="44" spans="1:44" ht="51" x14ac:dyDescent="0.35">
      <c r="A44" s="9" t="s">
        <v>217</v>
      </c>
      <c r="B44" s="9" t="s">
        <v>60</v>
      </c>
      <c r="C44" s="9" t="s">
        <v>191</v>
      </c>
      <c r="D44" s="9" t="s">
        <v>239</v>
      </c>
      <c r="E44" s="9" t="s">
        <v>213</v>
      </c>
      <c r="F44" s="9" t="s">
        <v>56</v>
      </c>
      <c r="G44" s="9" t="s">
        <v>242</v>
      </c>
      <c r="H44" s="9">
        <v>0.2</v>
      </c>
      <c r="I44" s="9" t="s">
        <v>253</v>
      </c>
      <c r="J44" s="9" t="b">
        <v>0</v>
      </c>
      <c r="K44" s="9" t="s">
        <v>143</v>
      </c>
      <c r="L44" s="9">
        <v>5.8584419319588618E-2</v>
      </c>
      <c r="M44" s="9">
        <v>3.7607381773061864E-9</v>
      </c>
      <c r="N44" s="9">
        <v>4.5481213633874461E-9</v>
      </c>
      <c r="O44" s="9">
        <v>5.0665591284556509E-9</v>
      </c>
      <c r="P44" s="9">
        <v>2.1630794662037309E-9</v>
      </c>
      <c r="Q44" s="9">
        <v>2.589862362777277E-3</v>
      </c>
      <c r="R44" s="9">
        <v>2.4260756430623471E-4</v>
      </c>
      <c r="S44" s="9">
        <v>2.5962873599580979E-4</v>
      </c>
      <c r="T44" s="9">
        <v>8.9292364569324952E-4</v>
      </c>
      <c r="U44" s="9">
        <v>6.1113657845979883E-6</v>
      </c>
      <c r="V44" s="9">
        <v>7.9774478582690837E-5</v>
      </c>
      <c r="W44" s="9">
        <v>6.3213471797680276E-2</v>
      </c>
      <c r="X44" s="9">
        <v>0.73003741087568896</v>
      </c>
      <c r="Y44" s="9">
        <v>1.0444836075149219E-2</v>
      </c>
      <c r="Z44" s="9">
        <v>2.291509332969943E-7</v>
      </c>
      <c r="AA44" s="9">
        <v>0.90114579763860725</v>
      </c>
      <c r="AB44" s="9">
        <f>Parameter!D33</f>
        <v>0.2</v>
      </c>
      <c r="AC44" s="9">
        <f t="shared" si="26"/>
        <v>1.1716883863917725E-2</v>
      </c>
      <c r="AD44" s="9">
        <f t="shared" si="27"/>
        <v>7.521476354612373E-10</v>
      </c>
      <c r="AE44" s="9">
        <f t="shared" si="28"/>
        <v>9.0962427267748925E-10</v>
      </c>
      <c r="AF44" s="9">
        <f t="shared" si="29"/>
        <v>1.0133118256911301E-9</v>
      </c>
      <c r="AG44" s="9">
        <f t="shared" si="30"/>
        <v>4.3261589324074619E-10</v>
      </c>
      <c r="AH44" s="9">
        <f t="shared" si="31"/>
        <v>5.1797247255545539E-4</v>
      </c>
      <c r="AI44" s="9">
        <f t="shared" si="32"/>
        <v>4.8521512861246945E-5</v>
      </c>
      <c r="AJ44" s="9">
        <f t="shared" si="33"/>
        <v>5.1925747199161961E-5</v>
      </c>
      <c r="AK44" s="9">
        <f t="shared" si="34"/>
        <v>1.7858472913864993E-4</v>
      </c>
      <c r="AL44" s="9">
        <f t="shared" si="35"/>
        <v>1.2222731569195978E-6</v>
      </c>
      <c r="AM44" s="9">
        <f t="shared" si="36"/>
        <v>1.5954895716538169E-5</v>
      </c>
      <c r="AN44" s="9">
        <f t="shared" si="37"/>
        <v>1.2642694359536057E-2</v>
      </c>
      <c r="AO44" s="9">
        <f t="shared" si="38"/>
        <v>0.14600748217513779</v>
      </c>
      <c r="AP44" s="9">
        <f t="shared" si="39"/>
        <v>2.0889672150298439E-3</v>
      </c>
      <c r="AQ44" s="9">
        <f t="shared" si="40"/>
        <v>4.5830186659398864E-8</v>
      </c>
      <c r="AR44" s="9">
        <f t="shared" si="41"/>
        <v>0.18022915952772145</v>
      </c>
    </row>
    <row r="45" spans="1:44" ht="63.5" x14ac:dyDescent="0.35">
      <c r="A45" s="9" t="s">
        <v>218</v>
      </c>
      <c r="B45" s="9" t="s">
        <v>61</v>
      </c>
      <c r="C45" s="9" t="s">
        <v>191</v>
      </c>
      <c r="D45" s="9" t="s">
        <v>243</v>
      </c>
      <c r="E45" s="9" t="s">
        <v>213</v>
      </c>
      <c r="F45" s="9" t="s">
        <v>56</v>
      </c>
      <c r="G45" s="9" t="s">
        <v>242</v>
      </c>
      <c r="H45" s="9">
        <v>-0.13800000000000001</v>
      </c>
      <c r="I45" s="9" t="s">
        <v>253</v>
      </c>
      <c r="J45" s="9" t="b">
        <v>0</v>
      </c>
      <c r="K45" s="9" t="s">
        <v>145</v>
      </c>
      <c r="L45" s="9">
        <v>4.6563664031970729E-2</v>
      </c>
      <c r="M45" s="9">
        <v>8.3712424044680414E-9</v>
      </c>
      <c r="N45" s="9">
        <v>1.669240941677868E-9</v>
      </c>
      <c r="O45" s="9">
        <v>1.602576985028692E-9</v>
      </c>
      <c r="P45" s="9">
        <v>9.6283996699760489E-10</v>
      </c>
      <c r="Q45" s="9">
        <v>2.7688146589585371E-3</v>
      </c>
      <c r="R45" s="9">
        <v>5.701171774890408E-4</v>
      </c>
      <c r="S45" s="9">
        <v>4.6399518138829878E-4</v>
      </c>
      <c r="T45" s="9">
        <v>2.2156719412170589E-3</v>
      </c>
      <c r="U45" s="9">
        <v>5.4789814026487049E-7</v>
      </c>
      <c r="V45" s="9">
        <v>2.0177260730590789E-4</v>
      </c>
      <c r="W45" s="9">
        <v>2.8646755666136739E-2</v>
      </c>
      <c r="X45" s="9">
        <v>0.81692055246511752</v>
      </c>
      <c r="Y45" s="9">
        <v>3.9563171171080559E-3</v>
      </c>
      <c r="Z45" s="9">
        <v>8.0412866162105004E-8</v>
      </c>
      <c r="AA45" s="9">
        <v>0.61309771927816592</v>
      </c>
      <c r="AB45" s="9">
        <f>Parameter!D34</f>
        <v>-0.13800000000000001</v>
      </c>
      <c r="AC45" s="9">
        <f t="shared" si="26"/>
        <v>-6.4257856364119612E-3</v>
      </c>
      <c r="AD45" s="9">
        <f t="shared" si="27"/>
        <v>-1.1552314518165897E-9</v>
      </c>
      <c r="AE45" s="9">
        <f t="shared" si="28"/>
        <v>-2.3035524995154581E-10</v>
      </c>
      <c r="AF45" s="9">
        <f t="shared" si="29"/>
        <v>-2.211556239339595E-10</v>
      </c>
      <c r="AG45" s="9">
        <f t="shared" si="30"/>
        <v>-1.3287191544566948E-10</v>
      </c>
      <c r="AH45" s="9">
        <f t="shared" si="31"/>
        <v>-3.8209642293627813E-4</v>
      </c>
      <c r="AI45" s="9">
        <f t="shared" si="32"/>
        <v>-7.8676170493487631E-5</v>
      </c>
      <c r="AJ45" s="9">
        <f t="shared" si="33"/>
        <v>-6.4031335031585236E-5</v>
      </c>
      <c r="AK45" s="9">
        <f t="shared" si="34"/>
        <v>-3.0576272788795418E-4</v>
      </c>
      <c r="AL45" s="9">
        <f t="shared" si="35"/>
        <v>-7.5609943356552132E-8</v>
      </c>
      <c r="AM45" s="9">
        <f t="shared" si="36"/>
        <v>-2.784461980821529E-5</v>
      </c>
      <c r="AN45" s="9">
        <f t="shared" si="37"/>
        <v>-3.9532522819268707E-3</v>
      </c>
      <c r="AO45" s="9">
        <f t="shared" si="38"/>
        <v>-0.11273503624018623</v>
      </c>
      <c r="AP45" s="9">
        <f t="shared" si="39"/>
        <v>-5.4597176216091177E-4</v>
      </c>
      <c r="AQ45" s="9">
        <f t="shared" si="40"/>
        <v>-1.1096975530370491E-8</v>
      </c>
      <c r="AR45" s="9">
        <f t="shared" si="41"/>
        <v>-8.4607485260386903E-2</v>
      </c>
    </row>
    <row r="46" spans="1:44" ht="51" x14ac:dyDescent="0.35">
      <c r="A46" s="9" t="s">
        <v>219</v>
      </c>
      <c r="B46" s="9" t="s">
        <v>62</v>
      </c>
      <c r="C46" s="9" t="s">
        <v>190</v>
      </c>
      <c r="D46" s="9" t="s">
        <v>243</v>
      </c>
      <c r="E46" s="9" t="s">
        <v>213</v>
      </c>
      <c r="F46" s="9" t="s">
        <v>56</v>
      </c>
      <c r="G46" s="9" t="s">
        <v>242</v>
      </c>
      <c r="H46" s="9">
        <v>0.3</v>
      </c>
      <c r="I46" s="9" t="s">
        <v>253</v>
      </c>
      <c r="J46" s="9" t="b">
        <v>0</v>
      </c>
      <c r="K46" s="9" t="s">
        <v>147</v>
      </c>
      <c r="L46" s="9">
        <v>3.097410869365537E-4</v>
      </c>
      <c r="M46" s="9">
        <v>1.5766793399147301E-11</v>
      </c>
      <c r="N46" s="9">
        <v>1.6552465404972181E-11</v>
      </c>
      <c r="O46" s="9">
        <v>4.6494817079785029E-11</v>
      </c>
      <c r="P46" s="9">
        <v>4.905400676215399E-12</v>
      </c>
      <c r="Q46" s="9">
        <v>5.4275572734806973E-5</v>
      </c>
      <c r="R46" s="9">
        <v>7.2594400662388633E-7</v>
      </c>
      <c r="S46" s="9">
        <v>1.630585140717605E-6</v>
      </c>
      <c r="T46" s="9">
        <v>2.5387381894116151E-6</v>
      </c>
      <c r="U46" s="9">
        <v>3.171976599439298E-8</v>
      </c>
      <c r="V46" s="9">
        <v>2.2311460757037211E-7</v>
      </c>
      <c r="W46" s="9">
        <v>2.3178562401341381E-4</v>
      </c>
      <c r="X46" s="9">
        <v>1.902192705187356E-3</v>
      </c>
      <c r="Y46" s="9">
        <v>1.521865985919317E-4</v>
      </c>
      <c r="Z46" s="9">
        <v>8.1218038131578143E-10</v>
      </c>
      <c r="AA46" s="9">
        <v>7.1223504129566337E-3</v>
      </c>
      <c r="AB46" s="9">
        <f>Parameter!D35</f>
        <v>0.3</v>
      </c>
      <c r="AC46" s="9">
        <f t="shared" si="26"/>
        <v>9.2922326080966105E-5</v>
      </c>
      <c r="AD46" s="9">
        <f t="shared" si="27"/>
        <v>4.7300380197441901E-12</v>
      </c>
      <c r="AE46" s="9">
        <f t="shared" si="28"/>
        <v>4.9657396214916544E-12</v>
      </c>
      <c r="AF46" s="9">
        <f t="shared" si="29"/>
        <v>1.3948445123935508E-11</v>
      </c>
      <c r="AG46" s="9">
        <f t="shared" si="30"/>
        <v>1.4716202028646196E-12</v>
      </c>
      <c r="AH46" s="9">
        <f t="shared" si="31"/>
        <v>1.6282671820442093E-5</v>
      </c>
      <c r="AI46" s="9">
        <f t="shared" si="32"/>
        <v>2.1778320198716589E-7</v>
      </c>
      <c r="AJ46" s="9">
        <f t="shared" si="33"/>
        <v>4.8917554221528149E-7</v>
      </c>
      <c r="AK46" s="9">
        <f t="shared" si="34"/>
        <v>7.6162145682348453E-7</v>
      </c>
      <c r="AL46" s="9">
        <f t="shared" si="35"/>
        <v>9.5159297983178933E-9</v>
      </c>
      <c r="AM46" s="9">
        <f t="shared" si="36"/>
        <v>6.6934382271111627E-8</v>
      </c>
      <c r="AN46" s="9">
        <f t="shared" si="37"/>
        <v>6.9535687204024145E-5</v>
      </c>
      <c r="AO46" s="9">
        <f t="shared" si="38"/>
        <v>5.7065781155620681E-4</v>
      </c>
      <c r="AP46" s="9">
        <f t="shared" si="39"/>
        <v>4.5655979577579509E-5</v>
      </c>
      <c r="AQ46" s="9">
        <f t="shared" si="40"/>
        <v>2.4365411439473443E-10</v>
      </c>
      <c r="AR46" s="9">
        <f t="shared" si="41"/>
        <v>2.1367051238869901E-3</v>
      </c>
    </row>
    <row r="47" spans="1:44" ht="63.5" x14ac:dyDescent="0.35">
      <c r="A47" s="9" t="s">
        <v>220</v>
      </c>
      <c r="B47" s="9" t="s">
        <v>63</v>
      </c>
      <c r="C47" s="9" t="s">
        <v>192</v>
      </c>
      <c r="D47" s="9" t="s">
        <v>244</v>
      </c>
      <c r="E47" s="9" t="s">
        <v>213</v>
      </c>
      <c r="F47" s="9" t="s">
        <v>56</v>
      </c>
      <c r="G47" s="9" t="s">
        <v>242</v>
      </c>
      <c r="H47" s="9">
        <v>7.4074074074074077E-3</v>
      </c>
      <c r="I47" s="9" t="s">
        <v>253</v>
      </c>
      <c r="J47" s="9" t="b">
        <v>0</v>
      </c>
      <c r="K47" s="9" t="s">
        <v>149</v>
      </c>
      <c r="L47" s="9">
        <v>0.32274583373881788</v>
      </c>
      <c r="M47" s="9">
        <v>2.8454169864308838E-7</v>
      </c>
      <c r="N47" s="9">
        <v>5.9358271758608089E-9</v>
      </c>
      <c r="O47" s="9">
        <v>9.6306573498839808E-9</v>
      </c>
      <c r="P47" s="9">
        <v>2.9637362274225671E-9</v>
      </c>
      <c r="Q47" s="9">
        <v>8.6374327356877612E-3</v>
      </c>
      <c r="R47" s="9">
        <v>1.09803957076268E-3</v>
      </c>
      <c r="S47" s="9">
        <v>1.1344404983879869E-3</v>
      </c>
      <c r="T47" s="9">
        <v>2.6872802732515241E-3</v>
      </c>
      <c r="U47" s="9">
        <v>1.291246424804808E-6</v>
      </c>
      <c r="V47" s="9">
        <v>2.4590366365511492E-4</v>
      </c>
      <c r="W47" s="9">
        <v>8.8893679157866834E-2</v>
      </c>
      <c r="X47" s="9">
        <v>0.26963927865455861</v>
      </c>
      <c r="Y47" s="9">
        <v>1.534318474136482E-2</v>
      </c>
      <c r="Z47" s="9">
        <v>1.8927070469149061E-7</v>
      </c>
      <c r="AA47" s="9">
        <v>43.184269067360951</v>
      </c>
      <c r="AB47" s="9">
        <f>Parameter!D36</f>
        <v>7.4074074074074077E-3</v>
      </c>
      <c r="AC47" s="9">
        <f t="shared" si="26"/>
        <v>2.3907098795467991E-3</v>
      </c>
      <c r="AD47" s="9">
        <f t="shared" si="27"/>
        <v>2.1077162862450993E-9</v>
      </c>
      <c r="AE47" s="9">
        <f t="shared" si="28"/>
        <v>4.3969090191561552E-11</v>
      </c>
      <c r="AF47" s="9">
        <f t="shared" si="29"/>
        <v>7.1338202591733195E-11</v>
      </c>
      <c r="AG47" s="9">
        <f t="shared" si="30"/>
        <v>2.1953601684611611E-11</v>
      </c>
      <c r="AH47" s="9">
        <f t="shared" si="31"/>
        <v>6.3980983227316751E-5</v>
      </c>
      <c r="AI47" s="9">
        <f t="shared" si="32"/>
        <v>8.133626450093927E-6</v>
      </c>
      <c r="AJ47" s="9">
        <f t="shared" si="33"/>
        <v>8.4032629510221258E-6</v>
      </c>
      <c r="AK47" s="9">
        <f t="shared" si="34"/>
        <v>1.9905779801863141E-5</v>
      </c>
      <c r="AL47" s="9">
        <f t="shared" si="35"/>
        <v>9.5647883318874672E-9</v>
      </c>
      <c r="AM47" s="9">
        <f t="shared" si="36"/>
        <v>1.8215086196675179E-6</v>
      </c>
      <c r="AN47" s="9">
        <f t="shared" si="37"/>
        <v>6.5847169746568025E-4</v>
      </c>
      <c r="AO47" s="9">
        <f t="shared" si="38"/>
        <v>1.9973279900337678E-3</v>
      </c>
      <c r="AP47" s="9">
        <f t="shared" si="39"/>
        <v>1.1365322030640607E-4</v>
      </c>
      <c r="AQ47" s="9">
        <f t="shared" si="40"/>
        <v>1.4020052199369676E-9</v>
      </c>
      <c r="AR47" s="9">
        <f t="shared" si="41"/>
        <v>0.31988347457304411</v>
      </c>
    </row>
    <row r="48" spans="1:44" ht="51" x14ac:dyDescent="0.35">
      <c r="A48" s="9" t="s">
        <v>221</v>
      </c>
      <c r="B48" s="9" t="s">
        <v>64</v>
      </c>
      <c r="C48" s="9" t="s">
        <v>190</v>
      </c>
      <c r="D48" s="9" t="s">
        <v>245</v>
      </c>
      <c r="E48" s="9" t="s">
        <v>213</v>
      </c>
      <c r="F48" s="9" t="s">
        <v>56</v>
      </c>
      <c r="G48" s="9" t="s">
        <v>242</v>
      </c>
      <c r="H48" s="9">
        <v>-0.505</v>
      </c>
      <c r="I48" s="9" t="s">
        <v>253</v>
      </c>
      <c r="J48" s="9" t="b">
        <v>0</v>
      </c>
      <c r="K48" s="9" t="s">
        <v>151</v>
      </c>
      <c r="L48" s="9">
        <v>3.5124467101199431E-3</v>
      </c>
      <c r="M48" s="9">
        <v>4.5965466813352772E-10</v>
      </c>
      <c r="N48" s="9">
        <v>6.7818130159069689E-10</v>
      </c>
      <c r="O48" s="9">
        <v>5.3760373810655783E-10</v>
      </c>
      <c r="P48" s="9">
        <v>5.8769100364792655E-10</v>
      </c>
      <c r="Q48" s="9">
        <v>5.086386976055372E-4</v>
      </c>
      <c r="R48" s="9">
        <v>2.6747965127541328E-5</v>
      </c>
      <c r="S48" s="9">
        <v>2.945932473850022E-5</v>
      </c>
      <c r="T48" s="9">
        <v>1.162043509176719E-4</v>
      </c>
      <c r="U48" s="9">
        <v>1.066322503750543E-7</v>
      </c>
      <c r="V48" s="9">
        <v>8.602562963754642E-6</v>
      </c>
      <c r="W48" s="9">
        <v>8.5425113343358637E-3</v>
      </c>
      <c r="X48" s="9">
        <v>0.14192007383120731</v>
      </c>
      <c r="Y48" s="9">
        <v>1.5418583788990289E-2</v>
      </c>
      <c r="Z48" s="9">
        <v>7.1579458953629531E-8</v>
      </c>
      <c r="AA48" s="9">
        <v>5.8850677170880328E-2</v>
      </c>
      <c r="AB48" s="9">
        <f>Parameter!D37</f>
        <v>-0.505</v>
      </c>
      <c r="AC48" s="9">
        <f t="shared" si="26"/>
        <v>-1.7737855886105713E-3</v>
      </c>
      <c r="AD48" s="9">
        <f t="shared" si="27"/>
        <v>-2.3212560740743151E-10</v>
      </c>
      <c r="AE48" s="9">
        <f t="shared" si="28"/>
        <v>-3.4248155730330193E-10</v>
      </c>
      <c r="AF48" s="9">
        <f t="shared" si="29"/>
        <v>-2.7148988774381172E-10</v>
      </c>
      <c r="AG48" s="9">
        <f t="shared" si="30"/>
        <v>-2.967839568422029E-10</v>
      </c>
      <c r="AH48" s="9">
        <f t="shared" si="31"/>
        <v>-2.5686254229079626E-4</v>
      </c>
      <c r="AI48" s="9">
        <f t="shared" si="32"/>
        <v>-1.3507722389408371E-5</v>
      </c>
      <c r="AJ48" s="9">
        <f t="shared" si="33"/>
        <v>-1.4876958992942611E-5</v>
      </c>
      <c r="AK48" s="9">
        <f t="shared" si="34"/>
        <v>-5.8683197213424309E-5</v>
      </c>
      <c r="AL48" s="9">
        <f t="shared" si="35"/>
        <v>-5.3849286439402418E-8</v>
      </c>
      <c r="AM48" s="9">
        <f t="shared" si="36"/>
        <v>-4.3442942966960939E-6</v>
      </c>
      <c r="AN48" s="9">
        <f t="shared" si="37"/>
        <v>-4.3139682238396114E-3</v>
      </c>
      <c r="AO48" s="9">
        <f t="shared" si="38"/>
        <v>-7.1669637284759696E-2</v>
      </c>
      <c r="AP48" s="9">
        <f t="shared" si="39"/>
        <v>-7.786384813440096E-3</v>
      </c>
      <c r="AQ48" s="9">
        <f t="shared" si="40"/>
        <v>-3.6147626771582912E-8</v>
      </c>
      <c r="AR48" s="9">
        <f t="shared" si="41"/>
        <v>-2.9719591971294566E-2</v>
      </c>
    </row>
    <row r="49" spans="1:44" ht="51" x14ac:dyDescent="0.35">
      <c r="A49" s="9" t="s">
        <v>222</v>
      </c>
      <c r="B49" s="9" t="s">
        <v>65</v>
      </c>
      <c r="C49" s="9" t="s">
        <v>190</v>
      </c>
      <c r="D49" s="9" t="s">
        <v>245</v>
      </c>
      <c r="E49" s="9" t="s">
        <v>213</v>
      </c>
      <c r="F49" s="9" t="s">
        <v>56</v>
      </c>
      <c r="G49" s="9" t="s">
        <v>242</v>
      </c>
      <c r="H49" s="9">
        <v>-0.3</v>
      </c>
      <c r="I49" s="9" t="s">
        <v>253</v>
      </c>
      <c r="J49" s="9" t="b">
        <v>0</v>
      </c>
      <c r="K49" s="9" t="s">
        <v>153</v>
      </c>
      <c r="L49" s="9">
        <v>2.208048429993982E-3</v>
      </c>
      <c r="M49" s="9">
        <v>3.6407562204088151E-10</v>
      </c>
      <c r="N49" s="9">
        <v>2.8663092940161509E-10</v>
      </c>
      <c r="O49" s="9">
        <v>2.5259094968115899E-10</v>
      </c>
      <c r="P49" s="9">
        <v>4.5420277185105601E-10</v>
      </c>
      <c r="Q49" s="9">
        <v>3.5192848441430288E-4</v>
      </c>
      <c r="R49" s="9">
        <v>2.1914164794657789E-5</v>
      </c>
      <c r="S49" s="9">
        <v>1.9433235864921088E-5</v>
      </c>
      <c r="T49" s="9">
        <v>8.3342533686019886E-5</v>
      </c>
      <c r="U49" s="9">
        <v>5.4187122506649601E-8</v>
      </c>
      <c r="V49" s="9">
        <v>7.1635898272523946E-6</v>
      </c>
      <c r="W49" s="9">
        <v>3.666241880082197E-3</v>
      </c>
      <c r="X49" s="9">
        <v>0.1204346627355599</v>
      </c>
      <c r="Y49" s="9">
        <v>1.3385554914193229E-3</v>
      </c>
      <c r="Z49" s="9">
        <v>3.3063398258433237E-8</v>
      </c>
      <c r="AA49" s="9">
        <v>3.8871686669932431E-2</v>
      </c>
      <c r="AB49" s="9">
        <f>Parameter!D38</f>
        <v>-0.3</v>
      </c>
      <c r="AC49" s="9">
        <f t="shared" si="26"/>
        <v>-6.6241452899819459E-4</v>
      </c>
      <c r="AD49" s="9">
        <f t="shared" si="27"/>
        <v>-1.0922268661226444E-10</v>
      </c>
      <c r="AE49" s="9">
        <f t="shared" si="28"/>
        <v>-8.5989278820484523E-11</v>
      </c>
      <c r="AF49" s="9">
        <f t="shared" si="29"/>
        <v>-7.5777284904347689E-11</v>
      </c>
      <c r="AG49" s="9">
        <f t="shared" si="30"/>
        <v>-1.3626083155531679E-10</v>
      </c>
      <c r="AH49" s="9">
        <f t="shared" si="31"/>
        <v>-1.0557854532429086E-4</v>
      </c>
      <c r="AI49" s="9">
        <f t="shared" si="32"/>
        <v>-6.5742494383973369E-6</v>
      </c>
      <c r="AJ49" s="9">
        <f t="shared" si="33"/>
        <v>-5.829970759476326E-6</v>
      </c>
      <c r="AK49" s="9">
        <f t="shared" si="34"/>
        <v>-2.5002760105805966E-5</v>
      </c>
      <c r="AL49" s="9">
        <f t="shared" si="35"/>
        <v>-1.6256136751994878E-8</v>
      </c>
      <c r="AM49" s="9">
        <f t="shared" si="36"/>
        <v>-2.1490769481757184E-6</v>
      </c>
      <c r="AN49" s="9">
        <f t="shared" si="37"/>
        <v>-1.099872564024659E-3</v>
      </c>
      <c r="AO49" s="9">
        <f t="shared" si="38"/>
        <v>-3.6130398820667972E-2</v>
      </c>
      <c r="AP49" s="9">
        <f t="shared" si="39"/>
        <v>-4.0156664742579685E-4</v>
      </c>
      <c r="AQ49" s="9">
        <f t="shared" si="40"/>
        <v>-9.9190194775299701E-9</v>
      </c>
      <c r="AR49" s="9">
        <f t="shared" si="41"/>
        <v>-1.1661506000979729E-2</v>
      </c>
    </row>
    <row r="50" spans="1:44" ht="51" x14ac:dyDescent="0.35">
      <c r="A50" s="9" t="s">
        <v>223</v>
      </c>
      <c r="B50" s="9" t="s">
        <v>66</v>
      </c>
      <c r="C50" s="9" t="s">
        <v>193</v>
      </c>
      <c r="D50" s="9" t="s">
        <v>244</v>
      </c>
      <c r="E50" s="9" t="s">
        <v>213</v>
      </c>
      <c r="F50" s="9" t="s">
        <v>56</v>
      </c>
      <c r="G50" s="9" t="s">
        <v>242</v>
      </c>
      <c r="H50" s="9">
        <v>-2.4985520000777419E-3</v>
      </c>
      <c r="I50" s="9" t="s">
        <v>253</v>
      </c>
      <c r="J50" s="9" t="b">
        <v>0</v>
      </c>
      <c r="K50" s="9" t="s">
        <v>155</v>
      </c>
      <c r="L50" s="9">
        <v>0.7722763312339096</v>
      </c>
      <c r="M50" s="9">
        <v>1.632894618981998E-7</v>
      </c>
      <c r="N50" s="9">
        <v>3.0498514819627E-9</v>
      </c>
      <c r="O50" s="9">
        <v>1.0658229488526991E-8</v>
      </c>
      <c r="P50" s="9">
        <v>1.7610746071689179E-8</v>
      </c>
      <c r="Q50" s="9">
        <v>4.4266634782522088E-2</v>
      </c>
      <c r="R50" s="9">
        <v>2.3874160605787021E-3</v>
      </c>
      <c r="S50" s="9">
        <v>2.582192791907822E-3</v>
      </c>
      <c r="T50" s="9">
        <v>8.8204891425104608E-3</v>
      </c>
      <c r="U50" s="9">
        <v>1.174248891951587E-6</v>
      </c>
      <c r="V50" s="9">
        <v>8.7826087729740905E-4</v>
      </c>
      <c r="W50" s="9">
        <v>0.26623774034638248</v>
      </c>
      <c r="X50" s="9">
        <v>0.41572887627808591</v>
      </c>
      <c r="Y50" s="9">
        <v>4.4789838126912881E-2</v>
      </c>
      <c r="Z50" s="9">
        <v>2.2659798481796799E-7</v>
      </c>
      <c r="AA50" s="9">
        <v>9.9466637073283337</v>
      </c>
      <c r="AB50" s="9">
        <f>Parameter!D39</f>
        <v>-2.4985520000777419E-3</v>
      </c>
      <c r="AC50" s="9">
        <f t="shared" si="26"/>
        <v>-1.9295725720171854E-3</v>
      </c>
      <c r="AD50" s="9">
        <f t="shared" si="27"/>
        <v>-4.0798721161736535E-10</v>
      </c>
      <c r="AE50" s="9">
        <f t="shared" si="28"/>
        <v>-7.6202125201979687E-12</v>
      </c>
      <c r="AF50" s="9">
        <f t="shared" si="29"/>
        <v>-2.663014060584668E-11</v>
      </c>
      <c r="AG50" s="9">
        <f t="shared" si="30"/>
        <v>-4.4001364820280235E-11</v>
      </c>
      <c r="AH50" s="9">
        <f t="shared" si="31"/>
        <v>-1.106024888725815E-4</v>
      </c>
      <c r="AI50" s="9">
        <f t="shared" si="32"/>
        <v>-5.9650831731766391E-6</v>
      </c>
      <c r="AJ50" s="9">
        <f t="shared" si="33"/>
        <v>-6.4517429648076171E-6</v>
      </c>
      <c r="AK50" s="9">
        <f t="shared" si="34"/>
        <v>-2.203845078868352E-5</v>
      </c>
      <c r="AL50" s="9">
        <f t="shared" si="35"/>
        <v>-2.9339219175747098E-9</v>
      </c>
      <c r="AM50" s="9">
        <f t="shared" si="36"/>
        <v>-2.1943804715614737E-6</v>
      </c>
      <c r="AN50" s="9">
        <f t="shared" si="37"/>
        <v>-6.6520883863863242E-4</v>
      </c>
      <c r="AO50" s="9">
        <f t="shared" si="38"/>
        <v>-1.0387202153146838E-3</v>
      </c>
      <c r="AP50" s="9">
        <f t="shared" si="39"/>
        <v>-1.1190973963515648E-4</v>
      </c>
      <c r="AQ50" s="9">
        <f t="shared" si="40"/>
        <v>-5.6616684818051972E-10</v>
      </c>
      <c r="AR50" s="9">
        <f t="shared" si="41"/>
        <v>-2.4852256500045897E-2</v>
      </c>
    </row>
    <row r="51" spans="1:44" ht="51" x14ac:dyDescent="0.35">
      <c r="A51" s="9" t="s">
        <v>224</v>
      </c>
      <c r="B51" s="9" t="s">
        <v>67</v>
      </c>
      <c r="C51" s="9" t="s">
        <v>193</v>
      </c>
      <c r="D51" s="9" t="s">
        <v>244</v>
      </c>
      <c r="E51" s="9" t="s">
        <v>213</v>
      </c>
      <c r="F51" s="9" t="s">
        <v>56</v>
      </c>
      <c r="G51" s="9" t="s">
        <v>242</v>
      </c>
      <c r="H51" s="9">
        <v>-1.8105966574476409E-2</v>
      </c>
      <c r="I51" s="9" t="s">
        <v>253</v>
      </c>
      <c r="J51" s="9" t="b">
        <v>0</v>
      </c>
      <c r="K51" s="9" t="s">
        <v>157</v>
      </c>
      <c r="L51" s="9">
        <v>1.013816366797277</v>
      </c>
      <c r="M51" s="9">
        <v>1.0188415340293791E-8</v>
      </c>
      <c r="N51" s="9">
        <v>5.6407313237395999E-9</v>
      </c>
      <c r="O51" s="9">
        <v>8.5295160988106743E-8</v>
      </c>
      <c r="P51" s="9">
        <v>7.442272141690216E-9</v>
      </c>
      <c r="Q51" s="9">
        <v>4.9213555083366294E-3</v>
      </c>
      <c r="R51" s="9">
        <v>1.783770246226439E-3</v>
      </c>
      <c r="S51" s="9">
        <v>2.7291905202341282E-3</v>
      </c>
      <c r="T51" s="9">
        <v>7.1770472219458434E-3</v>
      </c>
      <c r="U51" s="9">
        <v>6.4037668749905046E-5</v>
      </c>
      <c r="V51" s="9">
        <v>6.1635710567329715E-4</v>
      </c>
      <c r="W51" s="9">
        <v>0.1850213617106074</v>
      </c>
      <c r="X51" s="9">
        <v>2.4379899724975451</v>
      </c>
      <c r="Y51" s="9">
        <v>7.5651327777760707E-2</v>
      </c>
      <c r="Z51" s="9">
        <v>3.2232487038029151E-7</v>
      </c>
      <c r="AA51" s="9">
        <v>15.07177349127649</v>
      </c>
      <c r="AB51" s="9">
        <f>Parameter!D40</f>
        <v>-1.8105966574476409E-2</v>
      </c>
      <c r="AC51" s="9">
        <f t="shared" si="26"/>
        <v>-1.8356125249888611E-2</v>
      </c>
      <c r="AD51" s="9">
        <f t="shared" si="27"/>
        <v>-1.8447110759824205E-10</v>
      </c>
      <c r="AE51" s="9">
        <f t="shared" si="28"/>
        <v>-1.0213089280323126E-10</v>
      </c>
      <c r="AF51" s="9">
        <f t="shared" si="29"/>
        <v>-1.5443513338152449E-9</v>
      </c>
      <c r="AG51" s="9">
        <f t="shared" si="30"/>
        <v>-1.347495306356E-10</v>
      </c>
      <c r="AH51" s="9">
        <f t="shared" si="31"/>
        <v>-8.9105898335058368E-5</v>
      </c>
      <c r="AI51" s="9">
        <f t="shared" si="32"/>
        <v>-3.2296884454721461E-5</v>
      </c>
      <c r="AJ51" s="9">
        <f t="shared" si="33"/>
        <v>-4.9414632334737006E-5</v>
      </c>
      <c r="AK51" s="9">
        <f t="shared" si="34"/>
        <v>-1.299473771039902E-4</v>
      </c>
      <c r="AL51" s="9">
        <f t="shared" si="35"/>
        <v>-1.1594638898931732E-6</v>
      </c>
      <c r="AM51" s="9">
        <f t="shared" si="36"/>
        <v>-1.1159741153261741E-5</v>
      </c>
      <c r="AN51" s="9">
        <f t="shared" si="37"/>
        <v>-3.349990590696367E-3</v>
      </c>
      <c r="AO51" s="9">
        <f t="shared" si="38"/>
        <v>-4.4142164950949213E-2</v>
      </c>
      <c r="AP51" s="9">
        <f t="shared" si="39"/>
        <v>-1.3697404120588941E-3</v>
      </c>
      <c r="AQ51" s="9">
        <f t="shared" si="40"/>
        <v>-5.8360033292279988E-9</v>
      </c>
      <c r="AR51" s="9">
        <f t="shared" si="41"/>
        <v>-0.27288902705113172</v>
      </c>
    </row>
    <row r="52" spans="1:44" ht="88.5" x14ac:dyDescent="0.35">
      <c r="A52" s="9" t="s">
        <v>225</v>
      </c>
      <c r="B52" s="9" t="s">
        <v>68</v>
      </c>
      <c r="C52" s="9" t="s">
        <v>193</v>
      </c>
      <c r="D52" s="9" t="s">
        <v>244</v>
      </c>
      <c r="E52" s="9" t="s">
        <v>213</v>
      </c>
      <c r="F52" s="9" t="s">
        <v>56</v>
      </c>
      <c r="G52" s="9" t="s">
        <v>242</v>
      </c>
      <c r="H52" s="9">
        <v>-0.1345803909607092</v>
      </c>
      <c r="I52" s="9" t="s">
        <v>253</v>
      </c>
      <c r="J52" s="9" t="b">
        <v>0</v>
      </c>
      <c r="K52" s="9" t="s">
        <v>159</v>
      </c>
      <c r="L52" s="9">
        <v>0.6497856452523969</v>
      </c>
      <c r="M52" s="9">
        <v>7.3015263970924271E-8</v>
      </c>
      <c r="N52" s="9">
        <v>1.61072028884501E-9</v>
      </c>
      <c r="O52" s="9">
        <v>3.1340700686291001E-9</v>
      </c>
      <c r="P52" s="9">
        <v>9.3139061069586906E-10</v>
      </c>
      <c r="Q52" s="9">
        <v>2.2441633112353422E-3</v>
      </c>
      <c r="R52" s="9">
        <v>8.1467611954808472E-4</v>
      </c>
      <c r="S52" s="9">
        <v>6.7155556985020316E-4</v>
      </c>
      <c r="T52" s="9">
        <v>2.829349578445437E-3</v>
      </c>
      <c r="U52" s="9">
        <v>3.6992926622867551E-7</v>
      </c>
      <c r="V52" s="9">
        <v>2.5869400108990872E-4</v>
      </c>
      <c r="W52" s="9">
        <v>2.446838612115617E-2</v>
      </c>
      <c r="X52" s="9">
        <v>8.7892544286900007E-2</v>
      </c>
      <c r="Y52" s="9">
        <v>4.0480455315611147E-2</v>
      </c>
      <c r="Z52" s="9">
        <v>1.2271463816661679E-7</v>
      </c>
      <c r="AA52" s="9">
        <v>11.0814805714116</v>
      </c>
      <c r="AB52" s="9">
        <f>Parameter!D41</f>
        <v>-0.1345803909607092</v>
      </c>
      <c r="AC52" s="9">
        <f t="shared" si="26"/>
        <v>-8.7448406178724278E-2</v>
      </c>
      <c r="AD52" s="9">
        <f t="shared" si="27"/>
        <v>-9.8264227713063723E-9</v>
      </c>
      <c r="AE52" s="9">
        <f t="shared" si="28"/>
        <v>-2.1677136620110789E-10</v>
      </c>
      <c r="AF52" s="9">
        <f t="shared" si="29"/>
        <v>-4.2178437513436103E-10</v>
      </c>
      <c r="AG52" s="9">
        <f t="shared" si="30"/>
        <v>-1.2534691252458377E-10</v>
      </c>
      <c r="AH52" s="9">
        <f t="shared" si="31"/>
        <v>-3.0202037580573209E-4</v>
      </c>
      <c r="AI52" s="9">
        <f t="shared" si="32"/>
        <v>-1.0963943067513471E-4</v>
      </c>
      <c r="AJ52" s="9">
        <f t="shared" si="33"/>
        <v>-9.0378211142282201E-5</v>
      </c>
      <c r="AK52" s="9">
        <f t="shared" si="34"/>
        <v>-3.8077497243170467E-4</v>
      </c>
      <c r="AL52" s="9">
        <f t="shared" si="35"/>
        <v>-4.9785225276863427E-8</v>
      </c>
      <c r="AM52" s="9">
        <f t="shared" si="36"/>
        <v>-3.4815139805870051E-5</v>
      </c>
      <c r="AN52" s="9">
        <f t="shared" si="37"/>
        <v>-3.2929649703627882E-3</v>
      </c>
      <c r="AO52" s="9">
        <f t="shared" si="38"/>
        <v>-1.1828612972662451E-2</v>
      </c>
      <c r="AP52" s="9">
        <f t="shared" si="39"/>
        <v>-5.4478755026424672E-3</v>
      </c>
      <c r="AQ52" s="9">
        <f t="shared" si="40"/>
        <v>-1.6514983981065254E-8</v>
      </c>
      <c r="AR52" s="9">
        <f t="shared" si="41"/>
        <v>-1.4913499877240763</v>
      </c>
    </row>
    <row r="53" spans="1:44" ht="126" x14ac:dyDescent="0.35">
      <c r="A53" s="9" t="s">
        <v>226</v>
      </c>
      <c r="B53" s="9" t="s">
        <v>69</v>
      </c>
      <c r="C53" s="9" t="s">
        <v>194</v>
      </c>
      <c r="D53" s="9" t="s">
        <v>244</v>
      </c>
      <c r="E53" s="9" t="s">
        <v>213</v>
      </c>
      <c r="F53" s="9" t="s">
        <v>56</v>
      </c>
      <c r="G53" s="9" t="s">
        <v>242</v>
      </c>
      <c r="H53" s="9">
        <v>-0.60523930429999995</v>
      </c>
      <c r="I53" s="9" t="s">
        <v>253</v>
      </c>
      <c r="J53" s="9" t="b">
        <v>0</v>
      </c>
      <c r="K53" s="9" t="s">
        <v>161</v>
      </c>
      <c r="L53" s="9">
        <v>2.6830673965996771E-2</v>
      </c>
      <c r="M53" s="9">
        <v>3.1512846881059259E-9</v>
      </c>
      <c r="N53" s="9">
        <v>8.6917637000798095E-11</v>
      </c>
      <c r="O53" s="9">
        <v>2.1744191989189871E-10</v>
      </c>
      <c r="P53" s="9">
        <v>5.1307427702569578E-11</v>
      </c>
      <c r="Q53" s="9">
        <v>1.002956273759337E-4</v>
      </c>
      <c r="R53" s="9">
        <v>3.0257248641636731E-5</v>
      </c>
      <c r="S53" s="9">
        <v>2.5642803060173979E-5</v>
      </c>
      <c r="T53" s="9">
        <v>9.9930704668498845E-5</v>
      </c>
      <c r="U53" s="9">
        <v>2.2783915428876511E-8</v>
      </c>
      <c r="V53" s="9">
        <v>9.1231301690130507E-6</v>
      </c>
      <c r="W53" s="9">
        <v>1.37078283243514E-3</v>
      </c>
      <c r="X53" s="9">
        <v>8.599485570436426E-3</v>
      </c>
      <c r="Y53" s="9">
        <v>1.7965527216665469E-3</v>
      </c>
      <c r="Z53" s="9">
        <v>2.7982870451679149E-8</v>
      </c>
      <c r="AA53" s="9">
        <v>0.47847426621165517</v>
      </c>
      <c r="AB53" s="9">
        <f>Parameter!D42</f>
        <v>-0.60523930429999995</v>
      </c>
      <c r="AC53" s="9">
        <f t="shared" si="26"/>
        <v>-1.6238978445080005E-2</v>
      </c>
      <c r="AD53" s="9">
        <f t="shared" si="27"/>
        <v>-1.9072813522804729E-9</v>
      </c>
      <c r="AE53" s="9">
        <f t="shared" si="28"/>
        <v>-5.2605970149762976E-11</v>
      </c>
      <c r="AF53" s="9">
        <f t="shared" si="29"/>
        <v>-1.316043963210291E-10</v>
      </c>
      <c r="AG53" s="9">
        <f t="shared" si="30"/>
        <v>-3.1053271848125756E-11</v>
      </c>
      <c r="AH53" s="9">
        <f t="shared" si="31"/>
        <v>-6.0702855737342141E-5</v>
      </c>
      <c r="AI53" s="9">
        <f t="shared" si="32"/>
        <v>-1.8312876117896334E-5</v>
      </c>
      <c r="AJ53" s="9">
        <f t="shared" si="33"/>
        <v>-1.552003228444161E-5</v>
      </c>
      <c r="AK53" s="9">
        <f t="shared" si="34"/>
        <v>-6.0481990171770998E-5</v>
      </c>
      <c r="AL53" s="9">
        <f t="shared" si="35"/>
        <v>-1.3789721123403254E-8</v>
      </c>
      <c r="AM53" s="9">
        <f t="shared" si="36"/>
        <v>-5.5216769565317993E-6</v>
      </c>
      <c r="AN53" s="9">
        <f t="shared" si="37"/>
        <v>-8.2965164784942758E-4</v>
      </c>
      <c r="AO53" s="9">
        <f t="shared" si="38"/>
        <v>-5.2047466639888306E-3</v>
      </c>
      <c r="AP53" s="9">
        <f t="shared" si="39"/>
        <v>-1.0873443193997322E-3</v>
      </c>
      <c r="AQ53" s="9">
        <f t="shared" si="40"/>
        <v>-1.6936333044491313E-8</v>
      </c>
      <c r="AR53" s="9">
        <f t="shared" si="41"/>
        <v>-0.28959143200739512</v>
      </c>
    </row>
    <row r="54" spans="1:44" ht="51" x14ac:dyDescent="0.35">
      <c r="A54" s="9" t="s">
        <v>227</v>
      </c>
      <c r="B54" s="9" t="s">
        <v>70</v>
      </c>
      <c r="C54" s="9" t="s">
        <v>190</v>
      </c>
      <c r="D54" s="9" t="s">
        <v>242</v>
      </c>
      <c r="E54" s="9" t="s">
        <v>213</v>
      </c>
      <c r="F54" s="9" t="s">
        <v>56</v>
      </c>
      <c r="G54" s="9" t="s">
        <v>242</v>
      </c>
      <c r="H54" s="9">
        <v>-0.04</v>
      </c>
      <c r="I54" s="9" t="s">
        <v>253</v>
      </c>
      <c r="J54" s="9" t="b">
        <v>0</v>
      </c>
      <c r="K54" s="9" t="s">
        <v>163</v>
      </c>
      <c r="L54" s="9">
        <v>3.7459900575597192E-2</v>
      </c>
      <c r="M54" s="9">
        <v>7.2260878933726889E-9</v>
      </c>
      <c r="N54" s="9">
        <v>1.3097977168314939E-9</v>
      </c>
      <c r="O54" s="9">
        <v>4.1174320812053044E-9</v>
      </c>
      <c r="P54" s="9">
        <v>3.5980193562740402E-9</v>
      </c>
      <c r="Q54" s="9">
        <v>2.1980029933349699E-3</v>
      </c>
      <c r="R54" s="9">
        <v>3.3936412856597128E-4</v>
      </c>
      <c r="S54" s="9">
        <v>3.586568813624875E-4</v>
      </c>
      <c r="T54" s="9">
        <v>1.219099686967621E-3</v>
      </c>
      <c r="U54" s="9">
        <v>5.3500743147412682E-7</v>
      </c>
      <c r="V54" s="9">
        <v>1.099924637363345E-4</v>
      </c>
      <c r="W54" s="9">
        <v>6.6013415538509895E-2</v>
      </c>
      <c r="X54" s="9">
        <v>1.5717170321801599</v>
      </c>
      <c r="Y54" s="9">
        <v>5.2357013470319749E-3</v>
      </c>
      <c r="Z54" s="9">
        <v>2.26225592115588E-7</v>
      </c>
      <c r="AA54" s="9">
        <v>0.55203482870377985</v>
      </c>
      <c r="AB54" s="9">
        <f>Parameter!D43</f>
        <v>-0.04</v>
      </c>
      <c r="AC54" s="9">
        <f t="shared" si="26"/>
        <v>-1.4983960230238876E-3</v>
      </c>
      <c r="AD54" s="9">
        <f t="shared" si="27"/>
        <v>-2.8904351573490754E-10</v>
      </c>
      <c r="AE54" s="9">
        <f t="shared" si="28"/>
        <v>-5.2391908673259758E-11</v>
      </c>
      <c r="AF54" s="9">
        <f t="shared" si="29"/>
        <v>-1.6469728324821219E-10</v>
      </c>
      <c r="AG54" s="9">
        <f t="shared" si="30"/>
        <v>-1.4392077425096161E-10</v>
      </c>
      <c r="AH54" s="9">
        <f t="shared" si="31"/>
        <v>-8.7920119733398799E-5</v>
      </c>
      <c r="AI54" s="9">
        <f t="shared" si="32"/>
        <v>-1.3574565142638852E-5</v>
      </c>
      <c r="AJ54" s="9">
        <f t="shared" si="33"/>
        <v>-1.4346275254499501E-5</v>
      </c>
      <c r="AK54" s="9">
        <f t="shared" si="34"/>
        <v>-4.8763987478704838E-5</v>
      </c>
      <c r="AL54" s="9">
        <f t="shared" si="35"/>
        <v>-2.1400297258965072E-8</v>
      </c>
      <c r="AM54" s="9">
        <f t="shared" si="36"/>
        <v>-4.3996985494533804E-6</v>
      </c>
      <c r="AN54" s="9">
        <f t="shared" si="37"/>
        <v>-2.6405366215403957E-3</v>
      </c>
      <c r="AO54" s="9">
        <f t="shared" si="38"/>
        <v>-6.2868681287206393E-2</v>
      </c>
      <c r="AP54" s="9">
        <f t="shared" si="39"/>
        <v>-2.09428053881279E-4</v>
      </c>
      <c r="AQ54" s="9">
        <f t="shared" si="40"/>
        <v>-9.0490236846235195E-9</v>
      </c>
      <c r="AR54" s="9">
        <f t="shared" si="41"/>
        <v>-2.2081393148151194E-2</v>
      </c>
    </row>
    <row r="55" spans="1:44" ht="51" x14ac:dyDescent="0.35">
      <c r="A55" s="9" t="s">
        <v>228</v>
      </c>
      <c r="B55" s="9" t="s">
        <v>71</v>
      </c>
      <c r="C55" s="9" t="s">
        <v>190</v>
      </c>
      <c r="D55" s="9" t="s">
        <v>243</v>
      </c>
      <c r="E55" s="9" t="s">
        <v>213</v>
      </c>
      <c r="F55" s="9" t="s">
        <v>56</v>
      </c>
      <c r="G55" s="9" t="s">
        <v>242</v>
      </c>
      <c r="H55" s="9">
        <v>6.6E-4</v>
      </c>
      <c r="I55" s="9" t="s">
        <v>253</v>
      </c>
      <c r="J55" s="9" t="b">
        <v>0</v>
      </c>
      <c r="K55" s="9" t="s">
        <v>165</v>
      </c>
      <c r="L55" s="9">
        <v>1.342292180499489</v>
      </c>
      <c r="M55" s="9">
        <v>2.5839038886390421E-7</v>
      </c>
      <c r="N55" s="9">
        <v>3.1457089170779107E-8</v>
      </c>
      <c r="O55" s="9">
        <v>9.3466700407268843E-8</v>
      </c>
      <c r="P55" s="9">
        <v>3.320404790203379E-8</v>
      </c>
      <c r="Q55" s="9">
        <v>3.4444866719688112E-2</v>
      </c>
      <c r="R55" s="9">
        <v>2.9479207247286952E-3</v>
      </c>
      <c r="S55" s="9">
        <v>6.0377513328860339E-3</v>
      </c>
      <c r="T55" s="9">
        <v>1.5957123563092659E-2</v>
      </c>
      <c r="U55" s="9">
        <v>2.0596977310040428E-5</v>
      </c>
      <c r="V55" s="9">
        <v>1.4750233406133891E-3</v>
      </c>
      <c r="W55" s="9">
        <v>0.76309303477408341</v>
      </c>
      <c r="X55" s="9">
        <v>4.9660910515295491</v>
      </c>
      <c r="Y55" s="9">
        <v>3.6683109963786</v>
      </c>
      <c r="Z55" s="9">
        <v>2.1845386276399269E-5</v>
      </c>
      <c r="AA55" s="9">
        <v>32.450500873298537</v>
      </c>
      <c r="AB55" s="9">
        <f>Parameter!D44</f>
        <v>6.6E-4</v>
      </c>
      <c r="AC55" s="9">
        <f t="shared" si="26"/>
        <v>8.8591283912966266E-4</v>
      </c>
      <c r="AD55" s="9">
        <f t="shared" si="27"/>
        <v>1.7053765665017679E-10</v>
      </c>
      <c r="AE55" s="9">
        <f t="shared" si="28"/>
        <v>2.0761678852714212E-11</v>
      </c>
      <c r="AF55" s="9">
        <f t="shared" si="29"/>
        <v>6.1688022268797437E-11</v>
      </c>
      <c r="AG55" s="9">
        <f t="shared" si="30"/>
        <v>2.1914671615342301E-11</v>
      </c>
      <c r="AH55" s="9">
        <f t="shared" si="31"/>
        <v>2.2733612034994155E-5</v>
      </c>
      <c r="AI55" s="9">
        <f t="shared" si="32"/>
        <v>1.945627678320939E-6</v>
      </c>
      <c r="AJ55" s="9">
        <f t="shared" si="33"/>
        <v>3.9849158797047825E-6</v>
      </c>
      <c r="AK55" s="9">
        <f t="shared" si="34"/>
        <v>1.0531701551641155E-5</v>
      </c>
      <c r="AL55" s="9">
        <f t="shared" si="35"/>
        <v>1.3594005024626683E-8</v>
      </c>
      <c r="AM55" s="9">
        <f t="shared" si="36"/>
        <v>9.7351540480483679E-7</v>
      </c>
      <c r="AN55" s="9">
        <f t="shared" si="37"/>
        <v>5.0364140295089507E-4</v>
      </c>
      <c r="AO55" s="9">
        <f t="shared" si="38"/>
        <v>3.2776200940095022E-3</v>
      </c>
      <c r="AP55" s="9">
        <f t="shared" si="39"/>
        <v>2.421085257609876E-3</v>
      </c>
      <c r="AQ55" s="9">
        <f t="shared" si="40"/>
        <v>1.4417954942423517E-8</v>
      </c>
      <c r="AR55" s="9">
        <f t="shared" si="41"/>
        <v>2.1417330576377035E-2</v>
      </c>
    </row>
    <row r="56" spans="1:44" ht="51" x14ac:dyDescent="0.35">
      <c r="A56" s="9" t="s">
        <v>229</v>
      </c>
      <c r="B56" s="9" t="s">
        <v>72</v>
      </c>
      <c r="C56" s="9" t="s">
        <v>190</v>
      </c>
      <c r="D56" s="9" t="s">
        <v>243</v>
      </c>
      <c r="E56" s="9" t="s">
        <v>213</v>
      </c>
      <c r="F56" s="9" t="s">
        <v>56</v>
      </c>
      <c r="G56" s="9" t="s">
        <v>242</v>
      </c>
      <c r="H56" s="9">
        <v>2.5000000000000001E-3</v>
      </c>
      <c r="I56" s="9" t="s">
        <v>253</v>
      </c>
      <c r="J56" s="9" t="b">
        <v>0</v>
      </c>
      <c r="K56" s="9" t="s">
        <v>167</v>
      </c>
      <c r="L56" s="9">
        <v>2.5580402693085501E-2</v>
      </c>
      <c r="M56" s="9">
        <v>2.1004277625788571E-9</v>
      </c>
      <c r="N56" s="9">
        <v>9.0508769525088387E-10</v>
      </c>
      <c r="O56" s="9">
        <v>2.8521571768771219E-9</v>
      </c>
      <c r="P56" s="9">
        <v>1.7495728641269059E-9</v>
      </c>
      <c r="Q56" s="9">
        <v>2.8447739659086622E-3</v>
      </c>
      <c r="R56" s="9">
        <v>1.2832282723482561E-4</v>
      </c>
      <c r="S56" s="9">
        <v>1.980966693215347E-4</v>
      </c>
      <c r="T56" s="9">
        <v>5.1975491861413451E-4</v>
      </c>
      <c r="U56" s="9">
        <v>1.7517464494632079E-6</v>
      </c>
      <c r="V56" s="9">
        <v>4.1329404120169711E-5</v>
      </c>
      <c r="W56" s="9">
        <v>2.177479834093006E-2</v>
      </c>
      <c r="X56" s="9">
        <v>0.27914175613449521</v>
      </c>
      <c r="Y56" s="9">
        <v>4.6092443869325282E-2</v>
      </c>
      <c r="Z56" s="9">
        <v>1.2069949266271969E-7</v>
      </c>
      <c r="AA56" s="9">
        <v>0.47033472072853499</v>
      </c>
      <c r="AB56" s="9">
        <f>Parameter!D45</f>
        <v>2.5000000000000001E-3</v>
      </c>
      <c r="AC56" s="9">
        <f t="shared" si="26"/>
        <v>6.395100673271375E-5</v>
      </c>
      <c r="AD56" s="9">
        <f t="shared" si="27"/>
        <v>5.2510694064471424E-12</v>
      </c>
      <c r="AE56" s="9">
        <f t="shared" si="28"/>
        <v>2.2627192381272095E-12</v>
      </c>
      <c r="AF56" s="9">
        <f t="shared" si="29"/>
        <v>7.1303929421928048E-12</v>
      </c>
      <c r="AG56" s="9">
        <f t="shared" si="30"/>
        <v>4.3739321603172648E-12</v>
      </c>
      <c r="AH56" s="9">
        <f t="shared" si="31"/>
        <v>7.1119349147716553E-6</v>
      </c>
      <c r="AI56" s="9">
        <f t="shared" si="32"/>
        <v>3.2080706808706406E-7</v>
      </c>
      <c r="AJ56" s="9">
        <f t="shared" si="33"/>
        <v>4.9524167330383677E-7</v>
      </c>
      <c r="AK56" s="9">
        <f t="shared" si="34"/>
        <v>1.2993872965353363E-6</v>
      </c>
      <c r="AL56" s="9">
        <f t="shared" si="35"/>
        <v>4.3793661236580198E-9</v>
      </c>
      <c r="AM56" s="9">
        <f t="shared" si="36"/>
        <v>1.0332351030042428E-7</v>
      </c>
      <c r="AN56" s="9">
        <f t="shared" si="37"/>
        <v>5.4436995852325149E-5</v>
      </c>
      <c r="AO56" s="9">
        <f t="shared" si="38"/>
        <v>6.9785439033623808E-4</v>
      </c>
      <c r="AP56" s="9">
        <f t="shared" si="39"/>
        <v>1.152311096733132E-4</v>
      </c>
      <c r="AQ56" s="9">
        <f t="shared" si="40"/>
        <v>3.0174873165679923E-10</v>
      </c>
      <c r="AR56" s="9">
        <f t="shared" si="41"/>
        <v>1.1758368018213376E-3</v>
      </c>
    </row>
    <row r="57" spans="1:44" ht="51" x14ac:dyDescent="0.35">
      <c r="A57" s="9" t="s">
        <v>230</v>
      </c>
      <c r="B57" s="9" t="s">
        <v>73</v>
      </c>
      <c r="C57" s="9" t="s">
        <v>190</v>
      </c>
      <c r="D57" s="9" t="s">
        <v>241</v>
      </c>
      <c r="E57" s="9" t="s">
        <v>213</v>
      </c>
      <c r="F57" s="9" t="s">
        <v>56</v>
      </c>
      <c r="G57" s="9" t="s">
        <v>242</v>
      </c>
      <c r="H57" s="9">
        <v>0.14499999999999999</v>
      </c>
      <c r="I57" s="9" t="s">
        <v>253</v>
      </c>
      <c r="J57" s="9" t="b">
        <v>0</v>
      </c>
      <c r="K57" s="9" t="s">
        <v>169</v>
      </c>
      <c r="L57" s="9">
        <v>8.4571379716073973E-5</v>
      </c>
      <c r="M57" s="9">
        <v>7.7459721131176098E-12</v>
      </c>
      <c r="N57" s="9">
        <v>1.4691193799656931E-11</v>
      </c>
      <c r="O57" s="9">
        <v>1.0058878357066929E-10</v>
      </c>
      <c r="P57" s="9">
        <v>2.8727987446797582E-12</v>
      </c>
      <c r="Q57" s="9">
        <v>7.0911767194581524E-6</v>
      </c>
      <c r="R57" s="9">
        <v>2.6803938140320069E-7</v>
      </c>
      <c r="S57" s="9">
        <v>4.8914605540711653E-7</v>
      </c>
      <c r="T57" s="9">
        <v>9.326060650242919E-7</v>
      </c>
      <c r="U57" s="9">
        <v>7.3332842002592953E-9</v>
      </c>
      <c r="V57" s="9">
        <v>2.1229913392476989E-7</v>
      </c>
      <c r="W57" s="9">
        <v>3.0488792083647201E-4</v>
      </c>
      <c r="X57" s="9">
        <v>1.506435435302732E-3</v>
      </c>
      <c r="Y57" s="9">
        <v>3.3152572131355023E-4</v>
      </c>
      <c r="Z57" s="9">
        <v>2.8042518470463721E-10</v>
      </c>
      <c r="AA57" s="9">
        <v>1.549668715319379E-3</v>
      </c>
      <c r="AB57" s="9">
        <f>Parameter!D46</f>
        <v>0.14499999999999999</v>
      </c>
      <c r="AC57" s="9">
        <f t="shared" si="26"/>
        <v>1.2262850058830725E-5</v>
      </c>
      <c r="AD57" s="9">
        <f t="shared" si="27"/>
        <v>1.1231659564020534E-12</v>
      </c>
      <c r="AE57" s="9">
        <f t="shared" si="28"/>
        <v>2.1302231009502548E-12</v>
      </c>
      <c r="AF57" s="9">
        <f t="shared" si="29"/>
        <v>1.4585373617747047E-11</v>
      </c>
      <c r="AG57" s="9">
        <f t="shared" si="30"/>
        <v>4.1655581797856492E-13</v>
      </c>
      <c r="AH57" s="9">
        <f t="shared" si="31"/>
        <v>1.0282206243214321E-6</v>
      </c>
      <c r="AI57" s="9">
        <f t="shared" si="32"/>
        <v>3.8865710303464097E-8</v>
      </c>
      <c r="AJ57" s="9">
        <f t="shared" si="33"/>
        <v>7.0926178034031898E-8</v>
      </c>
      <c r="AK57" s="9">
        <f t="shared" si="34"/>
        <v>1.3522787942852232E-7</v>
      </c>
      <c r="AL57" s="9">
        <f t="shared" si="35"/>
        <v>1.0633262090375976E-9</v>
      </c>
      <c r="AM57" s="9">
        <f t="shared" si="36"/>
        <v>3.0783374419091632E-8</v>
      </c>
      <c r="AN57" s="9">
        <f t="shared" si="37"/>
        <v>4.4208748521288437E-5</v>
      </c>
      <c r="AO57" s="9">
        <f t="shared" si="38"/>
        <v>2.1843313811889612E-4</v>
      </c>
      <c r="AP57" s="9">
        <f t="shared" si="39"/>
        <v>4.8071229590464778E-5</v>
      </c>
      <c r="AQ57" s="9">
        <f t="shared" si="40"/>
        <v>4.0661651782172392E-11</v>
      </c>
      <c r="AR57" s="9">
        <f t="shared" si="41"/>
        <v>2.2470196372130992E-4</v>
      </c>
    </row>
    <row r="58" spans="1:44" ht="51" x14ac:dyDescent="0.35">
      <c r="A58" s="9" t="s">
        <v>231</v>
      </c>
      <c r="B58" s="9" t="s">
        <v>74</v>
      </c>
      <c r="C58" s="9" t="s">
        <v>190</v>
      </c>
      <c r="D58" s="9" t="s">
        <v>243</v>
      </c>
      <c r="E58" s="9" t="s">
        <v>213</v>
      </c>
      <c r="F58" s="9" t="s">
        <v>56</v>
      </c>
      <c r="G58" s="9" t="s">
        <v>242</v>
      </c>
      <c r="H58" s="9">
        <v>-5.0000000000000001E-3</v>
      </c>
      <c r="I58" s="9" t="s">
        <v>253</v>
      </c>
      <c r="J58" s="9" t="b">
        <v>0</v>
      </c>
      <c r="K58" s="9" t="s">
        <v>171</v>
      </c>
      <c r="L58" s="9">
        <v>7.5104336301384357E-3</v>
      </c>
      <c r="M58" s="9">
        <v>1.5369118831887661E-9</v>
      </c>
      <c r="N58" s="9">
        <v>2.4058930938819672E-10</v>
      </c>
      <c r="O58" s="9">
        <v>8.635093203273432E-10</v>
      </c>
      <c r="P58" s="9">
        <v>1.403278164489439E-9</v>
      </c>
      <c r="Q58" s="9">
        <v>5.5767578115792729E-4</v>
      </c>
      <c r="R58" s="9">
        <v>9.2654878628291011E-5</v>
      </c>
      <c r="S58" s="9">
        <v>8.5755191011558317E-5</v>
      </c>
      <c r="T58" s="9">
        <v>3.9617069277285888E-4</v>
      </c>
      <c r="U58" s="9">
        <v>8.7759444709528551E-8</v>
      </c>
      <c r="V58" s="9">
        <v>3.0780947857059748E-5</v>
      </c>
      <c r="W58" s="9">
        <v>1.525574486162721E-2</v>
      </c>
      <c r="X58" s="9">
        <v>0.14796941066064709</v>
      </c>
      <c r="Y58" s="9">
        <v>1.0907473001971399E-3</v>
      </c>
      <c r="Z58" s="9">
        <v>2.9164679422452141E-8</v>
      </c>
      <c r="AA58" s="9">
        <v>0.1133021145125393</v>
      </c>
      <c r="AB58" s="9">
        <f>Parameter!D47</f>
        <v>-5.0000000000000001E-3</v>
      </c>
      <c r="AC58" s="9">
        <f t="shared" si="26"/>
        <v>-3.7552168150692178E-5</v>
      </c>
      <c r="AD58" s="9">
        <f t="shared" si="27"/>
        <v>-7.6845594159438302E-12</v>
      </c>
      <c r="AE58" s="9">
        <f t="shared" si="28"/>
        <v>-1.2029465469409836E-12</v>
      </c>
      <c r="AF58" s="9">
        <f t="shared" si="29"/>
        <v>-4.3175466016367158E-12</v>
      </c>
      <c r="AG58" s="9">
        <f t="shared" si="30"/>
        <v>-7.0163908224471956E-12</v>
      </c>
      <c r="AH58" s="9">
        <f t="shared" si="31"/>
        <v>-2.7883789057896366E-6</v>
      </c>
      <c r="AI58" s="9">
        <f t="shared" si="32"/>
        <v>-4.6327439314145508E-7</v>
      </c>
      <c r="AJ58" s="9">
        <f t="shared" si="33"/>
        <v>-4.2877595505779157E-7</v>
      </c>
      <c r="AK58" s="9">
        <f t="shared" si="34"/>
        <v>-1.9808534638642944E-6</v>
      </c>
      <c r="AL58" s="9">
        <f t="shared" si="35"/>
        <v>-4.3879722354764276E-10</v>
      </c>
      <c r="AM58" s="9">
        <f t="shared" si="36"/>
        <v>-1.5390473928529873E-7</v>
      </c>
      <c r="AN58" s="9">
        <f t="shared" si="37"/>
        <v>-7.6278724308136056E-5</v>
      </c>
      <c r="AO58" s="9">
        <f t="shared" si="38"/>
        <v>-7.3984705330323549E-4</v>
      </c>
      <c r="AP58" s="9">
        <f t="shared" si="39"/>
        <v>-5.4537365009856997E-6</v>
      </c>
      <c r="AQ58" s="9">
        <f t="shared" si="40"/>
        <v>-1.458233971122607E-10</v>
      </c>
      <c r="AR58" s="9">
        <f t="shared" si="41"/>
        <v>-5.6651057256269647E-4</v>
      </c>
    </row>
    <row r="59" spans="1:44" ht="51" x14ac:dyDescent="0.35">
      <c r="A59" s="9" t="s">
        <v>232</v>
      </c>
      <c r="B59" s="9" t="s">
        <v>75</v>
      </c>
      <c r="C59" s="9" t="s">
        <v>190</v>
      </c>
      <c r="D59" s="9" t="s">
        <v>246</v>
      </c>
      <c r="E59" s="9" t="s">
        <v>213</v>
      </c>
      <c r="F59" s="9" t="s">
        <v>56</v>
      </c>
      <c r="G59" s="9" t="s">
        <v>242</v>
      </c>
      <c r="H59" s="9">
        <v>0.17967</v>
      </c>
      <c r="I59" s="9" t="s">
        <v>254</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232</v>
      </c>
      <c r="B60" s="9" t="s">
        <v>75</v>
      </c>
      <c r="C60" s="9" t="s">
        <v>190</v>
      </c>
      <c r="D60" s="9" t="s">
        <v>246</v>
      </c>
      <c r="E60" s="9" t="s">
        <v>213</v>
      </c>
      <c r="F60" s="9" t="s">
        <v>56</v>
      </c>
      <c r="G60" s="9" t="s">
        <v>242</v>
      </c>
      <c r="H60" s="9">
        <v>1.666666E-2</v>
      </c>
      <c r="I60" s="9" t="s">
        <v>254</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214</v>
      </c>
      <c r="B61" s="9" t="s">
        <v>57</v>
      </c>
      <c r="C61" s="9" t="s">
        <v>190</v>
      </c>
      <c r="D61" s="9" t="s">
        <v>242</v>
      </c>
      <c r="E61" s="9" t="s">
        <v>214</v>
      </c>
      <c r="F61" s="9" t="s">
        <v>57</v>
      </c>
      <c r="G61" s="9" t="s">
        <v>242</v>
      </c>
      <c r="H61" s="9">
        <v>-1</v>
      </c>
      <c r="I61" s="9" t="s">
        <v>252</v>
      </c>
      <c r="J61" s="9" t="b">
        <v>0</v>
      </c>
      <c r="AB61" s="9">
        <f>H61</f>
        <v>-1</v>
      </c>
      <c r="AC61" s="9">
        <f t="shared" ref="AC61:AR61" si="42">+AC62+AC63+AC64+AC65+AC66+AC67</f>
        <v>2.3905874118175706E-2</v>
      </c>
      <c r="AD61" s="9">
        <f t="shared" si="42"/>
        <v>5.1015497236107054E-9</v>
      </c>
      <c r="AE61" s="9">
        <f t="shared" si="42"/>
        <v>3.9095077454140002E-10</v>
      </c>
      <c r="AF61" s="9">
        <f t="shared" si="42"/>
        <v>2.0489353729731303E-9</v>
      </c>
      <c r="AG61" s="9">
        <f t="shared" si="42"/>
        <v>2.111857318600909E-9</v>
      </c>
      <c r="AH61" s="9">
        <f t="shared" si="42"/>
        <v>1.4898400202453953E-3</v>
      </c>
      <c r="AI61" s="9">
        <f t="shared" si="42"/>
        <v>1.0599153893090963E-4</v>
      </c>
      <c r="AJ61" s="9">
        <f t="shared" si="42"/>
        <v>1.0025723044462845E-4</v>
      </c>
      <c r="AK61" s="9">
        <f t="shared" si="42"/>
        <v>3.3315049749953332E-4</v>
      </c>
      <c r="AL61" s="9">
        <f t="shared" si="42"/>
        <v>1.5785379882401675E-7</v>
      </c>
      <c r="AM61" s="9">
        <f t="shared" si="42"/>
        <v>3.5786353779932608E-5</v>
      </c>
      <c r="AN61" s="9">
        <f t="shared" si="42"/>
        <v>3.9885987615776018E-2</v>
      </c>
      <c r="AO61" s="9">
        <f t="shared" si="42"/>
        <v>1.0719489452201776</v>
      </c>
      <c r="AP61" s="9">
        <f t="shared" si="42"/>
        <v>1.6372497436828886E-3</v>
      </c>
      <c r="AQ61" s="9">
        <f t="shared" si="42"/>
        <v>3.1834369590780812E-8</v>
      </c>
      <c r="AR61" s="9">
        <f t="shared" si="42"/>
        <v>0.35847585517955283</v>
      </c>
    </row>
    <row r="62" spans="1:44" ht="76" x14ac:dyDescent="0.35">
      <c r="A62" s="9" t="s">
        <v>216</v>
      </c>
      <c r="B62" s="9" t="s">
        <v>59</v>
      </c>
      <c r="C62" s="9" t="s">
        <v>191</v>
      </c>
      <c r="D62" s="9" t="s">
        <v>243</v>
      </c>
      <c r="E62" s="9" t="s">
        <v>214</v>
      </c>
      <c r="F62" s="9" t="s">
        <v>57</v>
      </c>
      <c r="G62" s="9" t="s">
        <v>242</v>
      </c>
      <c r="H62" s="9">
        <v>0.1</v>
      </c>
      <c r="I62" s="9" t="s">
        <v>253</v>
      </c>
      <c r="J62" s="9" t="b">
        <v>0</v>
      </c>
      <c r="K62" s="9" t="s">
        <v>173</v>
      </c>
      <c r="L62" s="9">
        <v>8.6794167415729359E-2</v>
      </c>
      <c r="M62" s="9">
        <v>2.1284564433042459E-8</v>
      </c>
      <c r="N62" s="9">
        <v>1.6120344556734801E-9</v>
      </c>
      <c r="O62" s="9">
        <v>1.6156546777607789E-8</v>
      </c>
      <c r="P62" s="9">
        <v>7.5689813863396901E-9</v>
      </c>
      <c r="Q62" s="9">
        <v>6.196898803682095E-3</v>
      </c>
      <c r="R62" s="9">
        <v>2.662256396925514E-4</v>
      </c>
      <c r="S62" s="9">
        <v>2.7319140428780998E-4</v>
      </c>
      <c r="T62" s="9">
        <v>6.7799511386616251E-4</v>
      </c>
      <c r="U62" s="9">
        <v>6.5033429044003735E-7</v>
      </c>
      <c r="V62" s="9">
        <v>6.1240577241980767E-5</v>
      </c>
      <c r="W62" s="9">
        <v>0.31950666496318308</v>
      </c>
      <c r="X62" s="9">
        <v>2.499343636939138</v>
      </c>
      <c r="Y62" s="9">
        <v>6.2995751670887473E-3</v>
      </c>
      <c r="Z62" s="9">
        <v>2.1158529251567519E-7</v>
      </c>
      <c r="AA62" s="9">
        <v>1.4173422897516881</v>
      </c>
      <c r="AB62" s="9">
        <f>Parameter!D48</f>
        <v>0.1</v>
      </c>
      <c r="AC62" s="9">
        <f t="shared" ref="AC62:AC67" si="43">AB62*L62</f>
        <v>8.6794167415729356E-3</v>
      </c>
      <c r="AD62" s="9">
        <f t="shared" ref="AD62:AD67" si="44">AB62*M62</f>
        <v>2.1284564433042459E-9</v>
      </c>
      <c r="AE62" s="9">
        <f t="shared" ref="AE62:AE67" si="45">AB62*N62</f>
        <v>1.6120344556734802E-10</v>
      </c>
      <c r="AF62" s="9">
        <f t="shared" ref="AF62:AF67" si="46">AB62*O62</f>
        <v>1.6156546777607789E-9</v>
      </c>
      <c r="AG62" s="9">
        <f t="shared" ref="AG62:AG67" si="47">AB62*P62</f>
        <v>7.5689813863396905E-10</v>
      </c>
      <c r="AH62" s="9">
        <f t="shared" ref="AH62:AH67" si="48">AB62*Q62</f>
        <v>6.1968988036820952E-4</v>
      </c>
      <c r="AI62" s="9">
        <f t="shared" ref="AI62:AI67" si="49">AB62*R62</f>
        <v>2.6622563969255143E-5</v>
      </c>
      <c r="AJ62" s="9">
        <f t="shared" ref="AJ62:AJ67" si="50">AB62*S62</f>
        <v>2.7319140428781E-5</v>
      </c>
      <c r="AK62" s="9">
        <f t="shared" ref="AK62:AK67" si="51">AB62*T62</f>
        <v>6.779951138661626E-5</v>
      </c>
      <c r="AL62" s="9">
        <f t="shared" ref="AL62:AL67" si="52">AB62*U62</f>
        <v>6.5033429044003737E-8</v>
      </c>
      <c r="AM62" s="9">
        <f t="shared" ref="AM62:AM67" si="53">AB62*V62</f>
        <v>6.1240577241980769E-6</v>
      </c>
      <c r="AN62" s="9">
        <f t="shared" ref="AN62:AN67" si="54">AB62*W62</f>
        <v>3.1950666496318308E-2</v>
      </c>
      <c r="AO62" s="9">
        <f t="shared" ref="AO62:AO67" si="55">AB62*X62</f>
        <v>0.24993436369391381</v>
      </c>
      <c r="AP62" s="9">
        <f t="shared" ref="AP62:AP67" si="56">AB62*Y62</f>
        <v>6.299575167088748E-4</v>
      </c>
      <c r="AQ62" s="9">
        <f t="shared" ref="AQ62:AQ67" si="57">AB62*Z62</f>
        <v>2.1158529251567521E-8</v>
      </c>
      <c r="AR62" s="9">
        <f t="shared" ref="AR62:AR67" si="58">AB62*AA62</f>
        <v>0.14173422897516882</v>
      </c>
    </row>
    <row r="63" spans="1:44" ht="51" x14ac:dyDescent="0.35">
      <c r="A63" s="9" t="s">
        <v>219</v>
      </c>
      <c r="B63" s="9" t="s">
        <v>62</v>
      </c>
      <c r="C63" s="9" t="s">
        <v>190</v>
      </c>
      <c r="D63" s="9" t="s">
        <v>243</v>
      </c>
      <c r="E63" s="9" t="s">
        <v>214</v>
      </c>
      <c r="F63" s="9" t="s">
        <v>57</v>
      </c>
      <c r="G63" s="9" t="s">
        <v>242</v>
      </c>
      <c r="H63" s="9">
        <v>1</v>
      </c>
      <c r="I63" s="9" t="s">
        <v>253</v>
      </c>
      <c r="J63" s="9" t="b">
        <v>0</v>
      </c>
      <c r="K63" s="9" t="s">
        <v>175</v>
      </c>
      <c r="L63" s="9">
        <v>3.097410869365537E-4</v>
      </c>
      <c r="M63" s="9">
        <v>1.5766793399147301E-11</v>
      </c>
      <c r="N63" s="9">
        <v>1.6552465404972181E-11</v>
      </c>
      <c r="O63" s="9">
        <v>4.6494817079785029E-11</v>
      </c>
      <c r="P63" s="9">
        <v>4.905400676215399E-12</v>
      </c>
      <c r="Q63" s="9">
        <v>5.4275572734806973E-5</v>
      </c>
      <c r="R63" s="9">
        <v>7.2594400662388633E-7</v>
      </c>
      <c r="S63" s="9">
        <v>1.630585140717605E-6</v>
      </c>
      <c r="T63" s="9">
        <v>2.5387381894116151E-6</v>
      </c>
      <c r="U63" s="9">
        <v>3.171976599439298E-8</v>
      </c>
      <c r="V63" s="9">
        <v>2.2311460757037211E-7</v>
      </c>
      <c r="W63" s="9">
        <v>2.3178562401341381E-4</v>
      </c>
      <c r="X63" s="9">
        <v>1.902192705187356E-3</v>
      </c>
      <c r="Y63" s="9">
        <v>1.521865985919317E-4</v>
      </c>
      <c r="Z63" s="9">
        <v>8.1218038131578143E-10</v>
      </c>
      <c r="AA63" s="9">
        <v>7.1223504129566337E-3</v>
      </c>
      <c r="AB63" s="9">
        <f>Parameter!D49</f>
        <v>1</v>
      </c>
      <c r="AC63" s="9">
        <f t="shared" si="43"/>
        <v>3.097410869365537E-4</v>
      </c>
      <c r="AD63" s="9">
        <f t="shared" si="44"/>
        <v>1.5766793399147301E-11</v>
      </c>
      <c r="AE63" s="9">
        <f t="shared" si="45"/>
        <v>1.6552465404972181E-11</v>
      </c>
      <c r="AF63" s="9">
        <f t="shared" si="46"/>
        <v>4.6494817079785029E-11</v>
      </c>
      <c r="AG63" s="9">
        <f t="shared" si="47"/>
        <v>4.905400676215399E-12</v>
      </c>
      <c r="AH63" s="9">
        <f t="shared" si="48"/>
        <v>5.4275572734806973E-5</v>
      </c>
      <c r="AI63" s="9">
        <f t="shared" si="49"/>
        <v>7.2594400662388633E-7</v>
      </c>
      <c r="AJ63" s="9">
        <f t="shared" si="50"/>
        <v>1.630585140717605E-6</v>
      </c>
      <c r="AK63" s="9">
        <f t="shared" si="51"/>
        <v>2.5387381894116151E-6</v>
      </c>
      <c r="AL63" s="9">
        <f t="shared" si="52"/>
        <v>3.171976599439298E-8</v>
      </c>
      <c r="AM63" s="9">
        <f t="shared" si="53"/>
        <v>2.2311460757037211E-7</v>
      </c>
      <c r="AN63" s="9">
        <f t="shared" si="54"/>
        <v>2.3178562401341381E-4</v>
      </c>
      <c r="AO63" s="9">
        <f t="shared" si="55"/>
        <v>1.902192705187356E-3</v>
      </c>
      <c r="AP63" s="9">
        <f t="shared" si="56"/>
        <v>1.521865985919317E-4</v>
      </c>
      <c r="AQ63" s="9">
        <f t="shared" si="57"/>
        <v>8.1218038131578143E-10</v>
      </c>
      <c r="AR63" s="9">
        <f t="shared" si="58"/>
        <v>7.1223504129566337E-3</v>
      </c>
    </row>
    <row r="64" spans="1:44" ht="51" x14ac:dyDescent="0.35">
      <c r="A64" s="9" t="s">
        <v>222</v>
      </c>
      <c r="B64" s="9" t="s">
        <v>76</v>
      </c>
      <c r="C64" s="9" t="s">
        <v>190</v>
      </c>
      <c r="D64" s="9" t="s">
        <v>241</v>
      </c>
      <c r="E64" s="9" t="s">
        <v>214</v>
      </c>
      <c r="F64" s="9" t="s">
        <v>57</v>
      </c>
      <c r="G64" s="9" t="s">
        <v>242</v>
      </c>
      <c r="H64" s="9">
        <v>-0.73</v>
      </c>
      <c r="I64" s="9" t="s">
        <v>253</v>
      </c>
      <c r="J64" s="9" t="b">
        <v>0</v>
      </c>
      <c r="K64" s="9" t="s">
        <v>177</v>
      </c>
      <c r="L64" s="9">
        <v>4.1534073294853448E-3</v>
      </c>
      <c r="M64" s="9">
        <v>3.9718675284039031E-10</v>
      </c>
      <c r="N64" s="9">
        <v>2.9966991651123778E-10</v>
      </c>
      <c r="O64" s="9">
        <v>3.4760540921404098E-10</v>
      </c>
      <c r="P64" s="9">
        <v>5.133422681021446E-10</v>
      </c>
      <c r="Q64" s="9">
        <v>2.1018631319047069E-4</v>
      </c>
      <c r="R64" s="9">
        <v>2.7392229371164919E-5</v>
      </c>
      <c r="S64" s="9">
        <v>2.9057836075161221E-5</v>
      </c>
      <c r="T64" s="9">
        <v>9.9615160030306539E-5</v>
      </c>
      <c r="U64" s="9">
        <v>1.4528502469498381E-7</v>
      </c>
      <c r="V64" s="9">
        <v>8.6430942185980945E-6</v>
      </c>
      <c r="W64" s="9">
        <v>4.1553565339562913E-3</v>
      </c>
      <c r="X64" s="9">
        <v>0.1139045320374988</v>
      </c>
      <c r="Y64" s="9">
        <v>7.6105389037561225E-4</v>
      </c>
      <c r="Z64" s="9">
        <v>3.3622094428845957E-8</v>
      </c>
      <c r="AA64" s="9">
        <v>5.8871627029074003E-2</v>
      </c>
      <c r="AB64" s="9">
        <f>Parameter!D50</f>
        <v>-0.73</v>
      </c>
      <c r="AC64" s="9">
        <f t="shared" si="43"/>
        <v>-3.0319873505243017E-3</v>
      </c>
      <c r="AD64" s="9">
        <f t="shared" si="44"/>
        <v>-2.899463295734849E-10</v>
      </c>
      <c r="AE64" s="9">
        <f t="shared" si="45"/>
        <v>-2.1875903905320358E-10</v>
      </c>
      <c r="AF64" s="9">
        <f t="shared" si="46"/>
        <v>-2.5375194872624989E-10</v>
      </c>
      <c r="AG64" s="9">
        <f t="shared" si="47"/>
        <v>-3.7473985571456557E-10</v>
      </c>
      <c r="AH64" s="9">
        <f t="shared" si="48"/>
        <v>-1.5343600862904359E-4</v>
      </c>
      <c r="AI64" s="9">
        <f t="shared" si="49"/>
        <v>-1.9996327440950391E-5</v>
      </c>
      <c r="AJ64" s="9">
        <f t="shared" si="50"/>
        <v>-2.1212220334867691E-5</v>
      </c>
      <c r="AK64" s="9">
        <f t="shared" si="51"/>
        <v>-7.2719066822123768E-5</v>
      </c>
      <c r="AL64" s="9">
        <f t="shared" si="52"/>
        <v>-1.0605806802733818E-7</v>
      </c>
      <c r="AM64" s="9">
        <f t="shared" si="53"/>
        <v>-6.3094587795766092E-6</v>
      </c>
      <c r="AN64" s="9">
        <f t="shared" si="54"/>
        <v>-3.0334102697880927E-3</v>
      </c>
      <c r="AO64" s="9">
        <f t="shared" si="55"/>
        <v>-8.3150308387374125E-2</v>
      </c>
      <c r="AP64" s="9">
        <f t="shared" si="56"/>
        <v>-5.5556933997419691E-4</v>
      </c>
      <c r="AQ64" s="9">
        <f t="shared" si="57"/>
        <v>-2.454412893305755E-8</v>
      </c>
      <c r="AR64" s="9">
        <f t="shared" si="58"/>
        <v>-4.2976287731224021E-2</v>
      </c>
    </row>
    <row r="65" spans="1:44" ht="63.5" x14ac:dyDescent="0.35">
      <c r="A65" s="9" t="s">
        <v>233</v>
      </c>
      <c r="B65" s="9" t="s">
        <v>77</v>
      </c>
      <c r="C65" s="9" t="s">
        <v>190</v>
      </c>
      <c r="D65" s="9" t="s">
        <v>241</v>
      </c>
      <c r="E65" s="9" t="s">
        <v>214</v>
      </c>
      <c r="F65" s="9" t="s">
        <v>57</v>
      </c>
      <c r="G65" s="9" t="s">
        <v>242</v>
      </c>
      <c r="H65" s="9">
        <v>-1</v>
      </c>
      <c r="I65" s="9" t="s">
        <v>253</v>
      </c>
      <c r="J65" s="9" t="b">
        <v>0</v>
      </c>
      <c r="K65" s="9" t="s">
        <v>179</v>
      </c>
      <c r="L65" s="9">
        <v>-1.7948703640190519E-2</v>
      </c>
      <c r="M65" s="9">
        <v>-3.2472728164807971E-9</v>
      </c>
      <c r="N65" s="9">
        <v>-4.3187139662228341E-10</v>
      </c>
      <c r="O65" s="9">
        <v>-6.4053085065881609E-10</v>
      </c>
      <c r="P65" s="9">
        <v>-1.72479363500529E-9</v>
      </c>
      <c r="Q65" s="9">
        <v>-9.6931057577142243E-4</v>
      </c>
      <c r="R65" s="9">
        <v>-9.8639358395980999E-5</v>
      </c>
      <c r="S65" s="9">
        <v>-9.2519725209997536E-5</v>
      </c>
      <c r="T65" s="9">
        <v>-3.3553131474562921E-4</v>
      </c>
      <c r="U65" s="9">
        <v>-1.6715867181295821E-7</v>
      </c>
      <c r="V65" s="9">
        <v>-3.5748640227740767E-5</v>
      </c>
      <c r="W65" s="9">
        <v>-1.067374176523238E-2</v>
      </c>
      <c r="X65" s="9">
        <v>-0.90326269720845054</v>
      </c>
      <c r="Y65" s="9">
        <v>-1.4106749683562791E-3</v>
      </c>
      <c r="Z65" s="9">
        <v>-3.4407788890955058E-8</v>
      </c>
      <c r="AA65" s="9">
        <v>-0.25259556352265139</v>
      </c>
      <c r="AB65" s="9">
        <f>Parameter!D51</f>
        <v>-1</v>
      </c>
      <c r="AC65" s="9">
        <f t="shared" si="43"/>
        <v>1.7948703640190519E-2</v>
      </c>
      <c r="AD65" s="9">
        <f t="shared" si="44"/>
        <v>3.2472728164807971E-9</v>
      </c>
      <c r="AE65" s="9">
        <f t="shared" si="45"/>
        <v>4.3187139662228341E-10</v>
      </c>
      <c r="AF65" s="9">
        <f t="shared" si="46"/>
        <v>6.4053085065881609E-10</v>
      </c>
      <c r="AG65" s="9">
        <f t="shared" si="47"/>
        <v>1.72479363500529E-9</v>
      </c>
      <c r="AH65" s="9">
        <f t="shared" si="48"/>
        <v>9.6931057577142243E-4</v>
      </c>
      <c r="AI65" s="9">
        <f t="shared" si="49"/>
        <v>9.8639358395980999E-5</v>
      </c>
      <c r="AJ65" s="9">
        <f t="shared" si="50"/>
        <v>9.2519725209997536E-5</v>
      </c>
      <c r="AK65" s="9">
        <f t="shared" si="51"/>
        <v>3.3553131474562921E-4</v>
      </c>
      <c r="AL65" s="9">
        <f t="shared" si="52"/>
        <v>1.6715867181295821E-7</v>
      </c>
      <c r="AM65" s="9">
        <f t="shared" si="53"/>
        <v>3.5748640227740767E-5</v>
      </c>
      <c r="AN65" s="9">
        <f t="shared" si="54"/>
        <v>1.067374176523238E-2</v>
      </c>
      <c r="AO65" s="9">
        <f t="shared" si="55"/>
        <v>0.90326269720845054</v>
      </c>
      <c r="AP65" s="9">
        <f t="shared" si="56"/>
        <v>1.4106749683562791E-3</v>
      </c>
      <c r="AQ65" s="9">
        <f t="shared" si="57"/>
        <v>3.4407788890955058E-8</v>
      </c>
      <c r="AR65" s="9">
        <f t="shared" si="58"/>
        <v>0.25259556352265139</v>
      </c>
    </row>
    <row r="66" spans="1:44" ht="51" x14ac:dyDescent="0.35">
      <c r="A66" s="9" t="s">
        <v>234</v>
      </c>
      <c r="B66" s="9" t="s">
        <v>78</v>
      </c>
      <c r="C66" s="9" t="s">
        <v>190</v>
      </c>
      <c r="D66" s="9" t="s">
        <v>247</v>
      </c>
      <c r="E66" s="9" t="s">
        <v>214</v>
      </c>
      <c r="F66" s="9" t="s">
        <v>57</v>
      </c>
      <c r="G66" s="9" t="s">
        <v>242</v>
      </c>
      <c r="H66" s="9">
        <v>1.7100000000000001E-9</v>
      </c>
      <c r="I66" s="9" t="s">
        <v>254</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235</v>
      </c>
      <c r="B67" s="9" t="s">
        <v>79</v>
      </c>
      <c r="C67" s="9" t="s">
        <v>190</v>
      </c>
      <c r="D67" s="9" t="s">
        <v>247</v>
      </c>
      <c r="E67" s="9" t="s">
        <v>214</v>
      </c>
      <c r="F67" s="9" t="s">
        <v>57</v>
      </c>
      <c r="G67" s="9" t="s">
        <v>242</v>
      </c>
      <c r="H67" s="9">
        <v>2.3099999999999998E-8</v>
      </c>
      <c r="I67" s="9" t="s">
        <v>254</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215</v>
      </c>
      <c r="B68" s="9" t="s">
        <v>58</v>
      </c>
      <c r="C68" s="9" t="s">
        <v>190</v>
      </c>
      <c r="D68" s="9" t="s">
        <v>242</v>
      </c>
      <c r="E68" s="9" t="s">
        <v>215</v>
      </c>
      <c r="F68" s="9" t="s">
        <v>58</v>
      </c>
      <c r="G68" s="9" t="s">
        <v>242</v>
      </c>
      <c r="H68" s="9">
        <v>-1</v>
      </c>
      <c r="I68" s="9" t="s">
        <v>252</v>
      </c>
      <c r="J68" s="9" t="b">
        <v>0</v>
      </c>
      <c r="AB68" s="9">
        <f>H68</f>
        <v>-1</v>
      </c>
      <c r="AC68" s="9">
        <f t="shared" ref="AC68:AR68" si="59">+AC69+AC70+AC71+AC72</f>
        <v>2.2288412010976987E-2</v>
      </c>
      <c r="AD68" s="9">
        <f t="shared" si="59"/>
        <v>4.3115010381329201E-9</v>
      </c>
      <c r="AE68" s="9">
        <f t="shared" si="59"/>
        <v>5.1255562540595738E-10</v>
      </c>
      <c r="AF68" s="9">
        <f t="shared" si="59"/>
        <v>1.4483651657392055E-9</v>
      </c>
      <c r="AG68" s="9">
        <f t="shared" si="59"/>
        <v>2.1032427043222746E-9</v>
      </c>
      <c r="AH68" s="9">
        <f t="shared" si="59"/>
        <v>1.2791555159555271E-3</v>
      </c>
      <c r="AI68" s="9">
        <f t="shared" si="59"/>
        <v>1.1195064038060858E-4</v>
      </c>
      <c r="AJ68" s="9">
        <f t="shared" si="59"/>
        <v>1.0617929542438804E-4</v>
      </c>
      <c r="AK68" s="9">
        <f t="shared" si="59"/>
        <v>3.6943107043893732E-4</v>
      </c>
      <c r="AL68" s="9">
        <f t="shared" si="59"/>
        <v>1.9967538633496007E-7</v>
      </c>
      <c r="AM68" s="9">
        <f t="shared" si="59"/>
        <v>3.8810669089839804E-5</v>
      </c>
      <c r="AN68" s="9">
        <f t="shared" si="59"/>
        <v>2.6712279013391529E-2</v>
      </c>
      <c r="AO68" s="9">
        <f t="shared" si="59"/>
        <v>1.0282298790554074</v>
      </c>
      <c r="AP68" s="9">
        <f t="shared" si="59"/>
        <v>1.7256537267107165E-3</v>
      </c>
      <c r="AQ68" s="9">
        <f t="shared" si="59"/>
        <v>4.498705351673882E-8</v>
      </c>
      <c r="AR68" s="9">
        <f t="shared" si="59"/>
        <v>0.32346267801023582</v>
      </c>
    </row>
    <row r="69" spans="1:44" ht="76" x14ac:dyDescent="0.35">
      <c r="A69" s="9" t="s">
        <v>216</v>
      </c>
      <c r="B69" s="9" t="s">
        <v>59</v>
      </c>
      <c r="C69" s="9" t="s">
        <v>191</v>
      </c>
      <c r="D69" s="9" t="s">
        <v>243</v>
      </c>
      <c r="E69" s="9" t="s">
        <v>215</v>
      </c>
      <c r="F69" s="9" t="s">
        <v>58</v>
      </c>
      <c r="G69" s="9" t="s">
        <v>242</v>
      </c>
      <c r="H69" s="9">
        <v>0.05</v>
      </c>
      <c r="I69" s="9" t="s">
        <v>253</v>
      </c>
      <c r="J69" s="9" t="b">
        <v>0</v>
      </c>
      <c r="K69" s="9" t="s">
        <v>181</v>
      </c>
      <c r="L69" s="9">
        <v>8.6794167415729359E-2</v>
      </c>
      <c r="M69" s="9">
        <v>2.1284564433042459E-8</v>
      </c>
      <c r="N69" s="9">
        <v>1.6120344556734801E-9</v>
      </c>
      <c r="O69" s="9">
        <v>1.6156546777607789E-8</v>
      </c>
      <c r="P69" s="9">
        <v>7.5689813863396901E-9</v>
      </c>
      <c r="Q69" s="9">
        <v>6.196898803682095E-3</v>
      </c>
      <c r="R69" s="9">
        <v>2.662256396925514E-4</v>
      </c>
      <c r="S69" s="9">
        <v>2.7319140428780998E-4</v>
      </c>
      <c r="T69" s="9">
        <v>6.7799511386616251E-4</v>
      </c>
      <c r="U69" s="9">
        <v>6.5033429044003735E-7</v>
      </c>
      <c r="V69" s="9">
        <v>6.1240577241980767E-5</v>
      </c>
      <c r="W69" s="9">
        <v>0.31950666496318308</v>
      </c>
      <c r="X69" s="9">
        <v>2.499343636939138</v>
      </c>
      <c r="Y69" s="9">
        <v>6.2995751670887473E-3</v>
      </c>
      <c r="Z69" s="9">
        <v>2.1158529251567519E-7</v>
      </c>
      <c r="AA69" s="9">
        <v>1.4173422897516881</v>
      </c>
      <c r="AB69" s="9">
        <f>Parameter!D52</f>
        <v>0.05</v>
      </c>
      <c r="AC69" s="9">
        <f>AB69*L69</f>
        <v>4.3397083707864678E-3</v>
      </c>
      <c r="AD69" s="9">
        <f>AB69*M69</f>
        <v>1.064228221652123E-9</v>
      </c>
      <c r="AE69" s="9">
        <f>AB69*N69</f>
        <v>8.0601722783674011E-11</v>
      </c>
      <c r="AF69" s="9">
        <f>AB69*O69</f>
        <v>8.0782733888038946E-10</v>
      </c>
      <c r="AG69" s="9">
        <f>AB69*P69</f>
        <v>3.7844906931698452E-10</v>
      </c>
      <c r="AH69" s="9">
        <f>AB69*Q69</f>
        <v>3.0984494018410476E-4</v>
      </c>
      <c r="AI69" s="9">
        <f>AB69*R69</f>
        <v>1.3311281984627572E-5</v>
      </c>
      <c r="AJ69" s="9">
        <f>AB69*S69</f>
        <v>1.36595702143905E-5</v>
      </c>
      <c r="AK69" s="9">
        <f>AB69*T69</f>
        <v>3.389975569330813E-5</v>
      </c>
      <c r="AL69" s="9">
        <f>AB69*U69</f>
        <v>3.2516714522001869E-8</v>
      </c>
      <c r="AM69" s="9">
        <f>AB69*V69</f>
        <v>3.0620288620990384E-6</v>
      </c>
      <c r="AN69" s="9">
        <f>AB69*W69</f>
        <v>1.5975333248159154E-2</v>
      </c>
      <c r="AO69" s="9">
        <f>AB69*X69</f>
        <v>0.1249671818469569</v>
      </c>
      <c r="AP69" s="9">
        <f>AB69*Y69</f>
        <v>3.149787583544374E-4</v>
      </c>
      <c r="AQ69" s="9">
        <f>AB69*Z69</f>
        <v>1.0579264625783761E-8</v>
      </c>
      <c r="AR69" s="9">
        <f>AB69*AA69</f>
        <v>7.0867114487584412E-2</v>
      </c>
    </row>
    <row r="70" spans="1:44" ht="63.5" x14ac:dyDescent="0.35">
      <c r="A70" s="9" t="s">
        <v>233</v>
      </c>
      <c r="B70" s="9" t="s">
        <v>77</v>
      </c>
      <c r="C70" s="9" t="s">
        <v>190</v>
      </c>
      <c r="D70" s="9" t="s">
        <v>241</v>
      </c>
      <c r="E70" s="9" t="s">
        <v>215</v>
      </c>
      <c r="F70" s="9" t="s">
        <v>58</v>
      </c>
      <c r="G70" s="9" t="s">
        <v>242</v>
      </c>
      <c r="H70" s="9">
        <v>-1</v>
      </c>
      <c r="I70" s="9" t="s">
        <v>253</v>
      </c>
      <c r="J70" s="9" t="b">
        <v>0</v>
      </c>
      <c r="K70" s="9" t="s">
        <v>183</v>
      </c>
      <c r="L70" s="9">
        <v>-1.7948703640190519E-2</v>
      </c>
      <c r="M70" s="9">
        <v>-3.2472728164807971E-9</v>
      </c>
      <c r="N70" s="9">
        <v>-4.3187139662228341E-10</v>
      </c>
      <c r="O70" s="9">
        <v>-6.4053085065881609E-10</v>
      </c>
      <c r="P70" s="9">
        <v>-1.72479363500529E-9</v>
      </c>
      <c r="Q70" s="9">
        <v>-9.6931057577142243E-4</v>
      </c>
      <c r="R70" s="9">
        <v>-9.8639358395980999E-5</v>
      </c>
      <c r="S70" s="9">
        <v>-9.2519725209997536E-5</v>
      </c>
      <c r="T70" s="9">
        <v>-3.3553131474562921E-4</v>
      </c>
      <c r="U70" s="9">
        <v>-1.6715867181295821E-7</v>
      </c>
      <c r="V70" s="9">
        <v>-3.5748640227740767E-5</v>
      </c>
      <c r="W70" s="9">
        <v>-1.067374176523238E-2</v>
      </c>
      <c r="X70" s="9">
        <v>-0.90326269720845054</v>
      </c>
      <c r="Y70" s="9">
        <v>-1.4106749683562791E-3</v>
      </c>
      <c r="Z70" s="9">
        <v>-3.4407788890955058E-8</v>
      </c>
      <c r="AA70" s="9">
        <v>-0.25259556352265139</v>
      </c>
      <c r="AB70" s="9">
        <f>Parameter!D53</f>
        <v>-1</v>
      </c>
      <c r="AC70" s="9">
        <f>AB70*L70</f>
        <v>1.7948703640190519E-2</v>
      </c>
      <c r="AD70" s="9">
        <f>AB70*M70</f>
        <v>3.2472728164807971E-9</v>
      </c>
      <c r="AE70" s="9">
        <f>AB70*N70</f>
        <v>4.3187139662228341E-10</v>
      </c>
      <c r="AF70" s="9">
        <f>AB70*O70</f>
        <v>6.4053085065881609E-10</v>
      </c>
      <c r="AG70" s="9">
        <f>AB70*P70</f>
        <v>1.72479363500529E-9</v>
      </c>
      <c r="AH70" s="9">
        <f>AB70*Q70</f>
        <v>9.6931057577142243E-4</v>
      </c>
      <c r="AI70" s="9">
        <f>AB70*R70</f>
        <v>9.8639358395980999E-5</v>
      </c>
      <c r="AJ70" s="9">
        <f>AB70*S70</f>
        <v>9.2519725209997536E-5</v>
      </c>
      <c r="AK70" s="9">
        <f>AB70*T70</f>
        <v>3.3553131474562921E-4</v>
      </c>
      <c r="AL70" s="9">
        <f>AB70*U70</f>
        <v>1.6715867181295821E-7</v>
      </c>
      <c r="AM70" s="9">
        <f>AB70*V70</f>
        <v>3.5748640227740767E-5</v>
      </c>
      <c r="AN70" s="9">
        <f>AB70*W70</f>
        <v>1.067374176523238E-2</v>
      </c>
      <c r="AO70" s="9">
        <f>AB70*X70</f>
        <v>0.90326269720845054</v>
      </c>
      <c r="AP70" s="9">
        <f>AB70*Y70</f>
        <v>1.4106749683562791E-3</v>
      </c>
      <c r="AQ70" s="9">
        <f>AB70*Z70</f>
        <v>3.4407788890955058E-8</v>
      </c>
      <c r="AR70" s="9">
        <f>AB70*AA70</f>
        <v>0.25259556352265139</v>
      </c>
    </row>
    <row r="71" spans="1:44" ht="51" x14ac:dyDescent="0.35">
      <c r="A71" s="9" t="s">
        <v>234</v>
      </c>
      <c r="B71" s="9" t="s">
        <v>78</v>
      </c>
      <c r="C71" s="9" t="s">
        <v>190</v>
      </c>
      <c r="D71" s="9" t="s">
        <v>247</v>
      </c>
      <c r="E71" s="9" t="s">
        <v>215</v>
      </c>
      <c r="F71" s="9" t="s">
        <v>58</v>
      </c>
      <c r="G71" s="9" t="s">
        <v>242</v>
      </c>
      <c r="H71" s="9">
        <v>1.7100000000000001E-9</v>
      </c>
      <c r="I71" s="9" t="s">
        <v>254</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235</v>
      </c>
      <c r="B72" s="9" t="s">
        <v>79</v>
      </c>
      <c r="C72" s="9" t="s">
        <v>190</v>
      </c>
      <c r="D72" s="9" t="s">
        <v>247</v>
      </c>
      <c r="E72" s="9" t="s">
        <v>215</v>
      </c>
      <c r="F72" s="9" t="s">
        <v>58</v>
      </c>
      <c r="G72" s="9" t="s">
        <v>242</v>
      </c>
      <c r="H72" s="9">
        <v>2.3099999999999998E-8</v>
      </c>
      <c r="I72" s="9" t="s">
        <v>254</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200</v>
      </c>
      <c r="B1" s="5" t="s">
        <v>236</v>
      </c>
      <c r="C1" s="5" t="s">
        <v>237</v>
      </c>
      <c r="D1" s="5" t="s">
        <v>238</v>
      </c>
      <c r="E1" s="5" t="s">
        <v>248</v>
      </c>
      <c r="F1" s="5" t="s">
        <v>249</v>
      </c>
      <c r="G1" s="5" t="s">
        <v>250</v>
      </c>
      <c r="H1" s="5" t="s">
        <v>46</v>
      </c>
      <c r="I1" s="5" t="s">
        <v>251</v>
      </c>
      <c r="J1" s="5" t="s">
        <v>255</v>
      </c>
      <c r="K1" s="5" t="s">
        <v>256</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257</v>
      </c>
      <c r="AC1" s="5" t="s">
        <v>258</v>
      </c>
      <c r="AD1" s="5" t="s">
        <v>259</v>
      </c>
      <c r="AE1" s="5" t="s">
        <v>260</v>
      </c>
      <c r="AF1" s="5" t="s">
        <v>261</v>
      </c>
      <c r="AG1" s="5" t="s">
        <v>262</v>
      </c>
      <c r="AH1" s="5" t="s">
        <v>263</v>
      </c>
      <c r="AI1" s="5" t="s">
        <v>264</v>
      </c>
      <c r="AJ1" s="5" t="s">
        <v>265</v>
      </c>
      <c r="AK1" s="5" t="s">
        <v>266</v>
      </c>
      <c r="AL1" s="5" t="s">
        <v>267</v>
      </c>
      <c r="AM1" s="5" t="s">
        <v>268</v>
      </c>
      <c r="AN1" s="5" t="s">
        <v>269</v>
      </c>
      <c r="AO1" s="5" t="s">
        <v>270</v>
      </c>
      <c r="AP1" s="5" t="s">
        <v>271</v>
      </c>
      <c r="AQ1" s="5" t="s">
        <v>272</v>
      </c>
      <c r="AR1" s="5" t="s">
        <v>273</v>
      </c>
    </row>
    <row r="2" spans="1:44" ht="26" x14ac:dyDescent="0.35">
      <c r="A2" s="9" t="s">
        <v>201</v>
      </c>
      <c r="B2" s="9" t="s">
        <v>47</v>
      </c>
      <c r="C2" s="9" t="s">
        <v>190</v>
      </c>
      <c r="D2" s="9" t="s">
        <v>239</v>
      </c>
      <c r="E2" s="9" t="s">
        <v>201</v>
      </c>
      <c r="F2" s="9" t="s">
        <v>47</v>
      </c>
      <c r="G2" s="9" t="s">
        <v>239</v>
      </c>
      <c r="H2" s="9">
        <v>1</v>
      </c>
      <c r="I2" s="9" t="s">
        <v>252</v>
      </c>
      <c r="J2" s="9" t="b">
        <v>0</v>
      </c>
      <c r="AB2" s="9">
        <f>H2</f>
        <v>1</v>
      </c>
      <c r="AC2" s="9">
        <f t="shared" ref="AC2:AR2" si="0">+AC3+AC4+AC5</f>
        <v>5.35986686324183E-2</v>
      </c>
      <c r="AD2" s="9">
        <f t="shared" si="0"/>
        <v>6.2190019531519506E-8</v>
      </c>
      <c r="AE2" s="9">
        <f t="shared" si="0"/>
        <v>1.3066444621916113E-9</v>
      </c>
      <c r="AF2" s="9">
        <f t="shared" si="0"/>
        <v>4.2654820512112036E-9</v>
      </c>
      <c r="AG2" s="9">
        <f t="shared" si="0"/>
        <v>3.6429001000310118E-9</v>
      </c>
      <c r="AH2" s="9">
        <f t="shared" si="0"/>
        <v>1.7468911977758409E-2</v>
      </c>
      <c r="AI2" s="9">
        <f t="shared" si="0"/>
        <v>3.4721527990212947E-4</v>
      </c>
      <c r="AJ2" s="9">
        <f t="shared" si="0"/>
        <v>5.4770813539367234E-4</v>
      </c>
      <c r="AK2" s="9">
        <f t="shared" si="0"/>
        <v>9.7010980288358343E-4</v>
      </c>
      <c r="AL2" s="9">
        <f t="shared" si="0"/>
        <v>1.0273222385780476E-6</v>
      </c>
      <c r="AM2" s="9">
        <f t="shared" si="0"/>
        <v>8.837199923425194E-5</v>
      </c>
      <c r="AN2" s="9">
        <f t="shared" si="0"/>
        <v>6.3542569164320661E-2</v>
      </c>
      <c r="AO2" s="9">
        <f t="shared" si="0"/>
        <v>1.8412070769443654</v>
      </c>
      <c r="AP2" s="9">
        <f t="shared" si="0"/>
        <v>1.908112258503606E-2</v>
      </c>
      <c r="AQ2" s="9">
        <f t="shared" si="0"/>
        <v>1.0871563915461977E-7</v>
      </c>
      <c r="AR2" s="9">
        <f t="shared" si="0"/>
        <v>3.9060343536216502</v>
      </c>
    </row>
    <row r="3" spans="1:44" ht="38.5" x14ac:dyDescent="0.35">
      <c r="A3" s="9" t="s">
        <v>202</v>
      </c>
      <c r="B3" s="9" t="s">
        <v>48</v>
      </c>
      <c r="C3" s="9" t="s">
        <v>190</v>
      </c>
      <c r="D3" s="9" t="s">
        <v>240</v>
      </c>
      <c r="E3" s="9" t="s">
        <v>201</v>
      </c>
      <c r="F3" s="9" t="s">
        <v>47</v>
      </c>
      <c r="G3" s="9" t="s">
        <v>239</v>
      </c>
      <c r="H3" s="9">
        <v>0.08</v>
      </c>
      <c r="I3" s="9" t="s">
        <v>253</v>
      </c>
      <c r="J3" s="9" t="b">
        <v>0</v>
      </c>
      <c r="K3" s="9" t="s">
        <v>83</v>
      </c>
      <c r="L3" s="9">
        <v>0.41446022699081542</v>
      </c>
      <c r="M3" s="9">
        <v>7.5221185663545978E-7</v>
      </c>
      <c r="N3" s="9">
        <v>7.6573526561409536E-9</v>
      </c>
      <c r="O3" s="9">
        <v>2.9719652658826782E-8</v>
      </c>
      <c r="P3" s="9">
        <v>2.5182876892248481E-8</v>
      </c>
      <c r="Q3" s="9">
        <v>0.20264057810028441</v>
      </c>
      <c r="R3" s="9">
        <v>2.8704717803953732E-3</v>
      </c>
      <c r="S3" s="9">
        <v>5.193185183378881E-3</v>
      </c>
      <c r="T3" s="9">
        <v>6.7507408911065409E-3</v>
      </c>
      <c r="U3" s="9">
        <v>3.303581800479264E-6</v>
      </c>
      <c r="V3" s="9">
        <v>6.1990275077201517E-4</v>
      </c>
      <c r="W3" s="9">
        <v>0.49247342371126213</v>
      </c>
      <c r="X3" s="9">
        <v>1.3640134228553999</v>
      </c>
      <c r="Y3" s="9">
        <v>4.9851293034609237E-2</v>
      </c>
      <c r="Z3" s="9">
        <v>2.7011030710162948E-7</v>
      </c>
      <c r="AA3" s="9">
        <v>45.459752951160368</v>
      </c>
      <c r="AB3" s="9">
        <f>Parameter!E3</f>
        <v>0.08</v>
      </c>
      <c r="AC3" s="9">
        <f>AB3*L3</f>
        <v>3.3156818159265231E-2</v>
      </c>
      <c r="AD3" s="9">
        <f>AB3*M3</f>
        <v>6.0176948530836786E-8</v>
      </c>
      <c r="AE3" s="9">
        <f>AB3*N3</f>
        <v>6.1258821249127635E-10</v>
      </c>
      <c r="AF3" s="9">
        <f>AB3*O3</f>
        <v>2.3775722127061427E-9</v>
      </c>
      <c r="AG3" s="9">
        <f>AB3*P3</f>
        <v>2.0146301513798784E-9</v>
      </c>
      <c r="AH3" s="9">
        <f>AB3*Q3</f>
        <v>1.6211246248022754E-2</v>
      </c>
      <c r="AI3" s="9">
        <f>AB3*R3</f>
        <v>2.2963774243162986E-4</v>
      </c>
      <c r="AJ3" s="9">
        <f>AB3*S3</f>
        <v>4.1545481467031048E-4</v>
      </c>
      <c r="AK3" s="9">
        <f>AB3*T3</f>
        <v>5.4005927128852329E-4</v>
      </c>
      <c r="AL3" s="9">
        <f>AB3*U3</f>
        <v>2.6428654403834111E-7</v>
      </c>
      <c r="AM3" s="9">
        <f>AB3*V3</f>
        <v>4.9592220061761215E-5</v>
      </c>
      <c r="AN3" s="9">
        <f>AB3*W3</f>
        <v>3.939787389690097E-2</v>
      </c>
      <c r="AO3" s="9">
        <f>AB3*X3</f>
        <v>0.109121073828432</v>
      </c>
      <c r="AP3" s="9">
        <f>AB3*Y3</f>
        <v>3.988103442768739E-3</v>
      </c>
      <c r="AQ3" s="9">
        <f>AB3*Z3</f>
        <v>2.1608824568130358E-8</v>
      </c>
      <c r="AR3" s="9">
        <f>AB3*AA3</f>
        <v>3.6367802360928296</v>
      </c>
    </row>
    <row r="4" spans="1:44" ht="38.5" x14ac:dyDescent="0.35">
      <c r="A4" s="9" t="s">
        <v>203</v>
      </c>
      <c r="B4" s="9" t="s">
        <v>49</v>
      </c>
      <c r="C4" s="9" t="s">
        <v>190</v>
      </c>
      <c r="D4" s="9" t="s">
        <v>241</v>
      </c>
      <c r="E4" s="9" t="s">
        <v>201</v>
      </c>
      <c r="F4" s="9" t="s">
        <v>47</v>
      </c>
      <c r="G4" s="9" t="s">
        <v>239</v>
      </c>
      <c r="H4" s="9">
        <v>0.66</v>
      </c>
      <c r="I4" s="9" t="s">
        <v>253</v>
      </c>
      <c r="J4" s="9" t="b">
        <v>0</v>
      </c>
      <c r="K4" s="9" t="s">
        <v>85</v>
      </c>
      <c r="L4" s="9">
        <v>1.1457185504062989E-2</v>
      </c>
      <c r="M4" s="9">
        <v>1.816160418768854E-9</v>
      </c>
      <c r="N4" s="9">
        <v>5.225158853857245E-10</v>
      </c>
      <c r="O4" s="9">
        <v>1.1410477232724339E-9</v>
      </c>
      <c r="P4" s="9">
        <v>1.426792991190455E-9</v>
      </c>
      <c r="Q4" s="9">
        <v>6.1170228089844599E-4</v>
      </c>
      <c r="R4" s="9">
        <v>1.006903624020231E-4</v>
      </c>
      <c r="S4" s="9">
        <v>9.6802113129955503E-5</v>
      </c>
      <c r="T4" s="9">
        <v>3.590286192955486E-4</v>
      </c>
      <c r="U4" s="9">
        <v>2.6719411069327961E-7</v>
      </c>
      <c r="V4" s="9">
        <v>3.2232958160928562E-5</v>
      </c>
      <c r="W4" s="9">
        <v>1.6529689097672291E-2</v>
      </c>
      <c r="X4" s="9">
        <v>1.1849493058264311</v>
      </c>
      <c r="Y4" s="9">
        <v>3.2197679557860988E-3</v>
      </c>
      <c r="Z4" s="9">
        <v>7.3811224761533617E-8</v>
      </c>
      <c r="AA4" s="9">
        <v>0.16944055383569889</v>
      </c>
      <c r="AB4" s="9">
        <f>Parameter!E4</f>
        <v>0.66</v>
      </c>
      <c r="AC4" s="9">
        <f>AB4*L4</f>
        <v>7.5617424326815735E-3</v>
      </c>
      <c r="AD4" s="9">
        <f>AB4*M4</f>
        <v>1.1986658763874438E-9</v>
      </c>
      <c r="AE4" s="9">
        <f>AB4*N4</f>
        <v>3.4486048435457819E-10</v>
      </c>
      <c r="AF4" s="9">
        <f>AB4*O4</f>
        <v>7.5309149735980647E-10</v>
      </c>
      <c r="AG4" s="9">
        <f>AB4*P4</f>
        <v>9.4168337418570028E-10</v>
      </c>
      <c r="AH4" s="9">
        <f>AB4*Q4</f>
        <v>4.0372350539297436E-4</v>
      </c>
      <c r="AI4" s="9">
        <f>AB4*R4</f>
        <v>6.6455639185335249E-5</v>
      </c>
      <c r="AJ4" s="9">
        <f>AB4*S4</f>
        <v>6.388939466577063E-5</v>
      </c>
      <c r="AK4" s="9">
        <f>AB4*T4</f>
        <v>2.3695888873506208E-4</v>
      </c>
      <c r="AL4" s="9">
        <f>AB4*U4</f>
        <v>1.7634811305756454E-7</v>
      </c>
      <c r="AM4" s="9">
        <f>AB4*V4</f>
        <v>2.1273752386212853E-5</v>
      </c>
      <c r="AN4" s="9">
        <f>AB4*W4</f>
        <v>1.0909594804463713E-2</v>
      </c>
      <c r="AO4" s="9">
        <f>AB4*X4</f>
        <v>0.78206654184544455</v>
      </c>
      <c r="AP4" s="9">
        <f>AB4*Y4</f>
        <v>2.1250468508188253E-3</v>
      </c>
      <c r="AQ4" s="9">
        <f>AB4*Z4</f>
        <v>4.8715408342612189E-8</v>
      </c>
      <c r="AR4" s="9">
        <f>AB4*AA4</f>
        <v>0.11183076553156128</v>
      </c>
    </row>
    <row r="5" spans="1:44" ht="38.5" x14ac:dyDescent="0.35">
      <c r="A5" s="9" t="s">
        <v>204</v>
      </c>
      <c r="B5" s="9" t="s">
        <v>50</v>
      </c>
      <c r="C5" s="9" t="s">
        <v>190</v>
      </c>
      <c r="D5" s="9" t="s">
        <v>240</v>
      </c>
      <c r="E5" s="9" t="s">
        <v>201</v>
      </c>
      <c r="F5" s="9" t="s">
        <v>47</v>
      </c>
      <c r="G5" s="9" t="s">
        <v>239</v>
      </c>
      <c r="H5" s="9">
        <v>0.26</v>
      </c>
      <c r="I5" s="9" t="s">
        <v>253</v>
      </c>
      <c r="J5" s="9" t="b">
        <v>0</v>
      </c>
      <c r="K5" s="9" t="s">
        <v>87</v>
      </c>
      <c r="L5" s="9">
        <v>4.9538877078736533E-2</v>
      </c>
      <c r="M5" s="9">
        <v>3.1323274011356951E-9</v>
      </c>
      <c r="N5" s="9">
        <v>1.343060635945218E-9</v>
      </c>
      <c r="O5" s="9">
        <v>4.3646859274817479E-9</v>
      </c>
      <c r="P5" s="9">
        <v>2.6407175940978198E-9</v>
      </c>
      <c r="Q5" s="9">
        <v>3.2843931705487622E-3</v>
      </c>
      <c r="R5" s="9">
        <v>1.9662268571217059E-4</v>
      </c>
      <c r="S5" s="9">
        <v>2.629381771445815E-4</v>
      </c>
      <c r="T5" s="9">
        <v>7.4266016484614652E-4</v>
      </c>
      <c r="U5" s="9">
        <v>2.2564906980082381E-6</v>
      </c>
      <c r="V5" s="9">
        <v>6.7330872254914883E-5</v>
      </c>
      <c r="W5" s="9">
        <v>5.0904232549830668E-2</v>
      </c>
      <c r="X5" s="9">
        <v>3.6539210048864952</v>
      </c>
      <c r="Y5" s="9">
        <v>4.9876816505571138E-2</v>
      </c>
      <c r="Z5" s="9">
        <v>1.4765925478414319E-7</v>
      </c>
      <c r="AA5" s="9">
        <v>0.6054744307586909</v>
      </c>
      <c r="AB5" s="9">
        <f>Parameter!E5</f>
        <v>0.26</v>
      </c>
      <c r="AC5" s="9">
        <f>AB5*L5</f>
        <v>1.2880108040471499E-2</v>
      </c>
      <c r="AD5" s="9">
        <f>AB5*M5</f>
        <v>8.1440512429528077E-10</v>
      </c>
      <c r="AE5" s="9">
        <f>AB5*N5</f>
        <v>3.4919576534575669E-10</v>
      </c>
      <c r="AF5" s="9">
        <f>AB5*O5</f>
        <v>1.1348183411452546E-9</v>
      </c>
      <c r="AG5" s="9">
        <f>AB5*P5</f>
        <v>6.8658657446543323E-10</v>
      </c>
      <c r="AH5" s="9">
        <f>AB5*Q5</f>
        <v>8.5394222434267823E-4</v>
      </c>
      <c r="AI5" s="9">
        <f>AB5*R5</f>
        <v>5.1121898285164352E-5</v>
      </c>
      <c r="AJ5" s="9">
        <f>AB5*S5</f>
        <v>6.8363926057591189E-5</v>
      </c>
      <c r="AK5" s="9">
        <f>AB5*T5</f>
        <v>1.9309164285999809E-4</v>
      </c>
      <c r="AL5" s="9">
        <f>AB5*U5</f>
        <v>5.8668758148214193E-7</v>
      </c>
      <c r="AM5" s="9">
        <f>AB5*V5</f>
        <v>1.7506026786277872E-5</v>
      </c>
      <c r="AN5" s="9">
        <f>AB5*W5</f>
        <v>1.3235100462955974E-2</v>
      </c>
      <c r="AO5" s="9">
        <f>AB5*X5</f>
        <v>0.95001946127048875</v>
      </c>
      <c r="AP5" s="9">
        <f>AB5*Y5</f>
        <v>1.2967972291448497E-2</v>
      </c>
      <c r="AQ5" s="9">
        <f>AB5*Z5</f>
        <v>3.839140624387723E-8</v>
      </c>
      <c r="AR5" s="9">
        <f>AB5*AA5</f>
        <v>0.15742335199725963</v>
      </c>
    </row>
    <row r="6" spans="1:44" ht="38.5" x14ac:dyDescent="0.35">
      <c r="A6" s="9" t="s">
        <v>205</v>
      </c>
      <c r="B6" s="9" t="s">
        <v>51</v>
      </c>
      <c r="C6" s="9" t="s">
        <v>190</v>
      </c>
      <c r="D6" s="9" t="s">
        <v>239</v>
      </c>
      <c r="E6" s="9" t="s">
        <v>205</v>
      </c>
      <c r="F6" s="9" t="s">
        <v>51</v>
      </c>
      <c r="G6" s="9" t="s">
        <v>239</v>
      </c>
      <c r="H6" s="9">
        <v>-1</v>
      </c>
      <c r="I6" s="9" t="s">
        <v>252</v>
      </c>
      <c r="J6" s="9" t="b">
        <v>0</v>
      </c>
      <c r="AB6" s="9">
        <f>H6</f>
        <v>-1</v>
      </c>
      <c r="AC6" s="9">
        <f t="shared" ref="AC6:AR6" si="1">+AC7+AC8+AC9</f>
        <v>4.4047714055831078E-2</v>
      </c>
      <c r="AD6" s="9">
        <f t="shared" si="1"/>
        <v>3.0417553033775329E-9</v>
      </c>
      <c r="AE6" s="9">
        <f t="shared" si="1"/>
        <v>6.6263286663130445E-10</v>
      </c>
      <c r="AF6" s="9">
        <f t="shared" si="1"/>
        <v>1.5219784187573102E-9</v>
      </c>
      <c r="AG6" s="9">
        <f t="shared" si="1"/>
        <v>1.786260584919129E-9</v>
      </c>
      <c r="AH6" s="9">
        <f t="shared" si="1"/>
        <v>1.1806866016999332E-3</v>
      </c>
      <c r="AI6" s="9">
        <f t="shared" si="1"/>
        <v>8.0050799499797916E-5</v>
      </c>
      <c r="AJ6" s="9">
        <f t="shared" si="1"/>
        <v>7.9920250402767335E-5</v>
      </c>
      <c r="AK6" s="9">
        <f t="shared" si="1"/>
        <v>2.519019516787722E-4</v>
      </c>
      <c r="AL6" s="9">
        <f t="shared" si="1"/>
        <v>5.8126438200100651E-7</v>
      </c>
      <c r="AM6" s="9">
        <f t="shared" si="1"/>
        <v>2.7432976755647234E-5</v>
      </c>
      <c r="AN6" s="9">
        <f t="shared" si="1"/>
        <v>2.8797788415779235E-2</v>
      </c>
      <c r="AO6" s="9">
        <f t="shared" si="1"/>
        <v>0.87811488247355418</v>
      </c>
      <c r="AP6" s="9">
        <f t="shared" si="1"/>
        <v>5.5824980504203057E-4</v>
      </c>
      <c r="AQ6" s="9">
        <f t="shared" si="1"/>
        <v>4.1583656709172981E-8</v>
      </c>
      <c r="AR6" s="9">
        <f t="shared" si="1"/>
        <v>0.19535797435291755</v>
      </c>
    </row>
    <row r="7" spans="1:44" ht="88.5" x14ac:dyDescent="0.35">
      <c r="A7" s="9" t="s">
        <v>206</v>
      </c>
      <c r="B7" s="9" t="s">
        <v>2</v>
      </c>
      <c r="C7" s="9" t="s">
        <v>190</v>
      </c>
      <c r="D7" s="9" t="s">
        <v>239</v>
      </c>
      <c r="E7" s="9" t="s">
        <v>205</v>
      </c>
      <c r="F7" s="9" t="s">
        <v>51</v>
      </c>
      <c r="G7" s="9" t="s">
        <v>239</v>
      </c>
      <c r="H7" s="9">
        <v>-0.16666666666666671</v>
      </c>
      <c r="I7" s="9" t="s">
        <v>253</v>
      </c>
      <c r="J7" s="9" t="b">
        <v>1</v>
      </c>
      <c r="K7" s="9" t="s">
        <v>89</v>
      </c>
      <c r="L7" s="9">
        <f>AC10*AB10</f>
        <v>-0.14960930006570405</v>
      </c>
      <c r="M7" s="9">
        <f>AD10*AB10</f>
        <v>4.8870707413549729E-9</v>
      </c>
      <c r="N7" s="9">
        <f>AE10*AB10</f>
        <v>-1.6562287744871542E-9</v>
      </c>
      <c r="O7" s="9">
        <f>AF10*AB10</f>
        <v>-6.8890426937998446E-10</v>
      </c>
      <c r="P7" s="9">
        <f>AG10*AB10</f>
        <v>-1.8412075934613255E-10</v>
      </c>
      <c r="Q7" s="9">
        <f>AH10*AB10</f>
        <v>-2.6697302184222762E-4</v>
      </c>
      <c r="R7" s="9">
        <f>AI10*AB10</f>
        <v>6.7530202004857502E-5</v>
      </c>
      <c r="S7" s="9">
        <f>AJ10*AB10</f>
        <v>3.9530844745816967E-5</v>
      </c>
      <c r="T7" s="9">
        <f>AK10*AB10</f>
        <v>2.6318249624324538E-4</v>
      </c>
      <c r="U7" s="9">
        <f>AL10*AB10</f>
        <v>-2.5728525353531245E-6</v>
      </c>
      <c r="V7" s="9">
        <f>AM10*AB10</f>
        <v>2.3406854295501205E-5</v>
      </c>
      <c r="W7" s="9">
        <f>AN10*AB10</f>
        <v>-1.287791822294879E-2</v>
      </c>
      <c r="X7" s="9">
        <f>AO10*AB10</f>
        <v>-4.0101767234747732E-2</v>
      </c>
      <c r="Y7" s="9">
        <f>AP10*AB10</f>
        <v>5.1019618372457418E-3</v>
      </c>
      <c r="Z7" s="9">
        <f>AQ10*AB10</f>
        <v>-5.0872040523259771E-8</v>
      </c>
      <c r="AA7" s="9">
        <f>AR10*AB10</f>
        <v>0.51519189827230771</v>
      </c>
      <c r="AB7" s="9">
        <f>Parameter!E6</f>
        <v>-0.16666666666666671</v>
      </c>
      <c r="AC7" s="9">
        <f>AB7*L7</f>
        <v>2.4934883344284016E-2</v>
      </c>
      <c r="AD7" s="9">
        <f>AB7*M7</f>
        <v>-8.1451179022582902E-10</v>
      </c>
      <c r="AE7" s="9">
        <f>AB7*N7</f>
        <v>2.7603812908119244E-10</v>
      </c>
      <c r="AF7" s="9">
        <f>AB7*O7</f>
        <v>1.1481737822999744E-10</v>
      </c>
      <c r="AG7" s="9">
        <f>AB7*P7</f>
        <v>3.0686793224355431E-11</v>
      </c>
      <c r="AH7" s="9">
        <f>AB7*Q7</f>
        <v>4.4495503640371283E-5</v>
      </c>
      <c r="AI7" s="9">
        <f>AB7*R7</f>
        <v>-1.1255033667476254E-5</v>
      </c>
      <c r="AJ7" s="9">
        <f>AB7*S7</f>
        <v>-6.5884741243028298E-6</v>
      </c>
      <c r="AK7" s="9">
        <f>AB7*T7</f>
        <v>-4.3863749373874243E-5</v>
      </c>
      <c r="AL7" s="9">
        <f>AB7*U7</f>
        <v>4.2880875589218756E-7</v>
      </c>
      <c r="AM7" s="9">
        <f>AB7*V7</f>
        <v>-3.901142382583535E-6</v>
      </c>
      <c r="AN7" s="9">
        <f>AB7*W7</f>
        <v>2.1463197038247991E-3</v>
      </c>
      <c r="AO7" s="9">
        <f>AB7*X7</f>
        <v>6.6836278724579567E-3</v>
      </c>
      <c r="AP7" s="9">
        <f>AB7*Y7</f>
        <v>-8.5032697287429056E-4</v>
      </c>
      <c r="AQ7" s="9">
        <f>AB7*Z7</f>
        <v>8.478673420543298E-9</v>
      </c>
      <c r="AR7" s="9">
        <f>AB7*AA7</f>
        <v>-8.5865316378717971E-2</v>
      </c>
    </row>
    <row r="8" spans="1:44" ht="101" x14ac:dyDescent="0.35">
      <c r="A8" s="9" t="s">
        <v>207</v>
      </c>
      <c r="B8" s="9" t="s">
        <v>3</v>
      </c>
      <c r="C8" s="9" t="s">
        <v>190</v>
      </c>
      <c r="D8" s="9" t="s">
        <v>239</v>
      </c>
      <c r="E8" s="9" t="s">
        <v>205</v>
      </c>
      <c r="F8" s="9" t="s">
        <v>51</v>
      </c>
      <c r="G8" s="9" t="s">
        <v>239</v>
      </c>
      <c r="H8" s="9">
        <v>-0.33333333333333331</v>
      </c>
      <c r="I8" s="9" t="s">
        <v>253</v>
      </c>
      <c r="J8" s="9" t="b">
        <v>1</v>
      </c>
      <c r="K8" s="9" t="s">
        <v>91</v>
      </c>
      <c r="L8" s="9">
        <f>AC12*AB12</f>
        <v>-2.3905874118175706E-2</v>
      </c>
      <c r="M8" s="9">
        <f>AD12*AB12</f>
        <v>-5.1015497236107054E-9</v>
      </c>
      <c r="N8" s="9">
        <f>AE12*AB12</f>
        <v>-3.9095077454140002E-10</v>
      </c>
      <c r="O8" s="9">
        <f>AF12*AB12</f>
        <v>-2.0489353729731303E-9</v>
      </c>
      <c r="P8" s="9">
        <f>AG12*AB12</f>
        <v>-2.111857318600909E-9</v>
      </c>
      <c r="Q8" s="9">
        <f>AH12*AB12</f>
        <v>-1.4898400202453953E-3</v>
      </c>
      <c r="R8" s="9">
        <f>AI12*AB12</f>
        <v>-1.0599153893090963E-4</v>
      </c>
      <c r="S8" s="9">
        <f>AJ12*AB12</f>
        <v>-1.0025723044462845E-4</v>
      </c>
      <c r="T8" s="9">
        <f>AK12*AB12</f>
        <v>-3.3315049749953332E-4</v>
      </c>
      <c r="U8" s="9">
        <f>AL12*AB12</f>
        <v>-1.5785379882401675E-7</v>
      </c>
      <c r="V8" s="9">
        <f>AM12*AB12</f>
        <v>-3.5786353779932608E-5</v>
      </c>
      <c r="W8" s="9">
        <f>AN12*AB12</f>
        <v>-3.9885987615776018E-2</v>
      </c>
      <c r="X8" s="9">
        <f>AO12*AB12</f>
        <v>-1.0719489452201776</v>
      </c>
      <c r="Y8" s="9">
        <f>AP12*AB12</f>
        <v>-1.6372497436828886E-3</v>
      </c>
      <c r="Z8" s="9">
        <f>AQ12*AB12</f>
        <v>-3.1834369590780812E-8</v>
      </c>
      <c r="AA8" s="9">
        <f>AR12*AB12</f>
        <v>-0.35847585517955283</v>
      </c>
      <c r="AB8" s="9">
        <f>Parameter!E7</f>
        <v>-0.33333333333333331</v>
      </c>
      <c r="AC8" s="9">
        <f>AB8*L8</f>
        <v>7.9686247060585681E-3</v>
      </c>
      <c r="AD8" s="9">
        <f>AB8*M8</f>
        <v>1.7005165745369017E-9</v>
      </c>
      <c r="AE8" s="9">
        <f>AB8*N8</f>
        <v>1.3031692484713332E-10</v>
      </c>
      <c r="AF8" s="9">
        <f>AB8*O8</f>
        <v>6.8297845765771011E-10</v>
      </c>
      <c r="AG8" s="9">
        <f>AB8*P8</f>
        <v>7.0395243953363634E-10</v>
      </c>
      <c r="AH8" s="9">
        <f>AB8*Q8</f>
        <v>4.9661334008179836E-4</v>
      </c>
      <c r="AI8" s="9">
        <f>AB8*R8</f>
        <v>3.5330512976969878E-5</v>
      </c>
      <c r="AJ8" s="9">
        <f>AB8*S8</f>
        <v>3.3419076814876149E-5</v>
      </c>
      <c r="AK8" s="9">
        <f>AB8*T8</f>
        <v>1.1105016583317777E-4</v>
      </c>
      <c r="AL8" s="9">
        <f>AB8*U8</f>
        <v>5.2617932941338915E-8</v>
      </c>
      <c r="AM8" s="9">
        <f>AB8*V8</f>
        <v>1.1928784593310868E-5</v>
      </c>
      <c r="AN8" s="9">
        <f>AB8*W8</f>
        <v>1.3295329205258673E-2</v>
      </c>
      <c r="AO8" s="9">
        <f>AB8*X8</f>
        <v>0.35731631507339251</v>
      </c>
      <c r="AP8" s="9">
        <f>AB8*Y8</f>
        <v>5.4574991456096287E-4</v>
      </c>
      <c r="AQ8" s="9">
        <f>AB8*Z8</f>
        <v>1.061145653026027E-8</v>
      </c>
      <c r="AR8" s="9">
        <f>AB8*AA8</f>
        <v>0.11949195172651761</v>
      </c>
    </row>
    <row r="9" spans="1:44" ht="101" x14ac:dyDescent="0.35">
      <c r="A9" s="9" t="s">
        <v>208</v>
      </c>
      <c r="B9" s="9" t="s">
        <v>4</v>
      </c>
      <c r="C9" s="9" t="s">
        <v>190</v>
      </c>
      <c r="D9" s="9" t="s">
        <v>239</v>
      </c>
      <c r="E9" s="9" t="s">
        <v>205</v>
      </c>
      <c r="F9" s="9" t="s">
        <v>51</v>
      </c>
      <c r="G9" s="9" t="s">
        <v>239</v>
      </c>
      <c r="H9" s="9">
        <v>-0.5</v>
      </c>
      <c r="I9" s="9" t="s">
        <v>253</v>
      </c>
      <c r="J9" s="9" t="b">
        <v>1</v>
      </c>
      <c r="K9" s="9" t="s">
        <v>93</v>
      </c>
      <c r="L9" s="9">
        <f>AC14*AB14</f>
        <v>-2.2288412010976987E-2</v>
      </c>
      <c r="M9" s="9">
        <f>AD14*AB14</f>
        <v>-4.3115010381329201E-9</v>
      </c>
      <c r="N9" s="9">
        <f>AE14*AB14</f>
        <v>-5.1255562540595738E-10</v>
      </c>
      <c r="O9" s="9">
        <f>AF14*AB14</f>
        <v>-1.4483651657392055E-9</v>
      </c>
      <c r="P9" s="9">
        <f>AG14*AB14</f>
        <v>-2.1032427043222746E-9</v>
      </c>
      <c r="Q9" s="9">
        <f>AH14*AB14</f>
        <v>-1.2791555159555271E-3</v>
      </c>
      <c r="R9" s="9">
        <f>AI14*AB14</f>
        <v>-1.1195064038060858E-4</v>
      </c>
      <c r="S9" s="9">
        <f>AJ14*AB14</f>
        <v>-1.0617929542438804E-4</v>
      </c>
      <c r="T9" s="9">
        <f>AK14*AB14</f>
        <v>-3.6943107043893732E-4</v>
      </c>
      <c r="U9" s="9">
        <f>AL14*AB14</f>
        <v>-1.9967538633496007E-7</v>
      </c>
      <c r="V9" s="9">
        <f>AM14*AB14</f>
        <v>-3.8810669089839804E-5</v>
      </c>
      <c r="W9" s="9">
        <f>AN14*AB14</f>
        <v>-2.6712279013391529E-2</v>
      </c>
      <c r="X9" s="9">
        <f>AO14*AB14</f>
        <v>-1.0282298790554074</v>
      </c>
      <c r="Y9" s="9">
        <f>AP14*AB14</f>
        <v>-1.7256537267107165E-3</v>
      </c>
      <c r="Z9" s="9">
        <f>AQ14*AB14</f>
        <v>-4.498705351673882E-8</v>
      </c>
      <c r="AA9" s="9">
        <f>AR14*AB14</f>
        <v>-0.32346267801023582</v>
      </c>
      <c r="AB9" s="9">
        <f>Parameter!E8</f>
        <v>-0.5</v>
      </c>
      <c r="AC9" s="9">
        <f>AB9*L9</f>
        <v>1.1144206005488494E-2</v>
      </c>
      <c r="AD9" s="9">
        <f>AB9*M9</f>
        <v>2.1557505190664601E-9</v>
      </c>
      <c r="AE9" s="9">
        <f>AB9*N9</f>
        <v>2.5627781270297869E-10</v>
      </c>
      <c r="AF9" s="9">
        <f>AB9*O9</f>
        <v>7.2418258286960276E-10</v>
      </c>
      <c r="AG9" s="9">
        <f>AB9*P9</f>
        <v>1.0516213521611373E-9</v>
      </c>
      <c r="AH9" s="9">
        <f>AB9*Q9</f>
        <v>6.3957775797776357E-4</v>
      </c>
      <c r="AI9" s="9">
        <f>AB9*R9</f>
        <v>5.5975320190304289E-5</v>
      </c>
      <c r="AJ9" s="9">
        <f>AB9*S9</f>
        <v>5.3089647712194019E-5</v>
      </c>
      <c r="AK9" s="9">
        <f>AB9*T9</f>
        <v>1.8471553521946866E-4</v>
      </c>
      <c r="AL9" s="9">
        <f>AB9*U9</f>
        <v>9.9837693167480035E-8</v>
      </c>
      <c r="AM9" s="9">
        <f>AB9*V9</f>
        <v>1.9405334544919902E-5</v>
      </c>
      <c r="AN9" s="9">
        <f>AB9*W9</f>
        <v>1.3356139506695765E-2</v>
      </c>
      <c r="AO9" s="9">
        <f>AB9*X9</f>
        <v>0.51411493952770371</v>
      </c>
      <c r="AP9" s="9">
        <f>AB9*Y9</f>
        <v>8.6282686335535826E-4</v>
      </c>
      <c r="AQ9" s="9">
        <f>AB9*Z9</f>
        <v>2.249352675836941E-8</v>
      </c>
      <c r="AR9" s="9">
        <f>AB9*AA9</f>
        <v>0.16173133900511791</v>
      </c>
    </row>
    <row r="10" spans="1:44" ht="88.5" x14ac:dyDescent="0.35">
      <c r="A10" s="9" t="s">
        <v>206</v>
      </c>
      <c r="B10" s="9" t="s">
        <v>2</v>
      </c>
      <c r="C10" s="9" t="s">
        <v>190</v>
      </c>
      <c r="D10" s="9" t="s">
        <v>239</v>
      </c>
      <c r="E10" s="9" t="s">
        <v>206</v>
      </c>
      <c r="F10" s="9" t="s">
        <v>2</v>
      </c>
      <c r="G10" s="9" t="s">
        <v>239</v>
      </c>
      <c r="H10" s="9">
        <v>-1</v>
      </c>
      <c r="I10" s="9" t="s">
        <v>252</v>
      </c>
      <c r="J10" s="9" t="b">
        <v>0</v>
      </c>
      <c r="AB10" s="9">
        <f>H10</f>
        <v>-1</v>
      </c>
      <c r="AC10" s="9">
        <f t="shared" ref="AC10:AR10" si="2">+AC11</f>
        <v>0.14960930006570405</v>
      </c>
      <c r="AD10" s="9">
        <f t="shared" si="2"/>
        <v>-4.8870707413549729E-9</v>
      </c>
      <c r="AE10" s="9">
        <f t="shared" si="2"/>
        <v>1.6562287744871542E-9</v>
      </c>
      <c r="AF10" s="9">
        <f t="shared" si="2"/>
        <v>6.8890426937998446E-10</v>
      </c>
      <c r="AG10" s="9">
        <f t="shared" si="2"/>
        <v>1.8412075934613255E-10</v>
      </c>
      <c r="AH10" s="9">
        <f t="shared" si="2"/>
        <v>2.6697302184222762E-4</v>
      </c>
      <c r="AI10" s="9">
        <f t="shared" si="2"/>
        <v>-6.7530202004857502E-5</v>
      </c>
      <c r="AJ10" s="9">
        <f t="shared" si="2"/>
        <v>-3.9530844745816967E-5</v>
      </c>
      <c r="AK10" s="9">
        <f t="shared" si="2"/>
        <v>-2.6318249624324538E-4</v>
      </c>
      <c r="AL10" s="9">
        <f t="shared" si="2"/>
        <v>2.5728525353531245E-6</v>
      </c>
      <c r="AM10" s="9">
        <f t="shared" si="2"/>
        <v>-2.3406854295501205E-5</v>
      </c>
      <c r="AN10" s="9">
        <f t="shared" si="2"/>
        <v>1.287791822294879E-2</v>
      </c>
      <c r="AO10" s="9">
        <f t="shared" si="2"/>
        <v>4.0101767234747732E-2</v>
      </c>
      <c r="AP10" s="9">
        <f t="shared" si="2"/>
        <v>-5.1019618372457418E-3</v>
      </c>
      <c r="AQ10" s="9">
        <f t="shared" si="2"/>
        <v>5.0872040523259771E-8</v>
      </c>
      <c r="AR10" s="9">
        <f t="shared" si="2"/>
        <v>-0.51519189827230771</v>
      </c>
    </row>
    <row r="11" spans="1:44" ht="101" x14ac:dyDescent="0.35">
      <c r="A11" s="9" t="s">
        <v>209</v>
      </c>
      <c r="B11" s="9" t="s">
        <v>52</v>
      </c>
      <c r="C11" s="9" t="s">
        <v>190</v>
      </c>
      <c r="D11" s="9" t="s">
        <v>239</v>
      </c>
      <c r="E11" s="9" t="s">
        <v>206</v>
      </c>
      <c r="F11" s="9" t="s">
        <v>2</v>
      </c>
      <c r="G11" s="9" t="s">
        <v>239</v>
      </c>
      <c r="H11" s="9">
        <v>-1</v>
      </c>
      <c r="I11" s="9" t="s">
        <v>253</v>
      </c>
      <c r="J11" s="9" t="b">
        <v>1</v>
      </c>
      <c r="K11" s="9" t="s">
        <v>95</v>
      </c>
      <c r="L11" s="9">
        <f>AC16*AB16</f>
        <v>-0.14960930006570405</v>
      </c>
      <c r="M11" s="9">
        <f>AD16*AB16</f>
        <v>4.8870707413549729E-9</v>
      </c>
      <c r="N11" s="9">
        <f>AE16*AB16</f>
        <v>-1.6562287744871542E-9</v>
      </c>
      <c r="O11" s="9">
        <f>AF16*AB16</f>
        <v>-6.8890426937998446E-10</v>
      </c>
      <c r="P11" s="9">
        <f>AG16*AB16</f>
        <v>-1.8412075934613255E-10</v>
      </c>
      <c r="Q11" s="9">
        <f>AH16*AB16</f>
        <v>-2.6697302184222762E-4</v>
      </c>
      <c r="R11" s="9">
        <f>AI16*AB16</f>
        <v>6.7530202004857502E-5</v>
      </c>
      <c r="S11" s="9">
        <f>AJ16*AB16</f>
        <v>3.9530844745816967E-5</v>
      </c>
      <c r="T11" s="9">
        <f>AK16*AB16</f>
        <v>2.6318249624324538E-4</v>
      </c>
      <c r="U11" s="9">
        <f>AL16*AB16</f>
        <v>-2.5728525353531245E-6</v>
      </c>
      <c r="V11" s="9">
        <f>AM16*AB16</f>
        <v>2.3406854295501205E-5</v>
      </c>
      <c r="W11" s="9">
        <f>AN16*AB16</f>
        <v>-1.287791822294879E-2</v>
      </c>
      <c r="X11" s="9">
        <f>AO16*AB16</f>
        <v>-4.0101767234747732E-2</v>
      </c>
      <c r="Y11" s="9">
        <f>AP16*AB16</f>
        <v>5.1019618372457418E-3</v>
      </c>
      <c r="Z11" s="9">
        <f>AQ16*AB16</f>
        <v>-5.0872040523259771E-8</v>
      </c>
      <c r="AA11" s="9">
        <f>AR16*AB16</f>
        <v>0.51519189827230771</v>
      </c>
      <c r="AB11" s="9">
        <f>Parameter!E9</f>
        <v>-1</v>
      </c>
      <c r="AC11" s="9">
        <f>AB11*L11</f>
        <v>0.14960930006570405</v>
      </c>
      <c r="AD11" s="9">
        <f>AB11*M11</f>
        <v>-4.8870707413549729E-9</v>
      </c>
      <c r="AE11" s="9">
        <f>AB11*N11</f>
        <v>1.6562287744871542E-9</v>
      </c>
      <c r="AF11" s="9">
        <f>AB11*O11</f>
        <v>6.8890426937998446E-10</v>
      </c>
      <c r="AG11" s="9">
        <f>AB11*P11</f>
        <v>1.8412075934613255E-10</v>
      </c>
      <c r="AH11" s="9">
        <f>AB11*Q11</f>
        <v>2.6697302184222762E-4</v>
      </c>
      <c r="AI11" s="9">
        <f>AB11*R11</f>
        <v>-6.7530202004857502E-5</v>
      </c>
      <c r="AJ11" s="9">
        <f>AB11*S11</f>
        <v>-3.9530844745816967E-5</v>
      </c>
      <c r="AK11" s="9">
        <f>AB11*T11</f>
        <v>-2.6318249624324538E-4</v>
      </c>
      <c r="AL11" s="9">
        <f>AB11*U11</f>
        <v>2.5728525353531245E-6</v>
      </c>
      <c r="AM11" s="9">
        <f>AB11*V11</f>
        <v>-2.3406854295501205E-5</v>
      </c>
      <c r="AN11" s="9">
        <f>AB11*W11</f>
        <v>1.287791822294879E-2</v>
      </c>
      <c r="AO11" s="9">
        <f>AB11*X11</f>
        <v>4.0101767234747732E-2</v>
      </c>
      <c r="AP11" s="9">
        <f>AB11*Y11</f>
        <v>-5.1019618372457418E-3</v>
      </c>
      <c r="AQ11" s="9">
        <f>AB11*Z11</f>
        <v>5.0872040523259771E-8</v>
      </c>
      <c r="AR11" s="9">
        <f>AB11*AA11</f>
        <v>-0.51519189827230771</v>
      </c>
    </row>
    <row r="12" spans="1:44" ht="101" x14ac:dyDescent="0.35">
      <c r="A12" s="9" t="s">
        <v>207</v>
      </c>
      <c r="B12" s="9" t="s">
        <v>3</v>
      </c>
      <c r="C12" s="9" t="s">
        <v>190</v>
      </c>
      <c r="D12" s="9" t="s">
        <v>239</v>
      </c>
      <c r="E12" s="9" t="s">
        <v>207</v>
      </c>
      <c r="F12" s="9" t="s">
        <v>3</v>
      </c>
      <c r="G12" s="9" t="s">
        <v>239</v>
      </c>
      <c r="H12" s="9">
        <v>-1</v>
      </c>
      <c r="I12" s="9" t="s">
        <v>252</v>
      </c>
      <c r="J12" s="9" t="b">
        <v>0</v>
      </c>
      <c r="AB12" s="9">
        <f>H12</f>
        <v>-1</v>
      </c>
      <c r="AC12" s="9">
        <f t="shared" ref="AC12:AR12" si="3">+AC13</f>
        <v>2.3905874118175706E-2</v>
      </c>
      <c r="AD12" s="9">
        <f t="shared" si="3"/>
        <v>5.1015497236107054E-9</v>
      </c>
      <c r="AE12" s="9">
        <f t="shared" si="3"/>
        <v>3.9095077454140002E-10</v>
      </c>
      <c r="AF12" s="9">
        <f t="shared" si="3"/>
        <v>2.0489353729731303E-9</v>
      </c>
      <c r="AG12" s="9">
        <f t="shared" si="3"/>
        <v>2.111857318600909E-9</v>
      </c>
      <c r="AH12" s="9">
        <f t="shared" si="3"/>
        <v>1.4898400202453953E-3</v>
      </c>
      <c r="AI12" s="9">
        <f t="shared" si="3"/>
        <v>1.0599153893090963E-4</v>
      </c>
      <c r="AJ12" s="9">
        <f t="shared" si="3"/>
        <v>1.0025723044462845E-4</v>
      </c>
      <c r="AK12" s="9">
        <f t="shared" si="3"/>
        <v>3.3315049749953332E-4</v>
      </c>
      <c r="AL12" s="9">
        <f t="shared" si="3"/>
        <v>1.5785379882401675E-7</v>
      </c>
      <c r="AM12" s="9">
        <f t="shared" si="3"/>
        <v>3.5786353779932608E-5</v>
      </c>
      <c r="AN12" s="9">
        <f t="shared" si="3"/>
        <v>3.9885987615776018E-2</v>
      </c>
      <c r="AO12" s="9">
        <f t="shared" si="3"/>
        <v>1.0719489452201776</v>
      </c>
      <c r="AP12" s="9">
        <f t="shared" si="3"/>
        <v>1.6372497436828886E-3</v>
      </c>
      <c r="AQ12" s="9">
        <f t="shared" si="3"/>
        <v>3.1834369590780812E-8</v>
      </c>
      <c r="AR12" s="9">
        <f t="shared" si="3"/>
        <v>0.35847585517955283</v>
      </c>
    </row>
    <row r="13" spans="1:44" ht="113.5" x14ac:dyDescent="0.35">
      <c r="A13" s="9" t="s">
        <v>210</v>
      </c>
      <c r="B13" s="9" t="s">
        <v>53</v>
      </c>
      <c r="C13" s="9" t="s">
        <v>190</v>
      </c>
      <c r="D13" s="9" t="s">
        <v>239</v>
      </c>
      <c r="E13" s="9" t="s">
        <v>207</v>
      </c>
      <c r="F13" s="9" t="s">
        <v>3</v>
      </c>
      <c r="G13" s="9" t="s">
        <v>239</v>
      </c>
      <c r="H13" s="9">
        <v>-1</v>
      </c>
      <c r="I13" s="9" t="s">
        <v>253</v>
      </c>
      <c r="J13" s="9" t="b">
        <v>1</v>
      </c>
      <c r="K13" s="9" t="s">
        <v>97</v>
      </c>
      <c r="L13" s="9">
        <f>AC19*AB19</f>
        <v>-2.3905874118175706E-2</v>
      </c>
      <c r="M13" s="9">
        <f>AD19*AB19</f>
        <v>-5.1015497236107054E-9</v>
      </c>
      <c r="N13" s="9">
        <f>AE19*AB19</f>
        <v>-3.9095077454140002E-10</v>
      </c>
      <c r="O13" s="9">
        <f>AF19*AB19</f>
        <v>-2.0489353729731303E-9</v>
      </c>
      <c r="P13" s="9">
        <f>AG19*AB19</f>
        <v>-2.111857318600909E-9</v>
      </c>
      <c r="Q13" s="9">
        <f>AH19*AB19</f>
        <v>-1.4898400202453953E-3</v>
      </c>
      <c r="R13" s="9">
        <f>AI19*AB19</f>
        <v>-1.0599153893090963E-4</v>
      </c>
      <c r="S13" s="9">
        <f>AJ19*AB19</f>
        <v>-1.0025723044462845E-4</v>
      </c>
      <c r="T13" s="9">
        <f>AK19*AB19</f>
        <v>-3.3315049749953332E-4</v>
      </c>
      <c r="U13" s="9">
        <f>AL19*AB19</f>
        <v>-1.5785379882401675E-7</v>
      </c>
      <c r="V13" s="9">
        <f>AM19*AB19</f>
        <v>-3.5786353779932608E-5</v>
      </c>
      <c r="W13" s="9">
        <f>AN19*AB19</f>
        <v>-3.9885987615776018E-2</v>
      </c>
      <c r="X13" s="9">
        <f>AO19*AB19</f>
        <v>-1.0719489452201776</v>
      </c>
      <c r="Y13" s="9">
        <f>AP19*AB19</f>
        <v>-1.6372497436828886E-3</v>
      </c>
      <c r="Z13" s="9">
        <f>AQ19*AB19</f>
        <v>-3.1834369590780812E-8</v>
      </c>
      <c r="AA13" s="9">
        <f>AR19*AB19</f>
        <v>-0.35847585517955283</v>
      </c>
      <c r="AB13" s="9">
        <f>Parameter!E10</f>
        <v>-1</v>
      </c>
      <c r="AC13" s="9">
        <f>AB13*L13</f>
        <v>2.3905874118175706E-2</v>
      </c>
      <c r="AD13" s="9">
        <f>AB13*M13</f>
        <v>5.1015497236107054E-9</v>
      </c>
      <c r="AE13" s="9">
        <f>AB13*N13</f>
        <v>3.9095077454140002E-10</v>
      </c>
      <c r="AF13" s="9">
        <f>AB13*O13</f>
        <v>2.0489353729731303E-9</v>
      </c>
      <c r="AG13" s="9">
        <f>AB13*P13</f>
        <v>2.111857318600909E-9</v>
      </c>
      <c r="AH13" s="9">
        <f>AB13*Q13</f>
        <v>1.4898400202453953E-3</v>
      </c>
      <c r="AI13" s="9">
        <f>AB13*R13</f>
        <v>1.0599153893090963E-4</v>
      </c>
      <c r="AJ13" s="9">
        <f>AB13*S13</f>
        <v>1.0025723044462845E-4</v>
      </c>
      <c r="AK13" s="9">
        <f>AB13*T13</f>
        <v>3.3315049749953332E-4</v>
      </c>
      <c r="AL13" s="9">
        <f>AB13*U13</f>
        <v>1.5785379882401675E-7</v>
      </c>
      <c r="AM13" s="9">
        <f>AB13*V13</f>
        <v>3.5786353779932608E-5</v>
      </c>
      <c r="AN13" s="9">
        <f>AB13*W13</f>
        <v>3.9885987615776018E-2</v>
      </c>
      <c r="AO13" s="9">
        <f>AB13*X13</f>
        <v>1.0719489452201776</v>
      </c>
      <c r="AP13" s="9">
        <f>AB13*Y13</f>
        <v>1.6372497436828886E-3</v>
      </c>
      <c r="AQ13" s="9">
        <f>AB13*Z13</f>
        <v>3.1834369590780812E-8</v>
      </c>
      <c r="AR13" s="9">
        <f>AB13*AA13</f>
        <v>0.35847585517955283</v>
      </c>
    </row>
    <row r="14" spans="1:44" ht="101" x14ac:dyDescent="0.35">
      <c r="A14" s="9" t="s">
        <v>208</v>
      </c>
      <c r="B14" s="9" t="s">
        <v>4</v>
      </c>
      <c r="C14" s="9" t="s">
        <v>190</v>
      </c>
      <c r="D14" s="9" t="s">
        <v>239</v>
      </c>
      <c r="E14" s="9" t="s">
        <v>208</v>
      </c>
      <c r="F14" s="9" t="s">
        <v>4</v>
      </c>
      <c r="G14" s="9" t="s">
        <v>239</v>
      </c>
      <c r="H14" s="9">
        <v>-1</v>
      </c>
      <c r="I14" s="9" t="s">
        <v>252</v>
      </c>
      <c r="J14" s="9" t="b">
        <v>0</v>
      </c>
      <c r="AB14" s="9">
        <f>H14</f>
        <v>-1</v>
      </c>
      <c r="AC14" s="9">
        <f t="shared" ref="AC14:AR14" si="4">+AC15</f>
        <v>2.2288412010976987E-2</v>
      </c>
      <c r="AD14" s="9">
        <f t="shared" si="4"/>
        <v>4.3115010381329201E-9</v>
      </c>
      <c r="AE14" s="9">
        <f t="shared" si="4"/>
        <v>5.1255562540595738E-10</v>
      </c>
      <c r="AF14" s="9">
        <f t="shared" si="4"/>
        <v>1.4483651657392055E-9</v>
      </c>
      <c r="AG14" s="9">
        <f t="shared" si="4"/>
        <v>2.1032427043222746E-9</v>
      </c>
      <c r="AH14" s="9">
        <f t="shared" si="4"/>
        <v>1.2791555159555271E-3</v>
      </c>
      <c r="AI14" s="9">
        <f t="shared" si="4"/>
        <v>1.1195064038060858E-4</v>
      </c>
      <c r="AJ14" s="9">
        <f t="shared" si="4"/>
        <v>1.0617929542438804E-4</v>
      </c>
      <c r="AK14" s="9">
        <f t="shared" si="4"/>
        <v>3.6943107043893732E-4</v>
      </c>
      <c r="AL14" s="9">
        <f t="shared" si="4"/>
        <v>1.9967538633496007E-7</v>
      </c>
      <c r="AM14" s="9">
        <f t="shared" si="4"/>
        <v>3.8810669089839804E-5</v>
      </c>
      <c r="AN14" s="9">
        <f t="shared" si="4"/>
        <v>2.6712279013391529E-2</v>
      </c>
      <c r="AO14" s="9">
        <f t="shared" si="4"/>
        <v>1.0282298790554074</v>
      </c>
      <c r="AP14" s="9">
        <f t="shared" si="4"/>
        <v>1.7256537267107165E-3</v>
      </c>
      <c r="AQ14" s="9">
        <f t="shared" si="4"/>
        <v>4.498705351673882E-8</v>
      </c>
      <c r="AR14" s="9">
        <f t="shared" si="4"/>
        <v>0.32346267801023582</v>
      </c>
    </row>
    <row r="15" spans="1:44" ht="113.5" x14ac:dyDescent="0.35">
      <c r="A15" s="9" t="s">
        <v>211</v>
      </c>
      <c r="B15" s="9" t="s">
        <v>54</v>
      </c>
      <c r="C15" s="9" t="s">
        <v>190</v>
      </c>
      <c r="D15" s="9" t="s">
        <v>239</v>
      </c>
      <c r="E15" s="9" t="s">
        <v>208</v>
      </c>
      <c r="F15" s="9" t="s">
        <v>4</v>
      </c>
      <c r="G15" s="9" t="s">
        <v>239</v>
      </c>
      <c r="H15" s="9">
        <v>-1</v>
      </c>
      <c r="I15" s="9" t="s">
        <v>253</v>
      </c>
      <c r="J15" s="9" t="b">
        <v>1</v>
      </c>
      <c r="K15" s="9" t="s">
        <v>99</v>
      </c>
      <c r="L15" s="9">
        <f>AC21*AB21</f>
        <v>-2.2288412010976987E-2</v>
      </c>
      <c r="M15" s="9">
        <f>AD21*AB21</f>
        <v>-4.3115010381329201E-9</v>
      </c>
      <c r="N15" s="9">
        <f>AE21*AB21</f>
        <v>-5.1255562540595738E-10</v>
      </c>
      <c r="O15" s="9">
        <f>AF21*AB21</f>
        <v>-1.4483651657392055E-9</v>
      </c>
      <c r="P15" s="9">
        <f>AG21*AB21</f>
        <v>-2.1032427043222746E-9</v>
      </c>
      <c r="Q15" s="9">
        <f>AH21*AB21</f>
        <v>-1.2791555159555271E-3</v>
      </c>
      <c r="R15" s="9">
        <f>AI21*AB21</f>
        <v>-1.1195064038060858E-4</v>
      </c>
      <c r="S15" s="9">
        <f>AJ21*AB21</f>
        <v>-1.0617929542438804E-4</v>
      </c>
      <c r="T15" s="9">
        <f>AK21*AB21</f>
        <v>-3.6943107043893732E-4</v>
      </c>
      <c r="U15" s="9">
        <f>AL21*AB21</f>
        <v>-1.9967538633496007E-7</v>
      </c>
      <c r="V15" s="9">
        <f>AM21*AB21</f>
        <v>-3.8810669089839804E-5</v>
      </c>
      <c r="W15" s="9">
        <f>AN21*AB21</f>
        <v>-2.6712279013391529E-2</v>
      </c>
      <c r="X15" s="9">
        <f>AO21*AB21</f>
        <v>-1.0282298790554074</v>
      </c>
      <c r="Y15" s="9">
        <f>AP21*AB21</f>
        <v>-1.7256537267107165E-3</v>
      </c>
      <c r="Z15" s="9">
        <f>AQ21*AB21</f>
        <v>-4.498705351673882E-8</v>
      </c>
      <c r="AA15" s="9">
        <f>AR21*AB21</f>
        <v>-0.32346267801023582</v>
      </c>
      <c r="AB15" s="9">
        <f>Parameter!E11</f>
        <v>-1</v>
      </c>
      <c r="AC15" s="9">
        <f>AB15*L15</f>
        <v>2.2288412010976987E-2</v>
      </c>
      <c r="AD15" s="9">
        <f>AB15*M15</f>
        <v>4.3115010381329201E-9</v>
      </c>
      <c r="AE15" s="9">
        <f>AB15*N15</f>
        <v>5.1255562540595738E-10</v>
      </c>
      <c r="AF15" s="9">
        <f>AB15*O15</f>
        <v>1.4483651657392055E-9</v>
      </c>
      <c r="AG15" s="9">
        <f>AB15*P15</f>
        <v>2.1032427043222746E-9</v>
      </c>
      <c r="AH15" s="9">
        <f>AB15*Q15</f>
        <v>1.2791555159555271E-3</v>
      </c>
      <c r="AI15" s="9">
        <f>AB15*R15</f>
        <v>1.1195064038060858E-4</v>
      </c>
      <c r="AJ15" s="9">
        <f>AB15*S15</f>
        <v>1.0617929542438804E-4</v>
      </c>
      <c r="AK15" s="9">
        <f>AB15*T15</f>
        <v>3.6943107043893732E-4</v>
      </c>
      <c r="AL15" s="9">
        <f>AB15*U15</f>
        <v>1.9967538633496007E-7</v>
      </c>
      <c r="AM15" s="9">
        <f>AB15*V15</f>
        <v>3.8810669089839804E-5</v>
      </c>
      <c r="AN15" s="9">
        <f>AB15*W15</f>
        <v>2.6712279013391529E-2</v>
      </c>
      <c r="AO15" s="9">
        <f>AB15*X15</f>
        <v>1.0282298790554074</v>
      </c>
      <c r="AP15" s="9">
        <f>AB15*Y15</f>
        <v>1.7256537267107165E-3</v>
      </c>
      <c r="AQ15" s="9">
        <f>AB15*Z15</f>
        <v>4.498705351673882E-8</v>
      </c>
      <c r="AR15" s="9">
        <f>AB15*AA15</f>
        <v>0.32346267801023582</v>
      </c>
    </row>
    <row r="16" spans="1:44" ht="101" x14ac:dyDescent="0.35">
      <c r="A16" s="9" t="s">
        <v>209</v>
      </c>
      <c r="B16" s="9" t="s">
        <v>52</v>
      </c>
      <c r="C16" s="9" t="s">
        <v>190</v>
      </c>
      <c r="D16" s="9" t="s">
        <v>239</v>
      </c>
      <c r="E16" s="9" t="s">
        <v>209</v>
      </c>
      <c r="F16" s="9" t="s">
        <v>52</v>
      </c>
      <c r="G16" s="9" t="s">
        <v>239</v>
      </c>
      <c r="H16" s="9">
        <v>-1</v>
      </c>
      <c r="I16" s="9" t="s">
        <v>252</v>
      </c>
      <c r="J16" s="9" t="b">
        <v>0</v>
      </c>
      <c r="AB16" s="9">
        <f>H16</f>
        <v>-1</v>
      </c>
      <c r="AC16" s="9">
        <f t="shared" ref="AC16:AR16" si="5">+AC17+AC18</f>
        <v>0.14960930006570405</v>
      </c>
      <c r="AD16" s="9">
        <f t="shared" si="5"/>
        <v>-4.8870707413549729E-9</v>
      </c>
      <c r="AE16" s="9">
        <f t="shared" si="5"/>
        <v>1.6562287744871542E-9</v>
      </c>
      <c r="AF16" s="9">
        <f t="shared" si="5"/>
        <v>6.8890426937998446E-10</v>
      </c>
      <c r="AG16" s="9">
        <f t="shared" si="5"/>
        <v>1.8412075934613255E-10</v>
      </c>
      <c r="AH16" s="9">
        <f t="shared" si="5"/>
        <v>2.6697302184222762E-4</v>
      </c>
      <c r="AI16" s="9">
        <f t="shared" si="5"/>
        <v>-6.7530202004857502E-5</v>
      </c>
      <c r="AJ16" s="9">
        <f t="shared" si="5"/>
        <v>-3.9530844745816967E-5</v>
      </c>
      <c r="AK16" s="9">
        <f t="shared" si="5"/>
        <v>-2.6318249624324538E-4</v>
      </c>
      <c r="AL16" s="9">
        <f t="shared" si="5"/>
        <v>2.5728525353531245E-6</v>
      </c>
      <c r="AM16" s="9">
        <f t="shared" si="5"/>
        <v>-2.3406854295501205E-5</v>
      </c>
      <c r="AN16" s="9">
        <f t="shared" si="5"/>
        <v>1.287791822294879E-2</v>
      </c>
      <c r="AO16" s="9">
        <f t="shared" si="5"/>
        <v>4.0101767234747732E-2</v>
      </c>
      <c r="AP16" s="9">
        <f t="shared" si="5"/>
        <v>-5.1019618372457418E-3</v>
      </c>
      <c r="AQ16" s="9">
        <f t="shared" si="5"/>
        <v>5.0872040523259771E-8</v>
      </c>
      <c r="AR16" s="9">
        <f t="shared" si="5"/>
        <v>-0.51519189827230771</v>
      </c>
    </row>
    <row r="17" spans="1:44" ht="76" x14ac:dyDescent="0.35">
      <c r="A17" s="9" t="s">
        <v>212</v>
      </c>
      <c r="B17" s="9" t="s">
        <v>55</v>
      </c>
      <c r="C17" s="9" t="s">
        <v>190</v>
      </c>
      <c r="D17" s="9" t="s">
        <v>242</v>
      </c>
      <c r="E17" s="9" t="s">
        <v>209</v>
      </c>
      <c r="F17" s="9" t="s">
        <v>52</v>
      </c>
      <c r="G17" s="9" t="s">
        <v>239</v>
      </c>
      <c r="H17" s="9">
        <v>-0.5</v>
      </c>
      <c r="I17" s="9" t="s">
        <v>253</v>
      </c>
      <c r="J17" s="9" t="b">
        <v>1</v>
      </c>
      <c r="K17" s="9" t="s">
        <v>101</v>
      </c>
      <c r="L17" s="9">
        <f>AC23*AB23</f>
        <v>-0.20293109302679491</v>
      </c>
      <c r="M17" s="9">
        <f>AD23*AB23</f>
        <v>-4.2353874414550688E-10</v>
      </c>
      <c r="N17" s="9">
        <f>AE23*AB23</f>
        <v>-1.8188372840810622E-9</v>
      </c>
      <c r="O17" s="9">
        <f>AF23*AB23</f>
        <v>-1.5931360283906213E-9</v>
      </c>
      <c r="P17" s="9">
        <f>AG23*AB23</f>
        <v>-3.2720142072830728E-10</v>
      </c>
      <c r="Q17" s="9">
        <f>AH23*AB23</f>
        <v>-5.0804432423052842E-4</v>
      </c>
      <c r="R17" s="9">
        <f>AI23*AB23</f>
        <v>-3.3564266311630554E-6</v>
      </c>
      <c r="S17" s="9">
        <f>AJ23*AB23</f>
        <v>-2.9459139591666196E-5</v>
      </c>
      <c r="T17" s="9">
        <f>AK23*AB23</f>
        <v>1.0514244131576906E-5</v>
      </c>
      <c r="U17" s="9">
        <f>AL23*AB23</f>
        <v>-3.0932199730476158E-6</v>
      </c>
      <c r="V17" s="9">
        <f>AM23*AB23</f>
        <v>5.3834631608734644E-7</v>
      </c>
      <c r="W17" s="9">
        <f>AN23*AB23</f>
        <v>-1.6356745465820121E-2</v>
      </c>
      <c r="X17" s="9">
        <f>AO23*AB23</f>
        <v>-6.6588932365989492E-2</v>
      </c>
      <c r="Y17" s="9">
        <f>AP23*AB23</f>
        <v>1.6908881387196408E-3</v>
      </c>
      <c r="Z17" s="9">
        <f>AQ23*AB23</f>
        <v>-6.7933262562666544E-8</v>
      </c>
      <c r="AA17" s="9">
        <f>AR23*AB23</f>
        <v>-0.3789915639219128</v>
      </c>
      <c r="AB17" s="9">
        <f>Parameter!E12</f>
        <v>-0.5</v>
      </c>
      <c r="AC17" s="9">
        <f>AB17*L17</f>
        <v>0.10146554651339745</v>
      </c>
      <c r="AD17" s="9">
        <f>AB17*M17</f>
        <v>2.1176937207275344E-10</v>
      </c>
      <c r="AE17" s="9">
        <f>AB17*N17</f>
        <v>9.094186420405311E-10</v>
      </c>
      <c r="AF17" s="9">
        <f>AB17*O17</f>
        <v>7.9656801419531065E-10</v>
      </c>
      <c r="AG17" s="9">
        <f>AB17*P17</f>
        <v>1.6360071036415364E-10</v>
      </c>
      <c r="AH17" s="9">
        <f>AB17*Q17</f>
        <v>2.5402216211526421E-4</v>
      </c>
      <c r="AI17" s="9">
        <f>AB17*R17</f>
        <v>1.6782133155815277E-6</v>
      </c>
      <c r="AJ17" s="9">
        <f>AB17*S17</f>
        <v>1.4729569795833098E-5</v>
      </c>
      <c r="AK17" s="9">
        <f>AB17*T17</f>
        <v>-5.2571220657884529E-6</v>
      </c>
      <c r="AL17" s="9">
        <f>AB17*U17</f>
        <v>1.5466099865238079E-6</v>
      </c>
      <c r="AM17" s="9">
        <f>AB17*V17</f>
        <v>-2.6917315804367322E-7</v>
      </c>
      <c r="AN17" s="9">
        <f>AB17*W17</f>
        <v>8.1783727329100605E-3</v>
      </c>
      <c r="AO17" s="9">
        <f>AB17*X17</f>
        <v>3.3294466182994746E-2</v>
      </c>
      <c r="AP17" s="9">
        <f>AB17*Y17</f>
        <v>-8.454440693598204E-4</v>
      </c>
      <c r="AQ17" s="9">
        <f>AB17*Z17</f>
        <v>3.3966631281333272E-8</v>
      </c>
      <c r="AR17" s="9">
        <f>AB17*AA17</f>
        <v>0.1894957819609564</v>
      </c>
    </row>
    <row r="18" spans="1:44" ht="76" x14ac:dyDescent="0.35">
      <c r="A18" s="9" t="s">
        <v>213</v>
      </c>
      <c r="B18" s="9" t="s">
        <v>56</v>
      </c>
      <c r="C18" s="9" t="s">
        <v>190</v>
      </c>
      <c r="D18" s="9" t="s">
        <v>242</v>
      </c>
      <c r="E18" s="9" t="s">
        <v>209</v>
      </c>
      <c r="F18" s="9" t="s">
        <v>52</v>
      </c>
      <c r="G18" s="9" t="s">
        <v>239</v>
      </c>
      <c r="H18" s="9">
        <v>-0.5</v>
      </c>
      <c r="I18" s="9" t="s">
        <v>253</v>
      </c>
      <c r="J18" s="9" t="b">
        <v>1</v>
      </c>
      <c r="K18" s="9" t="s">
        <v>103</v>
      </c>
      <c r="L18" s="9">
        <f>AC42*AB42</f>
        <v>-9.6287507104613229E-2</v>
      </c>
      <c r="M18" s="9">
        <f>AD42*AB42</f>
        <v>1.0197680226855453E-8</v>
      </c>
      <c r="N18" s="9">
        <f>AE42*AB42</f>
        <v>-1.4936202648932462E-9</v>
      </c>
      <c r="O18" s="9">
        <f>AF42*AB42</f>
        <v>2.1532748963065236E-10</v>
      </c>
      <c r="P18" s="9">
        <f>AG42*AB42</f>
        <v>-4.1040097963957795E-11</v>
      </c>
      <c r="Q18" s="9">
        <f>AH42*AB42</f>
        <v>-2.5901719453926808E-5</v>
      </c>
      <c r="R18" s="9">
        <f>AI42*AB42</f>
        <v>1.3841683064087806E-4</v>
      </c>
      <c r="S18" s="9">
        <f>AJ42*AB42</f>
        <v>1.0852082908330013E-4</v>
      </c>
      <c r="T18" s="9">
        <f>AK42*AB42</f>
        <v>5.1585074835491383E-4</v>
      </c>
      <c r="U18" s="9">
        <f>AL42*AB42</f>
        <v>-2.0524850976586336E-6</v>
      </c>
      <c r="V18" s="9">
        <f>AM42*AB42</f>
        <v>4.6275362274915063E-5</v>
      </c>
      <c r="W18" s="9">
        <f>AN42*AB42</f>
        <v>-9.3990909800774607E-3</v>
      </c>
      <c r="X18" s="9">
        <f>AO42*AB42</f>
        <v>-1.3614602103505978E-2</v>
      </c>
      <c r="Y18" s="9">
        <f>AP42*AB42</f>
        <v>8.5130355357718422E-3</v>
      </c>
      <c r="Z18" s="9">
        <f>AQ42*AB42</f>
        <v>-3.3810818483852999E-8</v>
      </c>
      <c r="AA18" s="9">
        <f>AR42*AB42</f>
        <v>1.4093753604665282</v>
      </c>
      <c r="AB18" s="9">
        <f>Parameter!E13</f>
        <v>-0.5</v>
      </c>
      <c r="AC18" s="9">
        <f>AB18*L18</f>
        <v>4.8143753552306615E-2</v>
      </c>
      <c r="AD18" s="9">
        <f>AB18*M18</f>
        <v>-5.0988401134277265E-9</v>
      </c>
      <c r="AE18" s="9">
        <f>AB18*N18</f>
        <v>7.4681013244662312E-10</v>
      </c>
      <c r="AF18" s="9">
        <f>AB18*O18</f>
        <v>-1.0766374481532618E-10</v>
      </c>
      <c r="AG18" s="9">
        <f>AB18*P18</f>
        <v>2.0520048981978898E-11</v>
      </c>
      <c r="AH18" s="9">
        <f>AB18*Q18</f>
        <v>1.2950859726963404E-5</v>
      </c>
      <c r="AI18" s="9">
        <f>AB18*R18</f>
        <v>-6.9208415320439029E-5</v>
      </c>
      <c r="AJ18" s="9">
        <f>AB18*S18</f>
        <v>-5.4260414541650063E-5</v>
      </c>
      <c r="AK18" s="9">
        <f>AB18*T18</f>
        <v>-2.5792537417745692E-4</v>
      </c>
      <c r="AL18" s="9">
        <f>AB18*U18</f>
        <v>1.0262425488293168E-6</v>
      </c>
      <c r="AM18" s="9">
        <f>AB18*V18</f>
        <v>-2.3137681137457532E-5</v>
      </c>
      <c r="AN18" s="9">
        <f>AB18*W18</f>
        <v>4.6995454900387304E-3</v>
      </c>
      <c r="AO18" s="9">
        <f>AB18*X18</f>
        <v>6.807301051752989E-3</v>
      </c>
      <c r="AP18" s="9">
        <f>AB18*Y18</f>
        <v>-4.2565177678859211E-3</v>
      </c>
      <c r="AQ18" s="9">
        <f>AB18*Z18</f>
        <v>1.6905409241926499E-8</v>
      </c>
      <c r="AR18" s="9">
        <f>AB18*AA18</f>
        <v>-0.70468768023326411</v>
      </c>
    </row>
    <row r="19" spans="1:44" ht="113.5" x14ac:dyDescent="0.35">
      <c r="A19" s="9" t="s">
        <v>210</v>
      </c>
      <c r="B19" s="9" t="s">
        <v>53</v>
      </c>
      <c r="C19" s="9" t="s">
        <v>190</v>
      </c>
      <c r="D19" s="9" t="s">
        <v>239</v>
      </c>
      <c r="E19" s="9" t="s">
        <v>210</v>
      </c>
      <c r="F19" s="9" t="s">
        <v>53</v>
      </c>
      <c r="G19" s="9" t="s">
        <v>239</v>
      </c>
      <c r="H19" s="9">
        <v>-1</v>
      </c>
      <c r="I19" s="9" t="s">
        <v>252</v>
      </c>
      <c r="J19" s="9" t="b">
        <v>0</v>
      </c>
      <c r="AB19" s="9">
        <f>H19</f>
        <v>-1</v>
      </c>
      <c r="AC19" s="9">
        <f t="shared" ref="AC19:AR19" si="6">+AC20</f>
        <v>2.3905874118175706E-2</v>
      </c>
      <c r="AD19" s="9">
        <f t="shared" si="6"/>
        <v>5.1015497236107054E-9</v>
      </c>
      <c r="AE19" s="9">
        <f t="shared" si="6"/>
        <v>3.9095077454140002E-10</v>
      </c>
      <c r="AF19" s="9">
        <f t="shared" si="6"/>
        <v>2.0489353729731303E-9</v>
      </c>
      <c r="AG19" s="9">
        <f t="shared" si="6"/>
        <v>2.111857318600909E-9</v>
      </c>
      <c r="AH19" s="9">
        <f t="shared" si="6"/>
        <v>1.4898400202453953E-3</v>
      </c>
      <c r="AI19" s="9">
        <f t="shared" si="6"/>
        <v>1.0599153893090963E-4</v>
      </c>
      <c r="AJ19" s="9">
        <f t="shared" si="6"/>
        <v>1.0025723044462845E-4</v>
      </c>
      <c r="AK19" s="9">
        <f t="shared" si="6"/>
        <v>3.3315049749953332E-4</v>
      </c>
      <c r="AL19" s="9">
        <f t="shared" si="6"/>
        <v>1.5785379882401675E-7</v>
      </c>
      <c r="AM19" s="9">
        <f t="shared" si="6"/>
        <v>3.5786353779932608E-5</v>
      </c>
      <c r="AN19" s="9">
        <f t="shared" si="6"/>
        <v>3.9885987615776018E-2</v>
      </c>
      <c r="AO19" s="9">
        <f t="shared" si="6"/>
        <v>1.0719489452201776</v>
      </c>
      <c r="AP19" s="9">
        <f t="shared" si="6"/>
        <v>1.6372497436828886E-3</v>
      </c>
      <c r="AQ19" s="9">
        <f t="shared" si="6"/>
        <v>3.1834369590780812E-8</v>
      </c>
      <c r="AR19" s="9">
        <f t="shared" si="6"/>
        <v>0.35847585517955283</v>
      </c>
    </row>
    <row r="20" spans="1:44" ht="76" x14ac:dyDescent="0.35">
      <c r="A20" s="9" t="s">
        <v>214</v>
      </c>
      <c r="B20" s="9" t="s">
        <v>57</v>
      </c>
      <c r="C20" s="9" t="s">
        <v>190</v>
      </c>
      <c r="D20" s="9" t="s">
        <v>242</v>
      </c>
      <c r="E20" s="9" t="s">
        <v>210</v>
      </c>
      <c r="F20" s="9" t="s">
        <v>53</v>
      </c>
      <c r="G20" s="9" t="s">
        <v>239</v>
      </c>
      <c r="H20" s="9">
        <v>-1</v>
      </c>
      <c r="I20" s="9" t="s">
        <v>253</v>
      </c>
      <c r="J20" s="9" t="b">
        <v>1</v>
      </c>
      <c r="K20" s="9" t="s">
        <v>105</v>
      </c>
      <c r="L20" s="9">
        <f>AC61*AB61</f>
        <v>-2.3905874118175706E-2</v>
      </c>
      <c r="M20" s="9">
        <f>AD61*AB61</f>
        <v>-5.1015497236107054E-9</v>
      </c>
      <c r="N20" s="9">
        <f>AE61*AB61</f>
        <v>-3.9095077454140002E-10</v>
      </c>
      <c r="O20" s="9">
        <f>AF61*AB61</f>
        <v>-2.0489353729731303E-9</v>
      </c>
      <c r="P20" s="9">
        <f>AG61*AB61</f>
        <v>-2.111857318600909E-9</v>
      </c>
      <c r="Q20" s="9">
        <f>AH61*AB61</f>
        <v>-1.4898400202453953E-3</v>
      </c>
      <c r="R20" s="9">
        <f>AI61*AB61</f>
        <v>-1.0599153893090963E-4</v>
      </c>
      <c r="S20" s="9">
        <f>AJ61*AB61</f>
        <v>-1.0025723044462845E-4</v>
      </c>
      <c r="T20" s="9">
        <f>AK61*AB61</f>
        <v>-3.3315049749953332E-4</v>
      </c>
      <c r="U20" s="9">
        <f>AL61*AB61</f>
        <v>-1.5785379882401675E-7</v>
      </c>
      <c r="V20" s="9">
        <f>AM61*AB61</f>
        <v>-3.5786353779932608E-5</v>
      </c>
      <c r="W20" s="9">
        <f>AN61*AB61</f>
        <v>-3.9885987615776018E-2</v>
      </c>
      <c r="X20" s="9">
        <f>AO61*AB61</f>
        <v>-1.0719489452201776</v>
      </c>
      <c r="Y20" s="9">
        <f>AP61*AB61</f>
        <v>-1.6372497436828886E-3</v>
      </c>
      <c r="Z20" s="9">
        <f>AQ61*AB61</f>
        <v>-3.1834369590780812E-8</v>
      </c>
      <c r="AA20" s="9">
        <f>AR61*AB61</f>
        <v>-0.35847585517955283</v>
      </c>
      <c r="AB20" s="9">
        <f>Parameter!E14</f>
        <v>-1</v>
      </c>
      <c r="AC20" s="9">
        <f>AB20*L20</f>
        <v>2.3905874118175706E-2</v>
      </c>
      <c r="AD20" s="9">
        <f>AB20*M20</f>
        <v>5.1015497236107054E-9</v>
      </c>
      <c r="AE20" s="9">
        <f>AB20*N20</f>
        <v>3.9095077454140002E-10</v>
      </c>
      <c r="AF20" s="9">
        <f>AB20*O20</f>
        <v>2.0489353729731303E-9</v>
      </c>
      <c r="AG20" s="9">
        <f>AB20*P20</f>
        <v>2.111857318600909E-9</v>
      </c>
      <c r="AH20" s="9">
        <f>AB20*Q20</f>
        <v>1.4898400202453953E-3</v>
      </c>
      <c r="AI20" s="9">
        <f>AB20*R20</f>
        <v>1.0599153893090963E-4</v>
      </c>
      <c r="AJ20" s="9">
        <f>AB20*S20</f>
        <v>1.0025723044462845E-4</v>
      </c>
      <c r="AK20" s="9">
        <f>AB20*T20</f>
        <v>3.3315049749953332E-4</v>
      </c>
      <c r="AL20" s="9">
        <f>AB20*U20</f>
        <v>1.5785379882401675E-7</v>
      </c>
      <c r="AM20" s="9">
        <f>AB20*V20</f>
        <v>3.5786353779932608E-5</v>
      </c>
      <c r="AN20" s="9">
        <f>AB20*W20</f>
        <v>3.9885987615776018E-2</v>
      </c>
      <c r="AO20" s="9">
        <f>AB20*X20</f>
        <v>1.0719489452201776</v>
      </c>
      <c r="AP20" s="9">
        <f>AB20*Y20</f>
        <v>1.6372497436828886E-3</v>
      </c>
      <c r="AQ20" s="9">
        <f>AB20*Z20</f>
        <v>3.1834369590780812E-8</v>
      </c>
      <c r="AR20" s="9">
        <f>AB20*AA20</f>
        <v>0.35847585517955283</v>
      </c>
    </row>
    <row r="21" spans="1:44" ht="113.5" x14ac:dyDescent="0.35">
      <c r="A21" s="9" t="s">
        <v>211</v>
      </c>
      <c r="B21" s="9" t="s">
        <v>54</v>
      </c>
      <c r="C21" s="9" t="s">
        <v>190</v>
      </c>
      <c r="D21" s="9" t="s">
        <v>239</v>
      </c>
      <c r="E21" s="9" t="s">
        <v>211</v>
      </c>
      <c r="F21" s="9" t="s">
        <v>54</v>
      </c>
      <c r="G21" s="9" t="s">
        <v>239</v>
      </c>
      <c r="H21" s="9">
        <v>-1</v>
      </c>
      <c r="I21" s="9" t="s">
        <v>252</v>
      </c>
      <c r="J21" s="9" t="b">
        <v>0</v>
      </c>
      <c r="AB21" s="9">
        <f>H21</f>
        <v>-1</v>
      </c>
      <c r="AC21" s="9">
        <f t="shared" ref="AC21:AR21" si="7">+AC22</f>
        <v>2.2288412010976987E-2</v>
      </c>
      <c r="AD21" s="9">
        <f t="shared" si="7"/>
        <v>4.3115010381329201E-9</v>
      </c>
      <c r="AE21" s="9">
        <f t="shared" si="7"/>
        <v>5.1255562540595738E-10</v>
      </c>
      <c r="AF21" s="9">
        <f t="shared" si="7"/>
        <v>1.4483651657392055E-9</v>
      </c>
      <c r="AG21" s="9">
        <f t="shared" si="7"/>
        <v>2.1032427043222746E-9</v>
      </c>
      <c r="AH21" s="9">
        <f t="shared" si="7"/>
        <v>1.2791555159555271E-3</v>
      </c>
      <c r="AI21" s="9">
        <f t="shared" si="7"/>
        <v>1.1195064038060858E-4</v>
      </c>
      <c r="AJ21" s="9">
        <f t="shared" si="7"/>
        <v>1.0617929542438804E-4</v>
      </c>
      <c r="AK21" s="9">
        <f t="shared" si="7"/>
        <v>3.6943107043893732E-4</v>
      </c>
      <c r="AL21" s="9">
        <f t="shared" si="7"/>
        <v>1.9967538633496007E-7</v>
      </c>
      <c r="AM21" s="9">
        <f t="shared" si="7"/>
        <v>3.8810669089839804E-5</v>
      </c>
      <c r="AN21" s="9">
        <f t="shared" si="7"/>
        <v>2.6712279013391529E-2</v>
      </c>
      <c r="AO21" s="9">
        <f t="shared" si="7"/>
        <v>1.0282298790554074</v>
      </c>
      <c r="AP21" s="9">
        <f t="shared" si="7"/>
        <v>1.7256537267107165E-3</v>
      </c>
      <c r="AQ21" s="9">
        <f t="shared" si="7"/>
        <v>4.498705351673882E-8</v>
      </c>
      <c r="AR21" s="9">
        <f t="shared" si="7"/>
        <v>0.32346267801023582</v>
      </c>
    </row>
    <row r="22" spans="1:44" ht="76" x14ac:dyDescent="0.35">
      <c r="A22" s="9" t="s">
        <v>215</v>
      </c>
      <c r="B22" s="9" t="s">
        <v>58</v>
      </c>
      <c r="C22" s="9" t="s">
        <v>190</v>
      </c>
      <c r="D22" s="9" t="s">
        <v>242</v>
      </c>
      <c r="E22" s="9" t="s">
        <v>211</v>
      </c>
      <c r="F22" s="9" t="s">
        <v>54</v>
      </c>
      <c r="G22" s="9" t="s">
        <v>239</v>
      </c>
      <c r="H22" s="9">
        <v>-1</v>
      </c>
      <c r="I22" s="9" t="s">
        <v>253</v>
      </c>
      <c r="J22" s="9" t="b">
        <v>1</v>
      </c>
      <c r="K22" s="9" t="s">
        <v>107</v>
      </c>
      <c r="L22" s="9">
        <f>AC68*AB68</f>
        <v>-2.2288412010976987E-2</v>
      </c>
      <c r="M22" s="9">
        <f>AD68*AB68</f>
        <v>-4.3115010381329201E-9</v>
      </c>
      <c r="N22" s="9">
        <f>AE68*AB68</f>
        <v>-5.1255562540595738E-10</v>
      </c>
      <c r="O22" s="9">
        <f>AF68*AB68</f>
        <v>-1.4483651657392055E-9</v>
      </c>
      <c r="P22" s="9">
        <f>AG68*AB68</f>
        <v>-2.1032427043222746E-9</v>
      </c>
      <c r="Q22" s="9">
        <f>AH68*AB68</f>
        <v>-1.2791555159555271E-3</v>
      </c>
      <c r="R22" s="9">
        <f>AI68*AB68</f>
        <v>-1.1195064038060858E-4</v>
      </c>
      <c r="S22" s="9">
        <f>AJ68*AB68</f>
        <v>-1.0617929542438804E-4</v>
      </c>
      <c r="T22" s="9">
        <f>AK68*AB68</f>
        <v>-3.6943107043893732E-4</v>
      </c>
      <c r="U22" s="9">
        <f>AL68*AB68</f>
        <v>-1.9967538633496007E-7</v>
      </c>
      <c r="V22" s="9">
        <f>AM68*AB68</f>
        <v>-3.8810669089839804E-5</v>
      </c>
      <c r="W22" s="9">
        <f>AN68*AB68</f>
        <v>-2.6712279013391529E-2</v>
      </c>
      <c r="X22" s="9">
        <f>AO68*AB68</f>
        <v>-1.0282298790554074</v>
      </c>
      <c r="Y22" s="9">
        <f>AP68*AB68</f>
        <v>-1.7256537267107165E-3</v>
      </c>
      <c r="Z22" s="9">
        <f>AQ68*AB68</f>
        <v>-4.498705351673882E-8</v>
      </c>
      <c r="AA22" s="9">
        <f>AR68*AB68</f>
        <v>-0.32346267801023582</v>
      </c>
      <c r="AB22" s="9">
        <f>Parameter!E15</f>
        <v>-1</v>
      </c>
      <c r="AC22" s="9">
        <f>AB22*L22</f>
        <v>2.2288412010976987E-2</v>
      </c>
      <c r="AD22" s="9">
        <f>AB22*M22</f>
        <v>4.3115010381329201E-9</v>
      </c>
      <c r="AE22" s="9">
        <f>AB22*N22</f>
        <v>5.1255562540595738E-10</v>
      </c>
      <c r="AF22" s="9">
        <f>AB22*O22</f>
        <v>1.4483651657392055E-9</v>
      </c>
      <c r="AG22" s="9">
        <f>AB22*P22</f>
        <v>2.1032427043222746E-9</v>
      </c>
      <c r="AH22" s="9">
        <f>AB22*Q22</f>
        <v>1.2791555159555271E-3</v>
      </c>
      <c r="AI22" s="9">
        <f>AB22*R22</f>
        <v>1.1195064038060858E-4</v>
      </c>
      <c r="AJ22" s="9">
        <f>AB22*S22</f>
        <v>1.0617929542438804E-4</v>
      </c>
      <c r="AK22" s="9">
        <f>AB22*T22</f>
        <v>3.6943107043893732E-4</v>
      </c>
      <c r="AL22" s="9">
        <f>AB22*U22</f>
        <v>1.9967538633496007E-7</v>
      </c>
      <c r="AM22" s="9">
        <f>AB22*V22</f>
        <v>3.8810669089839804E-5</v>
      </c>
      <c r="AN22" s="9">
        <f>AB22*W22</f>
        <v>2.6712279013391529E-2</v>
      </c>
      <c r="AO22" s="9">
        <f>AB22*X22</f>
        <v>1.0282298790554074</v>
      </c>
      <c r="AP22" s="9">
        <f>AB22*Y22</f>
        <v>1.7256537267107165E-3</v>
      </c>
      <c r="AQ22" s="9">
        <f>AB22*Z22</f>
        <v>4.498705351673882E-8</v>
      </c>
      <c r="AR22" s="9">
        <f>AB22*AA22</f>
        <v>0.32346267801023582</v>
      </c>
    </row>
    <row r="23" spans="1:44" ht="76" x14ac:dyDescent="0.35">
      <c r="A23" s="9" t="s">
        <v>212</v>
      </c>
      <c r="B23" s="9" t="s">
        <v>55</v>
      </c>
      <c r="C23" s="9" t="s">
        <v>190</v>
      </c>
      <c r="D23" s="9" t="s">
        <v>242</v>
      </c>
      <c r="E23" s="9" t="s">
        <v>212</v>
      </c>
      <c r="F23" s="9" t="s">
        <v>55</v>
      </c>
      <c r="G23" s="9" t="s">
        <v>242</v>
      </c>
      <c r="H23" s="9">
        <v>-1</v>
      </c>
      <c r="I23" s="9" t="s">
        <v>252</v>
      </c>
      <c r="J23" s="9" t="b">
        <v>0</v>
      </c>
      <c r="AB23" s="9">
        <f>H23</f>
        <v>-1</v>
      </c>
      <c r="AC23" s="9">
        <f t="shared" ref="AC23:AR23" si="8">+AC24+AC25+AC26+AC27+AC28+AC29+AC30+AC31+AC32+AC33+AC34+AC35+AC36+AC37+AC38+AC39+AC40+AC41</f>
        <v>0.20293109302679491</v>
      </c>
      <c r="AD23" s="9">
        <f t="shared" si="8"/>
        <v>4.2353874414550688E-10</v>
      </c>
      <c r="AE23" s="9">
        <f t="shared" si="8"/>
        <v>1.8188372840810622E-9</v>
      </c>
      <c r="AF23" s="9">
        <f t="shared" si="8"/>
        <v>1.5931360283906213E-9</v>
      </c>
      <c r="AG23" s="9">
        <f t="shared" si="8"/>
        <v>3.2720142072830728E-10</v>
      </c>
      <c r="AH23" s="9">
        <f t="shared" si="8"/>
        <v>5.0804432423052842E-4</v>
      </c>
      <c r="AI23" s="9">
        <f t="shared" si="8"/>
        <v>3.3564266311630554E-6</v>
      </c>
      <c r="AJ23" s="9">
        <f t="shared" si="8"/>
        <v>2.9459139591666196E-5</v>
      </c>
      <c r="AK23" s="9">
        <f t="shared" si="8"/>
        <v>-1.0514244131576906E-5</v>
      </c>
      <c r="AL23" s="9">
        <f t="shared" si="8"/>
        <v>3.0932199730476158E-6</v>
      </c>
      <c r="AM23" s="9">
        <f t="shared" si="8"/>
        <v>-5.3834631608734644E-7</v>
      </c>
      <c r="AN23" s="9">
        <f t="shared" si="8"/>
        <v>1.6356745465820121E-2</v>
      </c>
      <c r="AO23" s="9">
        <f t="shared" si="8"/>
        <v>6.6588932365989492E-2</v>
      </c>
      <c r="AP23" s="9">
        <f t="shared" si="8"/>
        <v>-1.6908881387196408E-3</v>
      </c>
      <c r="AQ23" s="9">
        <f t="shared" si="8"/>
        <v>6.7933262562666544E-8</v>
      </c>
      <c r="AR23" s="9">
        <f t="shared" si="8"/>
        <v>0.3789915639219128</v>
      </c>
    </row>
    <row r="24" spans="1:44" ht="76" x14ac:dyDescent="0.35">
      <c r="A24" s="9" t="s">
        <v>216</v>
      </c>
      <c r="B24" s="9" t="s">
        <v>59</v>
      </c>
      <c r="C24" s="9" t="s">
        <v>191</v>
      </c>
      <c r="D24" s="9" t="s">
        <v>243</v>
      </c>
      <c r="E24" s="9" t="s">
        <v>212</v>
      </c>
      <c r="F24" s="9" t="s">
        <v>55</v>
      </c>
      <c r="G24" s="9" t="s">
        <v>242</v>
      </c>
      <c r="H24" s="9">
        <v>-2.2249999999999999E-2</v>
      </c>
      <c r="I24" s="9" t="s">
        <v>253</v>
      </c>
      <c r="J24" s="9" t="b">
        <v>0</v>
      </c>
      <c r="K24" s="9" t="s">
        <v>109</v>
      </c>
      <c r="L24" s="9">
        <v>8.6794167415729359E-2</v>
      </c>
      <c r="M24" s="9">
        <v>2.1284564433042459E-8</v>
      </c>
      <c r="N24" s="9">
        <v>1.6120344556734801E-9</v>
      </c>
      <c r="O24" s="9">
        <v>1.6156546777607789E-8</v>
      </c>
      <c r="P24" s="9">
        <v>7.5689813863396901E-9</v>
      </c>
      <c r="Q24" s="9">
        <v>6.196898803682095E-3</v>
      </c>
      <c r="R24" s="9">
        <v>2.662256396925514E-4</v>
      </c>
      <c r="S24" s="9">
        <v>2.7319140428780998E-4</v>
      </c>
      <c r="T24" s="9">
        <v>6.7799511386616251E-4</v>
      </c>
      <c r="U24" s="9">
        <v>6.5033429044003735E-7</v>
      </c>
      <c r="V24" s="9">
        <v>6.1240577241980767E-5</v>
      </c>
      <c r="W24" s="9">
        <v>0.31950666496318308</v>
      </c>
      <c r="X24" s="9">
        <v>2.499343636939138</v>
      </c>
      <c r="Y24" s="9">
        <v>6.2995751670887473E-3</v>
      </c>
      <c r="Z24" s="9">
        <v>2.1158529251567519E-7</v>
      </c>
      <c r="AA24" s="9">
        <v>1.4173422897516881</v>
      </c>
      <c r="AB24" s="9">
        <f>Parameter!E16</f>
        <v>-2.2249999999999999E-2</v>
      </c>
      <c r="AC24" s="9">
        <f t="shared" ref="AC24:AC41" si="9">AB24*L24</f>
        <v>-1.9311702249999781E-3</v>
      </c>
      <c r="AD24" s="9">
        <f t="shared" ref="AD24:AD41" si="10">AB24*M24</f>
        <v>-4.7358155863519475E-10</v>
      </c>
      <c r="AE24" s="9">
        <f t="shared" ref="AE24:AE41" si="11">AB24*N24</f>
        <v>-3.5867766638734927E-11</v>
      </c>
      <c r="AF24" s="9">
        <f t="shared" ref="AF24:AF41" si="12">AB24*O24</f>
        <v>-3.5948316580177326E-10</v>
      </c>
      <c r="AG24" s="9">
        <f t="shared" ref="AG24:AG41" si="13">AB24*P24</f>
        <v>-1.6840983584605809E-10</v>
      </c>
      <c r="AH24" s="9">
        <f t="shared" ref="AH24:AH41" si="14">AB24*Q24</f>
        <v>-1.3788099838192661E-4</v>
      </c>
      <c r="AI24" s="9">
        <f t="shared" ref="AI24:AI41" si="15">AB24*R24</f>
        <v>-5.9235204831592684E-6</v>
      </c>
      <c r="AJ24" s="9">
        <f t="shared" ref="AJ24:AJ41" si="16">AB24*S24</f>
        <v>-6.0785087454037715E-6</v>
      </c>
      <c r="AK24" s="9">
        <f t="shared" ref="AK24:AK41" si="17">AB24*T24</f>
        <v>-1.5085391283522116E-5</v>
      </c>
      <c r="AL24" s="9">
        <f t="shared" ref="AL24:AL41" si="18">AB24*U24</f>
        <v>-1.4469937962290831E-8</v>
      </c>
      <c r="AM24" s="9">
        <f t="shared" ref="AM24:AM41" si="19">AB24*V24</f>
        <v>-1.3626028436340721E-6</v>
      </c>
      <c r="AN24" s="9">
        <f t="shared" ref="AN24:AN41" si="20">AB24*W24</f>
        <v>-7.1090232954308229E-3</v>
      </c>
      <c r="AO24" s="9">
        <f t="shared" ref="AO24:AO41" si="21">AB24*X24</f>
        <v>-5.5610395921895817E-2</v>
      </c>
      <c r="AP24" s="9">
        <f t="shared" ref="AP24:AP41" si="22">AB24*Y24</f>
        <v>-1.4016554746772462E-4</v>
      </c>
      <c r="AQ24" s="9">
        <f t="shared" ref="AQ24:AQ41" si="23">AB24*Z24</f>
        <v>-4.7077727584737724E-9</v>
      </c>
      <c r="AR24" s="9">
        <f t="shared" ref="AR24:AR41" si="24">AB24*AA24</f>
        <v>-3.1535865946975057E-2</v>
      </c>
    </row>
    <row r="25" spans="1:44" ht="51" x14ac:dyDescent="0.35">
      <c r="A25" s="9" t="s">
        <v>217</v>
      </c>
      <c r="B25" s="9" t="s">
        <v>60</v>
      </c>
      <c r="C25" s="9" t="s">
        <v>191</v>
      </c>
      <c r="D25" s="9" t="s">
        <v>239</v>
      </c>
      <c r="E25" s="9" t="s">
        <v>212</v>
      </c>
      <c r="F25" s="9" t="s">
        <v>55</v>
      </c>
      <c r="G25" s="9" t="s">
        <v>242</v>
      </c>
      <c r="H25" s="9">
        <v>0.2</v>
      </c>
      <c r="I25" s="9" t="s">
        <v>253</v>
      </c>
      <c r="J25" s="9" t="b">
        <v>0</v>
      </c>
      <c r="K25" s="9" t="s">
        <v>111</v>
      </c>
      <c r="L25" s="9">
        <v>5.8584419319588618E-2</v>
      </c>
      <c r="M25" s="9">
        <v>3.7607381773061864E-9</v>
      </c>
      <c r="N25" s="9">
        <v>4.5481213633874461E-9</v>
      </c>
      <c r="O25" s="9">
        <v>5.0665591284556509E-9</v>
      </c>
      <c r="P25" s="9">
        <v>2.1630794662037309E-9</v>
      </c>
      <c r="Q25" s="9">
        <v>2.589862362777277E-3</v>
      </c>
      <c r="R25" s="9">
        <v>2.4260756430623471E-4</v>
      </c>
      <c r="S25" s="9">
        <v>2.5962873599580979E-4</v>
      </c>
      <c r="T25" s="9">
        <v>8.9292364569324952E-4</v>
      </c>
      <c r="U25" s="9">
        <v>6.1113657845979883E-6</v>
      </c>
      <c r="V25" s="9">
        <v>7.9774478582690837E-5</v>
      </c>
      <c r="W25" s="9">
        <v>6.3213471797680276E-2</v>
      </c>
      <c r="X25" s="9">
        <v>0.73003741087568896</v>
      </c>
      <c r="Y25" s="9">
        <v>1.0444836075149219E-2</v>
      </c>
      <c r="Z25" s="9">
        <v>2.291509332969943E-7</v>
      </c>
      <c r="AA25" s="9">
        <v>0.90114579763860725</v>
      </c>
      <c r="AB25" s="9">
        <f>Parameter!E17</f>
        <v>0.56000000000000005</v>
      </c>
      <c r="AC25" s="9">
        <f t="shared" si="9"/>
        <v>3.2807274818969633E-2</v>
      </c>
      <c r="AD25" s="9">
        <f t="shared" si="10"/>
        <v>2.1060133792914644E-9</v>
      </c>
      <c r="AE25" s="9">
        <f t="shared" si="11"/>
        <v>2.5469479634969699E-9</v>
      </c>
      <c r="AF25" s="9">
        <f t="shared" si="12"/>
        <v>2.8372731119351647E-9</v>
      </c>
      <c r="AG25" s="9">
        <f t="shared" si="13"/>
        <v>1.2113245010740894E-9</v>
      </c>
      <c r="AH25" s="9">
        <f t="shared" si="14"/>
        <v>1.4503229231552753E-3</v>
      </c>
      <c r="AI25" s="9">
        <f t="shared" si="15"/>
        <v>1.3586023601149145E-4</v>
      </c>
      <c r="AJ25" s="9">
        <f t="shared" si="16"/>
        <v>1.4539209215765349E-4</v>
      </c>
      <c r="AK25" s="9">
        <f t="shared" si="17"/>
        <v>5.0003724158821975E-4</v>
      </c>
      <c r="AL25" s="9">
        <f t="shared" si="18"/>
        <v>3.422364839374874E-6</v>
      </c>
      <c r="AM25" s="9">
        <f t="shared" si="19"/>
        <v>4.4673708006306873E-5</v>
      </c>
      <c r="AN25" s="9">
        <f t="shared" si="20"/>
        <v>3.539954420670096E-2</v>
      </c>
      <c r="AO25" s="9">
        <f t="shared" si="21"/>
        <v>0.40882095009038588</v>
      </c>
      <c r="AP25" s="9">
        <f t="shared" si="22"/>
        <v>5.849108202083563E-3</v>
      </c>
      <c r="AQ25" s="9">
        <f t="shared" si="23"/>
        <v>1.2832452264631681E-7</v>
      </c>
      <c r="AR25" s="9">
        <f t="shared" si="24"/>
        <v>0.50464164667762013</v>
      </c>
    </row>
    <row r="26" spans="1:44" ht="63.5" x14ac:dyDescent="0.35">
      <c r="A26" s="9" t="s">
        <v>218</v>
      </c>
      <c r="B26" s="9" t="s">
        <v>61</v>
      </c>
      <c r="C26" s="9" t="s">
        <v>191</v>
      </c>
      <c r="D26" s="9" t="s">
        <v>243</v>
      </c>
      <c r="E26" s="9" t="s">
        <v>212</v>
      </c>
      <c r="F26" s="9" t="s">
        <v>55</v>
      </c>
      <c r="G26" s="9" t="s">
        <v>242</v>
      </c>
      <c r="H26" s="9">
        <v>-0.13800000000000001</v>
      </c>
      <c r="I26" s="9" t="s">
        <v>253</v>
      </c>
      <c r="J26" s="9" t="b">
        <v>0</v>
      </c>
      <c r="K26" s="9" t="s">
        <v>113</v>
      </c>
      <c r="L26" s="9">
        <v>4.6563664031970729E-2</v>
      </c>
      <c r="M26" s="9">
        <v>8.3712424044680414E-9</v>
      </c>
      <c r="N26" s="9">
        <v>1.669240941677868E-9</v>
      </c>
      <c r="O26" s="9">
        <v>1.602576985028692E-9</v>
      </c>
      <c r="P26" s="9">
        <v>9.6283996699760489E-10</v>
      </c>
      <c r="Q26" s="9">
        <v>2.7688146589585371E-3</v>
      </c>
      <c r="R26" s="9">
        <v>5.701171774890408E-4</v>
      </c>
      <c r="S26" s="9">
        <v>4.6399518138829878E-4</v>
      </c>
      <c r="T26" s="9">
        <v>2.2156719412170589E-3</v>
      </c>
      <c r="U26" s="9">
        <v>5.4789814026487049E-7</v>
      </c>
      <c r="V26" s="9">
        <v>2.0177260730590789E-4</v>
      </c>
      <c r="W26" s="9">
        <v>2.8646755666136739E-2</v>
      </c>
      <c r="X26" s="9">
        <v>0.81692055246511752</v>
      </c>
      <c r="Y26" s="9">
        <v>3.9563171171080559E-3</v>
      </c>
      <c r="Z26" s="9">
        <v>8.0412866162105004E-8</v>
      </c>
      <c r="AA26" s="9">
        <v>0.61309771927816592</v>
      </c>
      <c r="AB26" s="9">
        <f>Parameter!E18</f>
        <v>-0.13800000000000001</v>
      </c>
      <c r="AC26" s="9">
        <f t="shared" si="9"/>
        <v>-6.4257856364119612E-3</v>
      </c>
      <c r="AD26" s="9">
        <f t="shared" si="10"/>
        <v>-1.1552314518165897E-9</v>
      </c>
      <c r="AE26" s="9">
        <f t="shared" si="11"/>
        <v>-2.3035524995154581E-10</v>
      </c>
      <c r="AF26" s="9">
        <f t="shared" si="12"/>
        <v>-2.211556239339595E-10</v>
      </c>
      <c r="AG26" s="9">
        <f t="shared" si="13"/>
        <v>-1.3287191544566948E-10</v>
      </c>
      <c r="AH26" s="9">
        <f t="shared" si="14"/>
        <v>-3.8209642293627813E-4</v>
      </c>
      <c r="AI26" s="9">
        <f t="shared" si="15"/>
        <v>-7.8676170493487631E-5</v>
      </c>
      <c r="AJ26" s="9">
        <f t="shared" si="16"/>
        <v>-6.4031335031585236E-5</v>
      </c>
      <c r="AK26" s="9">
        <f t="shared" si="17"/>
        <v>-3.0576272788795418E-4</v>
      </c>
      <c r="AL26" s="9">
        <f t="shared" si="18"/>
        <v>-7.5609943356552132E-8</v>
      </c>
      <c r="AM26" s="9">
        <f t="shared" si="19"/>
        <v>-2.784461980821529E-5</v>
      </c>
      <c r="AN26" s="9">
        <f t="shared" si="20"/>
        <v>-3.9532522819268707E-3</v>
      </c>
      <c r="AO26" s="9">
        <f t="shared" si="21"/>
        <v>-0.11273503624018623</v>
      </c>
      <c r="AP26" s="9">
        <f t="shared" si="22"/>
        <v>-5.4597176216091177E-4</v>
      </c>
      <c r="AQ26" s="9">
        <f t="shared" si="23"/>
        <v>-1.1096975530370491E-8</v>
      </c>
      <c r="AR26" s="9">
        <f t="shared" si="24"/>
        <v>-8.4607485260386903E-2</v>
      </c>
    </row>
    <row r="27" spans="1:44" ht="51" x14ac:dyDescent="0.35">
      <c r="A27" s="9" t="s">
        <v>219</v>
      </c>
      <c r="B27" s="9" t="s">
        <v>62</v>
      </c>
      <c r="C27" s="9" t="s">
        <v>190</v>
      </c>
      <c r="D27" s="9" t="s">
        <v>243</v>
      </c>
      <c r="E27" s="9" t="s">
        <v>212</v>
      </c>
      <c r="F27" s="9" t="s">
        <v>55</v>
      </c>
      <c r="G27" s="9" t="s">
        <v>242</v>
      </c>
      <c r="H27" s="9">
        <v>0.3</v>
      </c>
      <c r="I27" s="9" t="s">
        <v>253</v>
      </c>
      <c r="J27" s="9" t="b">
        <v>0</v>
      </c>
      <c r="K27" s="9" t="s">
        <v>115</v>
      </c>
      <c r="L27" s="9">
        <v>3.097410869365537E-4</v>
      </c>
      <c r="M27" s="9">
        <v>1.5766793399147301E-11</v>
      </c>
      <c r="N27" s="9">
        <v>1.6552465404972181E-11</v>
      </c>
      <c r="O27" s="9">
        <v>4.6494817079785029E-11</v>
      </c>
      <c r="P27" s="9">
        <v>4.905400676215399E-12</v>
      </c>
      <c r="Q27" s="9">
        <v>5.4275572734806973E-5</v>
      </c>
      <c r="R27" s="9">
        <v>7.2594400662388633E-7</v>
      </c>
      <c r="S27" s="9">
        <v>1.630585140717605E-6</v>
      </c>
      <c r="T27" s="9">
        <v>2.5387381894116151E-6</v>
      </c>
      <c r="U27" s="9">
        <v>3.171976599439298E-8</v>
      </c>
      <c r="V27" s="9">
        <v>2.2311460757037211E-7</v>
      </c>
      <c r="W27" s="9">
        <v>2.3178562401341381E-4</v>
      </c>
      <c r="X27" s="9">
        <v>1.902192705187356E-3</v>
      </c>
      <c r="Y27" s="9">
        <v>1.521865985919317E-4</v>
      </c>
      <c r="Z27" s="9">
        <v>8.1218038131578143E-10</v>
      </c>
      <c r="AA27" s="9">
        <v>7.1223504129566337E-3</v>
      </c>
      <c r="AB27" s="9">
        <f>Parameter!E19</f>
        <v>0.3</v>
      </c>
      <c r="AC27" s="9">
        <f t="shared" si="9"/>
        <v>9.2922326080966105E-5</v>
      </c>
      <c r="AD27" s="9">
        <f t="shared" si="10"/>
        <v>4.7300380197441901E-12</v>
      </c>
      <c r="AE27" s="9">
        <f t="shared" si="11"/>
        <v>4.9657396214916544E-12</v>
      </c>
      <c r="AF27" s="9">
        <f t="shared" si="12"/>
        <v>1.3948445123935508E-11</v>
      </c>
      <c r="AG27" s="9">
        <f t="shared" si="13"/>
        <v>1.4716202028646196E-12</v>
      </c>
      <c r="AH27" s="9">
        <f t="shared" si="14"/>
        <v>1.6282671820442093E-5</v>
      </c>
      <c r="AI27" s="9">
        <f t="shared" si="15"/>
        <v>2.1778320198716589E-7</v>
      </c>
      <c r="AJ27" s="9">
        <f t="shared" si="16"/>
        <v>4.8917554221528149E-7</v>
      </c>
      <c r="AK27" s="9">
        <f t="shared" si="17"/>
        <v>7.6162145682348453E-7</v>
      </c>
      <c r="AL27" s="9">
        <f t="shared" si="18"/>
        <v>9.5159297983178933E-9</v>
      </c>
      <c r="AM27" s="9">
        <f t="shared" si="19"/>
        <v>6.6934382271111627E-8</v>
      </c>
      <c r="AN27" s="9">
        <f t="shared" si="20"/>
        <v>6.9535687204024145E-5</v>
      </c>
      <c r="AO27" s="9">
        <f t="shared" si="21"/>
        <v>5.7065781155620681E-4</v>
      </c>
      <c r="AP27" s="9">
        <f t="shared" si="22"/>
        <v>4.5655979577579509E-5</v>
      </c>
      <c r="AQ27" s="9">
        <f t="shared" si="23"/>
        <v>2.4365411439473443E-10</v>
      </c>
      <c r="AR27" s="9">
        <f t="shared" si="24"/>
        <v>2.1367051238869901E-3</v>
      </c>
    </row>
    <row r="28" spans="1:44" ht="63.5" x14ac:dyDescent="0.35">
      <c r="A28" s="9" t="s">
        <v>220</v>
      </c>
      <c r="B28" s="9" t="s">
        <v>63</v>
      </c>
      <c r="C28" s="9" t="s">
        <v>192</v>
      </c>
      <c r="D28" s="9" t="s">
        <v>244</v>
      </c>
      <c r="E28" s="9" t="s">
        <v>212</v>
      </c>
      <c r="F28" s="9" t="s">
        <v>55</v>
      </c>
      <c r="G28" s="9" t="s">
        <v>242</v>
      </c>
      <c r="H28" s="9">
        <v>7.9012345679012348E-3</v>
      </c>
      <c r="I28" s="9" t="s">
        <v>253</v>
      </c>
      <c r="J28" s="9" t="b">
        <v>0</v>
      </c>
      <c r="K28" s="9" t="s">
        <v>117</v>
      </c>
      <c r="L28" s="9">
        <v>0.32274583373881788</v>
      </c>
      <c r="M28" s="9">
        <v>2.8454169864308838E-7</v>
      </c>
      <c r="N28" s="9">
        <v>5.9358271758608089E-9</v>
      </c>
      <c r="O28" s="9">
        <v>9.6306573498839808E-9</v>
      </c>
      <c r="P28" s="9">
        <v>2.9637362274225671E-9</v>
      </c>
      <c r="Q28" s="9">
        <v>8.6374327356877612E-3</v>
      </c>
      <c r="R28" s="9">
        <v>1.09803957076268E-3</v>
      </c>
      <c r="S28" s="9">
        <v>1.1344404983879869E-3</v>
      </c>
      <c r="T28" s="9">
        <v>2.6872802732515241E-3</v>
      </c>
      <c r="U28" s="9">
        <v>1.291246424804808E-6</v>
      </c>
      <c r="V28" s="9">
        <v>2.4590366365511492E-4</v>
      </c>
      <c r="W28" s="9">
        <v>8.8893679157866834E-2</v>
      </c>
      <c r="X28" s="9">
        <v>0.26963927865455861</v>
      </c>
      <c r="Y28" s="9">
        <v>1.534318474136482E-2</v>
      </c>
      <c r="Z28" s="9">
        <v>1.8927070469149061E-7</v>
      </c>
      <c r="AA28" s="9">
        <v>43.184269067360951</v>
      </c>
      <c r="AB28" s="9">
        <f>Parameter!E20</f>
        <v>7.9012345679012348E-3</v>
      </c>
      <c r="AC28" s="9">
        <f t="shared" si="9"/>
        <v>2.5500905381832524E-3</v>
      </c>
      <c r="AD28" s="9">
        <f t="shared" si="10"/>
        <v>2.2482307053281057E-9</v>
      </c>
      <c r="AE28" s="9">
        <f t="shared" si="11"/>
        <v>4.6900362870998983E-11</v>
      </c>
      <c r="AF28" s="9">
        <f t="shared" si="12"/>
        <v>7.6094082764515409E-11</v>
      </c>
      <c r="AG28" s="9">
        <f t="shared" si="13"/>
        <v>2.3417175130252382E-11</v>
      </c>
      <c r="AH28" s="9">
        <f t="shared" si="14"/>
        <v>6.8246382109137866E-5</v>
      </c>
      <c r="AI28" s="9">
        <f t="shared" si="15"/>
        <v>8.6758682134335208E-6</v>
      </c>
      <c r="AJ28" s="9">
        <f t="shared" si="16"/>
        <v>8.9634804810902671E-6</v>
      </c>
      <c r="AK28" s="9">
        <f t="shared" si="17"/>
        <v>2.1232831788654019E-5</v>
      </c>
      <c r="AL28" s="9">
        <f t="shared" si="18"/>
        <v>1.0202440887346631E-8</v>
      </c>
      <c r="AM28" s="9">
        <f t="shared" si="19"/>
        <v>1.9429425276453526E-6</v>
      </c>
      <c r="AN28" s="9">
        <f t="shared" si="20"/>
        <v>7.0236981063005895E-4</v>
      </c>
      <c r="AO28" s="9">
        <f t="shared" si="21"/>
        <v>2.1304831893693521E-3</v>
      </c>
      <c r="AP28" s="9">
        <f t="shared" si="22"/>
        <v>1.2123010166016648E-4</v>
      </c>
      <c r="AQ28" s="9">
        <f t="shared" si="23"/>
        <v>1.4954722345994319E-9</v>
      </c>
      <c r="AR28" s="9">
        <f t="shared" si="24"/>
        <v>0.34120903954458037</v>
      </c>
    </row>
    <row r="29" spans="1:44" ht="51" x14ac:dyDescent="0.35">
      <c r="A29" s="9" t="s">
        <v>221</v>
      </c>
      <c r="B29" s="9" t="s">
        <v>64</v>
      </c>
      <c r="C29" s="9" t="s">
        <v>190</v>
      </c>
      <c r="D29" s="9" t="s">
        <v>245</v>
      </c>
      <c r="E29" s="9" t="s">
        <v>212</v>
      </c>
      <c r="F29" s="9" t="s">
        <v>55</v>
      </c>
      <c r="G29" s="9" t="s">
        <v>242</v>
      </c>
      <c r="H29" s="9">
        <v>-0.505</v>
      </c>
      <c r="I29" s="9" t="s">
        <v>253</v>
      </c>
      <c r="J29" s="9" t="b">
        <v>0</v>
      </c>
      <c r="K29" s="9" t="s">
        <v>119</v>
      </c>
      <c r="L29" s="9">
        <v>3.5124467101199431E-3</v>
      </c>
      <c r="M29" s="9">
        <v>4.5965466813352772E-10</v>
      </c>
      <c r="N29" s="9">
        <v>6.7818130159069689E-10</v>
      </c>
      <c r="O29" s="9">
        <v>5.3760373810655783E-10</v>
      </c>
      <c r="P29" s="9">
        <v>5.8769100364792655E-10</v>
      </c>
      <c r="Q29" s="9">
        <v>5.086386976055372E-4</v>
      </c>
      <c r="R29" s="9">
        <v>2.6747965127541328E-5</v>
      </c>
      <c r="S29" s="9">
        <v>2.945932473850022E-5</v>
      </c>
      <c r="T29" s="9">
        <v>1.162043509176719E-4</v>
      </c>
      <c r="U29" s="9">
        <v>1.066322503750543E-7</v>
      </c>
      <c r="V29" s="9">
        <v>8.602562963754642E-6</v>
      </c>
      <c r="W29" s="9">
        <v>8.5425113343358637E-3</v>
      </c>
      <c r="X29" s="9">
        <v>0.14192007383120731</v>
      </c>
      <c r="Y29" s="9">
        <v>1.5418583788990289E-2</v>
      </c>
      <c r="Z29" s="9">
        <v>7.1579458953629531E-8</v>
      </c>
      <c r="AA29" s="9">
        <v>5.8850677170880328E-2</v>
      </c>
      <c r="AB29" s="9">
        <f>Parameter!E21</f>
        <v>-0.505</v>
      </c>
      <c r="AC29" s="9">
        <f t="shared" si="9"/>
        <v>-1.7737855886105713E-3</v>
      </c>
      <c r="AD29" s="9">
        <f t="shared" si="10"/>
        <v>-2.3212560740743151E-10</v>
      </c>
      <c r="AE29" s="9">
        <f t="shared" si="11"/>
        <v>-3.4248155730330193E-10</v>
      </c>
      <c r="AF29" s="9">
        <f t="shared" si="12"/>
        <v>-2.7148988774381172E-10</v>
      </c>
      <c r="AG29" s="9">
        <f t="shared" si="13"/>
        <v>-2.967839568422029E-10</v>
      </c>
      <c r="AH29" s="9">
        <f t="shared" si="14"/>
        <v>-2.5686254229079626E-4</v>
      </c>
      <c r="AI29" s="9">
        <f t="shared" si="15"/>
        <v>-1.3507722389408371E-5</v>
      </c>
      <c r="AJ29" s="9">
        <f t="shared" si="16"/>
        <v>-1.4876958992942611E-5</v>
      </c>
      <c r="AK29" s="9">
        <f t="shared" si="17"/>
        <v>-5.8683197213424309E-5</v>
      </c>
      <c r="AL29" s="9">
        <f t="shared" si="18"/>
        <v>-5.3849286439402418E-8</v>
      </c>
      <c r="AM29" s="9">
        <f t="shared" si="19"/>
        <v>-4.3442942966960939E-6</v>
      </c>
      <c r="AN29" s="9">
        <f t="shared" si="20"/>
        <v>-4.3139682238396114E-3</v>
      </c>
      <c r="AO29" s="9">
        <f t="shared" si="21"/>
        <v>-7.1669637284759696E-2</v>
      </c>
      <c r="AP29" s="9">
        <f t="shared" si="22"/>
        <v>-7.786384813440096E-3</v>
      </c>
      <c r="AQ29" s="9">
        <f t="shared" si="23"/>
        <v>-3.6147626771582912E-8</v>
      </c>
      <c r="AR29" s="9">
        <f t="shared" si="24"/>
        <v>-2.9719591971294566E-2</v>
      </c>
    </row>
    <row r="30" spans="1:44" ht="51" x14ac:dyDescent="0.35">
      <c r="A30" s="9" t="s">
        <v>222</v>
      </c>
      <c r="B30" s="9" t="s">
        <v>65</v>
      </c>
      <c r="C30" s="9" t="s">
        <v>190</v>
      </c>
      <c r="D30" s="9" t="s">
        <v>245</v>
      </c>
      <c r="E30" s="9" t="s">
        <v>212</v>
      </c>
      <c r="F30" s="9" t="s">
        <v>55</v>
      </c>
      <c r="G30" s="9" t="s">
        <v>242</v>
      </c>
      <c r="H30" s="9">
        <v>-0.3</v>
      </c>
      <c r="I30" s="9" t="s">
        <v>253</v>
      </c>
      <c r="J30" s="9" t="b">
        <v>0</v>
      </c>
      <c r="K30" s="9" t="s">
        <v>121</v>
      </c>
      <c r="L30" s="9">
        <v>2.208048429993982E-3</v>
      </c>
      <c r="M30" s="9">
        <v>3.6407562204088151E-10</v>
      </c>
      <c r="N30" s="9">
        <v>2.8663092940161509E-10</v>
      </c>
      <c r="O30" s="9">
        <v>2.5259094968115899E-10</v>
      </c>
      <c r="P30" s="9">
        <v>4.5420277185105601E-10</v>
      </c>
      <c r="Q30" s="9">
        <v>3.5192848441430288E-4</v>
      </c>
      <c r="R30" s="9">
        <v>2.1914164794657789E-5</v>
      </c>
      <c r="S30" s="9">
        <v>1.9433235864921088E-5</v>
      </c>
      <c r="T30" s="9">
        <v>8.3342533686019886E-5</v>
      </c>
      <c r="U30" s="9">
        <v>5.4187122506649601E-8</v>
      </c>
      <c r="V30" s="9">
        <v>7.1635898272523946E-6</v>
      </c>
      <c r="W30" s="9">
        <v>3.666241880082197E-3</v>
      </c>
      <c r="X30" s="9">
        <v>0.1204346627355599</v>
      </c>
      <c r="Y30" s="9">
        <v>1.3385554914193229E-3</v>
      </c>
      <c r="Z30" s="9">
        <v>3.3063398258433237E-8</v>
      </c>
      <c r="AA30" s="9">
        <v>3.8871686669932431E-2</v>
      </c>
      <c r="AB30" s="9">
        <f>Parameter!E22</f>
        <v>-0.3</v>
      </c>
      <c r="AC30" s="9">
        <f t="shared" si="9"/>
        <v>-6.6241452899819459E-4</v>
      </c>
      <c r="AD30" s="9">
        <f t="shared" si="10"/>
        <v>-1.0922268661226444E-10</v>
      </c>
      <c r="AE30" s="9">
        <f t="shared" si="11"/>
        <v>-8.5989278820484523E-11</v>
      </c>
      <c r="AF30" s="9">
        <f t="shared" si="12"/>
        <v>-7.5777284904347689E-11</v>
      </c>
      <c r="AG30" s="9">
        <f t="shared" si="13"/>
        <v>-1.3626083155531679E-10</v>
      </c>
      <c r="AH30" s="9">
        <f t="shared" si="14"/>
        <v>-1.0557854532429086E-4</v>
      </c>
      <c r="AI30" s="9">
        <f t="shared" si="15"/>
        <v>-6.5742494383973369E-6</v>
      </c>
      <c r="AJ30" s="9">
        <f t="shared" si="16"/>
        <v>-5.829970759476326E-6</v>
      </c>
      <c r="AK30" s="9">
        <f t="shared" si="17"/>
        <v>-2.5002760105805966E-5</v>
      </c>
      <c r="AL30" s="9">
        <f t="shared" si="18"/>
        <v>-1.6256136751994878E-8</v>
      </c>
      <c r="AM30" s="9">
        <f t="shared" si="19"/>
        <v>-2.1490769481757184E-6</v>
      </c>
      <c r="AN30" s="9">
        <f t="shared" si="20"/>
        <v>-1.099872564024659E-3</v>
      </c>
      <c r="AO30" s="9">
        <f t="shared" si="21"/>
        <v>-3.6130398820667972E-2</v>
      </c>
      <c r="AP30" s="9">
        <f t="shared" si="22"/>
        <v>-4.0156664742579685E-4</v>
      </c>
      <c r="AQ30" s="9">
        <f t="shared" si="23"/>
        <v>-9.9190194775299701E-9</v>
      </c>
      <c r="AR30" s="9">
        <f t="shared" si="24"/>
        <v>-1.1661506000979729E-2</v>
      </c>
    </row>
    <row r="31" spans="1:44" ht="51" x14ac:dyDescent="0.35">
      <c r="A31" s="9" t="s">
        <v>223</v>
      </c>
      <c r="B31" s="9" t="s">
        <v>66</v>
      </c>
      <c r="C31" s="9" t="s">
        <v>193</v>
      </c>
      <c r="D31" s="9" t="s">
        <v>244</v>
      </c>
      <c r="E31" s="9" t="s">
        <v>212</v>
      </c>
      <c r="F31" s="9" t="s">
        <v>55</v>
      </c>
      <c r="G31" s="9" t="s">
        <v>242</v>
      </c>
      <c r="H31" s="9">
        <v>-3.7918864962611292E-4</v>
      </c>
      <c r="I31" s="9" t="s">
        <v>253</v>
      </c>
      <c r="J31" s="9" t="b">
        <v>0</v>
      </c>
      <c r="K31" s="9" t="s">
        <v>123</v>
      </c>
      <c r="L31" s="9">
        <v>0.7722763312339096</v>
      </c>
      <c r="M31" s="9">
        <v>1.632894618981998E-7</v>
      </c>
      <c r="N31" s="9">
        <v>3.0498514819627E-9</v>
      </c>
      <c r="O31" s="9">
        <v>1.0658229488526991E-8</v>
      </c>
      <c r="P31" s="9">
        <v>1.7610746071689179E-8</v>
      </c>
      <c r="Q31" s="9">
        <v>4.4266634782522088E-2</v>
      </c>
      <c r="R31" s="9">
        <v>2.3874160605787021E-3</v>
      </c>
      <c r="S31" s="9">
        <v>2.582192791907822E-3</v>
      </c>
      <c r="T31" s="9">
        <v>8.8204891425104608E-3</v>
      </c>
      <c r="U31" s="9">
        <v>1.174248891951587E-6</v>
      </c>
      <c r="V31" s="9">
        <v>8.7826087729740905E-4</v>
      </c>
      <c r="W31" s="9">
        <v>0.26623774034638248</v>
      </c>
      <c r="X31" s="9">
        <v>0.41572887627808591</v>
      </c>
      <c r="Y31" s="9">
        <v>4.4789838126912881E-2</v>
      </c>
      <c r="Z31" s="9">
        <v>2.2659798481796799E-7</v>
      </c>
      <c r="AA31" s="9">
        <v>9.9466637073283337</v>
      </c>
      <c r="AB31" s="9">
        <f>Parameter!E23</f>
        <v>-3.7918864962611292E-4</v>
      </c>
      <c r="AC31" s="9">
        <f t="shared" si="9"/>
        <v>-2.9283841917879488E-4</v>
      </c>
      <c r="AD31" s="9">
        <f t="shared" si="10"/>
        <v>-6.1917510555352999E-11</v>
      </c>
      <c r="AE31" s="9">
        <f t="shared" si="11"/>
        <v>-1.1564690650056356E-12</v>
      </c>
      <c r="AF31" s="9">
        <f t="shared" si="12"/>
        <v>-4.0414796471597656E-12</v>
      </c>
      <c r="AG31" s="9">
        <f t="shared" si="13"/>
        <v>-6.6777950218321923E-12</v>
      </c>
      <c r="AH31" s="9">
        <f t="shared" si="14"/>
        <v>-1.6785405466676872E-5</v>
      </c>
      <c r="AI31" s="9">
        <f t="shared" si="15"/>
        <v>-9.0528107210653217E-7</v>
      </c>
      <c r="AJ31" s="9">
        <f t="shared" si="16"/>
        <v>-9.7913819783780944E-7</v>
      </c>
      <c r="AK31" s="9">
        <f t="shared" si="17"/>
        <v>-3.3446293669903324E-6</v>
      </c>
      <c r="AL31" s="9">
        <f t="shared" si="18"/>
        <v>-4.4526185166408167E-10</v>
      </c>
      <c r="AM31" s="9">
        <f t="shared" si="19"/>
        <v>-3.3302655608184981E-7</v>
      </c>
      <c r="AN31" s="9">
        <f t="shared" si="20"/>
        <v>-1.0095432924145246E-4</v>
      </c>
      <c r="AO31" s="9">
        <f t="shared" si="21"/>
        <v>-1.5763967120646877E-4</v>
      </c>
      <c r="AP31" s="9">
        <f t="shared" si="22"/>
        <v>-1.6983798236316283E-5</v>
      </c>
      <c r="AQ31" s="9">
        <f t="shared" si="23"/>
        <v>-8.5923383871123723E-11</v>
      </c>
      <c r="AR31" s="9">
        <f t="shared" si="24"/>
        <v>-3.7716619794668968E-3</v>
      </c>
    </row>
    <row r="32" spans="1:44" ht="51" x14ac:dyDescent="0.35">
      <c r="A32" s="9" t="s">
        <v>224</v>
      </c>
      <c r="B32" s="9" t="s">
        <v>67</v>
      </c>
      <c r="C32" s="9" t="s">
        <v>193</v>
      </c>
      <c r="D32" s="9" t="s">
        <v>244</v>
      </c>
      <c r="E32" s="9" t="s">
        <v>212</v>
      </c>
      <c r="F32" s="9" t="s">
        <v>55</v>
      </c>
      <c r="G32" s="9" t="s">
        <v>242</v>
      </c>
      <c r="H32" s="9">
        <v>-2.7478223448371801E-3</v>
      </c>
      <c r="I32" s="9" t="s">
        <v>253</v>
      </c>
      <c r="J32" s="9" t="b">
        <v>0</v>
      </c>
      <c r="K32" s="9" t="s">
        <v>125</v>
      </c>
      <c r="L32" s="9">
        <v>1.013816366797277</v>
      </c>
      <c r="M32" s="9">
        <v>1.0188415340293791E-8</v>
      </c>
      <c r="N32" s="9">
        <v>5.6407313237395999E-9</v>
      </c>
      <c r="O32" s="9">
        <v>8.5295160988106743E-8</v>
      </c>
      <c r="P32" s="9">
        <v>7.442272141690216E-9</v>
      </c>
      <c r="Q32" s="9">
        <v>4.9213555083366294E-3</v>
      </c>
      <c r="R32" s="9">
        <v>1.783770246226439E-3</v>
      </c>
      <c r="S32" s="9">
        <v>2.7291905202341282E-3</v>
      </c>
      <c r="T32" s="9">
        <v>7.1770472219458434E-3</v>
      </c>
      <c r="U32" s="9">
        <v>6.4037668749905046E-5</v>
      </c>
      <c r="V32" s="9">
        <v>6.1635710567329715E-4</v>
      </c>
      <c r="W32" s="9">
        <v>0.1850213617106074</v>
      </c>
      <c r="X32" s="9">
        <v>2.4379899724975451</v>
      </c>
      <c r="Y32" s="9">
        <v>7.5651327777760707E-2</v>
      </c>
      <c r="Z32" s="9">
        <v>3.2232487038029151E-7</v>
      </c>
      <c r="AA32" s="9">
        <v>15.07177349127649</v>
      </c>
      <c r="AB32" s="9">
        <f>Parameter!E24</f>
        <v>-2.7478223448371801E-3</v>
      </c>
      <c r="AC32" s="9">
        <f t="shared" si="9"/>
        <v>-2.7857872662472045E-3</v>
      </c>
      <c r="AD32" s="9">
        <f t="shared" si="10"/>
        <v>-2.799595533054118E-11</v>
      </c>
      <c r="AE32" s="9">
        <f t="shared" si="11"/>
        <v>-1.5499727572594678E-11</v>
      </c>
      <c r="AF32" s="9">
        <f t="shared" si="12"/>
        <v>-2.3437594926960425E-10</v>
      </c>
      <c r="AG32" s="9">
        <f t="shared" si="13"/>
        <v>-2.0450041687295633E-11</v>
      </c>
      <c r="AH32" s="9">
        <f t="shared" si="14"/>
        <v>-1.3523010632694929E-5</v>
      </c>
      <c r="AI32" s="9">
        <f t="shared" si="15"/>
        <v>-4.9014837406367277E-6</v>
      </c>
      <c r="AJ32" s="9">
        <f t="shared" si="16"/>
        <v>-7.4993306948171455E-6</v>
      </c>
      <c r="AK32" s="9">
        <f t="shared" si="17"/>
        <v>-1.9721250726414395E-5</v>
      </c>
      <c r="AL32" s="9">
        <f t="shared" si="18"/>
        <v>-1.759641371022707E-7</v>
      </c>
      <c r="AM32" s="9">
        <f t="shared" si="19"/>
        <v>-1.693639827368257E-6</v>
      </c>
      <c r="AN32" s="9">
        <f t="shared" si="20"/>
        <v>-5.0840583198060927E-4</v>
      </c>
      <c r="AO32" s="9">
        <f t="shared" si="21"/>
        <v>-6.699163322917737E-3</v>
      </c>
      <c r="AP32" s="9">
        <f t="shared" si="22"/>
        <v>-2.0787640888433252E-4</v>
      </c>
      <c r="AQ32" s="9">
        <f t="shared" si="23"/>
        <v>-8.8569148112771275E-10</v>
      </c>
      <c r="AR32" s="9">
        <f t="shared" si="24"/>
        <v>-4.1414555975654216E-2</v>
      </c>
    </row>
    <row r="33" spans="1:44" ht="88.5" x14ac:dyDescent="0.35">
      <c r="A33" s="9" t="s">
        <v>225</v>
      </c>
      <c r="B33" s="9" t="s">
        <v>68</v>
      </c>
      <c r="C33" s="9" t="s">
        <v>193</v>
      </c>
      <c r="D33" s="9" t="s">
        <v>244</v>
      </c>
      <c r="E33" s="9" t="s">
        <v>212</v>
      </c>
      <c r="F33" s="9" t="s">
        <v>55</v>
      </c>
      <c r="G33" s="9" t="s">
        <v>242</v>
      </c>
      <c r="H33" s="9">
        <v>-2.0424372481724538E-2</v>
      </c>
      <c r="I33" s="9" t="s">
        <v>253</v>
      </c>
      <c r="J33" s="9" t="b">
        <v>0</v>
      </c>
      <c r="K33" s="9" t="s">
        <v>127</v>
      </c>
      <c r="L33" s="9">
        <v>0.6497856452523969</v>
      </c>
      <c r="M33" s="9">
        <v>7.3015263970924271E-8</v>
      </c>
      <c r="N33" s="9">
        <v>1.61072028884501E-9</v>
      </c>
      <c r="O33" s="9">
        <v>3.1340700686291001E-9</v>
      </c>
      <c r="P33" s="9">
        <v>9.3139061069586906E-10</v>
      </c>
      <c r="Q33" s="9">
        <v>2.2441633112353422E-3</v>
      </c>
      <c r="R33" s="9">
        <v>8.1467611954808472E-4</v>
      </c>
      <c r="S33" s="9">
        <v>6.7155556985020316E-4</v>
      </c>
      <c r="T33" s="9">
        <v>2.829349578445437E-3</v>
      </c>
      <c r="U33" s="9">
        <v>3.6992926622867551E-7</v>
      </c>
      <c r="V33" s="9">
        <v>2.5869400108990872E-4</v>
      </c>
      <c r="W33" s="9">
        <v>2.446838612115617E-2</v>
      </c>
      <c r="X33" s="9">
        <v>8.7892544286900007E-2</v>
      </c>
      <c r="Y33" s="9">
        <v>4.0480455315611147E-2</v>
      </c>
      <c r="Z33" s="9">
        <v>1.2271463816661679E-7</v>
      </c>
      <c r="AA33" s="9">
        <v>11.0814805714116</v>
      </c>
      <c r="AB33" s="9">
        <f>Parameter!E25</f>
        <v>-2.0424372481724538E-2</v>
      </c>
      <c r="AC33" s="9">
        <f t="shared" si="9"/>
        <v>-1.3271464051912677E-2</v>
      </c>
      <c r="AD33" s="9">
        <f t="shared" si="10"/>
        <v>-1.4912909481935989E-9</v>
      </c>
      <c r="AE33" s="9">
        <f t="shared" si="11"/>
        <v>-3.2897951143241423E-11</v>
      </c>
      <c r="AF33" s="9">
        <f t="shared" si="12"/>
        <v>-6.4011414465504726E-11</v>
      </c>
      <c r="AG33" s="9">
        <f t="shared" si="13"/>
        <v>-1.9023068758833321E-11</v>
      </c>
      <c r="AH33" s="9">
        <f t="shared" si="14"/>
        <v>-4.5835627378490946E-5</v>
      </c>
      <c r="AI33" s="9">
        <f t="shared" si="15"/>
        <v>-1.6639248517616033E-5</v>
      </c>
      <c r="AJ33" s="9">
        <f t="shared" si="16"/>
        <v>-1.3716101100797331E-5</v>
      </c>
      <c r="AK33" s="9">
        <f t="shared" si="17"/>
        <v>-5.7787689671179907E-5</v>
      </c>
      <c r="AL33" s="9">
        <f t="shared" si="18"/>
        <v>-7.55557312534551E-9</v>
      </c>
      <c r="AM33" s="9">
        <f t="shared" si="19"/>
        <v>-5.2836626370479495E-6</v>
      </c>
      <c r="AN33" s="9">
        <f t="shared" si="20"/>
        <v>-4.9975143216515272E-4</v>
      </c>
      <c r="AO33" s="9">
        <f t="shared" si="21"/>
        <v>-1.7951500628821159E-3</v>
      </c>
      <c r="AP33" s="9">
        <f t="shared" si="22"/>
        <v>-8.2678789759584807E-4</v>
      </c>
      <c r="AQ33" s="9">
        <f t="shared" si="23"/>
        <v>-2.5063694788750315E-9</v>
      </c>
      <c r="AR33" s="9">
        <f t="shared" si="24"/>
        <v>-0.22633228683950418</v>
      </c>
    </row>
    <row r="34" spans="1:44" ht="126" x14ac:dyDescent="0.35">
      <c r="A34" s="9" t="s">
        <v>226</v>
      </c>
      <c r="B34" s="9" t="s">
        <v>69</v>
      </c>
      <c r="C34" s="9" t="s">
        <v>194</v>
      </c>
      <c r="D34" s="9" t="s">
        <v>244</v>
      </c>
      <c r="E34" s="9" t="s">
        <v>212</v>
      </c>
      <c r="F34" s="9" t="s">
        <v>55</v>
      </c>
      <c r="G34" s="9" t="s">
        <v>242</v>
      </c>
      <c r="H34" s="9">
        <v>-8.3855793100000006E-2</v>
      </c>
      <c r="I34" s="9" t="s">
        <v>253</v>
      </c>
      <c r="J34" s="9" t="b">
        <v>0</v>
      </c>
      <c r="K34" s="9" t="s">
        <v>129</v>
      </c>
      <c r="L34" s="9">
        <v>2.6830673965996771E-2</v>
      </c>
      <c r="M34" s="9">
        <v>3.1512846881059259E-9</v>
      </c>
      <c r="N34" s="9">
        <v>8.6917637000798095E-11</v>
      </c>
      <c r="O34" s="9">
        <v>2.1744191989189871E-10</v>
      </c>
      <c r="P34" s="9">
        <v>5.1307427702569578E-11</v>
      </c>
      <c r="Q34" s="9">
        <v>1.002956273759337E-4</v>
      </c>
      <c r="R34" s="9">
        <v>3.0257248641636731E-5</v>
      </c>
      <c r="S34" s="9">
        <v>2.5642803060173979E-5</v>
      </c>
      <c r="T34" s="9">
        <v>9.9930704668498845E-5</v>
      </c>
      <c r="U34" s="9">
        <v>2.2783915428876511E-8</v>
      </c>
      <c r="V34" s="9">
        <v>9.1231301690130507E-6</v>
      </c>
      <c r="W34" s="9">
        <v>1.37078283243514E-3</v>
      </c>
      <c r="X34" s="9">
        <v>8.599485570436426E-3</v>
      </c>
      <c r="Y34" s="9">
        <v>1.7965527216665469E-3</v>
      </c>
      <c r="Z34" s="9">
        <v>2.7982870451679149E-8</v>
      </c>
      <c r="AA34" s="9">
        <v>0.47847426621165517</v>
      </c>
      <c r="AB34" s="9">
        <f>Parameter!E26</f>
        <v>-8.3855793100000006E-2</v>
      </c>
      <c r="AC34" s="9">
        <f t="shared" si="9"/>
        <v>-2.2499074448261817E-3</v>
      </c>
      <c r="AD34" s="9">
        <f t="shared" si="10"/>
        <v>-2.6425347680500856E-10</v>
      </c>
      <c r="AE34" s="9">
        <f t="shared" si="11"/>
        <v>-7.2885473850798297E-12</v>
      </c>
      <c r="AF34" s="9">
        <f t="shared" si="12"/>
        <v>-1.8233764645721833E-11</v>
      </c>
      <c r="AG34" s="9">
        <f t="shared" si="13"/>
        <v>-4.3024250419198831E-12</v>
      </c>
      <c r="AH34" s="9">
        <f t="shared" si="14"/>
        <v>-8.4103693780709929E-6</v>
      </c>
      <c r="AI34" s="9">
        <f t="shared" si="15"/>
        <v>-2.5372455818683461E-6</v>
      </c>
      <c r="AJ34" s="9">
        <f t="shared" si="16"/>
        <v>-2.1502975879179963E-6</v>
      </c>
      <c r="AK34" s="9">
        <f t="shared" si="17"/>
        <v>-8.3797684950188443E-6</v>
      </c>
      <c r="AL34" s="9">
        <f t="shared" si="18"/>
        <v>-1.9105632982117665E-9</v>
      </c>
      <c r="AM34" s="9">
        <f t="shared" si="19"/>
        <v>-7.6502731587712651E-7</v>
      </c>
      <c r="AN34" s="9">
        <f t="shared" si="20"/>
        <v>-1.1494808158171308E-4</v>
      </c>
      <c r="AO34" s="9">
        <f t="shared" si="21"/>
        <v>-7.2111668276095243E-4</v>
      </c>
      <c r="AP34" s="9">
        <f t="shared" si="22"/>
        <v>-1.5065135332131187E-4</v>
      </c>
      <c r="AQ34" s="9">
        <f t="shared" si="23"/>
        <v>-2.3465257949401106E-9</v>
      </c>
      <c r="AR34" s="9">
        <f t="shared" si="24"/>
        <v>-4.0122839071118882E-2</v>
      </c>
    </row>
    <row r="35" spans="1:44" ht="51" x14ac:dyDescent="0.35">
      <c r="A35" s="9" t="s">
        <v>227</v>
      </c>
      <c r="B35" s="9" t="s">
        <v>70</v>
      </c>
      <c r="C35" s="9" t="s">
        <v>190</v>
      </c>
      <c r="D35" s="9" t="s">
        <v>242</v>
      </c>
      <c r="E35" s="9" t="s">
        <v>212</v>
      </c>
      <c r="F35" s="9" t="s">
        <v>55</v>
      </c>
      <c r="G35" s="9" t="s">
        <v>242</v>
      </c>
      <c r="H35" s="9">
        <v>-0.04</v>
      </c>
      <c r="I35" s="9" t="s">
        <v>253</v>
      </c>
      <c r="J35" s="9" t="b">
        <v>0</v>
      </c>
      <c r="K35" s="9" t="s">
        <v>131</v>
      </c>
      <c r="L35" s="9">
        <v>3.7459900575597192E-2</v>
      </c>
      <c r="M35" s="9">
        <v>7.2260878933726889E-9</v>
      </c>
      <c r="N35" s="9">
        <v>1.3097977168314939E-9</v>
      </c>
      <c r="O35" s="9">
        <v>4.1174320812053044E-9</v>
      </c>
      <c r="P35" s="9">
        <v>3.5980193562740402E-9</v>
      </c>
      <c r="Q35" s="9">
        <v>2.1980029933349699E-3</v>
      </c>
      <c r="R35" s="9">
        <v>3.3936412856597128E-4</v>
      </c>
      <c r="S35" s="9">
        <v>3.586568813624875E-4</v>
      </c>
      <c r="T35" s="9">
        <v>1.219099686967621E-3</v>
      </c>
      <c r="U35" s="9">
        <v>5.3500743147412682E-7</v>
      </c>
      <c r="V35" s="9">
        <v>1.099924637363345E-4</v>
      </c>
      <c r="W35" s="9">
        <v>6.6013415538509895E-2</v>
      </c>
      <c r="X35" s="9">
        <v>1.5717170321801599</v>
      </c>
      <c r="Y35" s="9">
        <v>5.2357013470319749E-3</v>
      </c>
      <c r="Z35" s="9">
        <v>2.26225592115588E-7</v>
      </c>
      <c r="AA35" s="9">
        <v>0.55203482870377985</v>
      </c>
      <c r="AB35" s="9">
        <f>Parameter!E27</f>
        <v>-0.04</v>
      </c>
      <c r="AC35" s="9">
        <f t="shared" si="9"/>
        <v>-1.4983960230238876E-3</v>
      </c>
      <c r="AD35" s="9">
        <f t="shared" si="10"/>
        <v>-2.8904351573490754E-10</v>
      </c>
      <c r="AE35" s="9">
        <f t="shared" si="11"/>
        <v>-5.2391908673259758E-11</v>
      </c>
      <c r="AF35" s="9">
        <f t="shared" si="12"/>
        <v>-1.6469728324821219E-10</v>
      </c>
      <c r="AG35" s="9">
        <f t="shared" si="13"/>
        <v>-1.4392077425096161E-10</v>
      </c>
      <c r="AH35" s="9">
        <f t="shared" si="14"/>
        <v>-8.7920119733398799E-5</v>
      </c>
      <c r="AI35" s="9">
        <f t="shared" si="15"/>
        <v>-1.3574565142638852E-5</v>
      </c>
      <c r="AJ35" s="9">
        <f t="shared" si="16"/>
        <v>-1.4346275254499501E-5</v>
      </c>
      <c r="AK35" s="9">
        <f t="shared" si="17"/>
        <v>-4.8763987478704838E-5</v>
      </c>
      <c r="AL35" s="9">
        <f t="shared" si="18"/>
        <v>-2.1400297258965072E-8</v>
      </c>
      <c r="AM35" s="9">
        <f t="shared" si="19"/>
        <v>-4.3996985494533804E-6</v>
      </c>
      <c r="AN35" s="9">
        <f t="shared" si="20"/>
        <v>-2.6405366215403957E-3</v>
      </c>
      <c r="AO35" s="9">
        <f t="shared" si="21"/>
        <v>-6.2868681287206393E-2</v>
      </c>
      <c r="AP35" s="9">
        <f t="shared" si="22"/>
        <v>-2.09428053881279E-4</v>
      </c>
      <c r="AQ35" s="9">
        <f t="shared" si="23"/>
        <v>-9.0490236846235195E-9</v>
      </c>
      <c r="AR35" s="9">
        <f t="shared" si="24"/>
        <v>-2.2081393148151194E-2</v>
      </c>
    </row>
    <row r="36" spans="1:44" ht="51" x14ac:dyDescent="0.35">
      <c r="A36" s="9" t="s">
        <v>228</v>
      </c>
      <c r="B36" s="9" t="s">
        <v>71</v>
      </c>
      <c r="C36" s="9" t="s">
        <v>190</v>
      </c>
      <c r="D36" s="9" t="s">
        <v>243</v>
      </c>
      <c r="E36" s="9" t="s">
        <v>212</v>
      </c>
      <c r="F36" s="9" t="s">
        <v>55</v>
      </c>
      <c r="G36" s="9" t="s">
        <v>242</v>
      </c>
      <c r="H36" s="9">
        <v>6.6E-4</v>
      </c>
      <c r="I36" s="9" t="s">
        <v>253</v>
      </c>
      <c r="J36" s="9" t="b">
        <v>0</v>
      </c>
      <c r="K36" s="9" t="s">
        <v>133</v>
      </c>
      <c r="L36" s="9">
        <v>1.342292180499489</v>
      </c>
      <c r="M36" s="9">
        <v>2.5839038886390421E-7</v>
      </c>
      <c r="N36" s="9">
        <v>3.1457089170779107E-8</v>
      </c>
      <c r="O36" s="9">
        <v>9.3466700407268843E-8</v>
      </c>
      <c r="P36" s="9">
        <v>3.320404790203379E-8</v>
      </c>
      <c r="Q36" s="9">
        <v>3.4444866719688112E-2</v>
      </c>
      <c r="R36" s="9">
        <v>2.9479207247286952E-3</v>
      </c>
      <c r="S36" s="9">
        <v>6.0377513328860339E-3</v>
      </c>
      <c r="T36" s="9">
        <v>1.5957123563092659E-2</v>
      </c>
      <c r="U36" s="9">
        <v>2.0596977310040428E-5</v>
      </c>
      <c r="V36" s="9">
        <v>1.4750233406133891E-3</v>
      </c>
      <c r="W36" s="9">
        <v>0.76309303477408341</v>
      </c>
      <c r="X36" s="9">
        <v>4.9660910515295491</v>
      </c>
      <c r="Y36" s="9">
        <v>3.6683109963786</v>
      </c>
      <c r="Z36" s="9">
        <v>2.1845386276399269E-5</v>
      </c>
      <c r="AA36" s="9">
        <v>32.450500873298537</v>
      </c>
      <c r="AB36" s="9">
        <f>Parameter!E28</f>
        <v>6.6E-4</v>
      </c>
      <c r="AC36" s="9">
        <f t="shared" si="9"/>
        <v>8.8591283912966266E-4</v>
      </c>
      <c r="AD36" s="9">
        <f t="shared" si="10"/>
        <v>1.7053765665017679E-10</v>
      </c>
      <c r="AE36" s="9">
        <f t="shared" si="11"/>
        <v>2.0761678852714212E-11</v>
      </c>
      <c r="AF36" s="9">
        <f t="shared" si="12"/>
        <v>6.1688022268797437E-11</v>
      </c>
      <c r="AG36" s="9">
        <f t="shared" si="13"/>
        <v>2.1914671615342301E-11</v>
      </c>
      <c r="AH36" s="9">
        <f t="shared" si="14"/>
        <v>2.2733612034994155E-5</v>
      </c>
      <c r="AI36" s="9">
        <f t="shared" si="15"/>
        <v>1.945627678320939E-6</v>
      </c>
      <c r="AJ36" s="9">
        <f t="shared" si="16"/>
        <v>3.9849158797047825E-6</v>
      </c>
      <c r="AK36" s="9">
        <f t="shared" si="17"/>
        <v>1.0531701551641155E-5</v>
      </c>
      <c r="AL36" s="9">
        <f t="shared" si="18"/>
        <v>1.3594005024626683E-8</v>
      </c>
      <c r="AM36" s="9">
        <f t="shared" si="19"/>
        <v>9.7351540480483679E-7</v>
      </c>
      <c r="AN36" s="9">
        <f t="shared" si="20"/>
        <v>5.0364140295089507E-4</v>
      </c>
      <c r="AO36" s="9">
        <f t="shared" si="21"/>
        <v>3.2776200940095022E-3</v>
      </c>
      <c r="AP36" s="9">
        <f t="shared" si="22"/>
        <v>2.421085257609876E-3</v>
      </c>
      <c r="AQ36" s="9">
        <f t="shared" si="23"/>
        <v>1.4417954942423517E-8</v>
      </c>
      <c r="AR36" s="9">
        <f t="shared" si="24"/>
        <v>2.1417330576377035E-2</v>
      </c>
    </row>
    <row r="37" spans="1:44" ht="51" x14ac:dyDescent="0.35">
      <c r="A37" s="9" t="s">
        <v>229</v>
      </c>
      <c r="B37" s="9" t="s">
        <v>72</v>
      </c>
      <c r="C37" s="9" t="s">
        <v>190</v>
      </c>
      <c r="D37" s="9" t="s">
        <v>243</v>
      </c>
      <c r="E37" s="9" t="s">
        <v>212</v>
      </c>
      <c r="F37" s="9" t="s">
        <v>55</v>
      </c>
      <c r="G37" s="9" t="s">
        <v>242</v>
      </c>
      <c r="H37" s="9">
        <v>2.5000000000000001E-3</v>
      </c>
      <c r="I37" s="9" t="s">
        <v>253</v>
      </c>
      <c r="J37" s="9" t="b">
        <v>0</v>
      </c>
      <c r="K37" s="9" t="s">
        <v>135</v>
      </c>
      <c r="L37" s="9">
        <v>2.5580402693085501E-2</v>
      </c>
      <c r="M37" s="9">
        <v>2.1004277625788571E-9</v>
      </c>
      <c r="N37" s="9">
        <v>9.0508769525088387E-10</v>
      </c>
      <c r="O37" s="9">
        <v>2.8521571768771219E-9</v>
      </c>
      <c r="P37" s="9">
        <v>1.7495728641269059E-9</v>
      </c>
      <c r="Q37" s="9">
        <v>2.8447739659086622E-3</v>
      </c>
      <c r="R37" s="9">
        <v>1.2832282723482561E-4</v>
      </c>
      <c r="S37" s="9">
        <v>1.980966693215347E-4</v>
      </c>
      <c r="T37" s="9">
        <v>5.1975491861413451E-4</v>
      </c>
      <c r="U37" s="9">
        <v>1.7517464494632079E-6</v>
      </c>
      <c r="V37" s="9">
        <v>4.1329404120169711E-5</v>
      </c>
      <c r="W37" s="9">
        <v>2.177479834093006E-2</v>
      </c>
      <c r="X37" s="9">
        <v>0.27914175613449521</v>
      </c>
      <c r="Y37" s="9">
        <v>4.6092443869325282E-2</v>
      </c>
      <c r="Z37" s="9">
        <v>1.2069949266271969E-7</v>
      </c>
      <c r="AA37" s="9">
        <v>0.47033472072853499</v>
      </c>
      <c r="AB37" s="9">
        <f>Parameter!E29</f>
        <v>2.5000000000000001E-3</v>
      </c>
      <c r="AC37" s="9">
        <f t="shared" si="9"/>
        <v>6.395100673271375E-5</v>
      </c>
      <c r="AD37" s="9">
        <f t="shared" si="10"/>
        <v>5.2510694064471424E-12</v>
      </c>
      <c r="AE37" s="9">
        <f t="shared" si="11"/>
        <v>2.2627192381272095E-12</v>
      </c>
      <c r="AF37" s="9">
        <f t="shared" si="12"/>
        <v>7.1303929421928048E-12</v>
      </c>
      <c r="AG37" s="9">
        <f t="shared" si="13"/>
        <v>4.3739321603172648E-12</v>
      </c>
      <c r="AH37" s="9">
        <f t="shared" si="14"/>
        <v>7.1119349147716553E-6</v>
      </c>
      <c r="AI37" s="9">
        <f t="shared" si="15"/>
        <v>3.2080706808706406E-7</v>
      </c>
      <c r="AJ37" s="9">
        <f t="shared" si="16"/>
        <v>4.9524167330383677E-7</v>
      </c>
      <c r="AK37" s="9">
        <f t="shared" si="17"/>
        <v>1.2993872965353363E-6</v>
      </c>
      <c r="AL37" s="9">
        <f t="shared" si="18"/>
        <v>4.3793661236580198E-9</v>
      </c>
      <c r="AM37" s="9">
        <f t="shared" si="19"/>
        <v>1.0332351030042428E-7</v>
      </c>
      <c r="AN37" s="9">
        <f t="shared" si="20"/>
        <v>5.4436995852325149E-5</v>
      </c>
      <c r="AO37" s="9">
        <f t="shared" si="21"/>
        <v>6.9785439033623808E-4</v>
      </c>
      <c r="AP37" s="9">
        <f t="shared" si="22"/>
        <v>1.152311096733132E-4</v>
      </c>
      <c r="AQ37" s="9">
        <f t="shared" si="23"/>
        <v>3.0174873165679923E-10</v>
      </c>
      <c r="AR37" s="9">
        <f t="shared" si="24"/>
        <v>1.1758368018213376E-3</v>
      </c>
    </row>
    <row r="38" spans="1:44" ht="51" x14ac:dyDescent="0.35">
      <c r="A38" s="9" t="s">
        <v>230</v>
      </c>
      <c r="B38" s="9" t="s">
        <v>73</v>
      </c>
      <c r="C38" s="9" t="s">
        <v>190</v>
      </c>
      <c r="D38" s="9" t="s">
        <v>241</v>
      </c>
      <c r="E38" s="9" t="s">
        <v>212</v>
      </c>
      <c r="F38" s="9" t="s">
        <v>55</v>
      </c>
      <c r="G38" s="9" t="s">
        <v>242</v>
      </c>
      <c r="H38" s="9">
        <v>0.14499999999999999</v>
      </c>
      <c r="I38" s="9" t="s">
        <v>253</v>
      </c>
      <c r="J38" s="9" t="b">
        <v>0</v>
      </c>
      <c r="K38" s="9" t="s">
        <v>137</v>
      </c>
      <c r="L38" s="9">
        <v>8.4571379716073973E-5</v>
      </c>
      <c r="M38" s="9">
        <v>7.7459721131176098E-12</v>
      </c>
      <c r="N38" s="9">
        <v>1.4691193799656931E-11</v>
      </c>
      <c r="O38" s="9">
        <v>1.0058878357066929E-10</v>
      </c>
      <c r="P38" s="9">
        <v>2.8727987446797582E-12</v>
      </c>
      <c r="Q38" s="9">
        <v>7.0911767194581524E-6</v>
      </c>
      <c r="R38" s="9">
        <v>2.6803938140320069E-7</v>
      </c>
      <c r="S38" s="9">
        <v>4.8914605540711653E-7</v>
      </c>
      <c r="T38" s="9">
        <v>9.326060650242919E-7</v>
      </c>
      <c r="U38" s="9">
        <v>7.3332842002592953E-9</v>
      </c>
      <c r="V38" s="9">
        <v>2.1229913392476989E-7</v>
      </c>
      <c r="W38" s="9">
        <v>3.0488792083647201E-4</v>
      </c>
      <c r="X38" s="9">
        <v>1.506435435302732E-3</v>
      </c>
      <c r="Y38" s="9">
        <v>3.3152572131355023E-4</v>
      </c>
      <c r="Z38" s="9">
        <v>2.8042518470463721E-10</v>
      </c>
      <c r="AA38" s="9">
        <v>1.549668715319379E-3</v>
      </c>
      <c r="AB38" s="9">
        <f>Parameter!E30</f>
        <v>0.14499999999999999</v>
      </c>
      <c r="AC38" s="9">
        <f t="shared" si="9"/>
        <v>1.2262850058830725E-5</v>
      </c>
      <c r="AD38" s="9">
        <f t="shared" si="10"/>
        <v>1.1231659564020534E-12</v>
      </c>
      <c r="AE38" s="9">
        <f t="shared" si="11"/>
        <v>2.1302231009502548E-12</v>
      </c>
      <c r="AF38" s="9">
        <f t="shared" si="12"/>
        <v>1.4585373617747047E-11</v>
      </c>
      <c r="AG38" s="9">
        <f t="shared" si="13"/>
        <v>4.1655581797856492E-13</v>
      </c>
      <c r="AH38" s="9">
        <f t="shared" si="14"/>
        <v>1.0282206243214321E-6</v>
      </c>
      <c r="AI38" s="9">
        <f t="shared" si="15"/>
        <v>3.8865710303464097E-8</v>
      </c>
      <c r="AJ38" s="9">
        <f t="shared" si="16"/>
        <v>7.0926178034031898E-8</v>
      </c>
      <c r="AK38" s="9">
        <f t="shared" si="17"/>
        <v>1.3522787942852232E-7</v>
      </c>
      <c r="AL38" s="9">
        <f t="shared" si="18"/>
        <v>1.0633262090375976E-9</v>
      </c>
      <c r="AM38" s="9">
        <f t="shared" si="19"/>
        <v>3.0783374419091632E-8</v>
      </c>
      <c r="AN38" s="9">
        <f t="shared" si="20"/>
        <v>4.4208748521288437E-5</v>
      </c>
      <c r="AO38" s="9">
        <f t="shared" si="21"/>
        <v>2.1843313811889612E-4</v>
      </c>
      <c r="AP38" s="9">
        <f t="shared" si="22"/>
        <v>4.8071229590464778E-5</v>
      </c>
      <c r="AQ38" s="9">
        <f t="shared" si="23"/>
        <v>4.0661651782172392E-11</v>
      </c>
      <c r="AR38" s="9">
        <f t="shared" si="24"/>
        <v>2.2470196372130992E-4</v>
      </c>
    </row>
    <row r="39" spans="1:44" ht="51" x14ac:dyDescent="0.35">
      <c r="A39" s="9" t="s">
        <v>231</v>
      </c>
      <c r="B39" s="9" t="s">
        <v>74</v>
      </c>
      <c r="C39" s="9" t="s">
        <v>190</v>
      </c>
      <c r="D39" s="9" t="s">
        <v>243</v>
      </c>
      <c r="E39" s="9" t="s">
        <v>212</v>
      </c>
      <c r="F39" s="9" t="s">
        <v>55</v>
      </c>
      <c r="G39" s="9" t="s">
        <v>242</v>
      </c>
      <c r="H39" s="9">
        <v>-5.0000000000000001E-3</v>
      </c>
      <c r="I39" s="9" t="s">
        <v>253</v>
      </c>
      <c r="J39" s="9" t="b">
        <v>0</v>
      </c>
      <c r="K39" s="9" t="s">
        <v>139</v>
      </c>
      <c r="L39" s="9">
        <v>7.5104336301384357E-3</v>
      </c>
      <c r="M39" s="9">
        <v>1.5369118831887661E-9</v>
      </c>
      <c r="N39" s="9">
        <v>2.4058930938819672E-10</v>
      </c>
      <c r="O39" s="9">
        <v>8.635093203273432E-10</v>
      </c>
      <c r="P39" s="9">
        <v>1.403278164489439E-9</v>
      </c>
      <c r="Q39" s="9">
        <v>5.5767578115792729E-4</v>
      </c>
      <c r="R39" s="9">
        <v>9.2654878628291011E-5</v>
      </c>
      <c r="S39" s="9">
        <v>8.5755191011558317E-5</v>
      </c>
      <c r="T39" s="9">
        <v>3.9617069277285888E-4</v>
      </c>
      <c r="U39" s="9">
        <v>8.7759444709528551E-8</v>
      </c>
      <c r="V39" s="9">
        <v>3.0780947857059748E-5</v>
      </c>
      <c r="W39" s="9">
        <v>1.525574486162721E-2</v>
      </c>
      <c r="X39" s="9">
        <v>0.14796941066064709</v>
      </c>
      <c r="Y39" s="9">
        <v>1.0907473001971399E-3</v>
      </c>
      <c r="Z39" s="9">
        <v>2.9164679422452141E-8</v>
      </c>
      <c r="AA39" s="9">
        <v>0.1133021145125393</v>
      </c>
      <c r="AB39" s="9">
        <f>Parameter!E31</f>
        <v>-5.0000000000000001E-3</v>
      </c>
      <c r="AC39" s="9">
        <f t="shared" si="9"/>
        <v>-3.7552168150692178E-5</v>
      </c>
      <c r="AD39" s="9">
        <f t="shared" si="10"/>
        <v>-7.6845594159438302E-12</v>
      </c>
      <c r="AE39" s="9">
        <f t="shared" si="11"/>
        <v>-1.2029465469409836E-12</v>
      </c>
      <c r="AF39" s="9">
        <f t="shared" si="12"/>
        <v>-4.3175466016367158E-12</v>
      </c>
      <c r="AG39" s="9">
        <f t="shared" si="13"/>
        <v>-7.0163908224471956E-12</v>
      </c>
      <c r="AH39" s="9">
        <f t="shared" si="14"/>
        <v>-2.7883789057896366E-6</v>
      </c>
      <c r="AI39" s="9">
        <f t="shared" si="15"/>
        <v>-4.6327439314145508E-7</v>
      </c>
      <c r="AJ39" s="9">
        <f t="shared" si="16"/>
        <v>-4.2877595505779157E-7</v>
      </c>
      <c r="AK39" s="9">
        <f t="shared" si="17"/>
        <v>-1.9808534638642944E-6</v>
      </c>
      <c r="AL39" s="9">
        <f t="shared" si="18"/>
        <v>-4.3879722354764276E-10</v>
      </c>
      <c r="AM39" s="9">
        <f t="shared" si="19"/>
        <v>-1.5390473928529873E-7</v>
      </c>
      <c r="AN39" s="9">
        <f t="shared" si="20"/>
        <v>-7.6278724308136056E-5</v>
      </c>
      <c r="AO39" s="9">
        <f t="shared" si="21"/>
        <v>-7.3984705330323549E-4</v>
      </c>
      <c r="AP39" s="9">
        <f t="shared" si="22"/>
        <v>-5.4537365009856997E-6</v>
      </c>
      <c r="AQ39" s="9">
        <f t="shared" si="23"/>
        <v>-1.458233971122607E-10</v>
      </c>
      <c r="AR39" s="9">
        <f t="shared" si="24"/>
        <v>-5.6651057256269647E-4</v>
      </c>
    </row>
    <row r="40" spans="1:44" ht="51" x14ac:dyDescent="0.35">
      <c r="A40" s="9" t="s">
        <v>232</v>
      </c>
      <c r="B40" s="9" t="s">
        <v>75</v>
      </c>
      <c r="C40" s="9" t="s">
        <v>190</v>
      </c>
      <c r="D40" s="9" t="s">
        <v>246</v>
      </c>
      <c r="E40" s="9" t="s">
        <v>212</v>
      </c>
      <c r="F40" s="9" t="s">
        <v>55</v>
      </c>
      <c r="G40" s="9" t="s">
        <v>242</v>
      </c>
      <c r="H40" s="9">
        <v>0.17967</v>
      </c>
      <c r="I40" s="9" t="s">
        <v>254</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232</v>
      </c>
      <c r="B41" s="9" t="s">
        <v>75</v>
      </c>
      <c r="C41" s="9" t="s">
        <v>190</v>
      </c>
      <c r="D41" s="9" t="s">
        <v>246</v>
      </c>
      <c r="E41" s="9" t="s">
        <v>212</v>
      </c>
      <c r="F41" s="9" t="s">
        <v>55</v>
      </c>
      <c r="G41" s="9" t="s">
        <v>242</v>
      </c>
      <c r="H41" s="9">
        <v>1.777778E-2</v>
      </c>
      <c r="I41" s="9" t="s">
        <v>254</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213</v>
      </c>
      <c r="B42" s="9" t="s">
        <v>56</v>
      </c>
      <c r="C42" s="9" t="s">
        <v>190</v>
      </c>
      <c r="D42" s="9" t="s">
        <v>242</v>
      </c>
      <c r="E42" s="9" t="s">
        <v>213</v>
      </c>
      <c r="F42" s="9" t="s">
        <v>56</v>
      </c>
      <c r="G42" s="9" t="s">
        <v>242</v>
      </c>
      <c r="H42" s="9">
        <v>-1</v>
      </c>
      <c r="I42" s="9" t="s">
        <v>252</v>
      </c>
      <c r="J42" s="9" t="b">
        <v>0</v>
      </c>
      <c r="AB42" s="9">
        <f>H42</f>
        <v>-1</v>
      </c>
      <c r="AC42" s="9">
        <f t="shared" ref="AC42:AR42" si="25">+AC43+AC44+AC45+AC46+AC47+AC48+AC49+AC50+AC51+AC52+AC53+AC54+AC55+AC56+AC57+AC58+AC59+AC60</f>
        <v>9.6287507104613229E-2</v>
      </c>
      <c r="AD42" s="9">
        <f t="shared" si="25"/>
        <v>-1.0197680226855453E-8</v>
      </c>
      <c r="AE42" s="9">
        <f t="shared" si="25"/>
        <v>1.4936202648932462E-9</v>
      </c>
      <c r="AF42" s="9">
        <f t="shared" si="25"/>
        <v>-2.1532748963065236E-10</v>
      </c>
      <c r="AG42" s="9">
        <f t="shared" si="25"/>
        <v>4.1040097963957795E-11</v>
      </c>
      <c r="AH42" s="9">
        <f t="shared" si="25"/>
        <v>2.5901719453926808E-5</v>
      </c>
      <c r="AI42" s="9">
        <f t="shared" si="25"/>
        <v>-1.3841683064087806E-4</v>
      </c>
      <c r="AJ42" s="9">
        <f t="shared" si="25"/>
        <v>-1.0852082908330013E-4</v>
      </c>
      <c r="AK42" s="9">
        <f t="shared" si="25"/>
        <v>-5.1585074835491383E-4</v>
      </c>
      <c r="AL42" s="9">
        <f t="shared" si="25"/>
        <v>2.0524850976586336E-6</v>
      </c>
      <c r="AM42" s="9">
        <f t="shared" si="25"/>
        <v>-4.6275362274915063E-5</v>
      </c>
      <c r="AN42" s="9">
        <f t="shared" si="25"/>
        <v>9.3990909800774607E-3</v>
      </c>
      <c r="AO42" s="9">
        <f t="shared" si="25"/>
        <v>1.3614602103505978E-2</v>
      </c>
      <c r="AP42" s="9">
        <f t="shared" si="25"/>
        <v>-8.5130355357718422E-3</v>
      </c>
      <c r="AQ42" s="9">
        <f t="shared" si="25"/>
        <v>3.3810818483852999E-8</v>
      </c>
      <c r="AR42" s="9">
        <f t="shared" si="25"/>
        <v>-1.4093753604665282</v>
      </c>
    </row>
    <row r="43" spans="1:44" ht="76" x14ac:dyDescent="0.35">
      <c r="A43" s="9" t="s">
        <v>216</v>
      </c>
      <c r="B43" s="9" t="s">
        <v>59</v>
      </c>
      <c r="C43" s="9" t="s">
        <v>191</v>
      </c>
      <c r="D43" s="9" t="s">
        <v>243</v>
      </c>
      <c r="E43" s="9" t="s">
        <v>213</v>
      </c>
      <c r="F43" s="9" t="s">
        <v>56</v>
      </c>
      <c r="G43" s="9" t="s">
        <v>242</v>
      </c>
      <c r="H43" s="9">
        <v>-2.2249999999999999E-2</v>
      </c>
      <c r="I43" s="9" t="s">
        <v>253</v>
      </c>
      <c r="J43" s="9" t="b">
        <v>0</v>
      </c>
      <c r="K43" s="9" t="s">
        <v>141</v>
      </c>
      <c r="L43" s="9">
        <v>8.6794167415729359E-2</v>
      </c>
      <c r="M43" s="9">
        <v>2.1284564433042459E-8</v>
      </c>
      <c r="N43" s="9">
        <v>1.6120344556734801E-9</v>
      </c>
      <c r="O43" s="9">
        <v>1.6156546777607789E-8</v>
      </c>
      <c r="P43" s="9">
        <v>7.5689813863396901E-9</v>
      </c>
      <c r="Q43" s="9">
        <v>6.196898803682095E-3</v>
      </c>
      <c r="R43" s="9">
        <v>2.662256396925514E-4</v>
      </c>
      <c r="S43" s="9">
        <v>2.7319140428780998E-4</v>
      </c>
      <c r="T43" s="9">
        <v>6.7799511386616251E-4</v>
      </c>
      <c r="U43" s="9">
        <v>6.5033429044003735E-7</v>
      </c>
      <c r="V43" s="9">
        <v>6.1240577241980767E-5</v>
      </c>
      <c r="W43" s="9">
        <v>0.31950666496318308</v>
      </c>
      <c r="X43" s="9">
        <v>2.499343636939138</v>
      </c>
      <c r="Y43" s="9">
        <v>6.2995751670887473E-3</v>
      </c>
      <c r="Z43" s="9">
        <v>2.1158529251567519E-7</v>
      </c>
      <c r="AA43" s="9">
        <v>1.4173422897516881</v>
      </c>
      <c r="AB43" s="9">
        <f>Parameter!E32</f>
        <v>-2.2249999999999999E-2</v>
      </c>
      <c r="AC43" s="9">
        <f t="shared" ref="AC43:AC60" si="26">AB43*L43</f>
        <v>-1.9311702249999781E-3</v>
      </c>
      <c r="AD43" s="9">
        <f t="shared" ref="AD43:AD60" si="27">AB43*M43</f>
        <v>-4.7358155863519475E-10</v>
      </c>
      <c r="AE43" s="9">
        <f t="shared" ref="AE43:AE60" si="28">AB43*N43</f>
        <v>-3.5867766638734927E-11</v>
      </c>
      <c r="AF43" s="9">
        <f t="shared" ref="AF43:AF60" si="29">AB43*O43</f>
        <v>-3.5948316580177326E-10</v>
      </c>
      <c r="AG43" s="9">
        <f t="shared" ref="AG43:AG60" si="30">AB43*P43</f>
        <v>-1.6840983584605809E-10</v>
      </c>
      <c r="AH43" s="9">
        <f t="shared" ref="AH43:AH60" si="31">AB43*Q43</f>
        <v>-1.3788099838192661E-4</v>
      </c>
      <c r="AI43" s="9">
        <f t="shared" ref="AI43:AI60" si="32">AB43*R43</f>
        <v>-5.9235204831592684E-6</v>
      </c>
      <c r="AJ43" s="9">
        <f t="shared" ref="AJ43:AJ60" si="33">AB43*S43</f>
        <v>-6.0785087454037715E-6</v>
      </c>
      <c r="AK43" s="9">
        <f t="shared" ref="AK43:AK60" si="34">AB43*T43</f>
        <v>-1.5085391283522116E-5</v>
      </c>
      <c r="AL43" s="9">
        <f t="shared" ref="AL43:AL60" si="35">AB43*U43</f>
        <v>-1.4469937962290831E-8</v>
      </c>
      <c r="AM43" s="9">
        <f t="shared" ref="AM43:AM60" si="36">AB43*V43</f>
        <v>-1.3626028436340721E-6</v>
      </c>
      <c r="AN43" s="9">
        <f t="shared" ref="AN43:AN60" si="37">AB43*W43</f>
        <v>-7.1090232954308229E-3</v>
      </c>
      <c r="AO43" s="9">
        <f t="shared" ref="AO43:AO60" si="38">AB43*X43</f>
        <v>-5.5610395921895817E-2</v>
      </c>
      <c r="AP43" s="9">
        <f t="shared" ref="AP43:AP60" si="39">AB43*Y43</f>
        <v>-1.4016554746772462E-4</v>
      </c>
      <c r="AQ43" s="9">
        <f t="shared" ref="AQ43:AQ60" si="40">AB43*Z43</f>
        <v>-4.7077727584737724E-9</v>
      </c>
      <c r="AR43" s="9">
        <f t="shared" ref="AR43:AR60" si="41">AB43*AA43</f>
        <v>-3.1535865946975057E-2</v>
      </c>
    </row>
    <row r="44" spans="1:44" ht="51" x14ac:dyDescent="0.35">
      <c r="A44" s="9" t="s">
        <v>217</v>
      </c>
      <c r="B44" s="9" t="s">
        <v>60</v>
      </c>
      <c r="C44" s="9" t="s">
        <v>191</v>
      </c>
      <c r="D44" s="9" t="s">
        <v>239</v>
      </c>
      <c r="E44" s="9" t="s">
        <v>213</v>
      </c>
      <c r="F44" s="9" t="s">
        <v>56</v>
      </c>
      <c r="G44" s="9" t="s">
        <v>242</v>
      </c>
      <c r="H44" s="9">
        <v>0.2</v>
      </c>
      <c r="I44" s="9" t="s">
        <v>253</v>
      </c>
      <c r="J44" s="9" t="b">
        <v>0</v>
      </c>
      <c r="K44" s="9" t="s">
        <v>143</v>
      </c>
      <c r="L44" s="9">
        <v>5.8584419319588618E-2</v>
      </c>
      <c r="M44" s="9">
        <v>3.7607381773061864E-9</v>
      </c>
      <c r="N44" s="9">
        <v>4.5481213633874461E-9</v>
      </c>
      <c r="O44" s="9">
        <v>5.0665591284556509E-9</v>
      </c>
      <c r="P44" s="9">
        <v>2.1630794662037309E-9</v>
      </c>
      <c r="Q44" s="9">
        <v>2.589862362777277E-3</v>
      </c>
      <c r="R44" s="9">
        <v>2.4260756430623471E-4</v>
      </c>
      <c r="S44" s="9">
        <v>2.5962873599580979E-4</v>
      </c>
      <c r="T44" s="9">
        <v>8.9292364569324952E-4</v>
      </c>
      <c r="U44" s="9">
        <v>6.1113657845979883E-6</v>
      </c>
      <c r="V44" s="9">
        <v>7.9774478582690837E-5</v>
      </c>
      <c r="W44" s="9">
        <v>6.3213471797680276E-2</v>
      </c>
      <c r="X44" s="9">
        <v>0.73003741087568896</v>
      </c>
      <c r="Y44" s="9">
        <v>1.0444836075149219E-2</v>
      </c>
      <c r="Z44" s="9">
        <v>2.291509332969943E-7</v>
      </c>
      <c r="AA44" s="9">
        <v>0.90114579763860725</v>
      </c>
      <c r="AB44" s="9">
        <f>Parameter!E33</f>
        <v>0.56000000000000005</v>
      </c>
      <c r="AC44" s="9">
        <f t="shared" si="26"/>
        <v>3.2807274818969633E-2</v>
      </c>
      <c r="AD44" s="9">
        <f t="shared" si="27"/>
        <v>2.1060133792914644E-9</v>
      </c>
      <c r="AE44" s="9">
        <f t="shared" si="28"/>
        <v>2.5469479634969699E-9</v>
      </c>
      <c r="AF44" s="9">
        <f t="shared" si="29"/>
        <v>2.8372731119351647E-9</v>
      </c>
      <c r="AG44" s="9">
        <f t="shared" si="30"/>
        <v>1.2113245010740894E-9</v>
      </c>
      <c r="AH44" s="9">
        <f t="shared" si="31"/>
        <v>1.4503229231552753E-3</v>
      </c>
      <c r="AI44" s="9">
        <f t="shared" si="32"/>
        <v>1.3586023601149145E-4</v>
      </c>
      <c r="AJ44" s="9">
        <f t="shared" si="33"/>
        <v>1.4539209215765349E-4</v>
      </c>
      <c r="AK44" s="9">
        <f t="shared" si="34"/>
        <v>5.0003724158821975E-4</v>
      </c>
      <c r="AL44" s="9">
        <f t="shared" si="35"/>
        <v>3.422364839374874E-6</v>
      </c>
      <c r="AM44" s="9">
        <f t="shared" si="36"/>
        <v>4.4673708006306873E-5</v>
      </c>
      <c r="AN44" s="9">
        <f t="shared" si="37"/>
        <v>3.539954420670096E-2</v>
      </c>
      <c r="AO44" s="9">
        <f t="shared" si="38"/>
        <v>0.40882095009038588</v>
      </c>
      <c r="AP44" s="9">
        <f t="shared" si="39"/>
        <v>5.849108202083563E-3</v>
      </c>
      <c r="AQ44" s="9">
        <f t="shared" si="40"/>
        <v>1.2832452264631681E-7</v>
      </c>
      <c r="AR44" s="9">
        <f t="shared" si="41"/>
        <v>0.50464164667762013</v>
      </c>
    </row>
    <row r="45" spans="1:44" ht="63.5" x14ac:dyDescent="0.35">
      <c r="A45" s="9" t="s">
        <v>218</v>
      </c>
      <c r="B45" s="9" t="s">
        <v>61</v>
      </c>
      <c r="C45" s="9" t="s">
        <v>191</v>
      </c>
      <c r="D45" s="9" t="s">
        <v>243</v>
      </c>
      <c r="E45" s="9" t="s">
        <v>213</v>
      </c>
      <c r="F45" s="9" t="s">
        <v>56</v>
      </c>
      <c r="G45" s="9" t="s">
        <v>242</v>
      </c>
      <c r="H45" s="9">
        <v>-0.13800000000000001</v>
      </c>
      <c r="I45" s="9" t="s">
        <v>253</v>
      </c>
      <c r="J45" s="9" t="b">
        <v>0</v>
      </c>
      <c r="K45" s="9" t="s">
        <v>145</v>
      </c>
      <c r="L45" s="9">
        <v>4.6563664031970729E-2</v>
      </c>
      <c r="M45" s="9">
        <v>8.3712424044680414E-9</v>
      </c>
      <c r="N45" s="9">
        <v>1.669240941677868E-9</v>
      </c>
      <c r="O45" s="9">
        <v>1.602576985028692E-9</v>
      </c>
      <c r="P45" s="9">
        <v>9.6283996699760489E-10</v>
      </c>
      <c r="Q45" s="9">
        <v>2.7688146589585371E-3</v>
      </c>
      <c r="R45" s="9">
        <v>5.701171774890408E-4</v>
      </c>
      <c r="S45" s="9">
        <v>4.6399518138829878E-4</v>
      </c>
      <c r="T45" s="9">
        <v>2.2156719412170589E-3</v>
      </c>
      <c r="U45" s="9">
        <v>5.4789814026487049E-7</v>
      </c>
      <c r="V45" s="9">
        <v>2.0177260730590789E-4</v>
      </c>
      <c r="W45" s="9">
        <v>2.8646755666136739E-2</v>
      </c>
      <c r="X45" s="9">
        <v>0.81692055246511752</v>
      </c>
      <c r="Y45" s="9">
        <v>3.9563171171080559E-3</v>
      </c>
      <c r="Z45" s="9">
        <v>8.0412866162105004E-8</v>
      </c>
      <c r="AA45" s="9">
        <v>0.61309771927816592</v>
      </c>
      <c r="AB45" s="9">
        <f>Parameter!E34</f>
        <v>-0.13800000000000001</v>
      </c>
      <c r="AC45" s="9">
        <f t="shared" si="26"/>
        <v>-6.4257856364119612E-3</v>
      </c>
      <c r="AD45" s="9">
        <f t="shared" si="27"/>
        <v>-1.1552314518165897E-9</v>
      </c>
      <c r="AE45" s="9">
        <f t="shared" si="28"/>
        <v>-2.3035524995154581E-10</v>
      </c>
      <c r="AF45" s="9">
        <f t="shared" si="29"/>
        <v>-2.211556239339595E-10</v>
      </c>
      <c r="AG45" s="9">
        <f t="shared" si="30"/>
        <v>-1.3287191544566948E-10</v>
      </c>
      <c r="AH45" s="9">
        <f t="shared" si="31"/>
        <v>-3.8209642293627813E-4</v>
      </c>
      <c r="AI45" s="9">
        <f t="shared" si="32"/>
        <v>-7.8676170493487631E-5</v>
      </c>
      <c r="AJ45" s="9">
        <f t="shared" si="33"/>
        <v>-6.4031335031585236E-5</v>
      </c>
      <c r="AK45" s="9">
        <f t="shared" si="34"/>
        <v>-3.0576272788795418E-4</v>
      </c>
      <c r="AL45" s="9">
        <f t="shared" si="35"/>
        <v>-7.5609943356552132E-8</v>
      </c>
      <c r="AM45" s="9">
        <f t="shared" si="36"/>
        <v>-2.784461980821529E-5</v>
      </c>
      <c r="AN45" s="9">
        <f t="shared" si="37"/>
        <v>-3.9532522819268707E-3</v>
      </c>
      <c r="AO45" s="9">
        <f t="shared" si="38"/>
        <v>-0.11273503624018623</v>
      </c>
      <c r="AP45" s="9">
        <f t="shared" si="39"/>
        <v>-5.4597176216091177E-4</v>
      </c>
      <c r="AQ45" s="9">
        <f t="shared" si="40"/>
        <v>-1.1096975530370491E-8</v>
      </c>
      <c r="AR45" s="9">
        <f t="shared" si="41"/>
        <v>-8.4607485260386903E-2</v>
      </c>
    </row>
    <row r="46" spans="1:44" ht="51" x14ac:dyDescent="0.35">
      <c r="A46" s="9" t="s">
        <v>219</v>
      </c>
      <c r="B46" s="9" t="s">
        <v>62</v>
      </c>
      <c r="C46" s="9" t="s">
        <v>190</v>
      </c>
      <c r="D46" s="9" t="s">
        <v>243</v>
      </c>
      <c r="E46" s="9" t="s">
        <v>213</v>
      </c>
      <c r="F46" s="9" t="s">
        <v>56</v>
      </c>
      <c r="G46" s="9" t="s">
        <v>242</v>
      </c>
      <c r="H46" s="9">
        <v>0.3</v>
      </c>
      <c r="I46" s="9" t="s">
        <v>253</v>
      </c>
      <c r="J46" s="9" t="b">
        <v>0</v>
      </c>
      <c r="K46" s="9" t="s">
        <v>147</v>
      </c>
      <c r="L46" s="9">
        <v>3.097410869365537E-4</v>
      </c>
      <c r="M46" s="9">
        <v>1.5766793399147301E-11</v>
      </c>
      <c r="N46" s="9">
        <v>1.6552465404972181E-11</v>
      </c>
      <c r="O46" s="9">
        <v>4.6494817079785029E-11</v>
      </c>
      <c r="P46" s="9">
        <v>4.905400676215399E-12</v>
      </c>
      <c r="Q46" s="9">
        <v>5.4275572734806973E-5</v>
      </c>
      <c r="R46" s="9">
        <v>7.2594400662388633E-7</v>
      </c>
      <c r="S46" s="9">
        <v>1.630585140717605E-6</v>
      </c>
      <c r="T46" s="9">
        <v>2.5387381894116151E-6</v>
      </c>
      <c r="U46" s="9">
        <v>3.171976599439298E-8</v>
      </c>
      <c r="V46" s="9">
        <v>2.2311460757037211E-7</v>
      </c>
      <c r="W46" s="9">
        <v>2.3178562401341381E-4</v>
      </c>
      <c r="X46" s="9">
        <v>1.902192705187356E-3</v>
      </c>
      <c r="Y46" s="9">
        <v>1.521865985919317E-4</v>
      </c>
      <c r="Z46" s="9">
        <v>8.1218038131578143E-10</v>
      </c>
      <c r="AA46" s="9">
        <v>7.1223504129566337E-3</v>
      </c>
      <c r="AB46" s="9">
        <f>Parameter!E35</f>
        <v>0.3</v>
      </c>
      <c r="AC46" s="9">
        <f t="shared" si="26"/>
        <v>9.2922326080966105E-5</v>
      </c>
      <c r="AD46" s="9">
        <f t="shared" si="27"/>
        <v>4.7300380197441901E-12</v>
      </c>
      <c r="AE46" s="9">
        <f t="shared" si="28"/>
        <v>4.9657396214916544E-12</v>
      </c>
      <c r="AF46" s="9">
        <f t="shared" si="29"/>
        <v>1.3948445123935508E-11</v>
      </c>
      <c r="AG46" s="9">
        <f t="shared" si="30"/>
        <v>1.4716202028646196E-12</v>
      </c>
      <c r="AH46" s="9">
        <f t="shared" si="31"/>
        <v>1.6282671820442093E-5</v>
      </c>
      <c r="AI46" s="9">
        <f t="shared" si="32"/>
        <v>2.1778320198716589E-7</v>
      </c>
      <c r="AJ46" s="9">
        <f t="shared" si="33"/>
        <v>4.8917554221528149E-7</v>
      </c>
      <c r="AK46" s="9">
        <f t="shared" si="34"/>
        <v>7.6162145682348453E-7</v>
      </c>
      <c r="AL46" s="9">
        <f t="shared" si="35"/>
        <v>9.5159297983178933E-9</v>
      </c>
      <c r="AM46" s="9">
        <f t="shared" si="36"/>
        <v>6.6934382271111627E-8</v>
      </c>
      <c r="AN46" s="9">
        <f t="shared" si="37"/>
        <v>6.9535687204024145E-5</v>
      </c>
      <c r="AO46" s="9">
        <f t="shared" si="38"/>
        <v>5.7065781155620681E-4</v>
      </c>
      <c r="AP46" s="9">
        <f t="shared" si="39"/>
        <v>4.5655979577579509E-5</v>
      </c>
      <c r="AQ46" s="9">
        <f t="shared" si="40"/>
        <v>2.4365411439473443E-10</v>
      </c>
      <c r="AR46" s="9">
        <f t="shared" si="41"/>
        <v>2.1367051238869901E-3</v>
      </c>
    </row>
    <row r="47" spans="1:44" ht="63.5" x14ac:dyDescent="0.35">
      <c r="A47" s="9" t="s">
        <v>220</v>
      </c>
      <c r="B47" s="9" t="s">
        <v>63</v>
      </c>
      <c r="C47" s="9" t="s">
        <v>192</v>
      </c>
      <c r="D47" s="9" t="s">
        <v>244</v>
      </c>
      <c r="E47" s="9" t="s">
        <v>213</v>
      </c>
      <c r="F47" s="9" t="s">
        <v>56</v>
      </c>
      <c r="G47" s="9" t="s">
        <v>242</v>
      </c>
      <c r="H47" s="9">
        <v>7.4074074074074077E-3</v>
      </c>
      <c r="I47" s="9" t="s">
        <v>253</v>
      </c>
      <c r="J47" s="9" t="b">
        <v>0</v>
      </c>
      <c r="K47" s="9" t="s">
        <v>149</v>
      </c>
      <c r="L47" s="9">
        <v>0.32274583373881788</v>
      </c>
      <c r="M47" s="9">
        <v>2.8454169864308838E-7</v>
      </c>
      <c r="N47" s="9">
        <v>5.9358271758608089E-9</v>
      </c>
      <c r="O47" s="9">
        <v>9.6306573498839808E-9</v>
      </c>
      <c r="P47" s="9">
        <v>2.9637362274225671E-9</v>
      </c>
      <c r="Q47" s="9">
        <v>8.6374327356877612E-3</v>
      </c>
      <c r="R47" s="9">
        <v>1.09803957076268E-3</v>
      </c>
      <c r="S47" s="9">
        <v>1.1344404983879869E-3</v>
      </c>
      <c r="T47" s="9">
        <v>2.6872802732515241E-3</v>
      </c>
      <c r="U47" s="9">
        <v>1.291246424804808E-6</v>
      </c>
      <c r="V47" s="9">
        <v>2.4590366365511492E-4</v>
      </c>
      <c r="W47" s="9">
        <v>8.8893679157866834E-2</v>
      </c>
      <c r="X47" s="9">
        <v>0.26963927865455861</v>
      </c>
      <c r="Y47" s="9">
        <v>1.534318474136482E-2</v>
      </c>
      <c r="Z47" s="9">
        <v>1.8927070469149061E-7</v>
      </c>
      <c r="AA47" s="9">
        <v>43.184269067360951</v>
      </c>
      <c r="AB47" s="9">
        <f>Parameter!E36</f>
        <v>7.4074074074074077E-3</v>
      </c>
      <c r="AC47" s="9">
        <f t="shared" si="26"/>
        <v>2.3907098795467991E-3</v>
      </c>
      <c r="AD47" s="9">
        <f t="shared" si="27"/>
        <v>2.1077162862450993E-9</v>
      </c>
      <c r="AE47" s="9">
        <f t="shared" si="28"/>
        <v>4.3969090191561552E-11</v>
      </c>
      <c r="AF47" s="9">
        <f t="shared" si="29"/>
        <v>7.1338202591733195E-11</v>
      </c>
      <c r="AG47" s="9">
        <f t="shared" si="30"/>
        <v>2.1953601684611611E-11</v>
      </c>
      <c r="AH47" s="9">
        <f t="shared" si="31"/>
        <v>6.3980983227316751E-5</v>
      </c>
      <c r="AI47" s="9">
        <f t="shared" si="32"/>
        <v>8.133626450093927E-6</v>
      </c>
      <c r="AJ47" s="9">
        <f t="shared" si="33"/>
        <v>8.4032629510221258E-6</v>
      </c>
      <c r="AK47" s="9">
        <f t="shared" si="34"/>
        <v>1.9905779801863141E-5</v>
      </c>
      <c r="AL47" s="9">
        <f t="shared" si="35"/>
        <v>9.5647883318874672E-9</v>
      </c>
      <c r="AM47" s="9">
        <f t="shared" si="36"/>
        <v>1.8215086196675179E-6</v>
      </c>
      <c r="AN47" s="9">
        <f t="shared" si="37"/>
        <v>6.5847169746568025E-4</v>
      </c>
      <c r="AO47" s="9">
        <f t="shared" si="38"/>
        <v>1.9973279900337678E-3</v>
      </c>
      <c r="AP47" s="9">
        <f t="shared" si="39"/>
        <v>1.1365322030640607E-4</v>
      </c>
      <c r="AQ47" s="9">
        <f t="shared" si="40"/>
        <v>1.4020052199369676E-9</v>
      </c>
      <c r="AR47" s="9">
        <f t="shared" si="41"/>
        <v>0.31988347457304411</v>
      </c>
    </row>
    <row r="48" spans="1:44" ht="51" x14ac:dyDescent="0.35">
      <c r="A48" s="9" t="s">
        <v>221</v>
      </c>
      <c r="B48" s="9" t="s">
        <v>64</v>
      </c>
      <c r="C48" s="9" t="s">
        <v>190</v>
      </c>
      <c r="D48" s="9" t="s">
        <v>245</v>
      </c>
      <c r="E48" s="9" t="s">
        <v>213</v>
      </c>
      <c r="F48" s="9" t="s">
        <v>56</v>
      </c>
      <c r="G48" s="9" t="s">
        <v>242</v>
      </c>
      <c r="H48" s="9">
        <v>-0.505</v>
      </c>
      <c r="I48" s="9" t="s">
        <v>253</v>
      </c>
      <c r="J48" s="9" t="b">
        <v>0</v>
      </c>
      <c r="K48" s="9" t="s">
        <v>151</v>
      </c>
      <c r="L48" s="9">
        <v>3.5124467101199431E-3</v>
      </c>
      <c r="M48" s="9">
        <v>4.5965466813352772E-10</v>
      </c>
      <c r="N48" s="9">
        <v>6.7818130159069689E-10</v>
      </c>
      <c r="O48" s="9">
        <v>5.3760373810655783E-10</v>
      </c>
      <c r="P48" s="9">
        <v>5.8769100364792655E-10</v>
      </c>
      <c r="Q48" s="9">
        <v>5.086386976055372E-4</v>
      </c>
      <c r="R48" s="9">
        <v>2.6747965127541328E-5</v>
      </c>
      <c r="S48" s="9">
        <v>2.945932473850022E-5</v>
      </c>
      <c r="T48" s="9">
        <v>1.162043509176719E-4</v>
      </c>
      <c r="U48" s="9">
        <v>1.066322503750543E-7</v>
      </c>
      <c r="V48" s="9">
        <v>8.602562963754642E-6</v>
      </c>
      <c r="W48" s="9">
        <v>8.5425113343358637E-3</v>
      </c>
      <c r="X48" s="9">
        <v>0.14192007383120731</v>
      </c>
      <c r="Y48" s="9">
        <v>1.5418583788990289E-2</v>
      </c>
      <c r="Z48" s="9">
        <v>7.1579458953629531E-8</v>
      </c>
      <c r="AA48" s="9">
        <v>5.8850677170880328E-2</v>
      </c>
      <c r="AB48" s="9">
        <f>Parameter!E37</f>
        <v>-0.505</v>
      </c>
      <c r="AC48" s="9">
        <f t="shared" si="26"/>
        <v>-1.7737855886105713E-3</v>
      </c>
      <c r="AD48" s="9">
        <f t="shared" si="27"/>
        <v>-2.3212560740743151E-10</v>
      </c>
      <c r="AE48" s="9">
        <f t="shared" si="28"/>
        <v>-3.4248155730330193E-10</v>
      </c>
      <c r="AF48" s="9">
        <f t="shared" si="29"/>
        <v>-2.7148988774381172E-10</v>
      </c>
      <c r="AG48" s="9">
        <f t="shared" si="30"/>
        <v>-2.967839568422029E-10</v>
      </c>
      <c r="AH48" s="9">
        <f t="shared" si="31"/>
        <v>-2.5686254229079626E-4</v>
      </c>
      <c r="AI48" s="9">
        <f t="shared" si="32"/>
        <v>-1.3507722389408371E-5</v>
      </c>
      <c r="AJ48" s="9">
        <f t="shared" si="33"/>
        <v>-1.4876958992942611E-5</v>
      </c>
      <c r="AK48" s="9">
        <f t="shared" si="34"/>
        <v>-5.8683197213424309E-5</v>
      </c>
      <c r="AL48" s="9">
        <f t="shared" si="35"/>
        <v>-5.3849286439402418E-8</v>
      </c>
      <c r="AM48" s="9">
        <f t="shared" si="36"/>
        <v>-4.3442942966960939E-6</v>
      </c>
      <c r="AN48" s="9">
        <f t="shared" si="37"/>
        <v>-4.3139682238396114E-3</v>
      </c>
      <c r="AO48" s="9">
        <f t="shared" si="38"/>
        <v>-7.1669637284759696E-2</v>
      </c>
      <c r="AP48" s="9">
        <f t="shared" si="39"/>
        <v>-7.786384813440096E-3</v>
      </c>
      <c r="AQ48" s="9">
        <f t="shared" si="40"/>
        <v>-3.6147626771582912E-8</v>
      </c>
      <c r="AR48" s="9">
        <f t="shared" si="41"/>
        <v>-2.9719591971294566E-2</v>
      </c>
    </row>
    <row r="49" spans="1:44" ht="51" x14ac:dyDescent="0.35">
      <c r="A49" s="9" t="s">
        <v>222</v>
      </c>
      <c r="B49" s="9" t="s">
        <v>65</v>
      </c>
      <c r="C49" s="9" t="s">
        <v>190</v>
      </c>
      <c r="D49" s="9" t="s">
        <v>245</v>
      </c>
      <c r="E49" s="9" t="s">
        <v>213</v>
      </c>
      <c r="F49" s="9" t="s">
        <v>56</v>
      </c>
      <c r="G49" s="9" t="s">
        <v>242</v>
      </c>
      <c r="H49" s="9">
        <v>-0.3</v>
      </c>
      <c r="I49" s="9" t="s">
        <v>253</v>
      </c>
      <c r="J49" s="9" t="b">
        <v>0</v>
      </c>
      <c r="K49" s="9" t="s">
        <v>153</v>
      </c>
      <c r="L49" s="9">
        <v>2.208048429993982E-3</v>
      </c>
      <c r="M49" s="9">
        <v>3.6407562204088151E-10</v>
      </c>
      <c r="N49" s="9">
        <v>2.8663092940161509E-10</v>
      </c>
      <c r="O49" s="9">
        <v>2.5259094968115899E-10</v>
      </c>
      <c r="P49" s="9">
        <v>4.5420277185105601E-10</v>
      </c>
      <c r="Q49" s="9">
        <v>3.5192848441430288E-4</v>
      </c>
      <c r="R49" s="9">
        <v>2.1914164794657789E-5</v>
      </c>
      <c r="S49" s="9">
        <v>1.9433235864921088E-5</v>
      </c>
      <c r="T49" s="9">
        <v>8.3342533686019886E-5</v>
      </c>
      <c r="U49" s="9">
        <v>5.4187122506649601E-8</v>
      </c>
      <c r="V49" s="9">
        <v>7.1635898272523946E-6</v>
      </c>
      <c r="W49" s="9">
        <v>3.666241880082197E-3</v>
      </c>
      <c r="X49" s="9">
        <v>0.1204346627355599</v>
      </c>
      <c r="Y49" s="9">
        <v>1.3385554914193229E-3</v>
      </c>
      <c r="Z49" s="9">
        <v>3.3063398258433237E-8</v>
      </c>
      <c r="AA49" s="9">
        <v>3.8871686669932431E-2</v>
      </c>
      <c r="AB49" s="9">
        <f>Parameter!E38</f>
        <v>-0.3</v>
      </c>
      <c r="AC49" s="9">
        <f t="shared" si="26"/>
        <v>-6.6241452899819459E-4</v>
      </c>
      <c r="AD49" s="9">
        <f t="shared" si="27"/>
        <v>-1.0922268661226444E-10</v>
      </c>
      <c r="AE49" s="9">
        <f t="shared" si="28"/>
        <v>-8.5989278820484523E-11</v>
      </c>
      <c r="AF49" s="9">
        <f t="shared" si="29"/>
        <v>-7.5777284904347689E-11</v>
      </c>
      <c r="AG49" s="9">
        <f t="shared" si="30"/>
        <v>-1.3626083155531679E-10</v>
      </c>
      <c r="AH49" s="9">
        <f t="shared" si="31"/>
        <v>-1.0557854532429086E-4</v>
      </c>
      <c r="AI49" s="9">
        <f t="shared" si="32"/>
        <v>-6.5742494383973369E-6</v>
      </c>
      <c r="AJ49" s="9">
        <f t="shared" si="33"/>
        <v>-5.829970759476326E-6</v>
      </c>
      <c r="AK49" s="9">
        <f t="shared" si="34"/>
        <v>-2.5002760105805966E-5</v>
      </c>
      <c r="AL49" s="9">
        <f t="shared" si="35"/>
        <v>-1.6256136751994878E-8</v>
      </c>
      <c r="AM49" s="9">
        <f t="shared" si="36"/>
        <v>-2.1490769481757184E-6</v>
      </c>
      <c r="AN49" s="9">
        <f t="shared" si="37"/>
        <v>-1.099872564024659E-3</v>
      </c>
      <c r="AO49" s="9">
        <f t="shared" si="38"/>
        <v>-3.6130398820667972E-2</v>
      </c>
      <c r="AP49" s="9">
        <f t="shared" si="39"/>
        <v>-4.0156664742579685E-4</v>
      </c>
      <c r="AQ49" s="9">
        <f t="shared" si="40"/>
        <v>-9.9190194775299701E-9</v>
      </c>
      <c r="AR49" s="9">
        <f t="shared" si="41"/>
        <v>-1.1661506000979729E-2</v>
      </c>
    </row>
    <row r="50" spans="1:44" ht="51" x14ac:dyDescent="0.35">
      <c r="A50" s="9" t="s">
        <v>223</v>
      </c>
      <c r="B50" s="9" t="s">
        <v>66</v>
      </c>
      <c r="C50" s="9" t="s">
        <v>193</v>
      </c>
      <c r="D50" s="9" t="s">
        <v>244</v>
      </c>
      <c r="E50" s="9" t="s">
        <v>213</v>
      </c>
      <c r="F50" s="9" t="s">
        <v>56</v>
      </c>
      <c r="G50" s="9" t="s">
        <v>242</v>
      </c>
      <c r="H50" s="9">
        <v>-2.4985520000777419E-3</v>
      </c>
      <c r="I50" s="9" t="s">
        <v>253</v>
      </c>
      <c r="J50" s="9" t="b">
        <v>0</v>
      </c>
      <c r="K50" s="9" t="s">
        <v>155</v>
      </c>
      <c r="L50" s="9">
        <v>0.7722763312339096</v>
      </c>
      <c r="M50" s="9">
        <v>1.632894618981998E-7</v>
      </c>
      <c r="N50" s="9">
        <v>3.0498514819627E-9</v>
      </c>
      <c r="O50" s="9">
        <v>1.0658229488526991E-8</v>
      </c>
      <c r="P50" s="9">
        <v>1.7610746071689179E-8</v>
      </c>
      <c r="Q50" s="9">
        <v>4.4266634782522088E-2</v>
      </c>
      <c r="R50" s="9">
        <v>2.3874160605787021E-3</v>
      </c>
      <c r="S50" s="9">
        <v>2.582192791907822E-3</v>
      </c>
      <c r="T50" s="9">
        <v>8.8204891425104608E-3</v>
      </c>
      <c r="U50" s="9">
        <v>1.174248891951587E-6</v>
      </c>
      <c r="V50" s="9">
        <v>8.7826087729740905E-4</v>
      </c>
      <c r="W50" s="9">
        <v>0.26623774034638248</v>
      </c>
      <c r="X50" s="9">
        <v>0.41572887627808591</v>
      </c>
      <c r="Y50" s="9">
        <v>4.4789838126912881E-2</v>
      </c>
      <c r="Z50" s="9">
        <v>2.2659798481796799E-7</v>
      </c>
      <c r="AA50" s="9">
        <v>9.9466637073283337</v>
      </c>
      <c r="AB50" s="9">
        <f>Parameter!E39</f>
        <v>-2.4985520000777419E-3</v>
      </c>
      <c r="AC50" s="9">
        <f t="shared" si="26"/>
        <v>-1.9295725720171854E-3</v>
      </c>
      <c r="AD50" s="9">
        <f t="shared" si="27"/>
        <v>-4.0798721161736535E-10</v>
      </c>
      <c r="AE50" s="9">
        <f t="shared" si="28"/>
        <v>-7.6202125201979687E-12</v>
      </c>
      <c r="AF50" s="9">
        <f t="shared" si="29"/>
        <v>-2.663014060584668E-11</v>
      </c>
      <c r="AG50" s="9">
        <f t="shared" si="30"/>
        <v>-4.4001364820280235E-11</v>
      </c>
      <c r="AH50" s="9">
        <f t="shared" si="31"/>
        <v>-1.106024888725815E-4</v>
      </c>
      <c r="AI50" s="9">
        <f t="shared" si="32"/>
        <v>-5.9650831731766391E-6</v>
      </c>
      <c r="AJ50" s="9">
        <f t="shared" si="33"/>
        <v>-6.4517429648076171E-6</v>
      </c>
      <c r="AK50" s="9">
        <f t="shared" si="34"/>
        <v>-2.203845078868352E-5</v>
      </c>
      <c r="AL50" s="9">
        <f t="shared" si="35"/>
        <v>-2.9339219175747098E-9</v>
      </c>
      <c r="AM50" s="9">
        <f t="shared" si="36"/>
        <v>-2.1943804715614737E-6</v>
      </c>
      <c r="AN50" s="9">
        <f t="shared" si="37"/>
        <v>-6.6520883863863242E-4</v>
      </c>
      <c r="AO50" s="9">
        <f t="shared" si="38"/>
        <v>-1.0387202153146838E-3</v>
      </c>
      <c r="AP50" s="9">
        <f t="shared" si="39"/>
        <v>-1.1190973963515648E-4</v>
      </c>
      <c r="AQ50" s="9">
        <f t="shared" si="40"/>
        <v>-5.6616684818051972E-10</v>
      </c>
      <c r="AR50" s="9">
        <f t="shared" si="41"/>
        <v>-2.4852256500045897E-2</v>
      </c>
    </row>
    <row r="51" spans="1:44" ht="51" x14ac:dyDescent="0.35">
      <c r="A51" s="9" t="s">
        <v>224</v>
      </c>
      <c r="B51" s="9" t="s">
        <v>67</v>
      </c>
      <c r="C51" s="9" t="s">
        <v>193</v>
      </c>
      <c r="D51" s="9" t="s">
        <v>244</v>
      </c>
      <c r="E51" s="9" t="s">
        <v>213</v>
      </c>
      <c r="F51" s="9" t="s">
        <v>56</v>
      </c>
      <c r="G51" s="9" t="s">
        <v>242</v>
      </c>
      <c r="H51" s="9">
        <v>-1.8105966574476409E-2</v>
      </c>
      <c r="I51" s="9" t="s">
        <v>253</v>
      </c>
      <c r="J51" s="9" t="b">
        <v>0</v>
      </c>
      <c r="K51" s="9" t="s">
        <v>157</v>
      </c>
      <c r="L51" s="9">
        <v>1.013816366797277</v>
      </c>
      <c r="M51" s="9">
        <v>1.0188415340293791E-8</v>
      </c>
      <c r="N51" s="9">
        <v>5.6407313237395999E-9</v>
      </c>
      <c r="O51" s="9">
        <v>8.5295160988106743E-8</v>
      </c>
      <c r="P51" s="9">
        <v>7.442272141690216E-9</v>
      </c>
      <c r="Q51" s="9">
        <v>4.9213555083366294E-3</v>
      </c>
      <c r="R51" s="9">
        <v>1.783770246226439E-3</v>
      </c>
      <c r="S51" s="9">
        <v>2.7291905202341282E-3</v>
      </c>
      <c r="T51" s="9">
        <v>7.1770472219458434E-3</v>
      </c>
      <c r="U51" s="9">
        <v>6.4037668749905046E-5</v>
      </c>
      <c r="V51" s="9">
        <v>6.1635710567329715E-4</v>
      </c>
      <c r="W51" s="9">
        <v>0.1850213617106074</v>
      </c>
      <c r="X51" s="9">
        <v>2.4379899724975451</v>
      </c>
      <c r="Y51" s="9">
        <v>7.5651327777760707E-2</v>
      </c>
      <c r="Z51" s="9">
        <v>3.2232487038029151E-7</v>
      </c>
      <c r="AA51" s="9">
        <v>15.07177349127649</v>
      </c>
      <c r="AB51" s="9">
        <f>Parameter!E40</f>
        <v>-1.8105966574476409E-2</v>
      </c>
      <c r="AC51" s="9">
        <f t="shared" si="26"/>
        <v>-1.8356125249888611E-2</v>
      </c>
      <c r="AD51" s="9">
        <f t="shared" si="27"/>
        <v>-1.8447110759824205E-10</v>
      </c>
      <c r="AE51" s="9">
        <f t="shared" si="28"/>
        <v>-1.0213089280323126E-10</v>
      </c>
      <c r="AF51" s="9">
        <f t="shared" si="29"/>
        <v>-1.5443513338152449E-9</v>
      </c>
      <c r="AG51" s="9">
        <f t="shared" si="30"/>
        <v>-1.347495306356E-10</v>
      </c>
      <c r="AH51" s="9">
        <f t="shared" si="31"/>
        <v>-8.9105898335058368E-5</v>
      </c>
      <c r="AI51" s="9">
        <f t="shared" si="32"/>
        <v>-3.2296884454721461E-5</v>
      </c>
      <c r="AJ51" s="9">
        <f t="shared" si="33"/>
        <v>-4.9414632334737006E-5</v>
      </c>
      <c r="AK51" s="9">
        <f t="shared" si="34"/>
        <v>-1.299473771039902E-4</v>
      </c>
      <c r="AL51" s="9">
        <f t="shared" si="35"/>
        <v>-1.1594638898931732E-6</v>
      </c>
      <c r="AM51" s="9">
        <f t="shared" si="36"/>
        <v>-1.1159741153261741E-5</v>
      </c>
      <c r="AN51" s="9">
        <f t="shared" si="37"/>
        <v>-3.349990590696367E-3</v>
      </c>
      <c r="AO51" s="9">
        <f t="shared" si="38"/>
        <v>-4.4142164950949213E-2</v>
      </c>
      <c r="AP51" s="9">
        <f t="shared" si="39"/>
        <v>-1.3697404120588941E-3</v>
      </c>
      <c r="AQ51" s="9">
        <f t="shared" si="40"/>
        <v>-5.8360033292279988E-9</v>
      </c>
      <c r="AR51" s="9">
        <f t="shared" si="41"/>
        <v>-0.27288902705113172</v>
      </c>
    </row>
    <row r="52" spans="1:44" ht="88.5" x14ac:dyDescent="0.35">
      <c r="A52" s="9" t="s">
        <v>225</v>
      </c>
      <c r="B52" s="9" t="s">
        <v>68</v>
      </c>
      <c r="C52" s="9" t="s">
        <v>193</v>
      </c>
      <c r="D52" s="9" t="s">
        <v>244</v>
      </c>
      <c r="E52" s="9" t="s">
        <v>213</v>
      </c>
      <c r="F52" s="9" t="s">
        <v>56</v>
      </c>
      <c r="G52" s="9" t="s">
        <v>242</v>
      </c>
      <c r="H52" s="9">
        <v>-0.1345803909607092</v>
      </c>
      <c r="I52" s="9" t="s">
        <v>253</v>
      </c>
      <c r="J52" s="9" t="b">
        <v>0</v>
      </c>
      <c r="K52" s="9" t="s">
        <v>159</v>
      </c>
      <c r="L52" s="9">
        <v>0.6497856452523969</v>
      </c>
      <c r="M52" s="9">
        <v>7.3015263970924271E-8</v>
      </c>
      <c r="N52" s="9">
        <v>1.61072028884501E-9</v>
      </c>
      <c r="O52" s="9">
        <v>3.1340700686291001E-9</v>
      </c>
      <c r="P52" s="9">
        <v>9.3139061069586906E-10</v>
      </c>
      <c r="Q52" s="9">
        <v>2.2441633112353422E-3</v>
      </c>
      <c r="R52" s="9">
        <v>8.1467611954808472E-4</v>
      </c>
      <c r="S52" s="9">
        <v>6.7155556985020316E-4</v>
      </c>
      <c r="T52" s="9">
        <v>2.829349578445437E-3</v>
      </c>
      <c r="U52" s="9">
        <v>3.6992926622867551E-7</v>
      </c>
      <c r="V52" s="9">
        <v>2.5869400108990872E-4</v>
      </c>
      <c r="W52" s="9">
        <v>2.446838612115617E-2</v>
      </c>
      <c r="X52" s="9">
        <v>8.7892544286900007E-2</v>
      </c>
      <c r="Y52" s="9">
        <v>4.0480455315611147E-2</v>
      </c>
      <c r="Z52" s="9">
        <v>1.2271463816661679E-7</v>
      </c>
      <c r="AA52" s="9">
        <v>11.0814805714116</v>
      </c>
      <c r="AB52" s="9">
        <f>Parameter!E41</f>
        <v>-0.1345803909607092</v>
      </c>
      <c r="AC52" s="9">
        <f t="shared" si="26"/>
        <v>-8.7448406178724278E-2</v>
      </c>
      <c r="AD52" s="9">
        <f t="shared" si="27"/>
        <v>-9.8264227713063723E-9</v>
      </c>
      <c r="AE52" s="9">
        <f t="shared" si="28"/>
        <v>-2.1677136620110789E-10</v>
      </c>
      <c r="AF52" s="9">
        <f t="shared" si="29"/>
        <v>-4.2178437513436103E-10</v>
      </c>
      <c r="AG52" s="9">
        <f t="shared" si="30"/>
        <v>-1.2534691252458377E-10</v>
      </c>
      <c r="AH52" s="9">
        <f t="shared" si="31"/>
        <v>-3.0202037580573209E-4</v>
      </c>
      <c r="AI52" s="9">
        <f t="shared" si="32"/>
        <v>-1.0963943067513471E-4</v>
      </c>
      <c r="AJ52" s="9">
        <f t="shared" si="33"/>
        <v>-9.0378211142282201E-5</v>
      </c>
      <c r="AK52" s="9">
        <f t="shared" si="34"/>
        <v>-3.8077497243170467E-4</v>
      </c>
      <c r="AL52" s="9">
        <f t="shared" si="35"/>
        <v>-4.9785225276863427E-8</v>
      </c>
      <c r="AM52" s="9">
        <f t="shared" si="36"/>
        <v>-3.4815139805870051E-5</v>
      </c>
      <c r="AN52" s="9">
        <f t="shared" si="37"/>
        <v>-3.2929649703627882E-3</v>
      </c>
      <c r="AO52" s="9">
        <f t="shared" si="38"/>
        <v>-1.1828612972662451E-2</v>
      </c>
      <c r="AP52" s="9">
        <f t="shared" si="39"/>
        <v>-5.4478755026424672E-3</v>
      </c>
      <c r="AQ52" s="9">
        <f t="shared" si="40"/>
        <v>-1.6514983981065254E-8</v>
      </c>
      <c r="AR52" s="9">
        <f t="shared" si="41"/>
        <v>-1.4913499877240763</v>
      </c>
    </row>
    <row r="53" spans="1:44" ht="126" x14ac:dyDescent="0.35">
      <c r="A53" s="9" t="s">
        <v>226</v>
      </c>
      <c r="B53" s="9" t="s">
        <v>69</v>
      </c>
      <c r="C53" s="9" t="s">
        <v>194</v>
      </c>
      <c r="D53" s="9" t="s">
        <v>244</v>
      </c>
      <c r="E53" s="9" t="s">
        <v>213</v>
      </c>
      <c r="F53" s="9" t="s">
        <v>56</v>
      </c>
      <c r="G53" s="9" t="s">
        <v>242</v>
      </c>
      <c r="H53" s="9">
        <v>-0.60523930429999995</v>
      </c>
      <c r="I53" s="9" t="s">
        <v>253</v>
      </c>
      <c r="J53" s="9" t="b">
        <v>0</v>
      </c>
      <c r="K53" s="9" t="s">
        <v>161</v>
      </c>
      <c r="L53" s="9">
        <v>2.6830673965996771E-2</v>
      </c>
      <c r="M53" s="9">
        <v>3.1512846881059259E-9</v>
      </c>
      <c r="N53" s="9">
        <v>8.6917637000798095E-11</v>
      </c>
      <c r="O53" s="9">
        <v>2.1744191989189871E-10</v>
      </c>
      <c r="P53" s="9">
        <v>5.1307427702569578E-11</v>
      </c>
      <c r="Q53" s="9">
        <v>1.002956273759337E-4</v>
      </c>
      <c r="R53" s="9">
        <v>3.0257248641636731E-5</v>
      </c>
      <c r="S53" s="9">
        <v>2.5642803060173979E-5</v>
      </c>
      <c r="T53" s="9">
        <v>9.9930704668498845E-5</v>
      </c>
      <c r="U53" s="9">
        <v>2.2783915428876511E-8</v>
      </c>
      <c r="V53" s="9">
        <v>9.1231301690130507E-6</v>
      </c>
      <c r="W53" s="9">
        <v>1.37078283243514E-3</v>
      </c>
      <c r="X53" s="9">
        <v>8.599485570436426E-3</v>
      </c>
      <c r="Y53" s="9">
        <v>1.7965527216665469E-3</v>
      </c>
      <c r="Z53" s="9">
        <v>2.7982870451679149E-8</v>
      </c>
      <c r="AA53" s="9">
        <v>0.47847426621165517</v>
      </c>
      <c r="AB53" s="9">
        <f>Parameter!E42</f>
        <v>-0.60523930429999995</v>
      </c>
      <c r="AC53" s="9">
        <f t="shared" si="26"/>
        <v>-1.6238978445080005E-2</v>
      </c>
      <c r="AD53" s="9">
        <f t="shared" si="27"/>
        <v>-1.9072813522804729E-9</v>
      </c>
      <c r="AE53" s="9">
        <f t="shared" si="28"/>
        <v>-5.2605970149762976E-11</v>
      </c>
      <c r="AF53" s="9">
        <f t="shared" si="29"/>
        <v>-1.316043963210291E-10</v>
      </c>
      <c r="AG53" s="9">
        <f t="shared" si="30"/>
        <v>-3.1053271848125756E-11</v>
      </c>
      <c r="AH53" s="9">
        <f t="shared" si="31"/>
        <v>-6.0702855737342141E-5</v>
      </c>
      <c r="AI53" s="9">
        <f t="shared" si="32"/>
        <v>-1.8312876117896334E-5</v>
      </c>
      <c r="AJ53" s="9">
        <f t="shared" si="33"/>
        <v>-1.552003228444161E-5</v>
      </c>
      <c r="AK53" s="9">
        <f t="shared" si="34"/>
        <v>-6.0481990171770998E-5</v>
      </c>
      <c r="AL53" s="9">
        <f t="shared" si="35"/>
        <v>-1.3789721123403254E-8</v>
      </c>
      <c r="AM53" s="9">
        <f t="shared" si="36"/>
        <v>-5.5216769565317993E-6</v>
      </c>
      <c r="AN53" s="9">
        <f t="shared" si="37"/>
        <v>-8.2965164784942758E-4</v>
      </c>
      <c r="AO53" s="9">
        <f t="shared" si="38"/>
        <v>-5.2047466639888306E-3</v>
      </c>
      <c r="AP53" s="9">
        <f t="shared" si="39"/>
        <v>-1.0873443193997322E-3</v>
      </c>
      <c r="AQ53" s="9">
        <f t="shared" si="40"/>
        <v>-1.6936333044491313E-8</v>
      </c>
      <c r="AR53" s="9">
        <f t="shared" si="41"/>
        <v>-0.28959143200739512</v>
      </c>
    </row>
    <row r="54" spans="1:44" ht="51" x14ac:dyDescent="0.35">
      <c r="A54" s="9" t="s">
        <v>227</v>
      </c>
      <c r="B54" s="9" t="s">
        <v>70</v>
      </c>
      <c r="C54" s="9" t="s">
        <v>190</v>
      </c>
      <c r="D54" s="9" t="s">
        <v>242</v>
      </c>
      <c r="E54" s="9" t="s">
        <v>213</v>
      </c>
      <c r="F54" s="9" t="s">
        <v>56</v>
      </c>
      <c r="G54" s="9" t="s">
        <v>242</v>
      </c>
      <c r="H54" s="9">
        <v>-0.04</v>
      </c>
      <c r="I54" s="9" t="s">
        <v>253</v>
      </c>
      <c r="J54" s="9" t="b">
        <v>0</v>
      </c>
      <c r="K54" s="9" t="s">
        <v>163</v>
      </c>
      <c r="L54" s="9">
        <v>3.7459900575597192E-2</v>
      </c>
      <c r="M54" s="9">
        <v>7.2260878933726889E-9</v>
      </c>
      <c r="N54" s="9">
        <v>1.3097977168314939E-9</v>
      </c>
      <c r="O54" s="9">
        <v>4.1174320812053044E-9</v>
      </c>
      <c r="P54" s="9">
        <v>3.5980193562740402E-9</v>
      </c>
      <c r="Q54" s="9">
        <v>2.1980029933349699E-3</v>
      </c>
      <c r="R54" s="9">
        <v>3.3936412856597128E-4</v>
      </c>
      <c r="S54" s="9">
        <v>3.586568813624875E-4</v>
      </c>
      <c r="T54" s="9">
        <v>1.219099686967621E-3</v>
      </c>
      <c r="U54" s="9">
        <v>5.3500743147412682E-7</v>
      </c>
      <c r="V54" s="9">
        <v>1.099924637363345E-4</v>
      </c>
      <c r="W54" s="9">
        <v>6.6013415538509895E-2</v>
      </c>
      <c r="X54" s="9">
        <v>1.5717170321801599</v>
      </c>
      <c r="Y54" s="9">
        <v>5.2357013470319749E-3</v>
      </c>
      <c r="Z54" s="9">
        <v>2.26225592115588E-7</v>
      </c>
      <c r="AA54" s="9">
        <v>0.55203482870377985</v>
      </c>
      <c r="AB54" s="9">
        <f>Parameter!E43</f>
        <v>-0.04</v>
      </c>
      <c r="AC54" s="9">
        <f t="shared" si="26"/>
        <v>-1.4983960230238876E-3</v>
      </c>
      <c r="AD54" s="9">
        <f t="shared" si="27"/>
        <v>-2.8904351573490754E-10</v>
      </c>
      <c r="AE54" s="9">
        <f t="shared" si="28"/>
        <v>-5.2391908673259758E-11</v>
      </c>
      <c r="AF54" s="9">
        <f t="shared" si="29"/>
        <v>-1.6469728324821219E-10</v>
      </c>
      <c r="AG54" s="9">
        <f t="shared" si="30"/>
        <v>-1.4392077425096161E-10</v>
      </c>
      <c r="AH54" s="9">
        <f t="shared" si="31"/>
        <v>-8.7920119733398799E-5</v>
      </c>
      <c r="AI54" s="9">
        <f t="shared" si="32"/>
        <v>-1.3574565142638852E-5</v>
      </c>
      <c r="AJ54" s="9">
        <f t="shared" si="33"/>
        <v>-1.4346275254499501E-5</v>
      </c>
      <c r="AK54" s="9">
        <f t="shared" si="34"/>
        <v>-4.8763987478704838E-5</v>
      </c>
      <c r="AL54" s="9">
        <f t="shared" si="35"/>
        <v>-2.1400297258965072E-8</v>
      </c>
      <c r="AM54" s="9">
        <f t="shared" si="36"/>
        <v>-4.3996985494533804E-6</v>
      </c>
      <c r="AN54" s="9">
        <f t="shared" si="37"/>
        <v>-2.6405366215403957E-3</v>
      </c>
      <c r="AO54" s="9">
        <f t="shared" si="38"/>
        <v>-6.2868681287206393E-2</v>
      </c>
      <c r="AP54" s="9">
        <f t="shared" si="39"/>
        <v>-2.09428053881279E-4</v>
      </c>
      <c r="AQ54" s="9">
        <f t="shared" si="40"/>
        <v>-9.0490236846235195E-9</v>
      </c>
      <c r="AR54" s="9">
        <f t="shared" si="41"/>
        <v>-2.2081393148151194E-2</v>
      </c>
    </row>
    <row r="55" spans="1:44" ht="51" x14ac:dyDescent="0.35">
      <c r="A55" s="9" t="s">
        <v>228</v>
      </c>
      <c r="B55" s="9" t="s">
        <v>71</v>
      </c>
      <c r="C55" s="9" t="s">
        <v>190</v>
      </c>
      <c r="D55" s="9" t="s">
        <v>243</v>
      </c>
      <c r="E55" s="9" t="s">
        <v>213</v>
      </c>
      <c r="F55" s="9" t="s">
        <v>56</v>
      </c>
      <c r="G55" s="9" t="s">
        <v>242</v>
      </c>
      <c r="H55" s="9">
        <v>6.6E-4</v>
      </c>
      <c r="I55" s="9" t="s">
        <v>253</v>
      </c>
      <c r="J55" s="9" t="b">
        <v>0</v>
      </c>
      <c r="K55" s="9" t="s">
        <v>165</v>
      </c>
      <c r="L55" s="9">
        <v>1.342292180499489</v>
      </c>
      <c r="M55" s="9">
        <v>2.5839038886390421E-7</v>
      </c>
      <c r="N55" s="9">
        <v>3.1457089170779107E-8</v>
      </c>
      <c r="O55" s="9">
        <v>9.3466700407268843E-8</v>
      </c>
      <c r="P55" s="9">
        <v>3.320404790203379E-8</v>
      </c>
      <c r="Q55" s="9">
        <v>3.4444866719688112E-2</v>
      </c>
      <c r="R55" s="9">
        <v>2.9479207247286952E-3</v>
      </c>
      <c r="S55" s="9">
        <v>6.0377513328860339E-3</v>
      </c>
      <c r="T55" s="9">
        <v>1.5957123563092659E-2</v>
      </c>
      <c r="U55" s="9">
        <v>2.0596977310040428E-5</v>
      </c>
      <c r="V55" s="9">
        <v>1.4750233406133891E-3</v>
      </c>
      <c r="W55" s="9">
        <v>0.76309303477408341</v>
      </c>
      <c r="X55" s="9">
        <v>4.9660910515295491</v>
      </c>
      <c r="Y55" s="9">
        <v>3.6683109963786</v>
      </c>
      <c r="Z55" s="9">
        <v>2.1845386276399269E-5</v>
      </c>
      <c r="AA55" s="9">
        <v>32.450500873298537</v>
      </c>
      <c r="AB55" s="9">
        <f>Parameter!E44</f>
        <v>6.6E-4</v>
      </c>
      <c r="AC55" s="9">
        <f t="shared" si="26"/>
        <v>8.8591283912966266E-4</v>
      </c>
      <c r="AD55" s="9">
        <f t="shared" si="27"/>
        <v>1.7053765665017679E-10</v>
      </c>
      <c r="AE55" s="9">
        <f t="shared" si="28"/>
        <v>2.0761678852714212E-11</v>
      </c>
      <c r="AF55" s="9">
        <f t="shared" si="29"/>
        <v>6.1688022268797437E-11</v>
      </c>
      <c r="AG55" s="9">
        <f t="shared" si="30"/>
        <v>2.1914671615342301E-11</v>
      </c>
      <c r="AH55" s="9">
        <f t="shared" si="31"/>
        <v>2.2733612034994155E-5</v>
      </c>
      <c r="AI55" s="9">
        <f t="shared" si="32"/>
        <v>1.945627678320939E-6</v>
      </c>
      <c r="AJ55" s="9">
        <f t="shared" si="33"/>
        <v>3.9849158797047825E-6</v>
      </c>
      <c r="AK55" s="9">
        <f t="shared" si="34"/>
        <v>1.0531701551641155E-5</v>
      </c>
      <c r="AL55" s="9">
        <f t="shared" si="35"/>
        <v>1.3594005024626683E-8</v>
      </c>
      <c r="AM55" s="9">
        <f t="shared" si="36"/>
        <v>9.7351540480483679E-7</v>
      </c>
      <c r="AN55" s="9">
        <f t="shared" si="37"/>
        <v>5.0364140295089507E-4</v>
      </c>
      <c r="AO55" s="9">
        <f t="shared" si="38"/>
        <v>3.2776200940095022E-3</v>
      </c>
      <c r="AP55" s="9">
        <f t="shared" si="39"/>
        <v>2.421085257609876E-3</v>
      </c>
      <c r="AQ55" s="9">
        <f t="shared" si="40"/>
        <v>1.4417954942423517E-8</v>
      </c>
      <c r="AR55" s="9">
        <f t="shared" si="41"/>
        <v>2.1417330576377035E-2</v>
      </c>
    </row>
    <row r="56" spans="1:44" ht="51" x14ac:dyDescent="0.35">
      <c r="A56" s="9" t="s">
        <v>229</v>
      </c>
      <c r="B56" s="9" t="s">
        <v>72</v>
      </c>
      <c r="C56" s="9" t="s">
        <v>190</v>
      </c>
      <c r="D56" s="9" t="s">
        <v>243</v>
      </c>
      <c r="E56" s="9" t="s">
        <v>213</v>
      </c>
      <c r="F56" s="9" t="s">
        <v>56</v>
      </c>
      <c r="G56" s="9" t="s">
        <v>242</v>
      </c>
      <c r="H56" s="9">
        <v>2.5000000000000001E-3</v>
      </c>
      <c r="I56" s="9" t="s">
        <v>253</v>
      </c>
      <c r="J56" s="9" t="b">
        <v>0</v>
      </c>
      <c r="K56" s="9" t="s">
        <v>167</v>
      </c>
      <c r="L56" s="9">
        <v>2.5580402693085501E-2</v>
      </c>
      <c r="M56" s="9">
        <v>2.1004277625788571E-9</v>
      </c>
      <c r="N56" s="9">
        <v>9.0508769525088387E-10</v>
      </c>
      <c r="O56" s="9">
        <v>2.8521571768771219E-9</v>
      </c>
      <c r="P56" s="9">
        <v>1.7495728641269059E-9</v>
      </c>
      <c r="Q56" s="9">
        <v>2.8447739659086622E-3</v>
      </c>
      <c r="R56" s="9">
        <v>1.2832282723482561E-4</v>
      </c>
      <c r="S56" s="9">
        <v>1.980966693215347E-4</v>
      </c>
      <c r="T56" s="9">
        <v>5.1975491861413451E-4</v>
      </c>
      <c r="U56" s="9">
        <v>1.7517464494632079E-6</v>
      </c>
      <c r="V56" s="9">
        <v>4.1329404120169711E-5</v>
      </c>
      <c r="W56" s="9">
        <v>2.177479834093006E-2</v>
      </c>
      <c r="X56" s="9">
        <v>0.27914175613449521</v>
      </c>
      <c r="Y56" s="9">
        <v>4.6092443869325282E-2</v>
      </c>
      <c r="Z56" s="9">
        <v>1.2069949266271969E-7</v>
      </c>
      <c r="AA56" s="9">
        <v>0.47033472072853499</v>
      </c>
      <c r="AB56" s="9">
        <f>Parameter!E45</f>
        <v>2.5000000000000001E-3</v>
      </c>
      <c r="AC56" s="9">
        <f t="shared" si="26"/>
        <v>6.395100673271375E-5</v>
      </c>
      <c r="AD56" s="9">
        <f t="shared" si="27"/>
        <v>5.2510694064471424E-12</v>
      </c>
      <c r="AE56" s="9">
        <f t="shared" si="28"/>
        <v>2.2627192381272095E-12</v>
      </c>
      <c r="AF56" s="9">
        <f t="shared" si="29"/>
        <v>7.1303929421928048E-12</v>
      </c>
      <c r="AG56" s="9">
        <f t="shared" si="30"/>
        <v>4.3739321603172648E-12</v>
      </c>
      <c r="AH56" s="9">
        <f t="shared" si="31"/>
        <v>7.1119349147716553E-6</v>
      </c>
      <c r="AI56" s="9">
        <f t="shared" si="32"/>
        <v>3.2080706808706406E-7</v>
      </c>
      <c r="AJ56" s="9">
        <f t="shared" si="33"/>
        <v>4.9524167330383677E-7</v>
      </c>
      <c r="AK56" s="9">
        <f t="shared" si="34"/>
        <v>1.2993872965353363E-6</v>
      </c>
      <c r="AL56" s="9">
        <f t="shared" si="35"/>
        <v>4.3793661236580198E-9</v>
      </c>
      <c r="AM56" s="9">
        <f t="shared" si="36"/>
        <v>1.0332351030042428E-7</v>
      </c>
      <c r="AN56" s="9">
        <f t="shared" si="37"/>
        <v>5.4436995852325149E-5</v>
      </c>
      <c r="AO56" s="9">
        <f t="shared" si="38"/>
        <v>6.9785439033623808E-4</v>
      </c>
      <c r="AP56" s="9">
        <f t="shared" si="39"/>
        <v>1.152311096733132E-4</v>
      </c>
      <c r="AQ56" s="9">
        <f t="shared" si="40"/>
        <v>3.0174873165679923E-10</v>
      </c>
      <c r="AR56" s="9">
        <f t="shared" si="41"/>
        <v>1.1758368018213376E-3</v>
      </c>
    </row>
    <row r="57" spans="1:44" ht="51" x14ac:dyDescent="0.35">
      <c r="A57" s="9" t="s">
        <v>230</v>
      </c>
      <c r="B57" s="9" t="s">
        <v>73</v>
      </c>
      <c r="C57" s="9" t="s">
        <v>190</v>
      </c>
      <c r="D57" s="9" t="s">
        <v>241</v>
      </c>
      <c r="E57" s="9" t="s">
        <v>213</v>
      </c>
      <c r="F57" s="9" t="s">
        <v>56</v>
      </c>
      <c r="G57" s="9" t="s">
        <v>242</v>
      </c>
      <c r="H57" s="9">
        <v>0.14499999999999999</v>
      </c>
      <c r="I57" s="9" t="s">
        <v>253</v>
      </c>
      <c r="J57" s="9" t="b">
        <v>0</v>
      </c>
      <c r="K57" s="9" t="s">
        <v>169</v>
      </c>
      <c r="L57" s="9">
        <v>8.4571379716073973E-5</v>
      </c>
      <c r="M57" s="9">
        <v>7.7459721131176098E-12</v>
      </c>
      <c r="N57" s="9">
        <v>1.4691193799656931E-11</v>
      </c>
      <c r="O57" s="9">
        <v>1.0058878357066929E-10</v>
      </c>
      <c r="P57" s="9">
        <v>2.8727987446797582E-12</v>
      </c>
      <c r="Q57" s="9">
        <v>7.0911767194581524E-6</v>
      </c>
      <c r="R57" s="9">
        <v>2.6803938140320069E-7</v>
      </c>
      <c r="S57" s="9">
        <v>4.8914605540711653E-7</v>
      </c>
      <c r="T57" s="9">
        <v>9.326060650242919E-7</v>
      </c>
      <c r="U57" s="9">
        <v>7.3332842002592953E-9</v>
      </c>
      <c r="V57" s="9">
        <v>2.1229913392476989E-7</v>
      </c>
      <c r="W57" s="9">
        <v>3.0488792083647201E-4</v>
      </c>
      <c r="X57" s="9">
        <v>1.506435435302732E-3</v>
      </c>
      <c r="Y57" s="9">
        <v>3.3152572131355023E-4</v>
      </c>
      <c r="Z57" s="9">
        <v>2.8042518470463721E-10</v>
      </c>
      <c r="AA57" s="9">
        <v>1.549668715319379E-3</v>
      </c>
      <c r="AB57" s="9">
        <f>Parameter!E46</f>
        <v>0.14499999999999999</v>
      </c>
      <c r="AC57" s="9">
        <f t="shared" si="26"/>
        <v>1.2262850058830725E-5</v>
      </c>
      <c r="AD57" s="9">
        <f t="shared" si="27"/>
        <v>1.1231659564020534E-12</v>
      </c>
      <c r="AE57" s="9">
        <f t="shared" si="28"/>
        <v>2.1302231009502548E-12</v>
      </c>
      <c r="AF57" s="9">
        <f t="shared" si="29"/>
        <v>1.4585373617747047E-11</v>
      </c>
      <c r="AG57" s="9">
        <f t="shared" si="30"/>
        <v>4.1655581797856492E-13</v>
      </c>
      <c r="AH57" s="9">
        <f t="shared" si="31"/>
        <v>1.0282206243214321E-6</v>
      </c>
      <c r="AI57" s="9">
        <f t="shared" si="32"/>
        <v>3.8865710303464097E-8</v>
      </c>
      <c r="AJ57" s="9">
        <f t="shared" si="33"/>
        <v>7.0926178034031898E-8</v>
      </c>
      <c r="AK57" s="9">
        <f t="shared" si="34"/>
        <v>1.3522787942852232E-7</v>
      </c>
      <c r="AL57" s="9">
        <f t="shared" si="35"/>
        <v>1.0633262090375976E-9</v>
      </c>
      <c r="AM57" s="9">
        <f t="shared" si="36"/>
        <v>3.0783374419091632E-8</v>
      </c>
      <c r="AN57" s="9">
        <f t="shared" si="37"/>
        <v>4.4208748521288437E-5</v>
      </c>
      <c r="AO57" s="9">
        <f t="shared" si="38"/>
        <v>2.1843313811889612E-4</v>
      </c>
      <c r="AP57" s="9">
        <f t="shared" si="39"/>
        <v>4.8071229590464778E-5</v>
      </c>
      <c r="AQ57" s="9">
        <f t="shared" si="40"/>
        <v>4.0661651782172392E-11</v>
      </c>
      <c r="AR57" s="9">
        <f t="shared" si="41"/>
        <v>2.2470196372130992E-4</v>
      </c>
    </row>
    <row r="58" spans="1:44" ht="51" x14ac:dyDescent="0.35">
      <c r="A58" s="9" t="s">
        <v>231</v>
      </c>
      <c r="B58" s="9" t="s">
        <v>74</v>
      </c>
      <c r="C58" s="9" t="s">
        <v>190</v>
      </c>
      <c r="D58" s="9" t="s">
        <v>243</v>
      </c>
      <c r="E58" s="9" t="s">
        <v>213</v>
      </c>
      <c r="F58" s="9" t="s">
        <v>56</v>
      </c>
      <c r="G58" s="9" t="s">
        <v>242</v>
      </c>
      <c r="H58" s="9">
        <v>-5.0000000000000001E-3</v>
      </c>
      <c r="I58" s="9" t="s">
        <v>253</v>
      </c>
      <c r="J58" s="9" t="b">
        <v>0</v>
      </c>
      <c r="K58" s="9" t="s">
        <v>171</v>
      </c>
      <c r="L58" s="9">
        <v>7.5104336301384357E-3</v>
      </c>
      <c r="M58" s="9">
        <v>1.5369118831887661E-9</v>
      </c>
      <c r="N58" s="9">
        <v>2.4058930938819672E-10</v>
      </c>
      <c r="O58" s="9">
        <v>8.635093203273432E-10</v>
      </c>
      <c r="P58" s="9">
        <v>1.403278164489439E-9</v>
      </c>
      <c r="Q58" s="9">
        <v>5.5767578115792729E-4</v>
      </c>
      <c r="R58" s="9">
        <v>9.2654878628291011E-5</v>
      </c>
      <c r="S58" s="9">
        <v>8.5755191011558317E-5</v>
      </c>
      <c r="T58" s="9">
        <v>3.9617069277285888E-4</v>
      </c>
      <c r="U58" s="9">
        <v>8.7759444709528551E-8</v>
      </c>
      <c r="V58" s="9">
        <v>3.0780947857059748E-5</v>
      </c>
      <c r="W58" s="9">
        <v>1.525574486162721E-2</v>
      </c>
      <c r="X58" s="9">
        <v>0.14796941066064709</v>
      </c>
      <c r="Y58" s="9">
        <v>1.0907473001971399E-3</v>
      </c>
      <c r="Z58" s="9">
        <v>2.9164679422452141E-8</v>
      </c>
      <c r="AA58" s="9">
        <v>0.1133021145125393</v>
      </c>
      <c r="AB58" s="9">
        <f>Parameter!E47</f>
        <v>-5.0000000000000001E-3</v>
      </c>
      <c r="AC58" s="9">
        <f t="shared" si="26"/>
        <v>-3.7552168150692178E-5</v>
      </c>
      <c r="AD58" s="9">
        <f t="shared" si="27"/>
        <v>-7.6845594159438302E-12</v>
      </c>
      <c r="AE58" s="9">
        <f t="shared" si="28"/>
        <v>-1.2029465469409836E-12</v>
      </c>
      <c r="AF58" s="9">
        <f t="shared" si="29"/>
        <v>-4.3175466016367158E-12</v>
      </c>
      <c r="AG58" s="9">
        <f t="shared" si="30"/>
        <v>-7.0163908224471956E-12</v>
      </c>
      <c r="AH58" s="9">
        <f t="shared" si="31"/>
        <v>-2.7883789057896366E-6</v>
      </c>
      <c r="AI58" s="9">
        <f t="shared" si="32"/>
        <v>-4.6327439314145508E-7</v>
      </c>
      <c r="AJ58" s="9">
        <f t="shared" si="33"/>
        <v>-4.2877595505779157E-7</v>
      </c>
      <c r="AK58" s="9">
        <f t="shared" si="34"/>
        <v>-1.9808534638642944E-6</v>
      </c>
      <c r="AL58" s="9">
        <f t="shared" si="35"/>
        <v>-4.3879722354764276E-10</v>
      </c>
      <c r="AM58" s="9">
        <f t="shared" si="36"/>
        <v>-1.5390473928529873E-7</v>
      </c>
      <c r="AN58" s="9">
        <f t="shared" si="37"/>
        <v>-7.6278724308136056E-5</v>
      </c>
      <c r="AO58" s="9">
        <f t="shared" si="38"/>
        <v>-7.3984705330323549E-4</v>
      </c>
      <c r="AP58" s="9">
        <f t="shared" si="39"/>
        <v>-5.4537365009856997E-6</v>
      </c>
      <c r="AQ58" s="9">
        <f t="shared" si="40"/>
        <v>-1.458233971122607E-10</v>
      </c>
      <c r="AR58" s="9">
        <f t="shared" si="41"/>
        <v>-5.6651057256269647E-4</v>
      </c>
    </row>
    <row r="59" spans="1:44" ht="51" x14ac:dyDescent="0.35">
      <c r="A59" s="9" t="s">
        <v>232</v>
      </c>
      <c r="B59" s="9" t="s">
        <v>75</v>
      </c>
      <c r="C59" s="9" t="s">
        <v>190</v>
      </c>
      <c r="D59" s="9" t="s">
        <v>246</v>
      </c>
      <c r="E59" s="9" t="s">
        <v>213</v>
      </c>
      <c r="F59" s="9" t="s">
        <v>56</v>
      </c>
      <c r="G59" s="9" t="s">
        <v>242</v>
      </c>
      <c r="H59" s="9">
        <v>0.17967</v>
      </c>
      <c r="I59" s="9" t="s">
        <v>254</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232</v>
      </c>
      <c r="B60" s="9" t="s">
        <v>75</v>
      </c>
      <c r="C60" s="9" t="s">
        <v>190</v>
      </c>
      <c r="D60" s="9" t="s">
        <v>246</v>
      </c>
      <c r="E60" s="9" t="s">
        <v>213</v>
      </c>
      <c r="F60" s="9" t="s">
        <v>56</v>
      </c>
      <c r="G60" s="9" t="s">
        <v>242</v>
      </c>
      <c r="H60" s="9">
        <v>1.666666E-2</v>
      </c>
      <c r="I60" s="9" t="s">
        <v>254</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214</v>
      </c>
      <c r="B61" s="9" t="s">
        <v>57</v>
      </c>
      <c r="C61" s="9" t="s">
        <v>190</v>
      </c>
      <c r="D61" s="9" t="s">
        <v>242</v>
      </c>
      <c r="E61" s="9" t="s">
        <v>214</v>
      </c>
      <c r="F61" s="9" t="s">
        <v>57</v>
      </c>
      <c r="G61" s="9" t="s">
        <v>242</v>
      </c>
      <c r="H61" s="9">
        <v>-1</v>
      </c>
      <c r="I61" s="9" t="s">
        <v>252</v>
      </c>
      <c r="J61" s="9" t="b">
        <v>0</v>
      </c>
      <c r="AB61" s="9">
        <f>H61</f>
        <v>-1</v>
      </c>
      <c r="AC61" s="9">
        <f t="shared" ref="AC61:AR61" si="42">+AC62+AC63+AC64+AC65+AC66+AC67</f>
        <v>2.3905874118175706E-2</v>
      </c>
      <c r="AD61" s="9">
        <f t="shared" si="42"/>
        <v>5.1015497236107054E-9</v>
      </c>
      <c r="AE61" s="9">
        <f t="shared" si="42"/>
        <v>3.9095077454140002E-10</v>
      </c>
      <c r="AF61" s="9">
        <f t="shared" si="42"/>
        <v>2.0489353729731303E-9</v>
      </c>
      <c r="AG61" s="9">
        <f t="shared" si="42"/>
        <v>2.111857318600909E-9</v>
      </c>
      <c r="AH61" s="9">
        <f t="shared" si="42"/>
        <v>1.4898400202453953E-3</v>
      </c>
      <c r="AI61" s="9">
        <f t="shared" si="42"/>
        <v>1.0599153893090963E-4</v>
      </c>
      <c r="AJ61" s="9">
        <f t="shared" si="42"/>
        <v>1.0025723044462845E-4</v>
      </c>
      <c r="AK61" s="9">
        <f t="shared" si="42"/>
        <v>3.3315049749953332E-4</v>
      </c>
      <c r="AL61" s="9">
        <f t="shared" si="42"/>
        <v>1.5785379882401675E-7</v>
      </c>
      <c r="AM61" s="9">
        <f t="shared" si="42"/>
        <v>3.5786353779932608E-5</v>
      </c>
      <c r="AN61" s="9">
        <f t="shared" si="42"/>
        <v>3.9885987615776018E-2</v>
      </c>
      <c r="AO61" s="9">
        <f t="shared" si="42"/>
        <v>1.0719489452201776</v>
      </c>
      <c r="AP61" s="9">
        <f t="shared" si="42"/>
        <v>1.6372497436828886E-3</v>
      </c>
      <c r="AQ61" s="9">
        <f t="shared" si="42"/>
        <v>3.1834369590780812E-8</v>
      </c>
      <c r="AR61" s="9">
        <f t="shared" si="42"/>
        <v>0.35847585517955283</v>
      </c>
    </row>
    <row r="62" spans="1:44" ht="76" x14ac:dyDescent="0.35">
      <c r="A62" s="9" t="s">
        <v>216</v>
      </c>
      <c r="B62" s="9" t="s">
        <v>59</v>
      </c>
      <c r="C62" s="9" t="s">
        <v>191</v>
      </c>
      <c r="D62" s="9" t="s">
        <v>243</v>
      </c>
      <c r="E62" s="9" t="s">
        <v>214</v>
      </c>
      <c r="F62" s="9" t="s">
        <v>57</v>
      </c>
      <c r="G62" s="9" t="s">
        <v>242</v>
      </c>
      <c r="H62" s="9">
        <v>0.1</v>
      </c>
      <c r="I62" s="9" t="s">
        <v>253</v>
      </c>
      <c r="J62" s="9" t="b">
        <v>0</v>
      </c>
      <c r="K62" s="9" t="s">
        <v>173</v>
      </c>
      <c r="L62" s="9">
        <v>8.6794167415729359E-2</v>
      </c>
      <c r="M62" s="9">
        <v>2.1284564433042459E-8</v>
      </c>
      <c r="N62" s="9">
        <v>1.6120344556734801E-9</v>
      </c>
      <c r="O62" s="9">
        <v>1.6156546777607789E-8</v>
      </c>
      <c r="P62" s="9">
        <v>7.5689813863396901E-9</v>
      </c>
      <c r="Q62" s="9">
        <v>6.196898803682095E-3</v>
      </c>
      <c r="R62" s="9">
        <v>2.662256396925514E-4</v>
      </c>
      <c r="S62" s="9">
        <v>2.7319140428780998E-4</v>
      </c>
      <c r="T62" s="9">
        <v>6.7799511386616251E-4</v>
      </c>
      <c r="U62" s="9">
        <v>6.5033429044003735E-7</v>
      </c>
      <c r="V62" s="9">
        <v>6.1240577241980767E-5</v>
      </c>
      <c r="W62" s="9">
        <v>0.31950666496318308</v>
      </c>
      <c r="X62" s="9">
        <v>2.499343636939138</v>
      </c>
      <c r="Y62" s="9">
        <v>6.2995751670887473E-3</v>
      </c>
      <c r="Z62" s="9">
        <v>2.1158529251567519E-7</v>
      </c>
      <c r="AA62" s="9">
        <v>1.4173422897516881</v>
      </c>
      <c r="AB62" s="9">
        <f>Parameter!E48</f>
        <v>0.1</v>
      </c>
      <c r="AC62" s="9">
        <f t="shared" ref="AC62:AC67" si="43">AB62*L62</f>
        <v>8.6794167415729356E-3</v>
      </c>
      <c r="AD62" s="9">
        <f t="shared" ref="AD62:AD67" si="44">AB62*M62</f>
        <v>2.1284564433042459E-9</v>
      </c>
      <c r="AE62" s="9">
        <f t="shared" ref="AE62:AE67" si="45">AB62*N62</f>
        <v>1.6120344556734802E-10</v>
      </c>
      <c r="AF62" s="9">
        <f t="shared" ref="AF62:AF67" si="46">AB62*O62</f>
        <v>1.6156546777607789E-9</v>
      </c>
      <c r="AG62" s="9">
        <f t="shared" ref="AG62:AG67" si="47">AB62*P62</f>
        <v>7.5689813863396905E-10</v>
      </c>
      <c r="AH62" s="9">
        <f t="shared" ref="AH62:AH67" si="48">AB62*Q62</f>
        <v>6.1968988036820952E-4</v>
      </c>
      <c r="AI62" s="9">
        <f t="shared" ref="AI62:AI67" si="49">AB62*R62</f>
        <v>2.6622563969255143E-5</v>
      </c>
      <c r="AJ62" s="9">
        <f t="shared" ref="AJ62:AJ67" si="50">AB62*S62</f>
        <v>2.7319140428781E-5</v>
      </c>
      <c r="AK62" s="9">
        <f t="shared" ref="AK62:AK67" si="51">AB62*T62</f>
        <v>6.779951138661626E-5</v>
      </c>
      <c r="AL62" s="9">
        <f t="shared" ref="AL62:AL67" si="52">AB62*U62</f>
        <v>6.5033429044003737E-8</v>
      </c>
      <c r="AM62" s="9">
        <f t="shared" ref="AM62:AM67" si="53">AB62*V62</f>
        <v>6.1240577241980769E-6</v>
      </c>
      <c r="AN62" s="9">
        <f t="shared" ref="AN62:AN67" si="54">AB62*W62</f>
        <v>3.1950666496318308E-2</v>
      </c>
      <c r="AO62" s="9">
        <f t="shared" ref="AO62:AO67" si="55">AB62*X62</f>
        <v>0.24993436369391381</v>
      </c>
      <c r="AP62" s="9">
        <f t="shared" ref="AP62:AP67" si="56">AB62*Y62</f>
        <v>6.299575167088748E-4</v>
      </c>
      <c r="AQ62" s="9">
        <f t="shared" ref="AQ62:AQ67" si="57">AB62*Z62</f>
        <v>2.1158529251567521E-8</v>
      </c>
      <c r="AR62" s="9">
        <f t="shared" ref="AR62:AR67" si="58">AB62*AA62</f>
        <v>0.14173422897516882</v>
      </c>
    </row>
    <row r="63" spans="1:44" ht="51" x14ac:dyDescent="0.35">
      <c r="A63" s="9" t="s">
        <v>219</v>
      </c>
      <c r="B63" s="9" t="s">
        <v>62</v>
      </c>
      <c r="C63" s="9" t="s">
        <v>190</v>
      </c>
      <c r="D63" s="9" t="s">
        <v>243</v>
      </c>
      <c r="E63" s="9" t="s">
        <v>214</v>
      </c>
      <c r="F63" s="9" t="s">
        <v>57</v>
      </c>
      <c r="G63" s="9" t="s">
        <v>242</v>
      </c>
      <c r="H63" s="9">
        <v>1</v>
      </c>
      <c r="I63" s="9" t="s">
        <v>253</v>
      </c>
      <c r="J63" s="9" t="b">
        <v>0</v>
      </c>
      <c r="K63" s="9" t="s">
        <v>175</v>
      </c>
      <c r="L63" s="9">
        <v>3.097410869365537E-4</v>
      </c>
      <c r="M63" s="9">
        <v>1.5766793399147301E-11</v>
      </c>
      <c r="N63" s="9">
        <v>1.6552465404972181E-11</v>
      </c>
      <c r="O63" s="9">
        <v>4.6494817079785029E-11</v>
      </c>
      <c r="P63" s="9">
        <v>4.905400676215399E-12</v>
      </c>
      <c r="Q63" s="9">
        <v>5.4275572734806973E-5</v>
      </c>
      <c r="R63" s="9">
        <v>7.2594400662388633E-7</v>
      </c>
      <c r="S63" s="9">
        <v>1.630585140717605E-6</v>
      </c>
      <c r="T63" s="9">
        <v>2.5387381894116151E-6</v>
      </c>
      <c r="U63" s="9">
        <v>3.171976599439298E-8</v>
      </c>
      <c r="V63" s="9">
        <v>2.2311460757037211E-7</v>
      </c>
      <c r="W63" s="9">
        <v>2.3178562401341381E-4</v>
      </c>
      <c r="X63" s="9">
        <v>1.902192705187356E-3</v>
      </c>
      <c r="Y63" s="9">
        <v>1.521865985919317E-4</v>
      </c>
      <c r="Z63" s="9">
        <v>8.1218038131578143E-10</v>
      </c>
      <c r="AA63" s="9">
        <v>7.1223504129566337E-3</v>
      </c>
      <c r="AB63" s="9">
        <f>Parameter!E49</f>
        <v>1</v>
      </c>
      <c r="AC63" s="9">
        <f t="shared" si="43"/>
        <v>3.097410869365537E-4</v>
      </c>
      <c r="AD63" s="9">
        <f t="shared" si="44"/>
        <v>1.5766793399147301E-11</v>
      </c>
      <c r="AE63" s="9">
        <f t="shared" si="45"/>
        <v>1.6552465404972181E-11</v>
      </c>
      <c r="AF63" s="9">
        <f t="shared" si="46"/>
        <v>4.6494817079785029E-11</v>
      </c>
      <c r="AG63" s="9">
        <f t="shared" si="47"/>
        <v>4.905400676215399E-12</v>
      </c>
      <c r="AH63" s="9">
        <f t="shared" si="48"/>
        <v>5.4275572734806973E-5</v>
      </c>
      <c r="AI63" s="9">
        <f t="shared" si="49"/>
        <v>7.2594400662388633E-7</v>
      </c>
      <c r="AJ63" s="9">
        <f t="shared" si="50"/>
        <v>1.630585140717605E-6</v>
      </c>
      <c r="AK63" s="9">
        <f t="shared" si="51"/>
        <v>2.5387381894116151E-6</v>
      </c>
      <c r="AL63" s="9">
        <f t="shared" si="52"/>
        <v>3.171976599439298E-8</v>
      </c>
      <c r="AM63" s="9">
        <f t="shared" si="53"/>
        <v>2.2311460757037211E-7</v>
      </c>
      <c r="AN63" s="9">
        <f t="shared" si="54"/>
        <v>2.3178562401341381E-4</v>
      </c>
      <c r="AO63" s="9">
        <f t="shared" si="55"/>
        <v>1.902192705187356E-3</v>
      </c>
      <c r="AP63" s="9">
        <f t="shared" si="56"/>
        <v>1.521865985919317E-4</v>
      </c>
      <c r="AQ63" s="9">
        <f t="shared" si="57"/>
        <v>8.1218038131578143E-10</v>
      </c>
      <c r="AR63" s="9">
        <f t="shared" si="58"/>
        <v>7.1223504129566337E-3</v>
      </c>
    </row>
    <row r="64" spans="1:44" ht="51" x14ac:dyDescent="0.35">
      <c r="A64" s="9" t="s">
        <v>222</v>
      </c>
      <c r="B64" s="9" t="s">
        <v>76</v>
      </c>
      <c r="C64" s="9" t="s">
        <v>190</v>
      </c>
      <c r="D64" s="9" t="s">
        <v>241</v>
      </c>
      <c r="E64" s="9" t="s">
        <v>214</v>
      </c>
      <c r="F64" s="9" t="s">
        <v>57</v>
      </c>
      <c r="G64" s="9" t="s">
        <v>242</v>
      </c>
      <c r="H64" s="9">
        <v>-0.73</v>
      </c>
      <c r="I64" s="9" t="s">
        <v>253</v>
      </c>
      <c r="J64" s="9" t="b">
        <v>0</v>
      </c>
      <c r="K64" s="9" t="s">
        <v>177</v>
      </c>
      <c r="L64" s="9">
        <v>4.1534073294853448E-3</v>
      </c>
      <c r="M64" s="9">
        <v>3.9718675284039031E-10</v>
      </c>
      <c r="N64" s="9">
        <v>2.9966991651123778E-10</v>
      </c>
      <c r="O64" s="9">
        <v>3.4760540921404098E-10</v>
      </c>
      <c r="P64" s="9">
        <v>5.133422681021446E-10</v>
      </c>
      <c r="Q64" s="9">
        <v>2.1018631319047069E-4</v>
      </c>
      <c r="R64" s="9">
        <v>2.7392229371164919E-5</v>
      </c>
      <c r="S64" s="9">
        <v>2.9057836075161221E-5</v>
      </c>
      <c r="T64" s="9">
        <v>9.9615160030306539E-5</v>
      </c>
      <c r="U64" s="9">
        <v>1.4528502469498381E-7</v>
      </c>
      <c r="V64" s="9">
        <v>8.6430942185980945E-6</v>
      </c>
      <c r="W64" s="9">
        <v>4.1553565339562913E-3</v>
      </c>
      <c r="X64" s="9">
        <v>0.1139045320374988</v>
      </c>
      <c r="Y64" s="9">
        <v>7.6105389037561225E-4</v>
      </c>
      <c r="Z64" s="9">
        <v>3.3622094428845957E-8</v>
      </c>
      <c r="AA64" s="9">
        <v>5.8871627029074003E-2</v>
      </c>
      <c r="AB64" s="9">
        <f>Parameter!E50</f>
        <v>-0.73</v>
      </c>
      <c r="AC64" s="9">
        <f t="shared" si="43"/>
        <v>-3.0319873505243017E-3</v>
      </c>
      <c r="AD64" s="9">
        <f t="shared" si="44"/>
        <v>-2.899463295734849E-10</v>
      </c>
      <c r="AE64" s="9">
        <f t="shared" si="45"/>
        <v>-2.1875903905320358E-10</v>
      </c>
      <c r="AF64" s="9">
        <f t="shared" si="46"/>
        <v>-2.5375194872624989E-10</v>
      </c>
      <c r="AG64" s="9">
        <f t="shared" si="47"/>
        <v>-3.7473985571456557E-10</v>
      </c>
      <c r="AH64" s="9">
        <f t="shared" si="48"/>
        <v>-1.5343600862904359E-4</v>
      </c>
      <c r="AI64" s="9">
        <f t="shared" si="49"/>
        <v>-1.9996327440950391E-5</v>
      </c>
      <c r="AJ64" s="9">
        <f t="shared" si="50"/>
        <v>-2.1212220334867691E-5</v>
      </c>
      <c r="AK64" s="9">
        <f t="shared" si="51"/>
        <v>-7.2719066822123768E-5</v>
      </c>
      <c r="AL64" s="9">
        <f t="shared" si="52"/>
        <v>-1.0605806802733818E-7</v>
      </c>
      <c r="AM64" s="9">
        <f t="shared" si="53"/>
        <v>-6.3094587795766092E-6</v>
      </c>
      <c r="AN64" s="9">
        <f t="shared" si="54"/>
        <v>-3.0334102697880927E-3</v>
      </c>
      <c r="AO64" s="9">
        <f t="shared" si="55"/>
        <v>-8.3150308387374125E-2</v>
      </c>
      <c r="AP64" s="9">
        <f t="shared" si="56"/>
        <v>-5.5556933997419691E-4</v>
      </c>
      <c r="AQ64" s="9">
        <f t="shared" si="57"/>
        <v>-2.454412893305755E-8</v>
      </c>
      <c r="AR64" s="9">
        <f t="shared" si="58"/>
        <v>-4.2976287731224021E-2</v>
      </c>
    </row>
    <row r="65" spans="1:44" ht="63.5" x14ac:dyDescent="0.35">
      <c r="A65" s="9" t="s">
        <v>233</v>
      </c>
      <c r="B65" s="9" t="s">
        <v>77</v>
      </c>
      <c r="C65" s="9" t="s">
        <v>190</v>
      </c>
      <c r="D65" s="9" t="s">
        <v>241</v>
      </c>
      <c r="E65" s="9" t="s">
        <v>214</v>
      </c>
      <c r="F65" s="9" t="s">
        <v>57</v>
      </c>
      <c r="G65" s="9" t="s">
        <v>242</v>
      </c>
      <c r="H65" s="9">
        <v>-1</v>
      </c>
      <c r="I65" s="9" t="s">
        <v>253</v>
      </c>
      <c r="J65" s="9" t="b">
        <v>0</v>
      </c>
      <c r="K65" s="9" t="s">
        <v>179</v>
      </c>
      <c r="L65" s="9">
        <v>-1.7948703640190519E-2</v>
      </c>
      <c r="M65" s="9">
        <v>-3.2472728164807971E-9</v>
      </c>
      <c r="N65" s="9">
        <v>-4.3187139662228341E-10</v>
      </c>
      <c r="O65" s="9">
        <v>-6.4053085065881609E-10</v>
      </c>
      <c r="P65" s="9">
        <v>-1.72479363500529E-9</v>
      </c>
      <c r="Q65" s="9">
        <v>-9.6931057577142243E-4</v>
      </c>
      <c r="R65" s="9">
        <v>-9.8639358395980999E-5</v>
      </c>
      <c r="S65" s="9">
        <v>-9.2519725209997536E-5</v>
      </c>
      <c r="T65" s="9">
        <v>-3.3553131474562921E-4</v>
      </c>
      <c r="U65" s="9">
        <v>-1.6715867181295821E-7</v>
      </c>
      <c r="V65" s="9">
        <v>-3.5748640227740767E-5</v>
      </c>
      <c r="W65" s="9">
        <v>-1.067374176523238E-2</v>
      </c>
      <c r="X65" s="9">
        <v>-0.90326269720845054</v>
      </c>
      <c r="Y65" s="9">
        <v>-1.4106749683562791E-3</v>
      </c>
      <c r="Z65" s="9">
        <v>-3.4407788890955058E-8</v>
      </c>
      <c r="AA65" s="9">
        <v>-0.25259556352265139</v>
      </c>
      <c r="AB65" s="9">
        <f>Parameter!E51</f>
        <v>-1</v>
      </c>
      <c r="AC65" s="9">
        <f t="shared" si="43"/>
        <v>1.7948703640190519E-2</v>
      </c>
      <c r="AD65" s="9">
        <f t="shared" si="44"/>
        <v>3.2472728164807971E-9</v>
      </c>
      <c r="AE65" s="9">
        <f t="shared" si="45"/>
        <v>4.3187139662228341E-10</v>
      </c>
      <c r="AF65" s="9">
        <f t="shared" si="46"/>
        <v>6.4053085065881609E-10</v>
      </c>
      <c r="AG65" s="9">
        <f t="shared" si="47"/>
        <v>1.72479363500529E-9</v>
      </c>
      <c r="AH65" s="9">
        <f t="shared" si="48"/>
        <v>9.6931057577142243E-4</v>
      </c>
      <c r="AI65" s="9">
        <f t="shared" si="49"/>
        <v>9.8639358395980999E-5</v>
      </c>
      <c r="AJ65" s="9">
        <f t="shared" si="50"/>
        <v>9.2519725209997536E-5</v>
      </c>
      <c r="AK65" s="9">
        <f t="shared" si="51"/>
        <v>3.3553131474562921E-4</v>
      </c>
      <c r="AL65" s="9">
        <f t="shared" si="52"/>
        <v>1.6715867181295821E-7</v>
      </c>
      <c r="AM65" s="9">
        <f t="shared" si="53"/>
        <v>3.5748640227740767E-5</v>
      </c>
      <c r="AN65" s="9">
        <f t="shared" si="54"/>
        <v>1.067374176523238E-2</v>
      </c>
      <c r="AO65" s="9">
        <f t="shared" si="55"/>
        <v>0.90326269720845054</v>
      </c>
      <c r="AP65" s="9">
        <f t="shared" si="56"/>
        <v>1.4106749683562791E-3</v>
      </c>
      <c r="AQ65" s="9">
        <f t="shared" si="57"/>
        <v>3.4407788890955058E-8</v>
      </c>
      <c r="AR65" s="9">
        <f t="shared" si="58"/>
        <v>0.25259556352265139</v>
      </c>
    </row>
    <row r="66" spans="1:44" ht="51" x14ac:dyDescent="0.35">
      <c r="A66" s="9" t="s">
        <v>234</v>
      </c>
      <c r="B66" s="9" t="s">
        <v>78</v>
      </c>
      <c r="C66" s="9" t="s">
        <v>190</v>
      </c>
      <c r="D66" s="9" t="s">
        <v>247</v>
      </c>
      <c r="E66" s="9" t="s">
        <v>214</v>
      </c>
      <c r="F66" s="9" t="s">
        <v>57</v>
      </c>
      <c r="G66" s="9" t="s">
        <v>242</v>
      </c>
      <c r="H66" s="9">
        <v>1.7100000000000001E-9</v>
      </c>
      <c r="I66" s="9" t="s">
        <v>254</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235</v>
      </c>
      <c r="B67" s="9" t="s">
        <v>79</v>
      </c>
      <c r="C67" s="9" t="s">
        <v>190</v>
      </c>
      <c r="D67" s="9" t="s">
        <v>247</v>
      </c>
      <c r="E67" s="9" t="s">
        <v>214</v>
      </c>
      <c r="F67" s="9" t="s">
        <v>57</v>
      </c>
      <c r="G67" s="9" t="s">
        <v>242</v>
      </c>
      <c r="H67" s="9">
        <v>2.3099999999999998E-8</v>
      </c>
      <c r="I67" s="9" t="s">
        <v>254</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215</v>
      </c>
      <c r="B68" s="9" t="s">
        <v>58</v>
      </c>
      <c r="C68" s="9" t="s">
        <v>190</v>
      </c>
      <c r="D68" s="9" t="s">
        <v>242</v>
      </c>
      <c r="E68" s="9" t="s">
        <v>215</v>
      </c>
      <c r="F68" s="9" t="s">
        <v>58</v>
      </c>
      <c r="G68" s="9" t="s">
        <v>242</v>
      </c>
      <c r="H68" s="9">
        <v>-1</v>
      </c>
      <c r="I68" s="9" t="s">
        <v>252</v>
      </c>
      <c r="J68" s="9" t="b">
        <v>0</v>
      </c>
      <c r="AB68" s="9">
        <f>H68</f>
        <v>-1</v>
      </c>
      <c r="AC68" s="9">
        <f t="shared" ref="AC68:AR68" si="59">+AC69+AC70+AC71+AC72</f>
        <v>2.2288412010976987E-2</v>
      </c>
      <c r="AD68" s="9">
        <f t="shared" si="59"/>
        <v>4.3115010381329201E-9</v>
      </c>
      <c r="AE68" s="9">
        <f t="shared" si="59"/>
        <v>5.1255562540595738E-10</v>
      </c>
      <c r="AF68" s="9">
        <f t="shared" si="59"/>
        <v>1.4483651657392055E-9</v>
      </c>
      <c r="AG68" s="9">
        <f t="shared" si="59"/>
        <v>2.1032427043222746E-9</v>
      </c>
      <c r="AH68" s="9">
        <f t="shared" si="59"/>
        <v>1.2791555159555271E-3</v>
      </c>
      <c r="AI68" s="9">
        <f t="shared" si="59"/>
        <v>1.1195064038060858E-4</v>
      </c>
      <c r="AJ68" s="9">
        <f t="shared" si="59"/>
        <v>1.0617929542438804E-4</v>
      </c>
      <c r="AK68" s="9">
        <f t="shared" si="59"/>
        <v>3.6943107043893732E-4</v>
      </c>
      <c r="AL68" s="9">
        <f t="shared" si="59"/>
        <v>1.9967538633496007E-7</v>
      </c>
      <c r="AM68" s="9">
        <f t="shared" si="59"/>
        <v>3.8810669089839804E-5</v>
      </c>
      <c r="AN68" s="9">
        <f t="shared" si="59"/>
        <v>2.6712279013391529E-2</v>
      </c>
      <c r="AO68" s="9">
        <f t="shared" si="59"/>
        <v>1.0282298790554074</v>
      </c>
      <c r="AP68" s="9">
        <f t="shared" si="59"/>
        <v>1.7256537267107165E-3</v>
      </c>
      <c r="AQ68" s="9">
        <f t="shared" si="59"/>
        <v>4.498705351673882E-8</v>
      </c>
      <c r="AR68" s="9">
        <f t="shared" si="59"/>
        <v>0.32346267801023582</v>
      </c>
    </row>
    <row r="69" spans="1:44" ht="76" x14ac:dyDescent="0.35">
      <c r="A69" s="9" t="s">
        <v>216</v>
      </c>
      <c r="B69" s="9" t="s">
        <v>59</v>
      </c>
      <c r="C69" s="9" t="s">
        <v>191</v>
      </c>
      <c r="D69" s="9" t="s">
        <v>243</v>
      </c>
      <c r="E69" s="9" t="s">
        <v>215</v>
      </c>
      <c r="F69" s="9" t="s">
        <v>58</v>
      </c>
      <c r="G69" s="9" t="s">
        <v>242</v>
      </c>
      <c r="H69" s="9">
        <v>0.05</v>
      </c>
      <c r="I69" s="9" t="s">
        <v>253</v>
      </c>
      <c r="J69" s="9" t="b">
        <v>0</v>
      </c>
      <c r="K69" s="9" t="s">
        <v>181</v>
      </c>
      <c r="L69" s="9">
        <v>8.6794167415729359E-2</v>
      </c>
      <c r="M69" s="9">
        <v>2.1284564433042459E-8</v>
      </c>
      <c r="N69" s="9">
        <v>1.6120344556734801E-9</v>
      </c>
      <c r="O69" s="9">
        <v>1.6156546777607789E-8</v>
      </c>
      <c r="P69" s="9">
        <v>7.5689813863396901E-9</v>
      </c>
      <c r="Q69" s="9">
        <v>6.196898803682095E-3</v>
      </c>
      <c r="R69" s="9">
        <v>2.662256396925514E-4</v>
      </c>
      <c r="S69" s="9">
        <v>2.7319140428780998E-4</v>
      </c>
      <c r="T69" s="9">
        <v>6.7799511386616251E-4</v>
      </c>
      <c r="U69" s="9">
        <v>6.5033429044003735E-7</v>
      </c>
      <c r="V69" s="9">
        <v>6.1240577241980767E-5</v>
      </c>
      <c r="W69" s="9">
        <v>0.31950666496318308</v>
      </c>
      <c r="X69" s="9">
        <v>2.499343636939138</v>
      </c>
      <c r="Y69" s="9">
        <v>6.2995751670887473E-3</v>
      </c>
      <c r="Z69" s="9">
        <v>2.1158529251567519E-7</v>
      </c>
      <c r="AA69" s="9">
        <v>1.4173422897516881</v>
      </c>
      <c r="AB69" s="9">
        <f>Parameter!E52</f>
        <v>0.05</v>
      </c>
      <c r="AC69" s="9">
        <f>AB69*L69</f>
        <v>4.3397083707864678E-3</v>
      </c>
      <c r="AD69" s="9">
        <f>AB69*M69</f>
        <v>1.064228221652123E-9</v>
      </c>
      <c r="AE69" s="9">
        <f>AB69*N69</f>
        <v>8.0601722783674011E-11</v>
      </c>
      <c r="AF69" s="9">
        <f>AB69*O69</f>
        <v>8.0782733888038946E-10</v>
      </c>
      <c r="AG69" s="9">
        <f>AB69*P69</f>
        <v>3.7844906931698452E-10</v>
      </c>
      <c r="AH69" s="9">
        <f>AB69*Q69</f>
        <v>3.0984494018410476E-4</v>
      </c>
      <c r="AI69" s="9">
        <f>AB69*R69</f>
        <v>1.3311281984627572E-5</v>
      </c>
      <c r="AJ69" s="9">
        <f>AB69*S69</f>
        <v>1.36595702143905E-5</v>
      </c>
      <c r="AK69" s="9">
        <f>AB69*T69</f>
        <v>3.389975569330813E-5</v>
      </c>
      <c r="AL69" s="9">
        <f>AB69*U69</f>
        <v>3.2516714522001869E-8</v>
      </c>
      <c r="AM69" s="9">
        <f>AB69*V69</f>
        <v>3.0620288620990384E-6</v>
      </c>
      <c r="AN69" s="9">
        <f>AB69*W69</f>
        <v>1.5975333248159154E-2</v>
      </c>
      <c r="AO69" s="9">
        <f>AB69*X69</f>
        <v>0.1249671818469569</v>
      </c>
      <c r="AP69" s="9">
        <f>AB69*Y69</f>
        <v>3.149787583544374E-4</v>
      </c>
      <c r="AQ69" s="9">
        <f>AB69*Z69</f>
        <v>1.0579264625783761E-8</v>
      </c>
      <c r="AR69" s="9">
        <f>AB69*AA69</f>
        <v>7.0867114487584412E-2</v>
      </c>
    </row>
    <row r="70" spans="1:44" ht="63.5" x14ac:dyDescent="0.35">
      <c r="A70" s="9" t="s">
        <v>233</v>
      </c>
      <c r="B70" s="9" t="s">
        <v>77</v>
      </c>
      <c r="C70" s="9" t="s">
        <v>190</v>
      </c>
      <c r="D70" s="9" t="s">
        <v>241</v>
      </c>
      <c r="E70" s="9" t="s">
        <v>215</v>
      </c>
      <c r="F70" s="9" t="s">
        <v>58</v>
      </c>
      <c r="G70" s="9" t="s">
        <v>242</v>
      </c>
      <c r="H70" s="9">
        <v>-1</v>
      </c>
      <c r="I70" s="9" t="s">
        <v>253</v>
      </c>
      <c r="J70" s="9" t="b">
        <v>0</v>
      </c>
      <c r="K70" s="9" t="s">
        <v>183</v>
      </c>
      <c r="L70" s="9">
        <v>-1.7948703640190519E-2</v>
      </c>
      <c r="M70" s="9">
        <v>-3.2472728164807971E-9</v>
      </c>
      <c r="N70" s="9">
        <v>-4.3187139662228341E-10</v>
      </c>
      <c r="O70" s="9">
        <v>-6.4053085065881609E-10</v>
      </c>
      <c r="P70" s="9">
        <v>-1.72479363500529E-9</v>
      </c>
      <c r="Q70" s="9">
        <v>-9.6931057577142243E-4</v>
      </c>
      <c r="R70" s="9">
        <v>-9.8639358395980999E-5</v>
      </c>
      <c r="S70" s="9">
        <v>-9.2519725209997536E-5</v>
      </c>
      <c r="T70" s="9">
        <v>-3.3553131474562921E-4</v>
      </c>
      <c r="U70" s="9">
        <v>-1.6715867181295821E-7</v>
      </c>
      <c r="V70" s="9">
        <v>-3.5748640227740767E-5</v>
      </c>
      <c r="W70" s="9">
        <v>-1.067374176523238E-2</v>
      </c>
      <c r="X70" s="9">
        <v>-0.90326269720845054</v>
      </c>
      <c r="Y70" s="9">
        <v>-1.4106749683562791E-3</v>
      </c>
      <c r="Z70" s="9">
        <v>-3.4407788890955058E-8</v>
      </c>
      <c r="AA70" s="9">
        <v>-0.25259556352265139</v>
      </c>
      <c r="AB70" s="9">
        <f>Parameter!E53</f>
        <v>-1</v>
      </c>
      <c r="AC70" s="9">
        <f>AB70*L70</f>
        <v>1.7948703640190519E-2</v>
      </c>
      <c r="AD70" s="9">
        <f>AB70*M70</f>
        <v>3.2472728164807971E-9</v>
      </c>
      <c r="AE70" s="9">
        <f>AB70*N70</f>
        <v>4.3187139662228341E-10</v>
      </c>
      <c r="AF70" s="9">
        <f>AB70*O70</f>
        <v>6.4053085065881609E-10</v>
      </c>
      <c r="AG70" s="9">
        <f>AB70*P70</f>
        <v>1.72479363500529E-9</v>
      </c>
      <c r="AH70" s="9">
        <f>AB70*Q70</f>
        <v>9.6931057577142243E-4</v>
      </c>
      <c r="AI70" s="9">
        <f>AB70*R70</f>
        <v>9.8639358395980999E-5</v>
      </c>
      <c r="AJ70" s="9">
        <f>AB70*S70</f>
        <v>9.2519725209997536E-5</v>
      </c>
      <c r="AK70" s="9">
        <f>AB70*T70</f>
        <v>3.3553131474562921E-4</v>
      </c>
      <c r="AL70" s="9">
        <f>AB70*U70</f>
        <v>1.6715867181295821E-7</v>
      </c>
      <c r="AM70" s="9">
        <f>AB70*V70</f>
        <v>3.5748640227740767E-5</v>
      </c>
      <c r="AN70" s="9">
        <f>AB70*W70</f>
        <v>1.067374176523238E-2</v>
      </c>
      <c r="AO70" s="9">
        <f>AB70*X70</f>
        <v>0.90326269720845054</v>
      </c>
      <c r="AP70" s="9">
        <f>AB70*Y70</f>
        <v>1.4106749683562791E-3</v>
      </c>
      <c r="AQ70" s="9">
        <f>AB70*Z70</f>
        <v>3.4407788890955058E-8</v>
      </c>
      <c r="AR70" s="9">
        <f>AB70*AA70</f>
        <v>0.25259556352265139</v>
      </c>
    </row>
    <row r="71" spans="1:44" ht="51" x14ac:dyDescent="0.35">
      <c r="A71" s="9" t="s">
        <v>234</v>
      </c>
      <c r="B71" s="9" t="s">
        <v>78</v>
      </c>
      <c r="C71" s="9" t="s">
        <v>190</v>
      </c>
      <c r="D71" s="9" t="s">
        <v>247</v>
      </c>
      <c r="E71" s="9" t="s">
        <v>215</v>
      </c>
      <c r="F71" s="9" t="s">
        <v>58</v>
      </c>
      <c r="G71" s="9" t="s">
        <v>242</v>
      </c>
      <c r="H71" s="9">
        <v>1.7100000000000001E-9</v>
      </c>
      <c r="I71" s="9" t="s">
        <v>254</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235</v>
      </c>
      <c r="B72" s="9" t="s">
        <v>79</v>
      </c>
      <c r="C72" s="9" t="s">
        <v>190</v>
      </c>
      <c r="D72" s="9" t="s">
        <v>247</v>
      </c>
      <c r="E72" s="9" t="s">
        <v>215</v>
      </c>
      <c r="F72" s="9" t="s">
        <v>58</v>
      </c>
      <c r="G72" s="9" t="s">
        <v>242</v>
      </c>
      <c r="H72" s="9">
        <v>2.3099999999999998E-8</v>
      </c>
      <c r="I72" s="9" t="s">
        <v>254</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200</v>
      </c>
      <c r="B1" s="5" t="s">
        <v>236</v>
      </c>
      <c r="C1" s="5" t="s">
        <v>237</v>
      </c>
      <c r="D1" s="5" t="s">
        <v>238</v>
      </c>
      <c r="E1" s="5" t="s">
        <v>248</v>
      </c>
      <c r="F1" s="5" t="s">
        <v>249</v>
      </c>
      <c r="G1" s="5" t="s">
        <v>250</v>
      </c>
      <c r="H1" s="5" t="s">
        <v>46</v>
      </c>
      <c r="I1" s="5" t="s">
        <v>251</v>
      </c>
      <c r="J1" s="5" t="s">
        <v>255</v>
      </c>
      <c r="K1" s="5" t="s">
        <v>256</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257</v>
      </c>
      <c r="AC1" s="5" t="s">
        <v>258</v>
      </c>
      <c r="AD1" s="5" t="s">
        <v>259</v>
      </c>
      <c r="AE1" s="5" t="s">
        <v>260</v>
      </c>
      <c r="AF1" s="5" t="s">
        <v>261</v>
      </c>
      <c r="AG1" s="5" t="s">
        <v>262</v>
      </c>
      <c r="AH1" s="5" t="s">
        <v>263</v>
      </c>
      <c r="AI1" s="5" t="s">
        <v>264</v>
      </c>
      <c r="AJ1" s="5" t="s">
        <v>265</v>
      </c>
      <c r="AK1" s="5" t="s">
        <v>266</v>
      </c>
      <c r="AL1" s="5" t="s">
        <v>267</v>
      </c>
      <c r="AM1" s="5" t="s">
        <v>268</v>
      </c>
      <c r="AN1" s="5" t="s">
        <v>269</v>
      </c>
      <c r="AO1" s="5" t="s">
        <v>270</v>
      </c>
      <c r="AP1" s="5" t="s">
        <v>271</v>
      </c>
      <c r="AQ1" s="5" t="s">
        <v>272</v>
      </c>
      <c r="AR1" s="5" t="s">
        <v>273</v>
      </c>
    </row>
    <row r="2" spans="1:44" ht="26" x14ac:dyDescent="0.35">
      <c r="A2" s="9" t="s">
        <v>201</v>
      </c>
      <c r="B2" s="9" t="s">
        <v>47</v>
      </c>
      <c r="C2" s="9" t="s">
        <v>190</v>
      </c>
      <c r="D2" s="9" t="s">
        <v>239</v>
      </c>
      <c r="E2" s="9" t="s">
        <v>201</v>
      </c>
      <c r="F2" s="9" t="s">
        <v>47</v>
      </c>
      <c r="G2" s="9" t="s">
        <v>239</v>
      </c>
      <c r="H2" s="9">
        <v>1</v>
      </c>
      <c r="I2" s="9" t="s">
        <v>252</v>
      </c>
      <c r="J2" s="9" t="b">
        <v>0</v>
      </c>
      <c r="AB2" s="9">
        <f>H2</f>
        <v>1</v>
      </c>
      <c r="AC2" s="9">
        <f t="shared" ref="AC2:AR2" si="0">+AC3+AC4+AC5</f>
        <v>5.3597115241149393E-2</v>
      </c>
      <c r="AD2" s="9">
        <f t="shared" si="0"/>
        <v>6.2187643540194047E-8</v>
      </c>
      <c r="AE2" s="9">
        <f t="shared" si="0"/>
        <v>1.3066146446917768E-9</v>
      </c>
      <c r="AF2" s="9">
        <f t="shared" si="0"/>
        <v>4.2653732438318535E-9</v>
      </c>
      <c r="AG2" s="9">
        <f t="shared" si="0"/>
        <v>3.6427996650813627E-9</v>
      </c>
      <c r="AH2" s="9">
        <f t="shared" si="0"/>
        <v>1.7468268034823955E-2</v>
      </c>
      <c r="AI2" s="9">
        <f t="shared" si="0"/>
        <v>3.4720535711387293E-4</v>
      </c>
      <c r="AJ2" s="9">
        <f t="shared" si="0"/>
        <v>5.4768999246247859E-4</v>
      </c>
      <c r="AK2" s="9">
        <f t="shared" si="0"/>
        <v>9.7008560995751785E-4</v>
      </c>
      <c r="AL2" s="9">
        <f t="shared" si="0"/>
        <v>1.0273088492501594E-6</v>
      </c>
      <c r="AM2" s="9">
        <f t="shared" si="0"/>
        <v>8.8369795719261282E-5</v>
      </c>
      <c r="AN2" s="9">
        <f t="shared" si="0"/>
        <v>6.3540702630222212E-2</v>
      </c>
      <c r="AO2" s="9">
        <f t="shared" si="0"/>
        <v>1.8412012219255487</v>
      </c>
      <c r="AP2" s="9">
        <f t="shared" si="0"/>
        <v>1.908091903648839E-2</v>
      </c>
      <c r="AQ2" s="9">
        <f t="shared" si="0"/>
        <v>1.0871378109223657E-7</v>
      </c>
      <c r="AR2" s="9">
        <f t="shared" si="0"/>
        <v>3.9058900298135542</v>
      </c>
    </row>
    <row r="3" spans="1:44" ht="38.5" x14ac:dyDescent="0.35">
      <c r="A3" s="9" t="s">
        <v>202</v>
      </c>
      <c r="B3" s="9" t="s">
        <v>48</v>
      </c>
      <c r="C3" s="9" t="s">
        <v>190</v>
      </c>
      <c r="D3" s="9" t="s">
        <v>240</v>
      </c>
      <c r="E3" s="9" t="s">
        <v>201</v>
      </c>
      <c r="F3" s="9" t="s">
        <v>47</v>
      </c>
      <c r="G3" s="9" t="s">
        <v>239</v>
      </c>
      <c r="H3" s="9">
        <v>0.08</v>
      </c>
      <c r="I3" s="9" t="s">
        <v>253</v>
      </c>
      <c r="J3" s="9" t="b">
        <v>0</v>
      </c>
      <c r="K3" s="9" t="s">
        <v>83</v>
      </c>
      <c r="L3" s="9">
        <v>0.41445709225853827</v>
      </c>
      <c r="M3" s="9">
        <v>7.522070628259779E-7</v>
      </c>
      <c r="N3" s="9">
        <v>7.6572914492511929E-9</v>
      </c>
      <c r="O3" s="9">
        <v>2.9719432382232291E-8</v>
      </c>
      <c r="P3" s="9">
        <v>2.5182674167033861E-8</v>
      </c>
      <c r="Q3" s="9">
        <v>0.20263927882454999</v>
      </c>
      <c r="R3" s="9">
        <v>2.8704517316242291E-3</v>
      </c>
      <c r="S3" s="9">
        <v>5.1931485663717194E-3</v>
      </c>
      <c r="T3" s="9">
        <v>6.7506920412539941E-3</v>
      </c>
      <c r="U3" s="9">
        <v>3.3035546808430988E-6</v>
      </c>
      <c r="V3" s="9">
        <v>6.1989830440576375E-4</v>
      </c>
      <c r="W3" s="9">
        <v>0.49246964526631332</v>
      </c>
      <c r="X3" s="9">
        <v>1.364008948738894</v>
      </c>
      <c r="Y3" s="9">
        <v>4.985088159618585E-2</v>
      </c>
      <c r="Z3" s="9">
        <v>2.7010636239872261E-7</v>
      </c>
      <c r="AA3" s="9">
        <v>45.459461751023753</v>
      </c>
      <c r="AB3" s="9">
        <f>Parameter!F3</f>
        <v>0.08</v>
      </c>
      <c r="AC3" s="9">
        <f>AB3*L3</f>
        <v>3.3156567380683059E-2</v>
      </c>
      <c r="AD3" s="9">
        <f>AB3*M3</f>
        <v>6.0176565026078232E-8</v>
      </c>
      <c r="AE3" s="9">
        <f>AB3*N3</f>
        <v>6.1258331594009547E-10</v>
      </c>
      <c r="AF3" s="9">
        <f>AB3*O3</f>
        <v>2.3775545905785834E-9</v>
      </c>
      <c r="AG3" s="9">
        <f>AB3*P3</f>
        <v>2.0146139333627091E-9</v>
      </c>
      <c r="AH3" s="9">
        <f>AB3*Q3</f>
        <v>1.6211142305963998E-2</v>
      </c>
      <c r="AI3" s="9">
        <f>AB3*R3</f>
        <v>2.2963613852993833E-4</v>
      </c>
      <c r="AJ3" s="9">
        <f>AB3*S3</f>
        <v>4.1545188530973758E-4</v>
      </c>
      <c r="AK3" s="9">
        <f>AB3*T3</f>
        <v>5.4005536330031952E-4</v>
      </c>
      <c r="AL3" s="9">
        <f>AB3*U3</f>
        <v>2.6428437446744791E-7</v>
      </c>
      <c r="AM3" s="9">
        <f>AB3*V3</f>
        <v>4.9591864352461099E-5</v>
      </c>
      <c r="AN3" s="9">
        <f>AB3*W3</f>
        <v>3.9397571621305069E-2</v>
      </c>
      <c r="AO3" s="9">
        <f>AB3*X3</f>
        <v>0.10912071589911153</v>
      </c>
      <c r="AP3" s="9">
        <f>AB3*Y3</f>
        <v>3.9880705276948685E-3</v>
      </c>
      <c r="AQ3" s="9">
        <f>AB3*Z3</f>
        <v>2.160850899189781E-8</v>
      </c>
      <c r="AR3" s="9">
        <f>AB3*AA3</f>
        <v>3.6367569400819004</v>
      </c>
    </row>
    <row r="4" spans="1:44" ht="38.5" x14ac:dyDescent="0.35">
      <c r="A4" s="9" t="s">
        <v>203</v>
      </c>
      <c r="B4" s="9" t="s">
        <v>49</v>
      </c>
      <c r="C4" s="9" t="s">
        <v>190</v>
      </c>
      <c r="D4" s="9" t="s">
        <v>241</v>
      </c>
      <c r="E4" s="9" t="s">
        <v>201</v>
      </c>
      <c r="F4" s="9" t="s">
        <v>47</v>
      </c>
      <c r="G4" s="9" t="s">
        <v>239</v>
      </c>
      <c r="H4" s="9">
        <v>0.66</v>
      </c>
      <c r="I4" s="9" t="s">
        <v>253</v>
      </c>
      <c r="J4" s="9" t="b">
        <v>0</v>
      </c>
      <c r="K4" s="9" t="s">
        <v>85</v>
      </c>
      <c r="L4" s="9">
        <v>1.145716282731701E-2</v>
      </c>
      <c r="M4" s="9">
        <v>1.8161256667865311E-9</v>
      </c>
      <c r="N4" s="9">
        <v>5.2251547248130853E-10</v>
      </c>
      <c r="O4" s="9">
        <v>1.1410461669143669E-9</v>
      </c>
      <c r="P4" s="9">
        <v>1.4267915206257269E-9</v>
      </c>
      <c r="Q4" s="9">
        <v>6.116928630039882E-4</v>
      </c>
      <c r="R4" s="9">
        <v>1.006902172835128E-4</v>
      </c>
      <c r="S4" s="9">
        <v>9.6801847933313215E-5</v>
      </c>
      <c r="T4" s="9">
        <v>3.5902826543111898E-4</v>
      </c>
      <c r="U4" s="9">
        <v>2.6719391856231867E-7</v>
      </c>
      <c r="V4" s="9">
        <v>3.2232925922621228E-5</v>
      </c>
      <c r="W4" s="9">
        <v>1.652966209694141E-2</v>
      </c>
      <c r="X4" s="9">
        <v>1.184949230200814</v>
      </c>
      <c r="Y4" s="9">
        <v>3.219764999784369E-3</v>
      </c>
      <c r="Z4" s="9">
        <v>7.3811209491385454E-8</v>
      </c>
      <c r="AA4" s="9">
        <v>0.16943844333385349</v>
      </c>
      <c r="AB4" s="9">
        <f>Parameter!F4</f>
        <v>0.66</v>
      </c>
      <c r="AC4" s="9">
        <f>AB4*L4</f>
        <v>7.5617274660292272E-3</v>
      </c>
      <c r="AD4" s="9">
        <f>AB4*M4</f>
        <v>1.1986429400791105E-9</v>
      </c>
      <c r="AE4" s="9">
        <f>AB4*N4</f>
        <v>3.4486021183766366E-10</v>
      </c>
      <c r="AF4" s="9">
        <f>AB4*O4</f>
        <v>7.5309047016348217E-10</v>
      </c>
      <c r="AG4" s="9">
        <f>AB4*P4</f>
        <v>9.4168240361297989E-10</v>
      </c>
      <c r="AH4" s="9">
        <f>AB4*Q4</f>
        <v>4.0371728958263223E-4</v>
      </c>
      <c r="AI4" s="9">
        <f>AB4*R4</f>
        <v>6.6455543407118443E-5</v>
      </c>
      <c r="AJ4" s="9">
        <f>AB4*S4</f>
        <v>6.3889219635986723E-5</v>
      </c>
      <c r="AK4" s="9">
        <f>AB4*T4</f>
        <v>2.3695865518453854E-4</v>
      </c>
      <c r="AL4" s="9">
        <f>AB4*U4</f>
        <v>1.7634798625113033E-7</v>
      </c>
      <c r="AM4" s="9">
        <f>AB4*V4</f>
        <v>2.1273731108930013E-5</v>
      </c>
      <c r="AN4" s="9">
        <f>AB4*W4</f>
        <v>1.0909576983981331E-2</v>
      </c>
      <c r="AO4" s="9">
        <f>AB4*X4</f>
        <v>0.7820664919325373</v>
      </c>
      <c r="AP4" s="9">
        <f>AB4*Y4</f>
        <v>2.1250448998576836E-3</v>
      </c>
      <c r="AQ4" s="9">
        <f>AB4*Z4</f>
        <v>4.8715398264314399E-8</v>
      </c>
      <c r="AR4" s="9">
        <f>AB4*AA4</f>
        <v>0.11182937260034331</v>
      </c>
    </row>
    <row r="5" spans="1:44" ht="38.5" x14ac:dyDescent="0.35">
      <c r="A5" s="9" t="s">
        <v>204</v>
      </c>
      <c r="B5" s="9" t="s">
        <v>50</v>
      </c>
      <c r="C5" s="9" t="s">
        <v>190</v>
      </c>
      <c r="D5" s="9" t="s">
        <v>240</v>
      </c>
      <c r="E5" s="9" t="s">
        <v>201</v>
      </c>
      <c r="F5" s="9" t="s">
        <v>47</v>
      </c>
      <c r="G5" s="9" t="s">
        <v>239</v>
      </c>
      <c r="H5" s="9">
        <v>0.26</v>
      </c>
      <c r="I5" s="9" t="s">
        <v>253</v>
      </c>
      <c r="J5" s="9" t="b">
        <v>0</v>
      </c>
      <c r="K5" s="9" t="s">
        <v>87</v>
      </c>
      <c r="L5" s="9">
        <v>4.9533924593988858E-2</v>
      </c>
      <c r="M5" s="9">
        <v>3.124752207833464E-9</v>
      </c>
      <c r="N5" s="9">
        <v>1.3429658342846831E-9</v>
      </c>
      <c r="O5" s="9">
        <v>4.3643391657299544E-9</v>
      </c>
      <c r="P5" s="9">
        <v>2.6403974157910521E-9</v>
      </c>
      <c r="Q5" s="9">
        <v>3.2823401510666279E-3</v>
      </c>
      <c r="R5" s="9">
        <v>1.9659105837236979E-4</v>
      </c>
      <c r="S5" s="9">
        <v>2.6288033660290121E-4</v>
      </c>
      <c r="T5" s="9">
        <v>7.425830441256143E-4</v>
      </c>
      <c r="U5" s="9">
        <v>2.2564480328137741E-6</v>
      </c>
      <c r="V5" s="9">
        <v>6.732384714565448E-5</v>
      </c>
      <c r="W5" s="9">
        <v>5.0898284711291569E-2</v>
      </c>
      <c r="X5" s="9">
        <v>3.6539000542073068</v>
      </c>
      <c r="Y5" s="9">
        <v>4.9876167726676301E-2</v>
      </c>
      <c r="Z5" s="9">
        <v>1.47653360907786E-7</v>
      </c>
      <c r="AA5" s="9">
        <v>0.60501429665888629</v>
      </c>
      <c r="AB5" s="9">
        <f>Parameter!F5</f>
        <v>0.26</v>
      </c>
      <c r="AC5" s="9">
        <f>AB5*L5</f>
        <v>1.2878820394437104E-2</v>
      </c>
      <c r="AD5" s="9">
        <f>AB5*M5</f>
        <v>8.1243557403670069E-10</v>
      </c>
      <c r="AE5" s="9">
        <f>AB5*N5</f>
        <v>3.4917111691401761E-10</v>
      </c>
      <c r="AF5" s="9">
        <f>AB5*O5</f>
        <v>1.1347281830897882E-9</v>
      </c>
      <c r="AG5" s="9">
        <f>AB5*P5</f>
        <v>6.8650332810567358E-10</v>
      </c>
      <c r="AH5" s="9">
        <f>AB5*Q5</f>
        <v>8.5340843927732323E-4</v>
      </c>
      <c r="AI5" s="9">
        <f>AB5*R5</f>
        <v>5.1113675176816146E-5</v>
      </c>
      <c r="AJ5" s="9">
        <f>AB5*S5</f>
        <v>6.834888751675432E-5</v>
      </c>
      <c r="AK5" s="9">
        <f>AB5*T5</f>
        <v>1.9307159147265973E-4</v>
      </c>
      <c r="AL5" s="9">
        <f>AB5*U5</f>
        <v>5.8667648853158123E-7</v>
      </c>
      <c r="AM5" s="9">
        <f>AB5*V5</f>
        <v>1.7504200257870166E-5</v>
      </c>
      <c r="AN5" s="9">
        <f>AB5*W5</f>
        <v>1.3233554024935808E-2</v>
      </c>
      <c r="AO5" s="9">
        <f>AB5*X5</f>
        <v>0.95001401409389985</v>
      </c>
      <c r="AP5" s="9">
        <f>AB5*Y5</f>
        <v>1.2967803608935839E-2</v>
      </c>
      <c r="AQ5" s="9">
        <f>AB5*Z5</f>
        <v>3.8389873836024362E-8</v>
      </c>
      <c r="AR5" s="9">
        <f>AB5*AA5</f>
        <v>0.15730371713131044</v>
      </c>
    </row>
    <row r="6" spans="1:44" ht="38.5" x14ac:dyDescent="0.35">
      <c r="A6" s="9" t="s">
        <v>205</v>
      </c>
      <c r="B6" s="9" t="s">
        <v>51</v>
      </c>
      <c r="C6" s="9" t="s">
        <v>190</v>
      </c>
      <c r="D6" s="9" t="s">
        <v>239</v>
      </c>
      <c r="E6" s="9" t="s">
        <v>205</v>
      </c>
      <c r="F6" s="9" t="s">
        <v>51</v>
      </c>
      <c r="G6" s="9" t="s">
        <v>239</v>
      </c>
      <c r="H6" s="9">
        <v>-1</v>
      </c>
      <c r="I6" s="9" t="s">
        <v>252</v>
      </c>
      <c r="J6" s="9" t="b">
        <v>0</v>
      </c>
      <c r="AB6" s="9">
        <f>H6</f>
        <v>-1</v>
      </c>
      <c r="AC6" s="9">
        <f t="shared" ref="AC6:AR6" si="1">+AC7+AC8+AC9</f>
        <v>4.0001299996776499E-2</v>
      </c>
      <c r="AD6" s="9">
        <f t="shared" si="1"/>
        <v>2.0031950408468201E-9</v>
      </c>
      <c r="AE6" s="9">
        <f t="shared" si="1"/>
        <v>3.7959389490476469E-10</v>
      </c>
      <c r="AF6" s="9">
        <f t="shared" si="1"/>
        <v>1.1809124634456217E-9</v>
      </c>
      <c r="AG6" s="9">
        <f t="shared" si="1"/>
        <v>1.6221171346864588E-9</v>
      </c>
      <c r="AH6" s="9">
        <f t="shared" si="1"/>
        <v>8.0497889704403349E-4</v>
      </c>
      <c r="AI6" s="9">
        <f t="shared" si="1"/>
        <v>6.2101252744684211E-5</v>
      </c>
      <c r="AJ6" s="9">
        <f t="shared" si="1"/>
        <v>5.8136488298020101E-5</v>
      </c>
      <c r="AK6" s="9">
        <f t="shared" si="1"/>
        <v>1.9005241213219606E-4</v>
      </c>
      <c r="AL6" s="9">
        <f t="shared" si="1"/>
        <v>2.1001532865570881E-7</v>
      </c>
      <c r="AM6" s="9">
        <f t="shared" si="1"/>
        <v>2.1892787050510559E-5</v>
      </c>
      <c r="AN6" s="9">
        <f t="shared" si="1"/>
        <v>2.4367186282568589E-2</v>
      </c>
      <c r="AO6" s="9">
        <f t="shared" si="1"/>
        <v>0.83218527985135915</v>
      </c>
      <c r="AP6" s="9">
        <f t="shared" si="1"/>
        <v>-1.3801580871375928E-4</v>
      </c>
      <c r="AQ6" s="9">
        <f t="shared" si="1"/>
        <v>2.7255147496786424E-8</v>
      </c>
      <c r="AR6" s="9">
        <f t="shared" si="1"/>
        <v>9.1911925825384294E-2</v>
      </c>
    </row>
    <row r="7" spans="1:44" ht="88.5" x14ac:dyDescent="0.35">
      <c r="A7" s="9" t="s">
        <v>206</v>
      </c>
      <c r="B7" s="9" t="s">
        <v>2</v>
      </c>
      <c r="C7" s="9" t="s">
        <v>190</v>
      </c>
      <c r="D7" s="9" t="s">
        <v>239</v>
      </c>
      <c r="E7" s="9" t="s">
        <v>205</v>
      </c>
      <c r="F7" s="9" t="s">
        <v>51</v>
      </c>
      <c r="G7" s="9" t="s">
        <v>239</v>
      </c>
      <c r="H7" s="9">
        <v>-0.16666666666666671</v>
      </c>
      <c r="I7" s="9" t="s">
        <v>253</v>
      </c>
      <c r="J7" s="9" t="b">
        <v>1</v>
      </c>
      <c r="K7" s="9" t="s">
        <v>89</v>
      </c>
      <c r="L7" s="9">
        <f>AC10*AB10</f>
        <v>-0.12873556380464507</v>
      </c>
      <c r="M7" s="9">
        <f>AD10*AB10</f>
        <v>5.909474525505747E-9</v>
      </c>
      <c r="N7" s="9">
        <f>AE10*AB10</f>
        <v>-2.3044046258872249E-11</v>
      </c>
      <c r="O7" s="9">
        <f>AF10*AB10</f>
        <v>1.1199403632555069E-9</v>
      </c>
      <c r="P7" s="9">
        <f>AG10*AB10</f>
        <v>5.8057828336363087E-10</v>
      </c>
      <c r="Q7" s="9">
        <f>AH10*AB10</f>
        <v>5.7554482484722057E-4</v>
      </c>
      <c r="R7" s="9">
        <f>AI10*AB10</f>
        <v>1.5348540885994273E-4</v>
      </c>
      <c r="S7" s="9">
        <f>AJ10*AB10</f>
        <v>1.3046670936433575E-4</v>
      </c>
      <c r="T7" s="9">
        <f>AK10*AB10</f>
        <v>5.8126127699797167E-4</v>
      </c>
      <c r="U7" s="9">
        <f>AL10*AB10</f>
        <v>-3.7462309608766522E-7</v>
      </c>
      <c r="V7" s="9">
        <f>AM10*AB10</f>
        <v>5.1818340510534121E-5</v>
      </c>
      <c r="W7" s="9">
        <f>AN10*AB10</f>
        <v>9.6188771693505887E-3</v>
      </c>
      <c r="X7" s="9">
        <f>AO10*AB10</f>
        <v>0.22184336378608616</v>
      </c>
      <c r="Y7" s="9">
        <f>AP10*AB10</f>
        <v>8.8337338719505516E-3</v>
      </c>
      <c r="Z7" s="9">
        <f>AQ10*AB10</f>
        <v>3.1385771206437563E-8</v>
      </c>
      <c r="AA7" s="9">
        <f>AR10*AB10</f>
        <v>0.81947106548530757</v>
      </c>
      <c r="AB7" s="9">
        <f>Parameter!F6</f>
        <v>-0.16666666666666671</v>
      </c>
      <c r="AC7" s="9">
        <f>AB7*L7</f>
        <v>2.1455927300774183E-2</v>
      </c>
      <c r="AD7" s="9">
        <f>AB7*M7</f>
        <v>-9.8491242091762484E-10</v>
      </c>
      <c r="AE7" s="9">
        <f>AB7*N7</f>
        <v>3.8406743764787095E-12</v>
      </c>
      <c r="AF7" s="9">
        <f>AB7*O7</f>
        <v>-1.8665672720925122E-10</v>
      </c>
      <c r="AG7" s="9">
        <f>AB7*P7</f>
        <v>-9.6763047227271833E-11</v>
      </c>
      <c r="AH7" s="9">
        <f>AB7*Q7</f>
        <v>-9.5924137474536785E-5</v>
      </c>
      <c r="AI7" s="9">
        <f>AB7*R7</f>
        <v>-2.5580901476657129E-5</v>
      </c>
      <c r="AJ7" s="9">
        <f>AB7*S7</f>
        <v>-2.1744451560722632E-5</v>
      </c>
      <c r="AK7" s="9">
        <f>AB7*T7</f>
        <v>-9.6876879499661967E-5</v>
      </c>
      <c r="AL7" s="9">
        <f>AB7*U7</f>
        <v>6.243718268127755E-8</v>
      </c>
      <c r="AM7" s="9">
        <f>AB7*V7</f>
        <v>-8.6363900850890218E-6</v>
      </c>
      <c r="AN7" s="9">
        <f>AB7*W7</f>
        <v>-1.6031461948917652E-3</v>
      </c>
      <c r="AO7" s="9">
        <f>AB7*X7</f>
        <v>-3.69738939643477E-2</v>
      </c>
      <c r="AP7" s="9">
        <f>AB7*Y7</f>
        <v>-1.4722889786584258E-3</v>
      </c>
      <c r="AQ7" s="9">
        <f>AB7*Z7</f>
        <v>-5.2309618677395955E-9</v>
      </c>
      <c r="AR7" s="9">
        <f>AB7*AA7</f>
        <v>-0.13657851091421797</v>
      </c>
    </row>
    <row r="8" spans="1:44" ht="101" x14ac:dyDescent="0.35">
      <c r="A8" s="9" t="s">
        <v>207</v>
      </c>
      <c r="B8" s="9" t="s">
        <v>3</v>
      </c>
      <c r="C8" s="9" t="s">
        <v>190</v>
      </c>
      <c r="D8" s="9" t="s">
        <v>239</v>
      </c>
      <c r="E8" s="9" t="s">
        <v>205</v>
      </c>
      <c r="F8" s="9" t="s">
        <v>51</v>
      </c>
      <c r="G8" s="9" t="s">
        <v>239</v>
      </c>
      <c r="H8" s="9">
        <v>-0.33333333333333331</v>
      </c>
      <c r="I8" s="9" t="s">
        <v>253</v>
      </c>
      <c r="J8" s="9" t="b">
        <v>1</v>
      </c>
      <c r="K8" s="9" t="s">
        <v>91</v>
      </c>
      <c r="L8" s="9">
        <f>AC12*AB12</f>
        <v>-2.2933107111305504E-2</v>
      </c>
      <c r="M8" s="9">
        <f>AD12*AB12</f>
        <v>-3.6133039487994271E-9</v>
      </c>
      <c r="N8" s="9">
        <f>AE12*AB12</f>
        <v>-3.723661120748826E-10</v>
      </c>
      <c r="O8" s="9">
        <f>AF12*AB12</f>
        <v>-1.9810642529854362E-9</v>
      </c>
      <c r="P8" s="9">
        <f>AG12*AB12</f>
        <v>-2.048955171636261E-9</v>
      </c>
      <c r="Q8" s="9">
        <f>AH12*AB12</f>
        <v>-1.0864966131807273E-3</v>
      </c>
      <c r="R8" s="9">
        <f>AI12*AB12</f>
        <v>-9.9779632338382388E-5</v>
      </c>
      <c r="S8" s="9">
        <f>AJ12*AB12</f>
        <v>-8.8895523931956897E-5</v>
      </c>
      <c r="T8" s="9">
        <f>AK12*AB12</f>
        <v>-3.1800264658497047E-4</v>
      </c>
      <c r="U8" s="9">
        <f>AL12*AB12</f>
        <v>-1.4949253042907975E-7</v>
      </c>
      <c r="V8" s="9">
        <f>AM12*AB12</f>
        <v>-3.4406478563081316E-5</v>
      </c>
      <c r="W8" s="9">
        <f>AN12*AB12</f>
        <v>-3.8718350901162976E-2</v>
      </c>
      <c r="X8" s="9">
        <f>AO12*AB12</f>
        <v>-1.0680528699595726</v>
      </c>
      <c r="Y8" s="9">
        <f>AP12*AB12</f>
        <v>-1.5098746203112295E-3</v>
      </c>
      <c r="Z8" s="9">
        <f>AQ12*AB12</f>
        <v>-3.0773173056806833E-8</v>
      </c>
      <c r="AA8" s="9">
        <f>AR12*AB12</f>
        <v>-0.26807837057621603</v>
      </c>
      <c r="AB8" s="9">
        <f>Parameter!F7</f>
        <v>-0.33333333333333331</v>
      </c>
      <c r="AC8" s="9">
        <f>AB8*L8</f>
        <v>7.6443690371018344E-3</v>
      </c>
      <c r="AD8" s="9">
        <f>AB8*M8</f>
        <v>1.204434649599809E-9</v>
      </c>
      <c r="AE8" s="9">
        <f>AB8*N8</f>
        <v>1.241220373582942E-10</v>
      </c>
      <c r="AF8" s="9">
        <f>AB8*O8</f>
        <v>6.6035475099514539E-10</v>
      </c>
      <c r="AG8" s="9">
        <f>AB8*P8</f>
        <v>6.8298505721208696E-10</v>
      </c>
      <c r="AH8" s="9">
        <f>AB8*Q8</f>
        <v>3.6216553772690907E-4</v>
      </c>
      <c r="AI8" s="9">
        <f>AB8*R8</f>
        <v>3.3259877446127463E-5</v>
      </c>
      <c r="AJ8" s="9">
        <f>AB8*S8</f>
        <v>2.9631841310652297E-5</v>
      </c>
      <c r="AK8" s="9">
        <f>AB8*T8</f>
        <v>1.0600088219499016E-4</v>
      </c>
      <c r="AL8" s="9">
        <f>AB8*U8</f>
        <v>4.9830843476359912E-8</v>
      </c>
      <c r="AM8" s="9">
        <f>AB8*V8</f>
        <v>1.1468826187693772E-5</v>
      </c>
      <c r="AN8" s="9">
        <f>AB8*W8</f>
        <v>1.2906116967054324E-2</v>
      </c>
      <c r="AO8" s="9">
        <f>AB8*X8</f>
        <v>0.35601762331985753</v>
      </c>
      <c r="AP8" s="9">
        <f>AB8*Y8</f>
        <v>5.0329154010374309E-4</v>
      </c>
      <c r="AQ8" s="9">
        <f>AB8*Z8</f>
        <v>1.0257724352268944E-8</v>
      </c>
      <c r="AR8" s="9">
        <f>AB8*AA8</f>
        <v>8.9359456858738667E-2</v>
      </c>
    </row>
    <row r="9" spans="1:44" ht="101" x14ac:dyDescent="0.35">
      <c r="A9" s="9" t="s">
        <v>208</v>
      </c>
      <c r="B9" s="9" t="s">
        <v>4</v>
      </c>
      <c r="C9" s="9" t="s">
        <v>190</v>
      </c>
      <c r="D9" s="9" t="s">
        <v>239</v>
      </c>
      <c r="E9" s="9" t="s">
        <v>205</v>
      </c>
      <c r="F9" s="9" t="s">
        <v>51</v>
      </c>
      <c r="G9" s="9" t="s">
        <v>239</v>
      </c>
      <c r="H9" s="9">
        <v>-0.5</v>
      </c>
      <c r="I9" s="9" t="s">
        <v>253</v>
      </c>
      <c r="J9" s="9" t="b">
        <v>1</v>
      </c>
      <c r="K9" s="9" t="s">
        <v>93</v>
      </c>
      <c r="L9" s="9">
        <f>AC14*AB14</f>
        <v>-2.1802007317800957E-2</v>
      </c>
      <c r="M9" s="9">
        <f>AD14*AB14</f>
        <v>-3.5673456243292719E-9</v>
      </c>
      <c r="N9" s="9">
        <f>AE14*AB14</f>
        <v>-5.0326236633998355E-10</v>
      </c>
      <c r="O9" s="9">
        <f>AF14*AB14</f>
        <v>-1.4144288793194547E-9</v>
      </c>
      <c r="P9" s="9">
        <f>AG14*AB14</f>
        <v>-2.0717902494032872E-9</v>
      </c>
      <c r="Q9" s="9">
        <f>AH14*AB14</f>
        <v>-1.0774749935833223E-3</v>
      </c>
      <c r="R9" s="9">
        <f>AI14*AB14</f>
        <v>-1.0884455355042775E-4</v>
      </c>
      <c r="S9" s="9">
        <f>AJ14*AB14</f>
        <v>-1.0049819709618087E-4</v>
      </c>
      <c r="T9" s="9">
        <f>AK14*AB14</f>
        <v>-3.6185681887373577E-4</v>
      </c>
      <c r="U9" s="9">
        <f>AL14*AB14</f>
        <v>-1.9549460499614273E-7</v>
      </c>
      <c r="V9" s="9">
        <f>AM14*AB14</f>
        <v>-3.8120701895811622E-5</v>
      </c>
      <c r="W9" s="9">
        <f>AN14*AB14</f>
        <v>-2.6128431020812061E-2</v>
      </c>
      <c r="X9" s="9">
        <f>AO14*AB14</f>
        <v>-1.0262831009916986</v>
      </c>
      <c r="Y9" s="9">
        <f>AP14*AB14</f>
        <v>-1.6619632596818468E-3</v>
      </c>
      <c r="Z9" s="9">
        <f>AQ14*AB14</f>
        <v>-4.4456770024514151E-8</v>
      </c>
      <c r="AA9" s="9">
        <f>AR14*AB14</f>
        <v>-0.27826195976172718</v>
      </c>
      <c r="AB9" s="9">
        <f>Parameter!F8</f>
        <v>-0.5</v>
      </c>
      <c r="AC9" s="9">
        <f>AB9*L9</f>
        <v>1.0901003658900479E-2</v>
      </c>
      <c r="AD9" s="9">
        <f>AB9*M9</f>
        <v>1.7836728121646359E-9</v>
      </c>
      <c r="AE9" s="9">
        <f>AB9*N9</f>
        <v>2.5163118316999177E-10</v>
      </c>
      <c r="AF9" s="9">
        <f>AB9*O9</f>
        <v>7.0721443965972737E-10</v>
      </c>
      <c r="AG9" s="9">
        <f>AB9*P9</f>
        <v>1.0358951247016436E-9</v>
      </c>
      <c r="AH9" s="9">
        <f>AB9*Q9</f>
        <v>5.3873749679166116E-4</v>
      </c>
      <c r="AI9" s="9">
        <f>AB9*R9</f>
        <v>5.4422276775213874E-5</v>
      </c>
      <c r="AJ9" s="9">
        <f>AB9*S9</f>
        <v>5.0249098548090437E-5</v>
      </c>
      <c r="AK9" s="9">
        <f>AB9*T9</f>
        <v>1.8092840943686789E-4</v>
      </c>
      <c r="AL9" s="9">
        <f>AB9*U9</f>
        <v>9.7747302498071366E-8</v>
      </c>
      <c r="AM9" s="9">
        <f>AB9*V9</f>
        <v>1.9060350947905811E-5</v>
      </c>
      <c r="AN9" s="9">
        <f>AB9*W9</f>
        <v>1.306421551040603E-2</v>
      </c>
      <c r="AO9" s="9">
        <f>AB9*X9</f>
        <v>0.51314155049584931</v>
      </c>
      <c r="AP9" s="9">
        <f>AB9*Y9</f>
        <v>8.309816298409234E-4</v>
      </c>
      <c r="AQ9" s="9">
        <f>AB9*Z9</f>
        <v>2.2228385012257076E-8</v>
      </c>
      <c r="AR9" s="9">
        <f>AB9*AA9</f>
        <v>0.13913097988086359</v>
      </c>
    </row>
    <row r="10" spans="1:44" ht="88.5" x14ac:dyDescent="0.35">
      <c r="A10" s="9" t="s">
        <v>206</v>
      </c>
      <c r="B10" s="9" t="s">
        <v>2</v>
      </c>
      <c r="C10" s="9" t="s">
        <v>190</v>
      </c>
      <c r="D10" s="9" t="s">
        <v>239</v>
      </c>
      <c r="E10" s="9" t="s">
        <v>206</v>
      </c>
      <c r="F10" s="9" t="s">
        <v>2</v>
      </c>
      <c r="G10" s="9" t="s">
        <v>239</v>
      </c>
      <c r="H10" s="9">
        <v>-1</v>
      </c>
      <c r="I10" s="9" t="s">
        <v>252</v>
      </c>
      <c r="J10" s="9" t="b">
        <v>0</v>
      </c>
      <c r="AB10" s="9">
        <f>H10</f>
        <v>-1</v>
      </c>
      <c r="AC10" s="9">
        <f t="shared" ref="AC10:AR10" si="2">+AC11</f>
        <v>0.12873556380464507</v>
      </c>
      <c r="AD10" s="9">
        <f t="shared" si="2"/>
        <v>-5.909474525505747E-9</v>
      </c>
      <c r="AE10" s="9">
        <f t="shared" si="2"/>
        <v>2.3044046258872249E-11</v>
      </c>
      <c r="AF10" s="9">
        <f t="shared" si="2"/>
        <v>-1.1199403632555069E-9</v>
      </c>
      <c r="AG10" s="9">
        <f t="shared" si="2"/>
        <v>-5.8057828336363087E-10</v>
      </c>
      <c r="AH10" s="9">
        <f t="shared" si="2"/>
        <v>-5.7554482484722057E-4</v>
      </c>
      <c r="AI10" s="9">
        <f t="shared" si="2"/>
        <v>-1.5348540885994273E-4</v>
      </c>
      <c r="AJ10" s="9">
        <f t="shared" si="2"/>
        <v>-1.3046670936433575E-4</v>
      </c>
      <c r="AK10" s="9">
        <f t="shared" si="2"/>
        <v>-5.8126127699797167E-4</v>
      </c>
      <c r="AL10" s="9">
        <f t="shared" si="2"/>
        <v>3.7462309608766522E-7</v>
      </c>
      <c r="AM10" s="9">
        <f t="shared" si="2"/>
        <v>-5.1818340510534121E-5</v>
      </c>
      <c r="AN10" s="9">
        <f t="shared" si="2"/>
        <v>-9.6188771693505887E-3</v>
      </c>
      <c r="AO10" s="9">
        <f t="shared" si="2"/>
        <v>-0.22184336378608616</v>
      </c>
      <c r="AP10" s="9">
        <f t="shared" si="2"/>
        <v>-8.8337338719505516E-3</v>
      </c>
      <c r="AQ10" s="9">
        <f t="shared" si="2"/>
        <v>-3.1385771206437563E-8</v>
      </c>
      <c r="AR10" s="9">
        <f t="shared" si="2"/>
        <v>-0.81947106548530757</v>
      </c>
    </row>
    <row r="11" spans="1:44" ht="101" x14ac:dyDescent="0.35">
      <c r="A11" s="9" t="s">
        <v>209</v>
      </c>
      <c r="B11" s="9" t="s">
        <v>52</v>
      </c>
      <c r="C11" s="9" t="s">
        <v>190</v>
      </c>
      <c r="D11" s="9" t="s">
        <v>239</v>
      </c>
      <c r="E11" s="9" t="s">
        <v>206</v>
      </c>
      <c r="F11" s="9" t="s">
        <v>2</v>
      </c>
      <c r="G11" s="9" t="s">
        <v>239</v>
      </c>
      <c r="H11" s="9">
        <v>-1</v>
      </c>
      <c r="I11" s="9" t="s">
        <v>253</v>
      </c>
      <c r="J11" s="9" t="b">
        <v>1</v>
      </c>
      <c r="K11" s="9" t="s">
        <v>95</v>
      </c>
      <c r="L11" s="9">
        <f>AC16*AB16</f>
        <v>-0.12873556380464507</v>
      </c>
      <c r="M11" s="9">
        <f>AD16*AB16</f>
        <v>5.909474525505747E-9</v>
      </c>
      <c r="N11" s="9">
        <f>AE16*AB16</f>
        <v>-2.3044046258872249E-11</v>
      </c>
      <c r="O11" s="9">
        <f>AF16*AB16</f>
        <v>1.1199403632555069E-9</v>
      </c>
      <c r="P11" s="9">
        <f>AG16*AB16</f>
        <v>5.8057828336363087E-10</v>
      </c>
      <c r="Q11" s="9">
        <f>AH16*AB16</f>
        <v>5.7554482484722057E-4</v>
      </c>
      <c r="R11" s="9">
        <f>AI16*AB16</f>
        <v>1.5348540885994273E-4</v>
      </c>
      <c r="S11" s="9">
        <f>AJ16*AB16</f>
        <v>1.3046670936433575E-4</v>
      </c>
      <c r="T11" s="9">
        <f>AK16*AB16</f>
        <v>5.8126127699797167E-4</v>
      </c>
      <c r="U11" s="9">
        <f>AL16*AB16</f>
        <v>-3.7462309608766522E-7</v>
      </c>
      <c r="V11" s="9">
        <f>AM16*AB16</f>
        <v>5.1818340510534121E-5</v>
      </c>
      <c r="W11" s="9">
        <f>AN16*AB16</f>
        <v>9.6188771693505887E-3</v>
      </c>
      <c r="X11" s="9">
        <f>AO16*AB16</f>
        <v>0.22184336378608616</v>
      </c>
      <c r="Y11" s="9">
        <f>AP16*AB16</f>
        <v>8.8337338719505516E-3</v>
      </c>
      <c r="Z11" s="9">
        <f>AQ16*AB16</f>
        <v>3.1385771206437563E-8</v>
      </c>
      <c r="AA11" s="9">
        <f>AR16*AB16</f>
        <v>0.81947106548530757</v>
      </c>
      <c r="AB11" s="9">
        <f>Parameter!F9</f>
        <v>-1</v>
      </c>
      <c r="AC11" s="9">
        <f>AB11*L11</f>
        <v>0.12873556380464507</v>
      </c>
      <c r="AD11" s="9">
        <f>AB11*M11</f>
        <v>-5.909474525505747E-9</v>
      </c>
      <c r="AE11" s="9">
        <f>AB11*N11</f>
        <v>2.3044046258872249E-11</v>
      </c>
      <c r="AF11" s="9">
        <f>AB11*O11</f>
        <v>-1.1199403632555069E-9</v>
      </c>
      <c r="AG11" s="9">
        <f>AB11*P11</f>
        <v>-5.8057828336363087E-10</v>
      </c>
      <c r="AH11" s="9">
        <f>AB11*Q11</f>
        <v>-5.7554482484722057E-4</v>
      </c>
      <c r="AI11" s="9">
        <f>AB11*R11</f>
        <v>-1.5348540885994273E-4</v>
      </c>
      <c r="AJ11" s="9">
        <f>AB11*S11</f>
        <v>-1.3046670936433575E-4</v>
      </c>
      <c r="AK11" s="9">
        <f>AB11*T11</f>
        <v>-5.8126127699797167E-4</v>
      </c>
      <c r="AL11" s="9">
        <f>AB11*U11</f>
        <v>3.7462309608766522E-7</v>
      </c>
      <c r="AM11" s="9">
        <f>AB11*V11</f>
        <v>-5.1818340510534121E-5</v>
      </c>
      <c r="AN11" s="9">
        <f>AB11*W11</f>
        <v>-9.6188771693505887E-3</v>
      </c>
      <c r="AO11" s="9">
        <f>AB11*X11</f>
        <v>-0.22184336378608616</v>
      </c>
      <c r="AP11" s="9">
        <f>AB11*Y11</f>
        <v>-8.8337338719505516E-3</v>
      </c>
      <c r="AQ11" s="9">
        <f>AB11*Z11</f>
        <v>-3.1385771206437563E-8</v>
      </c>
      <c r="AR11" s="9">
        <f>AB11*AA11</f>
        <v>-0.81947106548530757</v>
      </c>
    </row>
    <row r="12" spans="1:44" ht="101" x14ac:dyDescent="0.35">
      <c r="A12" s="9" t="s">
        <v>207</v>
      </c>
      <c r="B12" s="9" t="s">
        <v>3</v>
      </c>
      <c r="C12" s="9" t="s">
        <v>190</v>
      </c>
      <c r="D12" s="9" t="s">
        <v>239</v>
      </c>
      <c r="E12" s="9" t="s">
        <v>207</v>
      </c>
      <c r="F12" s="9" t="s">
        <v>3</v>
      </c>
      <c r="G12" s="9" t="s">
        <v>239</v>
      </c>
      <c r="H12" s="9">
        <v>-1</v>
      </c>
      <c r="I12" s="9" t="s">
        <v>252</v>
      </c>
      <c r="J12" s="9" t="b">
        <v>0</v>
      </c>
      <c r="AB12" s="9">
        <f>H12</f>
        <v>-1</v>
      </c>
      <c r="AC12" s="9">
        <f t="shared" ref="AC12:AR12" si="3">+AC13</f>
        <v>2.2933107111305504E-2</v>
      </c>
      <c r="AD12" s="9">
        <f t="shared" si="3"/>
        <v>3.6133039487994271E-9</v>
      </c>
      <c r="AE12" s="9">
        <f t="shared" si="3"/>
        <v>3.723661120748826E-10</v>
      </c>
      <c r="AF12" s="9">
        <f t="shared" si="3"/>
        <v>1.9810642529854362E-9</v>
      </c>
      <c r="AG12" s="9">
        <f t="shared" si="3"/>
        <v>2.048955171636261E-9</v>
      </c>
      <c r="AH12" s="9">
        <f t="shared" si="3"/>
        <v>1.0864966131807273E-3</v>
      </c>
      <c r="AI12" s="9">
        <f t="shared" si="3"/>
        <v>9.9779632338382388E-5</v>
      </c>
      <c r="AJ12" s="9">
        <f t="shared" si="3"/>
        <v>8.8895523931956897E-5</v>
      </c>
      <c r="AK12" s="9">
        <f t="shared" si="3"/>
        <v>3.1800264658497047E-4</v>
      </c>
      <c r="AL12" s="9">
        <f t="shared" si="3"/>
        <v>1.4949253042907975E-7</v>
      </c>
      <c r="AM12" s="9">
        <f t="shared" si="3"/>
        <v>3.4406478563081316E-5</v>
      </c>
      <c r="AN12" s="9">
        <f t="shared" si="3"/>
        <v>3.8718350901162976E-2</v>
      </c>
      <c r="AO12" s="9">
        <f t="shared" si="3"/>
        <v>1.0680528699595726</v>
      </c>
      <c r="AP12" s="9">
        <f t="shared" si="3"/>
        <v>1.5098746203112295E-3</v>
      </c>
      <c r="AQ12" s="9">
        <f t="shared" si="3"/>
        <v>3.0773173056806833E-8</v>
      </c>
      <c r="AR12" s="9">
        <f t="shared" si="3"/>
        <v>0.26807837057621603</v>
      </c>
    </row>
    <row r="13" spans="1:44" ht="113.5" x14ac:dyDescent="0.35">
      <c r="A13" s="9" t="s">
        <v>210</v>
      </c>
      <c r="B13" s="9" t="s">
        <v>53</v>
      </c>
      <c r="C13" s="9" t="s">
        <v>190</v>
      </c>
      <c r="D13" s="9" t="s">
        <v>239</v>
      </c>
      <c r="E13" s="9" t="s">
        <v>207</v>
      </c>
      <c r="F13" s="9" t="s">
        <v>3</v>
      </c>
      <c r="G13" s="9" t="s">
        <v>239</v>
      </c>
      <c r="H13" s="9">
        <v>-1</v>
      </c>
      <c r="I13" s="9" t="s">
        <v>253</v>
      </c>
      <c r="J13" s="9" t="b">
        <v>1</v>
      </c>
      <c r="K13" s="9" t="s">
        <v>97</v>
      </c>
      <c r="L13" s="9">
        <f>AC19*AB19</f>
        <v>-2.2933107111305504E-2</v>
      </c>
      <c r="M13" s="9">
        <f>AD19*AB19</f>
        <v>-3.6133039487994271E-9</v>
      </c>
      <c r="N13" s="9">
        <f>AE19*AB19</f>
        <v>-3.723661120748826E-10</v>
      </c>
      <c r="O13" s="9">
        <f>AF19*AB19</f>
        <v>-1.9810642529854362E-9</v>
      </c>
      <c r="P13" s="9">
        <f>AG19*AB19</f>
        <v>-2.048955171636261E-9</v>
      </c>
      <c r="Q13" s="9">
        <f>AH19*AB19</f>
        <v>-1.0864966131807273E-3</v>
      </c>
      <c r="R13" s="9">
        <f>AI19*AB19</f>
        <v>-9.9779632338382388E-5</v>
      </c>
      <c r="S13" s="9">
        <f>AJ19*AB19</f>
        <v>-8.8895523931956897E-5</v>
      </c>
      <c r="T13" s="9">
        <f>AK19*AB19</f>
        <v>-3.1800264658497047E-4</v>
      </c>
      <c r="U13" s="9">
        <f>AL19*AB19</f>
        <v>-1.4949253042907975E-7</v>
      </c>
      <c r="V13" s="9">
        <f>AM19*AB19</f>
        <v>-3.4406478563081316E-5</v>
      </c>
      <c r="W13" s="9">
        <f>AN19*AB19</f>
        <v>-3.8718350901162976E-2</v>
      </c>
      <c r="X13" s="9">
        <f>AO19*AB19</f>
        <v>-1.0680528699595726</v>
      </c>
      <c r="Y13" s="9">
        <f>AP19*AB19</f>
        <v>-1.5098746203112295E-3</v>
      </c>
      <c r="Z13" s="9">
        <f>AQ19*AB19</f>
        <v>-3.0773173056806833E-8</v>
      </c>
      <c r="AA13" s="9">
        <f>AR19*AB19</f>
        <v>-0.26807837057621603</v>
      </c>
      <c r="AB13" s="9">
        <f>Parameter!F10</f>
        <v>-1</v>
      </c>
      <c r="AC13" s="9">
        <f>AB13*L13</f>
        <v>2.2933107111305504E-2</v>
      </c>
      <c r="AD13" s="9">
        <f>AB13*M13</f>
        <v>3.6133039487994271E-9</v>
      </c>
      <c r="AE13" s="9">
        <f>AB13*N13</f>
        <v>3.723661120748826E-10</v>
      </c>
      <c r="AF13" s="9">
        <f>AB13*O13</f>
        <v>1.9810642529854362E-9</v>
      </c>
      <c r="AG13" s="9">
        <f>AB13*P13</f>
        <v>2.048955171636261E-9</v>
      </c>
      <c r="AH13" s="9">
        <f>AB13*Q13</f>
        <v>1.0864966131807273E-3</v>
      </c>
      <c r="AI13" s="9">
        <f>AB13*R13</f>
        <v>9.9779632338382388E-5</v>
      </c>
      <c r="AJ13" s="9">
        <f>AB13*S13</f>
        <v>8.8895523931956897E-5</v>
      </c>
      <c r="AK13" s="9">
        <f>AB13*T13</f>
        <v>3.1800264658497047E-4</v>
      </c>
      <c r="AL13" s="9">
        <f>AB13*U13</f>
        <v>1.4949253042907975E-7</v>
      </c>
      <c r="AM13" s="9">
        <f>AB13*V13</f>
        <v>3.4406478563081316E-5</v>
      </c>
      <c r="AN13" s="9">
        <f>AB13*W13</f>
        <v>3.8718350901162976E-2</v>
      </c>
      <c r="AO13" s="9">
        <f>AB13*X13</f>
        <v>1.0680528699595726</v>
      </c>
      <c r="AP13" s="9">
        <f>AB13*Y13</f>
        <v>1.5098746203112295E-3</v>
      </c>
      <c r="AQ13" s="9">
        <f>AB13*Z13</f>
        <v>3.0773173056806833E-8</v>
      </c>
      <c r="AR13" s="9">
        <f>AB13*AA13</f>
        <v>0.26807837057621603</v>
      </c>
    </row>
    <row r="14" spans="1:44" ht="101" x14ac:dyDescent="0.35">
      <c r="A14" s="9" t="s">
        <v>208</v>
      </c>
      <c r="B14" s="9" t="s">
        <v>4</v>
      </c>
      <c r="C14" s="9" t="s">
        <v>190</v>
      </c>
      <c r="D14" s="9" t="s">
        <v>239</v>
      </c>
      <c r="E14" s="9" t="s">
        <v>208</v>
      </c>
      <c r="F14" s="9" t="s">
        <v>4</v>
      </c>
      <c r="G14" s="9" t="s">
        <v>239</v>
      </c>
      <c r="H14" s="9">
        <v>-1</v>
      </c>
      <c r="I14" s="9" t="s">
        <v>252</v>
      </c>
      <c r="J14" s="9" t="b">
        <v>0</v>
      </c>
      <c r="AB14" s="9">
        <f>H14</f>
        <v>-1</v>
      </c>
      <c r="AC14" s="9">
        <f t="shared" ref="AC14:AR14" si="4">+AC15</f>
        <v>2.1802007317800957E-2</v>
      </c>
      <c r="AD14" s="9">
        <f t="shared" si="4"/>
        <v>3.5673456243292719E-9</v>
      </c>
      <c r="AE14" s="9">
        <f t="shared" si="4"/>
        <v>5.0326236633998355E-10</v>
      </c>
      <c r="AF14" s="9">
        <f t="shared" si="4"/>
        <v>1.4144288793194547E-9</v>
      </c>
      <c r="AG14" s="9">
        <f t="shared" si="4"/>
        <v>2.0717902494032872E-9</v>
      </c>
      <c r="AH14" s="9">
        <f t="shared" si="4"/>
        <v>1.0774749935833223E-3</v>
      </c>
      <c r="AI14" s="9">
        <f t="shared" si="4"/>
        <v>1.0884455355042775E-4</v>
      </c>
      <c r="AJ14" s="9">
        <f t="shared" si="4"/>
        <v>1.0049819709618087E-4</v>
      </c>
      <c r="AK14" s="9">
        <f t="shared" si="4"/>
        <v>3.6185681887373577E-4</v>
      </c>
      <c r="AL14" s="9">
        <f t="shared" si="4"/>
        <v>1.9549460499614273E-7</v>
      </c>
      <c r="AM14" s="9">
        <f t="shared" si="4"/>
        <v>3.8120701895811622E-5</v>
      </c>
      <c r="AN14" s="9">
        <f t="shared" si="4"/>
        <v>2.6128431020812061E-2</v>
      </c>
      <c r="AO14" s="9">
        <f t="shared" si="4"/>
        <v>1.0262831009916986</v>
      </c>
      <c r="AP14" s="9">
        <f t="shared" si="4"/>
        <v>1.6619632596818468E-3</v>
      </c>
      <c r="AQ14" s="9">
        <f t="shared" si="4"/>
        <v>4.4456770024514151E-8</v>
      </c>
      <c r="AR14" s="9">
        <f t="shared" si="4"/>
        <v>0.27826195976172718</v>
      </c>
    </row>
    <row r="15" spans="1:44" ht="113.5" x14ac:dyDescent="0.35">
      <c r="A15" s="9" t="s">
        <v>211</v>
      </c>
      <c r="B15" s="9" t="s">
        <v>54</v>
      </c>
      <c r="C15" s="9" t="s">
        <v>190</v>
      </c>
      <c r="D15" s="9" t="s">
        <v>239</v>
      </c>
      <c r="E15" s="9" t="s">
        <v>208</v>
      </c>
      <c r="F15" s="9" t="s">
        <v>4</v>
      </c>
      <c r="G15" s="9" t="s">
        <v>239</v>
      </c>
      <c r="H15" s="9">
        <v>-1</v>
      </c>
      <c r="I15" s="9" t="s">
        <v>253</v>
      </c>
      <c r="J15" s="9" t="b">
        <v>1</v>
      </c>
      <c r="K15" s="9" t="s">
        <v>99</v>
      </c>
      <c r="L15" s="9">
        <f>AC21*AB21</f>
        <v>-2.1802007317800957E-2</v>
      </c>
      <c r="M15" s="9">
        <f>AD21*AB21</f>
        <v>-3.5673456243292719E-9</v>
      </c>
      <c r="N15" s="9">
        <f>AE21*AB21</f>
        <v>-5.0326236633998355E-10</v>
      </c>
      <c r="O15" s="9">
        <f>AF21*AB21</f>
        <v>-1.4144288793194547E-9</v>
      </c>
      <c r="P15" s="9">
        <f>AG21*AB21</f>
        <v>-2.0717902494032872E-9</v>
      </c>
      <c r="Q15" s="9">
        <f>AH21*AB21</f>
        <v>-1.0774749935833223E-3</v>
      </c>
      <c r="R15" s="9">
        <f>AI21*AB21</f>
        <v>-1.0884455355042775E-4</v>
      </c>
      <c r="S15" s="9">
        <f>AJ21*AB21</f>
        <v>-1.0049819709618087E-4</v>
      </c>
      <c r="T15" s="9">
        <f>AK21*AB21</f>
        <v>-3.6185681887373577E-4</v>
      </c>
      <c r="U15" s="9">
        <f>AL21*AB21</f>
        <v>-1.9549460499614273E-7</v>
      </c>
      <c r="V15" s="9">
        <f>AM21*AB21</f>
        <v>-3.8120701895811622E-5</v>
      </c>
      <c r="W15" s="9">
        <f>AN21*AB21</f>
        <v>-2.6128431020812061E-2</v>
      </c>
      <c r="X15" s="9">
        <f>AO21*AB21</f>
        <v>-1.0262831009916986</v>
      </c>
      <c r="Y15" s="9">
        <f>AP21*AB21</f>
        <v>-1.6619632596818468E-3</v>
      </c>
      <c r="Z15" s="9">
        <f>AQ21*AB21</f>
        <v>-4.4456770024514151E-8</v>
      </c>
      <c r="AA15" s="9">
        <f>AR21*AB21</f>
        <v>-0.27826195976172718</v>
      </c>
      <c r="AB15" s="9">
        <f>Parameter!F11</f>
        <v>-1</v>
      </c>
      <c r="AC15" s="9">
        <f>AB15*L15</f>
        <v>2.1802007317800957E-2</v>
      </c>
      <c r="AD15" s="9">
        <f>AB15*M15</f>
        <v>3.5673456243292719E-9</v>
      </c>
      <c r="AE15" s="9">
        <f>AB15*N15</f>
        <v>5.0326236633998355E-10</v>
      </c>
      <c r="AF15" s="9">
        <f>AB15*O15</f>
        <v>1.4144288793194547E-9</v>
      </c>
      <c r="AG15" s="9">
        <f>AB15*P15</f>
        <v>2.0717902494032872E-9</v>
      </c>
      <c r="AH15" s="9">
        <f>AB15*Q15</f>
        <v>1.0774749935833223E-3</v>
      </c>
      <c r="AI15" s="9">
        <f>AB15*R15</f>
        <v>1.0884455355042775E-4</v>
      </c>
      <c r="AJ15" s="9">
        <f>AB15*S15</f>
        <v>1.0049819709618087E-4</v>
      </c>
      <c r="AK15" s="9">
        <f>AB15*T15</f>
        <v>3.6185681887373577E-4</v>
      </c>
      <c r="AL15" s="9">
        <f>AB15*U15</f>
        <v>1.9549460499614273E-7</v>
      </c>
      <c r="AM15" s="9">
        <f>AB15*V15</f>
        <v>3.8120701895811622E-5</v>
      </c>
      <c r="AN15" s="9">
        <f>AB15*W15</f>
        <v>2.6128431020812061E-2</v>
      </c>
      <c r="AO15" s="9">
        <f>AB15*X15</f>
        <v>1.0262831009916986</v>
      </c>
      <c r="AP15" s="9">
        <f>AB15*Y15</f>
        <v>1.6619632596818468E-3</v>
      </c>
      <c r="AQ15" s="9">
        <f>AB15*Z15</f>
        <v>4.4456770024514151E-8</v>
      </c>
      <c r="AR15" s="9">
        <f>AB15*AA15</f>
        <v>0.27826195976172718</v>
      </c>
    </row>
    <row r="16" spans="1:44" ht="101" x14ac:dyDescent="0.35">
      <c r="A16" s="9" t="s">
        <v>209</v>
      </c>
      <c r="B16" s="9" t="s">
        <v>52</v>
      </c>
      <c r="C16" s="9" t="s">
        <v>190</v>
      </c>
      <c r="D16" s="9" t="s">
        <v>239</v>
      </c>
      <c r="E16" s="9" t="s">
        <v>209</v>
      </c>
      <c r="F16" s="9" t="s">
        <v>52</v>
      </c>
      <c r="G16" s="9" t="s">
        <v>239</v>
      </c>
      <c r="H16" s="9">
        <v>-1</v>
      </c>
      <c r="I16" s="9" t="s">
        <v>252</v>
      </c>
      <c r="J16" s="9" t="b">
        <v>0</v>
      </c>
      <c r="AB16" s="9">
        <f>H16</f>
        <v>-1</v>
      </c>
      <c r="AC16" s="9">
        <f t="shared" ref="AC16:AR16" si="5">+AC17+AC18</f>
        <v>0.12873556380464507</v>
      </c>
      <c r="AD16" s="9">
        <f t="shared" si="5"/>
        <v>-5.909474525505747E-9</v>
      </c>
      <c r="AE16" s="9">
        <f t="shared" si="5"/>
        <v>2.3044046258872249E-11</v>
      </c>
      <c r="AF16" s="9">
        <f t="shared" si="5"/>
        <v>-1.1199403632555069E-9</v>
      </c>
      <c r="AG16" s="9">
        <f t="shared" si="5"/>
        <v>-5.8057828336363087E-10</v>
      </c>
      <c r="AH16" s="9">
        <f t="shared" si="5"/>
        <v>-5.7554482484722057E-4</v>
      </c>
      <c r="AI16" s="9">
        <f t="shared" si="5"/>
        <v>-1.5348540885994273E-4</v>
      </c>
      <c r="AJ16" s="9">
        <f t="shared" si="5"/>
        <v>-1.3046670936433575E-4</v>
      </c>
      <c r="AK16" s="9">
        <f t="shared" si="5"/>
        <v>-5.8126127699797167E-4</v>
      </c>
      <c r="AL16" s="9">
        <f t="shared" si="5"/>
        <v>3.7462309608766522E-7</v>
      </c>
      <c r="AM16" s="9">
        <f t="shared" si="5"/>
        <v>-5.1818340510534121E-5</v>
      </c>
      <c r="AN16" s="9">
        <f t="shared" si="5"/>
        <v>-9.6188771693505887E-3</v>
      </c>
      <c r="AO16" s="9">
        <f t="shared" si="5"/>
        <v>-0.22184336378608616</v>
      </c>
      <c r="AP16" s="9">
        <f t="shared" si="5"/>
        <v>-8.8337338719505516E-3</v>
      </c>
      <c r="AQ16" s="9">
        <f t="shared" si="5"/>
        <v>-3.1385771206437563E-8</v>
      </c>
      <c r="AR16" s="9">
        <f t="shared" si="5"/>
        <v>-0.81947106548530757</v>
      </c>
    </row>
    <row r="17" spans="1:44" ht="76" x14ac:dyDescent="0.35">
      <c r="A17" s="9" t="s">
        <v>212</v>
      </c>
      <c r="B17" s="9" t="s">
        <v>55</v>
      </c>
      <c r="C17" s="9" t="s">
        <v>190</v>
      </c>
      <c r="D17" s="9" t="s">
        <v>242</v>
      </c>
      <c r="E17" s="9" t="s">
        <v>209</v>
      </c>
      <c r="F17" s="9" t="s">
        <v>52</v>
      </c>
      <c r="G17" s="9" t="s">
        <v>239</v>
      </c>
      <c r="H17" s="9">
        <v>-0.5</v>
      </c>
      <c r="I17" s="9" t="s">
        <v>253</v>
      </c>
      <c r="J17" s="9" t="b">
        <v>1</v>
      </c>
      <c r="K17" s="9" t="s">
        <v>101</v>
      </c>
      <c r="L17" s="9">
        <f>AC23*AB23</f>
        <v>-0.18205734821729491</v>
      </c>
      <c r="M17" s="9">
        <f>AD23*AB23</f>
        <v>5.9887789155897211E-10</v>
      </c>
      <c r="N17" s="9">
        <f>AE23*AB23</f>
        <v>-1.8565236336023325E-10</v>
      </c>
      <c r="O17" s="9">
        <f>AF23*AB23</f>
        <v>2.1570929803731429E-10</v>
      </c>
      <c r="P17" s="9">
        <f>AG23*AB23</f>
        <v>4.3749817969299315E-10</v>
      </c>
      <c r="Q17" s="9">
        <f>AH23*AB23</f>
        <v>3.3447700670416464E-4</v>
      </c>
      <c r="R17" s="9">
        <f>AI23*AB23</f>
        <v>8.2598834464030059E-5</v>
      </c>
      <c r="S17" s="9">
        <f>AJ23*AB23</f>
        <v>6.1476824302753366E-5</v>
      </c>
      <c r="T17" s="9">
        <f>AK23*AB23</f>
        <v>3.2859315866322494E-4</v>
      </c>
      <c r="U17" s="9">
        <f>AL23*AB23</f>
        <v>-8.9499045076364434E-7</v>
      </c>
      <c r="V17" s="9">
        <f>AM23*AB23</f>
        <v>2.8949844691199867E-5</v>
      </c>
      <c r="W17" s="9">
        <f>AN23*AB23</f>
        <v>6.1400605635129534E-3</v>
      </c>
      <c r="X17" s="9">
        <f>AO23*AB23</f>
        <v>0.19535624796457987</v>
      </c>
      <c r="Y17" s="9">
        <f>AP23*AB23</f>
        <v>5.4226613252974275E-3</v>
      </c>
      <c r="Z17" s="9">
        <f>AQ23*AB23</f>
        <v>1.4324596904086173E-8</v>
      </c>
      <c r="AA17" s="9">
        <f>AR23*AB23</f>
        <v>-7.4711614860910824E-2</v>
      </c>
      <c r="AB17" s="9">
        <f>Parameter!F12</f>
        <v>-0.5</v>
      </c>
      <c r="AC17" s="9">
        <f>AB17*L17</f>
        <v>9.1028674108647456E-2</v>
      </c>
      <c r="AD17" s="9">
        <f>AB17*M17</f>
        <v>-2.9943894577948606E-10</v>
      </c>
      <c r="AE17" s="9">
        <f>AB17*N17</f>
        <v>9.2826181680116627E-11</v>
      </c>
      <c r="AF17" s="9">
        <f>AB17*O17</f>
        <v>-1.0785464901865715E-10</v>
      </c>
      <c r="AG17" s="9">
        <f>AB17*P17</f>
        <v>-2.1874908984649658E-10</v>
      </c>
      <c r="AH17" s="9">
        <f>AB17*Q17</f>
        <v>-1.6723850335208232E-4</v>
      </c>
      <c r="AI17" s="9">
        <f>AB17*R17</f>
        <v>-4.1299417232015029E-5</v>
      </c>
      <c r="AJ17" s="9">
        <f>AB17*S17</f>
        <v>-3.0738412151376683E-5</v>
      </c>
      <c r="AK17" s="9">
        <f>AB17*T17</f>
        <v>-1.6429657933161247E-4</v>
      </c>
      <c r="AL17" s="9">
        <f>AB17*U17</f>
        <v>4.4749522538182217E-7</v>
      </c>
      <c r="AM17" s="9">
        <f>AB17*V17</f>
        <v>-1.4474922345599933E-5</v>
      </c>
      <c r="AN17" s="9">
        <f>AB17*W17</f>
        <v>-3.0700302817564767E-3</v>
      </c>
      <c r="AO17" s="9">
        <f>AB17*X17</f>
        <v>-9.7678123982289936E-2</v>
      </c>
      <c r="AP17" s="9">
        <f>AB17*Y17</f>
        <v>-2.7113306626487138E-3</v>
      </c>
      <c r="AQ17" s="9">
        <f>AB17*Z17</f>
        <v>-7.1622984520430864E-9</v>
      </c>
      <c r="AR17" s="9">
        <f>AB17*AA17</f>
        <v>3.7355807430455412E-2</v>
      </c>
    </row>
    <row r="18" spans="1:44" ht="76" x14ac:dyDescent="0.35">
      <c r="A18" s="9" t="s">
        <v>213</v>
      </c>
      <c r="B18" s="9" t="s">
        <v>56</v>
      </c>
      <c r="C18" s="9" t="s">
        <v>190</v>
      </c>
      <c r="D18" s="9" t="s">
        <v>242</v>
      </c>
      <c r="E18" s="9" t="s">
        <v>209</v>
      </c>
      <c r="F18" s="9" t="s">
        <v>52</v>
      </c>
      <c r="G18" s="9" t="s">
        <v>239</v>
      </c>
      <c r="H18" s="9">
        <v>-0.5</v>
      </c>
      <c r="I18" s="9" t="s">
        <v>253</v>
      </c>
      <c r="J18" s="9" t="b">
        <v>1</v>
      </c>
      <c r="K18" s="9" t="s">
        <v>103</v>
      </c>
      <c r="L18" s="9">
        <f>AC42*AB42</f>
        <v>-7.5413779391995256E-2</v>
      </c>
      <c r="M18" s="9">
        <f>AD42*AB42</f>
        <v>1.1220071159452521E-8</v>
      </c>
      <c r="N18" s="9">
        <f>AE42*AB42</f>
        <v>1.3956427084248876E-10</v>
      </c>
      <c r="O18" s="9">
        <f>AF42*AB42</f>
        <v>2.0241714284736996E-9</v>
      </c>
      <c r="P18" s="9">
        <f>AG42*AB42</f>
        <v>7.2365838703426853E-10</v>
      </c>
      <c r="Q18" s="9">
        <f>AH42*AB42</f>
        <v>8.1661264299027645E-4</v>
      </c>
      <c r="R18" s="9">
        <f>AI42*AB42</f>
        <v>2.2437198325585541E-4</v>
      </c>
      <c r="S18" s="9">
        <f>AJ42*AB42</f>
        <v>1.9945659442591811E-4</v>
      </c>
      <c r="T18" s="9">
        <f>AK42*AB42</f>
        <v>8.3392939533271835E-4</v>
      </c>
      <c r="U18" s="9">
        <f>AL42*AB42</f>
        <v>1.4574425858831387E-7</v>
      </c>
      <c r="V18" s="9">
        <f>AM42*AB42</f>
        <v>7.4686836329868379E-5</v>
      </c>
      <c r="W18" s="9">
        <f>AN42*AB42</f>
        <v>1.3097693775188225E-2</v>
      </c>
      <c r="X18" s="9">
        <f>AO42*AB42</f>
        <v>0.24833047960759247</v>
      </c>
      <c r="Y18" s="9">
        <f>AP42*AB42</f>
        <v>1.2244806418603676E-2</v>
      </c>
      <c r="Z18" s="9">
        <f>AQ42*AB42</f>
        <v>4.8446945508788951E-8</v>
      </c>
      <c r="AA18" s="9">
        <f>AR42*AB42</f>
        <v>1.713653745831526</v>
      </c>
      <c r="AB18" s="9">
        <f>Parameter!F13</f>
        <v>-0.5</v>
      </c>
      <c r="AC18" s="9">
        <f>AB18*L18</f>
        <v>3.7706889695997628E-2</v>
      </c>
      <c r="AD18" s="9">
        <f>AB18*M18</f>
        <v>-5.6100355797262607E-9</v>
      </c>
      <c r="AE18" s="9">
        <f>AB18*N18</f>
        <v>-6.9782135421244378E-11</v>
      </c>
      <c r="AF18" s="9">
        <f>AB18*O18</f>
        <v>-1.0120857142368498E-9</v>
      </c>
      <c r="AG18" s="9">
        <f>AB18*P18</f>
        <v>-3.6182919351713427E-10</v>
      </c>
      <c r="AH18" s="9">
        <f>AB18*Q18</f>
        <v>-4.0830632149513823E-4</v>
      </c>
      <c r="AI18" s="9">
        <f>AB18*R18</f>
        <v>-1.121859916279277E-4</v>
      </c>
      <c r="AJ18" s="9">
        <f>AB18*S18</f>
        <v>-9.9728297212959055E-5</v>
      </c>
      <c r="AK18" s="9">
        <f>AB18*T18</f>
        <v>-4.1696469766635917E-4</v>
      </c>
      <c r="AL18" s="9">
        <f>AB18*U18</f>
        <v>-7.2872129294156937E-8</v>
      </c>
      <c r="AM18" s="9">
        <f>AB18*V18</f>
        <v>-3.7343418164934189E-5</v>
      </c>
      <c r="AN18" s="9">
        <f>AB18*W18</f>
        <v>-6.5488468875941125E-3</v>
      </c>
      <c r="AO18" s="9">
        <f>AB18*X18</f>
        <v>-0.12416523980379623</v>
      </c>
      <c r="AP18" s="9">
        <f>AB18*Y18</f>
        <v>-6.1224032093018382E-3</v>
      </c>
      <c r="AQ18" s="9">
        <f>AB18*Z18</f>
        <v>-2.4223472754394475E-8</v>
      </c>
      <c r="AR18" s="9">
        <f>AB18*AA18</f>
        <v>-0.85682687291576298</v>
      </c>
    </row>
    <row r="19" spans="1:44" ht="113.5" x14ac:dyDescent="0.35">
      <c r="A19" s="9" t="s">
        <v>210</v>
      </c>
      <c r="B19" s="9" t="s">
        <v>53</v>
      </c>
      <c r="C19" s="9" t="s">
        <v>190</v>
      </c>
      <c r="D19" s="9" t="s">
        <v>239</v>
      </c>
      <c r="E19" s="9" t="s">
        <v>210</v>
      </c>
      <c r="F19" s="9" t="s">
        <v>53</v>
      </c>
      <c r="G19" s="9" t="s">
        <v>239</v>
      </c>
      <c r="H19" s="9">
        <v>-1</v>
      </c>
      <c r="I19" s="9" t="s">
        <v>252</v>
      </c>
      <c r="J19" s="9" t="b">
        <v>0</v>
      </c>
      <c r="AB19" s="9">
        <f>H19</f>
        <v>-1</v>
      </c>
      <c r="AC19" s="9">
        <f t="shared" ref="AC19:AR19" si="6">+AC20</f>
        <v>2.2933107111305504E-2</v>
      </c>
      <c r="AD19" s="9">
        <f t="shared" si="6"/>
        <v>3.6133039487994271E-9</v>
      </c>
      <c r="AE19" s="9">
        <f t="shared" si="6"/>
        <v>3.723661120748826E-10</v>
      </c>
      <c r="AF19" s="9">
        <f t="shared" si="6"/>
        <v>1.9810642529854362E-9</v>
      </c>
      <c r="AG19" s="9">
        <f t="shared" si="6"/>
        <v>2.048955171636261E-9</v>
      </c>
      <c r="AH19" s="9">
        <f t="shared" si="6"/>
        <v>1.0864966131807273E-3</v>
      </c>
      <c r="AI19" s="9">
        <f t="shared" si="6"/>
        <v>9.9779632338382388E-5</v>
      </c>
      <c r="AJ19" s="9">
        <f t="shared" si="6"/>
        <v>8.8895523931956897E-5</v>
      </c>
      <c r="AK19" s="9">
        <f t="shared" si="6"/>
        <v>3.1800264658497047E-4</v>
      </c>
      <c r="AL19" s="9">
        <f t="shared" si="6"/>
        <v>1.4949253042907975E-7</v>
      </c>
      <c r="AM19" s="9">
        <f t="shared" si="6"/>
        <v>3.4406478563081316E-5</v>
      </c>
      <c r="AN19" s="9">
        <f t="shared" si="6"/>
        <v>3.8718350901162976E-2</v>
      </c>
      <c r="AO19" s="9">
        <f t="shared" si="6"/>
        <v>1.0680528699595726</v>
      </c>
      <c r="AP19" s="9">
        <f t="shared" si="6"/>
        <v>1.5098746203112295E-3</v>
      </c>
      <c r="AQ19" s="9">
        <f t="shared" si="6"/>
        <v>3.0773173056806833E-8</v>
      </c>
      <c r="AR19" s="9">
        <f t="shared" si="6"/>
        <v>0.26807837057621603</v>
      </c>
    </row>
    <row r="20" spans="1:44" ht="76" x14ac:dyDescent="0.35">
      <c r="A20" s="9" t="s">
        <v>214</v>
      </c>
      <c r="B20" s="9" t="s">
        <v>57</v>
      </c>
      <c r="C20" s="9" t="s">
        <v>190</v>
      </c>
      <c r="D20" s="9" t="s">
        <v>242</v>
      </c>
      <c r="E20" s="9" t="s">
        <v>210</v>
      </c>
      <c r="F20" s="9" t="s">
        <v>53</v>
      </c>
      <c r="G20" s="9" t="s">
        <v>239</v>
      </c>
      <c r="H20" s="9">
        <v>-1</v>
      </c>
      <c r="I20" s="9" t="s">
        <v>253</v>
      </c>
      <c r="J20" s="9" t="b">
        <v>1</v>
      </c>
      <c r="K20" s="9" t="s">
        <v>105</v>
      </c>
      <c r="L20" s="9">
        <f>AC61*AB61</f>
        <v>-2.2933107111305504E-2</v>
      </c>
      <c r="M20" s="9">
        <f>AD61*AB61</f>
        <v>-3.6133039487994271E-9</v>
      </c>
      <c r="N20" s="9">
        <f>AE61*AB61</f>
        <v>-3.723661120748826E-10</v>
      </c>
      <c r="O20" s="9">
        <f>AF61*AB61</f>
        <v>-1.9810642529854362E-9</v>
      </c>
      <c r="P20" s="9">
        <f>AG61*AB61</f>
        <v>-2.048955171636261E-9</v>
      </c>
      <c r="Q20" s="9">
        <f>AH61*AB61</f>
        <v>-1.0864966131807273E-3</v>
      </c>
      <c r="R20" s="9">
        <f>AI61*AB61</f>
        <v>-9.9779632338382388E-5</v>
      </c>
      <c r="S20" s="9">
        <f>AJ61*AB61</f>
        <v>-8.8895523931956897E-5</v>
      </c>
      <c r="T20" s="9">
        <f>AK61*AB61</f>
        <v>-3.1800264658497047E-4</v>
      </c>
      <c r="U20" s="9">
        <f>AL61*AB61</f>
        <v>-1.4949253042907975E-7</v>
      </c>
      <c r="V20" s="9">
        <f>AM61*AB61</f>
        <v>-3.4406478563081316E-5</v>
      </c>
      <c r="W20" s="9">
        <f>AN61*AB61</f>
        <v>-3.8718350901162976E-2</v>
      </c>
      <c r="X20" s="9">
        <f>AO61*AB61</f>
        <v>-1.0680528699595726</v>
      </c>
      <c r="Y20" s="9">
        <f>AP61*AB61</f>
        <v>-1.5098746203112295E-3</v>
      </c>
      <c r="Z20" s="9">
        <f>AQ61*AB61</f>
        <v>-3.0773173056806833E-8</v>
      </c>
      <c r="AA20" s="9">
        <f>AR61*AB61</f>
        <v>-0.26807837057621603</v>
      </c>
      <c r="AB20" s="9">
        <f>Parameter!F14</f>
        <v>-1</v>
      </c>
      <c r="AC20" s="9">
        <f>AB20*L20</f>
        <v>2.2933107111305504E-2</v>
      </c>
      <c r="AD20" s="9">
        <f>AB20*M20</f>
        <v>3.6133039487994271E-9</v>
      </c>
      <c r="AE20" s="9">
        <f>AB20*N20</f>
        <v>3.723661120748826E-10</v>
      </c>
      <c r="AF20" s="9">
        <f>AB20*O20</f>
        <v>1.9810642529854362E-9</v>
      </c>
      <c r="AG20" s="9">
        <f>AB20*P20</f>
        <v>2.048955171636261E-9</v>
      </c>
      <c r="AH20" s="9">
        <f>AB20*Q20</f>
        <v>1.0864966131807273E-3</v>
      </c>
      <c r="AI20" s="9">
        <f>AB20*R20</f>
        <v>9.9779632338382388E-5</v>
      </c>
      <c r="AJ20" s="9">
        <f>AB20*S20</f>
        <v>8.8895523931956897E-5</v>
      </c>
      <c r="AK20" s="9">
        <f>AB20*T20</f>
        <v>3.1800264658497047E-4</v>
      </c>
      <c r="AL20" s="9">
        <f>AB20*U20</f>
        <v>1.4949253042907975E-7</v>
      </c>
      <c r="AM20" s="9">
        <f>AB20*V20</f>
        <v>3.4406478563081316E-5</v>
      </c>
      <c r="AN20" s="9">
        <f>AB20*W20</f>
        <v>3.8718350901162976E-2</v>
      </c>
      <c r="AO20" s="9">
        <f>AB20*X20</f>
        <v>1.0680528699595726</v>
      </c>
      <c r="AP20" s="9">
        <f>AB20*Y20</f>
        <v>1.5098746203112295E-3</v>
      </c>
      <c r="AQ20" s="9">
        <f>AB20*Z20</f>
        <v>3.0773173056806833E-8</v>
      </c>
      <c r="AR20" s="9">
        <f>AB20*AA20</f>
        <v>0.26807837057621603</v>
      </c>
    </row>
    <row r="21" spans="1:44" ht="113.5" x14ac:dyDescent="0.35">
      <c r="A21" s="9" t="s">
        <v>211</v>
      </c>
      <c r="B21" s="9" t="s">
        <v>54</v>
      </c>
      <c r="C21" s="9" t="s">
        <v>190</v>
      </c>
      <c r="D21" s="9" t="s">
        <v>239</v>
      </c>
      <c r="E21" s="9" t="s">
        <v>211</v>
      </c>
      <c r="F21" s="9" t="s">
        <v>54</v>
      </c>
      <c r="G21" s="9" t="s">
        <v>239</v>
      </c>
      <c r="H21" s="9">
        <v>-1</v>
      </c>
      <c r="I21" s="9" t="s">
        <v>252</v>
      </c>
      <c r="J21" s="9" t="b">
        <v>0</v>
      </c>
      <c r="AB21" s="9">
        <f>H21</f>
        <v>-1</v>
      </c>
      <c r="AC21" s="9">
        <f t="shared" ref="AC21:AR21" si="7">+AC22</f>
        <v>2.1802007317800957E-2</v>
      </c>
      <c r="AD21" s="9">
        <f t="shared" si="7"/>
        <v>3.5673456243292719E-9</v>
      </c>
      <c r="AE21" s="9">
        <f t="shared" si="7"/>
        <v>5.0326236633998355E-10</v>
      </c>
      <c r="AF21" s="9">
        <f t="shared" si="7"/>
        <v>1.4144288793194547E-9</v>
      </c>
      <c r="AG21" s="9">
        <f t="shared" si="7"/>
        <v>2.0717902494032872E-9</v>
      </c>
      <c r="AH21" s="9">
        <f t="shared" si="7"/>
        <v>1.0774749935833223E-3</v>
      </c>
      <c r="AI21" s="9">
        <f t="shared" si="7"/>
        <v>1.0884455355042775E-4</v>
      </c>
      <c r="AJ21" s="9">
        <f t="shared" si="7"/>
        <v>1.0049819709618087E-4</v>
      </c>
      <c r="AK21" s="9">
        <f t="shared" si="7"/>
        <v>3.6185681887373577E-4</v>
      </c>
      <c r="AL21" s="9">
        <f t="shared" si="7"/>
        <v>1.9549460499614273E-7</v>
      </c>
      <c r="AM21" s="9">
        <f t="shared" si="7"/>
        <v>3.8120701895811622E-5</v>
      </c>
      <c r="AN21" s="9">
        <f t="shared" si="7"/>
        <v>2.6128431020812061E-2</v>
      </c>
      <c r="AO21" s="9">
        <f t="shared" si="7"/>
        <v>1.0262831009916986</v>
      </c>
      <c r="AP21" s="9">
        <f t="shared" si="7"/>
        <v>1.6619632596818468E-3</v>
      </c>
      <c r="AQ21" s="9">
        <f t="shared" si="7"/>
        <v>4.4456770024514151E-8</v>
      </c>
      <c r="AR21" s="9">
        <f t="shared" si="7"/>
        <v>0.27826195976172718</v>
      </c>
    </row>
    <row r="22" spans="1:44" ht="76" x14ac:dyDescent="0.35">
      <c r="A22" s="9" t="s">
        <v>215</v>
      </c>
      <c r="B22" s="9" t="s">
        <v>58</v>
      </c>
      <c r="C22" s="9" t="s">
        <v>190</v>
      </c>
      <c r="D22" s="9" t="s">
        <v>242</v>
      </c>
      <c r="E22" s="9" t="s">
        <v>211</v>
      </c>
      <c r="F22" s="9" t="s">
        <v>54</v>
      </c>
      <c r="G22" s="9" t="s">
        <v>239</v>
      </c>
      <c r="H22" s="9">
        <v>-1</v>
      </c>
      <c r="I22" s="9" t="s">
        <v>253</v>
      </c>
      <c r="J22" s="9" t="b">
        <v>1</v>
      </c>
      <c r="K22" s="9" t="s">
        <v>107</v>
      </c>
      <c r="L22" s="9">
        <f>AC68*AB68</f>
        <v>-2.1802007317800957E-2</v>
      </c>
      <c r="M22" s="9">
        <f>AD68*AB68</f>
        <v>-3.5673456243292719E-9</v>
      </c>
      <c r="N22" s="9">
        <f>AE68*AB68</f>
        <v>-5.0326236633998355E-10</v>
      </c>
      <c r="O22" s="9">
        <f>AF68*AB68</f>
        <v>-1.4144288793194547E-9</v>
      </c>
      <c r="P22" s="9">
        <f>AG68*AB68</f>
        <v>-2.0717902494032872E-9</v>
      </c>
      <c r="Q22" s="9">
        <f>AH68*AB68</f>
        <v>-1.0774749935833223E-3</v>
      </c>
      <c r="R22" s="9">
        <f>AI68*AB68</f>
        <v>-1.0884455355042775E-4</v>
      </c>
      <c r="S22" s="9">
        <f>AJ68*AB68</f>
        <v>-1.0049819709618087E-4</v>
      </c>
      <c r="T22" s="9">
        <f>AK68*AB68</f>
        <v>-3.6185681887373577E-4</v>
      </c>
      <c r="U22" s="9">
        <f>AL68*AB68</f>
        <v>-1.9549460499614273E-7</v>
      </c>
      <c r="V22" s="9">
        <f>AM68*AB68</f>
        <v>-3.8120701895811622E-5</v>
      </c>
      <c r="W22" s="9">
        <f>AN68*AB68</f>
        <v>-2.6128431020812061E-2</v>
      </c>
      <c r="X22" s="9">
        <f>AO68*AB68</f>
        <v>-1.0262831009916986</v>
      </c>
      <c r="Y22" s="9">
        <f>AP68*AB68</f>
        <v>-1.6619632596818468E-3</v>
      </c>
      <c r="Z22" s="9">
        <f>AQ68*AB68</f>
        <v>-4.4456770024514151E-8</v>
      </c>
      <c r="AA22" s="9">
        <f>AR68*AB68</f>
        <v>-0.27826195976172718</v>
      </c>
      <c r="AB22" s="9">
        <f>Parameter!F15</f>
        <v>-1</v>
      </c>
      <c r="AC22" s="9">
        <f>AB22*L22</f>
        <v>2.1802007317800957E-2</v>
      </c>
      <c r="AD22" s="9">
        <f>AB22*M22</f>
        <v>3.5673456243292719E-9</v>
      </c>
      <c r="AE22" s="9">
        <f>AB22*N22</f>
        <v>5.0326236633998355E-10</v>
      </c>
      <c r="AF22" s="9">
        <f>AB22*O22</f>
        <v>1.4144288793194547E-9</v>
      </c>
      <c r="AG22" s="9">
        <f>AB22*P22</f>
        <v>2.0717902494032872E-9</v>
      </c>
      <c r="AH22" s="9">
        <f>AB22*Q22</f>
        <v>1.0774749935833223E-3</v>
      </c>
      <c r="AI22" s="9">
        <f>AB22*R22</f>
        <v>1.0884455355042775E-4</v>
      </c>
      <c r="AJ22" s="9">
        <f>AB22*S22</f>
        <v>1.0049819709618087E-4</v>
      </c>
      <c r="AK22" s="9">
        <f>AB22*T22</f>
        <v>3.6185681887373577E-4</v>
      </c>
      <c r="AL22" s="9">
        <f>AB22*U22</f>
        <v>1.9549460499614273E-7</v>
      </c>
      <c r="AM22" s="9">
        <f>AB22*V22</f>
        <v>3.8120701895811622E-5</v>
      </c>
      <c r="AN22" s="9">
        <f>AB22*W22</f>
        <v>2.6128431020812061E-2</v>
      </c>
      <c r="AO22" s="9">
        <f>AB22*X22</f>
        <v>1.0262831009916986</v>
      </c>
      <c r="AP22" s="9">
        <f>AB22*Y22</f>
        <v>1.6619632596818468E-3</v>
      </c>
      <c r="AQ22" s="9">
        <f>AB22*Z22</f>
        <v>4.4456770024514151E-8</v>
      </c>
      <c r="AR22" s="9">
        <f>AB22*AA22</f>
        <v>0.27826195976172718</v>
      </c>
    </row>
    <row r="23" spans="1:44" ht="76" x14ac:dyDescent="0.35">
      <c r="A23" s="9" t="s">
        <v>212</v>
      </c>
      <c r="B23" s="9" t="s">
        <v>55</v>
      </c>
      <c r="C23" s="9" t="s">
        <v>190</v>
      </c>
      <c r="D23" s="9" t="s">
        <v>242</v>
      </c>
      <c r="E23" s="9" t="s">
        <v>212</v>
      </c>
      <c r="F23" s="9" t="s">
        <v>55</v>
      </c>
      <c r="G23" s="9" t="s">
        <v>242</v>
      </c>
      <c r="H23" s="9">
        <v>-1</v>
      </c>
      <c r="I23" s="9" t="s">
        <v>252</v>
      </c>
      <c r="J23" s="9" t="b">
        <v>0</v>
      </c>
      <c r="AB23" s="9">
        <f>H23</f>
        <v>-1</v>
      </c>
      <c r="AC23" s="9">
        <f t="shared" ref="AC23:AR23" si="8">+AC24+AC25+AC26+AC27+AC28+AC29+AC30+AC31+AC32+AC33+AC34+AC35+AC36+AC37+AC38+AC39+AC40+AC41</f>
        <v>0.18205734821729491</v>
      </c>
      <c r="AD23" s="9">
        <f t="shared" si="8"/>
        <v>-5.9887789155897211E-10</v>
      </c>
      <c r="AE23" s="9">
        <f t="shared" si="8"/>
        <v>1.8565236336023325E-10</v>
      </c>
      <c r="AF23" s="9">
        <f t="shared" si="8"/>
        <v>-2.1570929803731429E-10</v>
      </c>
      <c r="AG23" s="9">
        <f t="shared" si="8"/>
        <v>-4.3749817969299315E-10</v>
      </c>
      <c r="AH23" s="9">
        <f t="shared" si="8"/>
        <v>-3.3447700670416464E-4</v>
      </c>
      <c r="AI23" s="9">
        <f t="shared" si="8"/>
        <v>-8.2598834464030059E-5</v>
      </c>
      <c r="AJ23" s="9">
        <f t="shared" si="8"/>
        <v>-6.1476824302753366E-5</v>
      </c>
      <c r="AK23" s="9">
        <f t="shared" si="8"/>
        <v>-3.2859315866322494E-4</v>
      </c>
      <c r="AL23" s="9">
        <f t="shared" si="8"/>
        <v>8.9499045076364434E-7</v>
      </c>
      <c r="AM23" s="9">
        <f t="shared" si="8"/>
        <v>-2.8949844691199867E-5</v>
      </c>
      <c r="AN23" s="9">
        <f t="shared" si="8"/>
        <v>-6.1400605635129534E-3</v>
      </c>
      <c r="AO23" s="9">
        <f t="shared" si="8"/>
        <v>-0.19535624796457987</v>
      </c>
      <c r="AP23" s="9">
        <f t="shared" si="8"/>
        <v>-5.4226613252974275E-3</v>
      </c>
      <c r="AQ23" s="9">
        <f t="shared" si="8"/>
        <v>-1.4324596904086173E-8</v>
      </c>
      <c r="AR23" s="9">
        <f t="shared" si="8"/>
        <v>7.4711614860910824E-2</v>
      </c>
    </row>
    <row r="24" spans="1:44" ht="76" x14ac:dyDescent="0.35">
      <c r="A24" s="9" t="s">
        <v>216</v>
      </c>
      <c r="B24" s="9" t="s">
        <v>59</v>
      </c>
      <c r="C24" s="9" t="s">
        <v>191</v>
      </c>
      <c r="D24" s="9" t="s">
        <v>243</v>
      </c>
      <c r="E24" s="9" t="s">
        <v>212</v>
      </c>
      <c r="F24" s="9" t="s">
        <v>55</v>
      </c>
      <c r="G24" s="9" t="s">
        <v>242</v>
      </c>
      <c r="H24" s="9">
        <v>-2.2249999999999999E-2</v>
      </c>
      <c r="I24" s="9" t="s">
        <v>253</v>
      </c>
      <c r="J24" s="9" t="b">
        <v>0</v>
      </c>
      <c r="K24" s="9" t="s">
        <v>109</v>
      </c>
      <c r="L24" s="9">
        <v>7.7066777005589532E-2</v>
      </c>
      <c r="M24" s="9">
        <v>6.402536531517956E-9</v>
      </c>
      <c r="N24" s="9">
        <v>1.4262036635624469E-9</v>
      </c>
      <c r="O24" s="9">
        <v>1.5477840105608141E-8</v>
      </c>
      <c r="P24" s="9">
        <v>6.9399782334895619E-9</v>
      </c>
      <c r="Q24" s="9">
        <v>2.163581304222899E-3</v>
      </c>
      <c r="R24" s="9">
        <v>2.041083242763148E-4</v>
      </c>
      <c r="S24" s="9">
        <v>1.595775567622508E-4</v>
      </c>
      <c r="T24" s="9">
        <v>5.2652088368769967E-4</v>
      </c>
      <c r="U24" s="9">
        <v>5.6672331668426052E-7</v>
      </c>
      <c r="V24" s="9">
        <v>4.7442212478853127E-5</v>
      </c>
      <c r="W24" s="9">
        <v>0.30783071783792282</v>
      </c>
      <c r="X24" s="9">
        <v>2.460357086066963</v>
      </c>
      <c r="Y24" s="9">
        <v>5.0258631874219159E-3</v>
      </c>
      <c r="Z24" s="9">
        <v>2.0096689658806739E-7</v>
      </c>
      <c r="AA24" s="9">
        <v>0.51339355905937734</v>
      </c>
      <c r="AB24" s="9">
        <f>Parameter!F16</f>
        <v>-2.2249999999999999E-2</v>
      </c>
      <c r="AC24" s="9">
        <f t="shared" ref="AC24:AC41" si="9">AB24*L24</f>
        <v>-1.7147357883743671E-3</v>
      </c>
      <c r="AD24" s="9">
        <f t="shared" ref="AD24:AD41" si="10">AB24*M24</f>
        <v>-1.4245643782627451E-10</v>
      </c>
      <c r="AE24" s="9">
        <f t="shared" ref="AE24:AE41" si="11">AB24*N24</f>
        <v>-3.1733031514264444E-11</v>
      </c>
      <c r="AF24" s="9">
        <f t="shared" ref="AF24:AF41" si="12">AB24*O24</f>
        <v>-3.4438194234978113E-10</v>
      </c>
      <c r="AG24" s="9">
        <f t="shared" ref="AG24:AG41" si="13">AB24*P24</f>
        <v>-1.5441451569514275E-10</v>
      </c>
      <c r="AH24" s="9">
        <f t="shared" ref="AH24:AH41" si="14">AB24*Q24</f>
        <v>-4.8139684018959496E-5</v>
      </c>
      <c r="AI24" s="9">
        <f t="shared" ref="AI24:AI41" si="15">AB24*R24</f>
        <v>-4.5414102151480043E-6</v>
      </c>
      <c r="AJ24" s="9">
        <f t="shared" ref="AJ24:AJ41" si="16">AB24*S24</f>
        <v>-3.5506006379600801E-6</v>
      </c>
      <c r="AK24" s="9">
        <f t="shared" ref="AK24:AK41" si="17">AB24*T24</f>
        <v>-1.1715089662051316E-5</v>
      </c>
      <c r="AL24" s="9">
        <f t="shared" ref="AL24:AL41" si="18">AB24*U24</f>
        <v>-1.2609593796224795E-8</v>
      </c>
      <c r="AM24" s="9">
        <f t="shared" ref="AM24:AM41" si="19">AB24*V24</f>
        <v>-1.0555892276544819E-6</v>
      </c>
      <c r="AN24" s="9">
        <f t="shared" ref="AN24:AN41" si="20">AB24*W24</f>
        <v>-6.8492334718937824E-3</v>
      </c>
      <c r="AO24" s="9">
        <f t="shared" ref="AO24:AO41" si="21">AB24*X24</f>
        <v>-5.4742945164989926E-2</v>
      </c>
      <c r="AP24" s="9">
        <f t="shared" ref="AP24:AP41" si="22">AB24*Y24</f>
        <v>-1.1182545592013763E-4</v>
      </c>
      <c r="AQ24" s="9">
        <f t="shared" ref="AQ24:AQ41" si="23">AB24*Z24</f>
        <v>-4.4715134490844995E-9</v>
      </c>
      <c r="AR24" s="9">
        <f t="shared" ref="AR24:AR41" si="24">AB24*AA24</f>
        <v>-1.1423006689071145E-2</v>
      </c>
    </row>
    <row r="25" spans="1:44" ht="51" x14ac:dyDescent="0.35">
      <c r="A25" s="9" t="s">
        <v>217</v>
      </c>
      <c r="B25" s="9" t="s">
        <v>60</v>
      </c>
      <c r="C25" s="9" t="s">
        <v>191</v>
      </c>
      <c r="D25" s="9" t="s">
        <v>239</v>
      </c>
      <c r="E25" s="9" t="s">
        <v>212</v>
      </c>
      <c r="F25" s="9" t="s">
        <v>55</v>
      </c>
      <c r="G25" s="9" t="s">
        <v>242</v>
      </c>
      <c r="H25" s="9">
        <v>0.2</v>
      </c>
      <c r="I25" s="9" t="s">
        <v>253</v>
      </c>
      <c r="J25" s="9" t="b">
        <v>0</v>
      </c>
      <c r="K25" s="9" t="s">
        <v>111</v>
      </c>
      <c r="L25" s="9">
        <v>5.8584248024418639E-2</v>
      </c>
      <c r="M25" s="9">
        <v>3.7604762752073811E-9</v>
      </c>
      <c r="N25" s="9">
        <v>4.5481180509114463E-9</v>
      </c>
      <c r="O25" s="9">
        <v>5.06654711494131E-9</v>
      </c>
      <c r="P25" s="9">
        <v>2.1630683853581281E-9</v>
      </c>
      <c r="Q25" s="9">
        <v>2.5897913783591718E-3</v>
      </c>
      <c r="R25" s="9">
        <v>2.426064709514234E-4</v>
      </c>
      <c r="S25" s="9">
        <v>2.5962673623235177E-4</v>
      </c>
      <c r="T25" s="9">
        <v>8.9292098111892185E-4</v>
      </c>
      <c r="U25" s="9">
        <v>6.1113643031451868E-6</v>
      </c>
      <c r="V25" s="9">
        <v>7.9774235920693177E-5</v>
      </c>
      <c r="W25" s="9">
        <v>6.3213265693489409E-2</v>
      </c>
      <c r="X25" s="9">
        <v>0.73003663993558932</v>
      </c>
      <c r="Y25" s="9">
        <v>1.0444813600663931E-2</v>
      </c>
      <c r="Z25" s="9">
        <v>2.2915072346323399E-7</v>
      </c>
      <c r="AA25" s="9">
        <v>0.90112988808502903</v>
      </c>
      <c r="AB25" s="9">
        <f>Parameter!F17</f>
        <v>0.2</v>
      </c>
      <c r="AC25" s="9">
        <f t="shared" si="9"/>
        <v>1.1716849604883728E-2</v>
      </c>
      <c r="AD25" s="9">
        <f t="shared" si="10"/>
        <v>7.5209525504147626E-10</v>
      </c>
      <c r="AE25" s="9">
        <f t="shared" si="11"/>
        <v>9.0962361018228927E-10</v>
      </c>
      <c r="AF25" s="9">
        <f t="shared" si="12"/>
        <v>1.0133094229882621E-9</v>
      </c>
      <c r="AG25" s="9">
        <f t="shared" si="13"/>
        <v>4.3261367707162561E-10</v>
      </c>
      <c r="AH25" s="9">
        <f t="shared" si="14"/>
        <v>5.1795827567183443E-4</v>
      </c>
      <c r="AI25" s="9">
        <f t="shared" si="15"/>
        <v>4.852129419028468E-5</v>
      </c>
      <c r="AJ25" s="9">
        <f t="shared" si="16"/>
        <v>5.1925347246470356E-5</v>
      </c>
      <c r="AK25" s="9">
        <f t="shared" si="17"/>
        <v>1.7858419622378437E-4</v>
      </c>
      <c r="AL25" s="9">
        <f t="shared" si="18"/>
        <v>1.2222728606290375E-6</v>
      </c>
      <c r="AM25" s="9">
        <f t="shared" si="19"/>
        <v>1.5954847184138637E-5</v>
      </c>
      <c r="AN25" s="9">
        <f t="shared" si="20"/>
        <v>1.2642653138697883E-2</v>
      </c>
      <c r="AO25" s="9">
        <f t="shared" si="21"/>
        <v>0.14600732798711788</v>
      </c>
      <c r="AP25" s="9">
        <f t="shared" si="22"/>
        <v>2.0889627201327861E-3</v>
      </c>
      <c r="AQ25" s="9">
        <f t="shared" si="23"/>
        <v>4.58301446926468E-8</v>
      </c>
      <c r="AR25" s="9">
        <f t="shared" si="24"/>
        <v>0.18022597761700582</v>
      </c>
    </row>
    <row r="26" spans="1:44" ht="63.5" x14ac:dyDescent="0.35">
      <c r="A26" s="9" t="s">
        <v>218</v>
      </c>
      <c r="B26" s="9" t="s">
        <v>61</v>
      </c>
      <c r="C26" s="9" t="s">
        <v>191</v>
      </c>
      <c r="D26" s="9" t="s">
        <v>243</v>
      </c>
      <c r="E26" s="9" t="s">
        <v>212</v>
      </c>
      <c r="F26" s="9" t="s">
        <v>55</v>
      </c>
      <c r="G26" s="9" t="s">
        <v>242</v>
      </c>
      <c r="H26" s="9">
        <v>-0.13800000000000001</v>
      </c>
      <c r="I26" s="9" t="s">
        <v>253</v>
      </c>
      <c r="J26" s="9" t="b">
        <v>0</v>
      </c>
      <c r="K26" s="9" t="s">
        <v>113</v>
      </c>
      <c r="L26" s="9">
        <v>4.6563296004294957E-2</v>
      </c>
      <c r="M26" s="9">
        <v>8.3706793782448386E-9</v>
      </c>
      <c r="N26" s="9">
        <v>1.66923390616585E-9</v>
      </c>
      <c r="O26" s="9">
        <v>1.6025512904291189E-9</v>
      </c>
      <c r="P26" s="9">
        <v>9.6281616332673374E-10</v>
      </c>
      <c r="Q26" s="9">
        <v>2.7686620671019909E-3</v>
      </c>
      <c r="R26" s="9">
        <v>5.7011482763571879E-4</v>
      </c>
      <c r="S26" s="9">
        <v>4.6399088292410851E-4</v>
      </c>
      <c r="T26" s="9">
        <v>2.215666210359984E-3</v>
      </c>
      <c r="U26" s="9">
        <v>5.478949751943936E-7</v>
      </c>
      <c r="V26" s="9">
        <v>2.0177208530554669E-4</v>
      </c>
      <c r="W26" s="9">
        <v>2.864631384424399E-2</v>
      </c>
      <c r="X26" s="9">
        <v>0.81691905179362212</v>
      </c>
      <c r="Y26" s="9">
        <v>3.9562689148783352E-3</v>
      </c>
      <c r="Z26" s="9">
        <v>8.0412458191092287E-8</v>
      </c>
      <c r="AA26" s="9">
        <v>0.61306352028392619</v>
      </c>
      <c r="AB26" s="9">
        <f>Parameter!F18</f>
        <v>-0.13800000000000001</v>
      </c>
      <c r="AC26" s="9">
        <f t="shared" si="9"/>
        <v>-6.4257348485927046E-3</v>
      </c>
      <c r="AD26" s="9">
        <f t="shared" si="10"/>
        <v>-1.1551537541977878E-9</v>
      </c>
      <c r="AE26" s="9">
        <f t="shared" si="11"/>
        <v>-2.3035427905088733E-10</v>
      </c>
      <c r="AF26" s="9">
        <f t="shared" si="12"/>
        <v>-2.2115207807921842E-10</v>
      </c>
      <c r="AG26" s="9">
        <f t="shared" si="13"/>
        <v>-1.3286863053908927E-10</v>
      </c>
      <c r="AH26" s="9">
        <f t="shared" si="14"/>
        <v>-3.8207536526007479E-4</v>
      </c>
      <c r="AI26" s="9">
        <f t="shared" si="15"/>
        <v>-7.8675846213729204E-5</v>
      </c>
      <c r="AJ26" s="9">
        <f t="shared" si="16"/>
        <v>-6.4030741843526978E-5</v>
      </c>
      <c r="AK26" s="9">
        <f t="shared" si="17"/>
        <v>-3.057619370296778E-4</v>
      </c>
      <c r="AL26" s="9">
        <f t="shared" si="18"/>
        <v>-7.5609506576826322E-8</v>
      </c>
      <c r="AM26" s="9">
        <f t="shared" si="19"/>
        <v>-2.7844547772165446E-5</v>
      </c>
      <c r="AN26" s="9">
        <f t="shared" si="20"/>
        <v>-3.9531913105056707E-3</v>
      </c>
      <c r="AO26" s="9">
        <f t="shared" si="21"/>
        <v>-0.11273482914751987</v>
      </c>
      <c r="AP26" s="9">
        <f t="shared" si="22"/>
        <v>-5.4596511025321035E-4</v>
      </c>
      <c r="AQ26" s="9">
        <f t="shared" si="23"/>
        <v>-1.1096919230370736E-8</v>
      </c>
      <c r="AR26" s="9">
        <f t="shared" si="24"/>
        <v>-8.4602765799181814E-2</v>
      </c>
    </row>
    <row r="27" spans="1:44" ht="51" x14ac:dyDescent="0.35">
      <c r="A27" s="9" t="s">
        <v>219</v>
      </c>
      <c r="B27" s="9" t="s">
        <v>62</v>
      </c>
      <c r="C27" s="9" t="s">
        <v>190</v>
      </c>
      <c r="D27" s="9" t="s">
        <v>243</v>
      </c>
      <c r="E27" s="9" t="s">
        <v>212</v>
      </c>
      <c r="F27" s="9" t="s">
        <v>55</v>
      </c>
      <c r="G27" s="9" t="s">
        <v>242</v>
      </c>
      <c r="H27" s="9">
        <v>0.3</v>
      </c>
      <c r="I27" s="9" t="s">
        <v>253</v>
      </c>
      <c r="J27" s="9" t="b">
        <v>0</v>
      </c>
      <c r="K27" s="9" t="s">
        <v>115</v>
      </c>
      <c r="L27" s="9">
        <v>3.0974054272406911E-4</v>
      </c>
      <c r="M27" s="9">
        <v>1.5765961614265349E-11</v>
      </c>
      <c r="N27" s="9">
        <v>1.655245468212227E-11</v>
      </c>
      <c r="O27" s="9">
        <v>4.6494778693260929E-11</v>
      </c>
      <c r="P27" s="9">
        <v>4.9053654295195233E-12</v>
      </c>
      <c r="Q27" s="9">
        <v>5.4275347281213197E-5</v>
      </c>
      <c r="R27" s="9">
        <v>7.2594054247415423E-7</v>
      </c>
      <c r="S27" s="9">
        <v>1.630578789203003E-6</v>
      </c>
      <c r="T27" s="9">
        <v>2.5387297337461032E-6</v>
      </c>
      <c r="U27" s="9">
        <v>3.1719761261650253E-8</v>
      </c>
      <c r="V27" s="9">
        <v>2.2311383772157039E-7</v>
      </c>
      <c r="W27" s="9">
        <v>2.3178496694888599E-4</v>
      </c>
      <c r="X27" s="9">
        <v>1.9021901916218039E-3</v>
      </c>
      <c r="Y27" s="9">
        <v>1.5218652702543979E-4</v>
      </c>
      <c r="Z27" s="9">
        <v>8.1217964624151771E-10</v>
      </c>
      <c r="AA27" s="9">
        <v>7.1222998808550394E-3</v>
      </c>
      <c r="AB27" s="9">
        <f>Parameter!F19</f>
        <v>0.3</v>
      </c>
      <c r="AC27" s="9">
        <f t="shared" si="9"/>
        <v>9.2922162817220727E-5</v>
      </c>
      <c r="AD27" s="9">
        <f t="shared" si="10"/>
        <v>4.7297884842796046E-12</v>
      </c>
      <c r="AE27" s="9">
        <f t="shared" si="11"/>
        <v>4.9657364046366811E-12</v>
      </c>
      <c r="AF27" s="9">
        <f t="shared" si="12"/>
        <v>1.3948433607978278E-11</v>
      </c>
      <c r="AG27" s="9">
        <f t="shared" si="13"/>
        <v>1.471609628855857E-12</v>
      </c>
      <c r="AH27" s="9">
        <f t="shared" si="14"/>
        <v>1.6282604184363958E-5</v>
      </c>
      <c r="AI27" s="9">
        <f t="shared" si="15"/>
        <v>2.1778216274224625E-7</v>
      </c>
      <c r="AJ27" s="9">
        <f t="shared" si="16"/>
        <v>4.8917363676090091E-7</v>
      </c>
      <c r="AK27" s="9">
        <f t="shared" si="17"/>
        <v>7.6161892012383088E-7</v>
      </c>
      <c r="AL27" s="9">
        <f t="shared" si="18"/>
        <v>9.5159283784950752E-9</v>
      </c>
      <c r="AM27" s="9">
        <f t="shared" si="19"/>
        <v>6.6934151316471111E-8</v>
      </c>
      <c r="AN27" s="9">
        <f t="shared" si="20"/>
        <v>6.9535490084665793E-5</v>
      </c>
      <c r="AO27" s="9">
        <f t="shared" si="21"/>
        <v>5.7065705748654116E-4</v>
      </c>
      <c r="AP27" s="9">
        <f t="shared" si="22"/>
        <v>4.5655958107631938E-5</v>
      </c>
      <c r="AQ27" s="9">
        <f t="shared" si="23"/>
        <v>2.4365389387245528E-10</v>
      </c>
      <c r="AR27" s="9">
        <f t="shared" si="24"/>
        <v>2.1366899642565117E-3</v>
      </c>
    </row>
    <row r="28" spans="1:44" ht="63.5" x14ac:dyDescent="0.35">
      <c r="A28" s="9" t="s">
        <v>220</v>
      </c>
      <c r="B28" s="9" t="s">
        <v>63</v>
      </c>
      <c r="C28" s="9" t="s">
        <v>192</v>
      </c>
      <c r="D28" s="9" t="s">
        <v>244</v>
      </c>
      <c r="E28" s="9" t="s">
        <v>212</v>
      </c>
      <c r="F28" s="9" t="s">
        <v>55</v>
      </c>
      <c r="G28" s="9" t="s">
        <v>242</v>
      </c>
      <c r="H28" s="9">
        <v>7.9012345679012348E-3</v>
      </c>
      <c r="I28" s="9" t="s">
        <v>253</v>
      </c>
      <c r="J28" s="9" t="b">
        <v>0</v>
      </c>
      <c r="K28" s="9" t="s">
        <v>117</v>
      </c>
      <c r="L28" s="9">
        <v>0.32274564607413148</v>
      </c>
      <c r="M28" s="9">
        <v>2.845414232795141E-7</v>
      </c>
      <c r="N28" s="9">
        <v>5.9358228843035381E-9</v>
      </c>
      <c r="O28" s="9">
        <v>9.6306379438210898E-9</v>
      </c>
      <c r="P28" s="9">
        <v>2.96372383221975E-9</v>
      </c>
      <c r="Q28" s="9">
        <v>8.6373579952683174E-3</v>
      </c>
      <c r="R28" s="9">
        <v>1.0980383839803681E-3</v>
      </c>
      <c r="S28" s="9">
        <v>1.134438329858875E-3</v>
      </c>
      <c r="T28" s="9">
        <v>2.6872772930311272E-3</v>
      </c>
      <c r="U28" s="9">
        <v>1.291244265976907E-6</v>
      </c>
      <c r="V28" s="9">
        <v>2.4590339527707052E-4</v>
      </c>
      <c r="W28" s="9">
        <v>8.889344079083264E-2</v>
      </c>
      <c r="X28" s="9">
        <v>0.26963916735088789</v>
      </c>
      <c r="Y28" s="9">
        <v>1.5343158679544749E-2</v>
      </c>
      <c r="Z28" s="9">
        <v>1.8926796108575011E-7</v>
      </c>
      <c r="AA28" s="9">
        <v>43.184252278470652</v>
      </c>
      <c r="AB28" s="9">
        <f>Parameter!F20</f>
        <v>7.9012345679012348E-3</v>
      </c>
      <c r="AC28" s="9">
        <f t="shared" si="9"/>
        <v>2.550089055400545E-3</v>
      </c>
      <c r="AD28" s="9">
        <f t="shared" si="10"/>
        <v>2.2482285296159141E-9</v>
      </c>
      <c r="AE28" s="9">
        <f t="shared" si="11"/>
        <v>4.6900328962398324E-11</v>
      </c>
      <c r="AF28" s="9">
        <f t="shared" si="12"/>
        <v>7.609392943266047E-11</v>
      </c>
      <c r="AG28" s="9">
        <f t="shared" si="13"/>
        <v>2.3417077192847409E-11</v>
      </c>
      <c r="AH28" s="9">
        <f t="shared" si="14"/>
        <v>6.8245791567552141E-5</v>
      </c>
      <c r="AI28" s="9">
        <f t="shared" si="15"/>
        <v>8.675858836388094E-6</v>
      </c>
      <c r="AJ28" s="9">
        <f t="shared" si="16"/>
        <v>8.9634633470330867E-6</v>
      </c>
      <c r="AK28" s="9">
        <f t="shared" si="17"/>
        <v>2.1232808241233597E-5</v>
      </c>
      <c r="AL28" s="9">
        <f t="shared" si="18"/>
        <v>1.0202423829940994E-8</v>
      </c>
      <c r="AM28" s="9">
        <f t="shared" si="19"/>
        <v>1.942940407127471E-6</v>
      </c>
      <c r="AN28" s="9">
        <f t="shared" si="20"/>
        <v>7.0236792723620857E-4</v>
      </c>
      <c r="AO28" s="9">
        <f t="shared" si="21"/>
        <v>2.1304823099329412E-3</v>
      </c>
      <c r="AP28" s="9">
        <f t="shared" si="22"/>
        <v>1.2122989573961284E-4</v>
      </c>
      <c r="AQ28" s="9">
        <f t="shared" si="23"/>
        <v>1.4954505567269144E-9</v>
      </c>
      <c r="AR28" s="9">
        <f t="shared" si="24"/>
        <v>0.34120890689161998</v>
      </c>
    </row>
    <row r="29" spans="1:44" ht="51" x14ac:dyDescent="0.35">
      <c r="A29" s="9" t="s">
        <v>221</v>
      </c>
      <c r="B29" s="9" t="s">
        <v>64</v>
      </c>
      <c r="C29" s="9" t="s">
        <v>190</v>
      </c>
      <c r="D29" s="9" t="s">
        <v>245</v>
      </c>
      <c r="E29" s="9" t="s">
        <v>212</v>
      </c>
      <c r="F29" s="9" t="s">
        <v>55</v>
      </c>
      <c r="G29" s="9" t="s">
        <v>242</v>
      </c>
      <c r="H29" s="9">
        <v>-0.505</v>
      </c>
      <c r="I29" s="9" t="s">
        <v>253</v>
      </c>
      <c r="J29" s="9" t="b">
        <v>0</v>
      </c>
      <c r="K29" s="9" t="s">
        <v>119</v>
      </c>
      <c r="L29" s="9">
        <v>3.5123932461802549E-3</v>
      </c>
      <c r="M29" s="9">
        <v>4.5957286622770249E-10</v>
      </c>
      <c r="N29" s="9">
        <v>6.7818028052300793E-10</v>
      </c>
      <c r="O29" s="9">
        <v>5.3760000936692438E-10</v>
      </c>
      <c r="P29" s="9">
        <v>5.8768754772033356E-10</v>
      </c>
      <c r="Q29" s="9">
        <v>5.0861652766101204E-4</v>
      </c>
      <c r="R29" s="9">
        <v>2.6747623733354299E-5</v>
      </c>
      <c r="S29" s="9">
        <v>2.9458700283928991E-5</v>
      </c>
      <c r="T29" s="9">
        <v>1.162035185160839E-4</v>
      </c>
      <c r="U29" s="9">
        <v>1.066317909695701E-7</v>
      </c>
      <c r="V29" s="9">
        <v>8.6024871368579564E-6</v>
      </c>
      <c r="W29" s="9">
        <v>8.5424471632099038E-3</v>
      </c>
      <c r="X29" s="9">
        <v>0.141919858108288</v>
      </c>
      <c r="Y29" s="9">
        <v>1.5418576788748041E-2</v>
      </c>
      <c r="Z29" s="9">
        <v>7.1579401243520789E-8</v>
      </c>
      <c r="AA29" s="9">
        <v>5.8845708459249732E-2</v>
      </c>
      <c r="AB29" s="9">
        <f>Parameter!F21</f>
        <v>-0.505</v>
      </c>
      <c r="AC29" s="9">
        <f t="shared" si="9"/>
        <v>-1.7737585893210287E-3</v>
      </c>
      <c r="AD29" s="9">
        <f t="shared" si="10"/>
        <v>-2.3208429744498975E-10</v>
      </c>
      <c r="AE29" s="9">
        <f t="shared" si="11"/>
        <v>-3.4248104166411903E-10</v>
      </c>
      <c r="AF29" s="9">
        <f t="shared" si="12"/>
        <v>-2.7148800473029679E-10</v>
      </c>
      <c r="AG29" s="9">
        <f t="shared" si="13"/>
        <v>-2.9678221159876844E-10</v>
      </c>
      <c r="AH29" s="9">
        <f t="shared" si="14"/>
        <v>-2.568513464688111E-4</v>
      </c>
      <c r="AI29" s="9">
        <f t="shared" si="15"/>
        <v>-1.3507549985343922E-5</v>
      </c>
      <c r="AJ29" s="9">
        <f t="shared" si="16"/>
        <v>-1.4876643643384141E-5</v>
      </c>
      <c r="AK29" s="9">
        <f t="shared" si="17"/>
        <v>-5.8682776850622369E-5</v>
      </c>
      <c r="AL29" s="9">
        <f t="shared" si="18"/>
        <v>-5.3849054439632902E-8</v>
      </c>
      <c r="AM29" s="9">
        <f t="shared" si="19"/>
        <v>-4.3442560041132679E-6</v>
      </c>
      <c r="AN29" s="9">
        <f t="shared" si="20"/>
        <v>-4.3139358174210012E-3</v>
      </c>
      <c r="AO29" s="9">
        <f t="shared" si="21"/>
        <v>-7.1669528344685443E-2</v>
      </c>
      <c r="AP29" s="9">
        <f t="shared" si="22"/>
        <v>-7.7863812783177605E-3</v>
      </c>
      <c r="AQ29" s="9">
        <f t="shared" si="23"/>
        <v>-3.6147597627977999E-8</v>
      </c>
      <c r="AR29" s="9">
        <f t="shared" si="24"/>
        <v>-2.9717082771921116E-2</v>
      </c>
    </row>
    <row r="30" spans="1:44" ht="51" x14ac:dyDescent="0.35">
      <c r="A30" s="9" t="s">
        <v>222</v>
      </c>
      <c r="B30" s="9" t="s">
        <v>65</v>
      </c>
      <c r="C30" s="9" t="s">
        <v>190</v>
      </c>
      <c r="D30" s="9" t="s">
        <v>245</v>
      </c>
      <c r="E30" s="9" t="s">
        <v>212</v>
      </c>
      <c r="F30" s="9" t="s">
        <v>55</v>
      </c>
      <c r="G30" s="9" t="s">
        <v>242</v>
      </c>
      <c r="H30" s="9">
        <v>-0.3</v>
      </c>
      <c r="I30" s="9" t="s">
        <v>253</v>
      </c>
      <c r="J30" s="9" t="b">
        <v>0</v>
      </c>
      <c r="K30" s="9" t="s">
        <v>121</v>
      </c>
      <c r="L30" s="9">
        <v>2.208031969701164E-3</v>
      </c>
      <c r="M30" s="9">
        <v>3.6405040780754162E-10</v>
      </c>
      <c r="N30" s="9">
        <v>2.8663061969012919E-10</v>
      </c>
      <c r="O30" s="9">
        <v>2.5258980927114442E-10</v>
      </c>
      <c r="P30" s="9">
        <v>4.5420171200854772E-10</v>
      </c>
      <c r="Q30" s="9">
        <v>3.5192165089682851E-4</v>
      </c>
      <c r="R30" s="9">
        <v>2.191405987702291E-5</v>
      </c>
      <c r="S30" s="9">
        <v>1.9433043512778201E-5</v>
      </c>
      <c r="T30" s="9">
        <v>8.3342277486853647E-5</v>
      </c>
      <c r="U30" s="9">
        <v>5.4186982024009508E-8</v>
      </c>
      <c r="V30" s="9">
        <v>7.1635664845191011E-6</v>
      </c>
      <c r="W30" s="9">
        <v>3.666222178549255E-3</v>
      </c>
      <c r="X30" s="9">
        <v>0.1204345860048915</v>
      </c>
      <c r="Y30" s="9">
        <v>1.3385533413699841E-3</v>
      </c>
      <c r="Z30" s="9">
        <v>3.306338333735332E-8</v>
      </c>
      <c r="AA30" s="9">
        <v>3.8870155273557902E-2</v>
      </c>
      <c r="AB30" s="9">
        <f>Parameter!F22</f>
        <v>-0.3</v>
      </c>
      <c r="AC30" s="9">
        <f t="shared" si="9"/>
        <v>-6.6240959091034917E-4</v>
      </c>
      <c r="AD30" s="9">
        <f t="shared" si="10"/>
        <v>-1.0921512234226248E-10</v>
      </c>
      <c r="AE30" s="9">
        <f t="shared" si="11"/>
        <v>-8.5989185907038755E-11</v>
      </c>
      <c r="AF30" s="9">
        <f t="shared" si="12"/>
        <v>-7.5776942781343318E-11</v>
      </c>
      <c r="AG30" s="9">
        <f t="shared" si="13"/>
        <v>-1.362605136025643E-10</v>
      </c>
      <c r="AH30" s="9">
        <f t="shared" si="14"/>
        <v>-1.0557649526904854E-4</v>
      </c>
      <c r="AI30" s="9">
        <f t="shared" si="15"/>
        <v>-6.5742179631068724E-6</v>
      </c>
      <c r="AJ30" s="9">
        <f t="shared" si="16"/>
        <v>-5.8299130538334598E-6</v>
      </c>
      <c r="AK30" s="9">
        <f t="shared" si="17"/>
        <v>-2.5002683246056092E-5</v>
      </c>
      <c r="AL30" s="9">
        <f t="shared" si="18"/>
        <v>-1.6256094607202851E-8</v>
      </c>
      <c r="AM30" s="9">
        <f t="shared" si="19"/>
        <v>-2.1490699453557301E-6</v>
      </c>
      <c r="AN30" s="9">
        <f t="shared" si="20"/>
        <v>-1.0998666535647764E-3</v>
      </c>
      <c r="AO30" s="9">
        <f t="shared" si="21"/>
        <v>-3.6130375801467447E-2</v>
      </c>
      <c r="AP30" s="9">
        <f t="shared" si="22"/>
        <v>-4.0156600241099519E-4</v>
      </c>
      <c r="AQ30" s="9">
        <f t="shared" si="23"/>
        <v>-9.9190150012059954E-9</v>
      </c>
      <c r="AR30" s="9">
        <f t="shared" si="24"/>
        <v>-1.166104658206737E-2</v>
      </c>
    </row>
    <row r="31" spans="1:44" ht="51" x14ac:dyDescent="0.35">
      <c r="A31" s="9" t="s">
        <v>223</v>
      </c>
      <c r="B31" s="9" t="s">
        <v>66</v>
      </c>
      <c r="C31" s="9" t="s">
        <v>193</v>
      </c>
      <c r="D31" s="9" t="s">
        <v>244</v>
      </c>
      <c r="E31" s="9" t="s">
        <v>212</v>
      </c>
      <c r="F31" s="9" t="s">
        <v>55</v>
      </c>
      <c r="G31" s="9" t="s">
        <v>242</v>
      </c>
      <c r="H31" s="9">
        <v>-3.7918864962611292E-4</v>
      </c>
      <c r="I31" s="9" t="s">
        <v>253</v>
      </c>
      <c r="J31" s="9" t="b">
        <v>0</v>
      </c>
      <c r="K31" s="9" t="s">
        <v>123</v>
      </c>
      <c r="L31" s="9">
        <v>0.77227439189552338</v>
      </c>
      <c r="M31" s="9">
        <v>1.632864979489381E-7</v>
      </c>
      <c r="N31" s="9">
        <v>3.0498146119268741E-9</v>
      </c>
      <c r="O31" s="9">
        <v>1.06580942555414E-8</v>
      </c>
      <c r="P31" s="9">
        <v>1.76106207469668E-8</v>
      </c>
      <c r="Q31" s="9">
        <v>4.4265831495910749E-2</v>
      </c>
      <c r="R31" s="9">
        <v>2.3874036394617511E-3</v>
      </c>
      <c r="S31" s="9">
        <v>2.582170133600807E-3</v>
      </c>
      <c r="T31" s="9">
        <v>8.8204588140954557E-3</v>
      </c>
      <c r="U31" s="9">
        <v>1.1742322574295339E-6</v>
      </c>
      <c r="V31" s="9">
        <v>8.78258113919628E-4</v>
      </c>
      <c r="W31" s="9">
        <v>0.26623541586161859</v>
      </c>
      <c r="X31" s="9">
        <v>0.41572121575623477</v>
      </c>
      <c r="Y31" s="9">
        <v>4.4789584376354358E-2</v>
      </c>
      <c r="Z31" s="9">
        <v>2.2659580512590031E-7</v>
      </c>
      <c r="AA31" s="9">
        <v>9.946483675049274</v>
      </c>
      <c r="AB31" s="9">
        <f>Parameter!F23</f>
        <v>-3.7918864962611292E-4</v>
      </c>
      <c r="AC31" s="9">
        <f t="shared" si="9"/>
        <v>-2.9283768380369103E-4</v>
      </c>
      <c r="AD31" s="9">
        <f t="shared" si="10"/>
        <v>-6.1916386659434897E-11</v>
      </c>
      <c r="AE31" s="9">
        <f t="shared" si="11"/>
        <v>-1.1564550843065391E-12</v>
      </c>
      <c r="AF31" s="9">
        <f t="shared" si="12"/>
        <v>-4.0414283683465747E-12</v>
      </c>
      <c r="AG31" s="9">
        <f t="shared" si="13"/>
        <v>-6.6777475001199485E-12</v>
      </c>
      <c r="AH31" s="9">
        <f t="shared" si="14"/>
        <v>-1.6785100869511453E-5</v>
      </c>
      <c r="AI31" s="9">
        <f t="shared" si="15"/>
        <v>-9.0527636215996869E-7</v>
      </c>
      <c r="AJ31" s="9">
        <f t="shared" si="16"/>
        <v>-9.7912960606496966E-7</v>
      </c>
      <c r="AK31" s="9">
        <f t="shared" si="17"/>
        <v>-3.3446178667996011E-6</v>
      </c>
      <c r="AL31" s="9">
        <f t="shared" si="18"/>
        <v>-4.4525554404212715E-10</v>
      </c>
      <c r="AM31" s="9">
        <f t="shared" si="19"/>
        <v>-3.330255082403606E-7</v>
      </c>
      <c r="AN31" s="9">
        <f t="shared" si="20"/>
        <v>-1.0095344782321375E-4</v>
      </c>
      <c r="AO31" s="9">
        <f t="shared" si="21"/>
        <v>-1.5763676642353261E-4</v>
      </c>
      <c r="AP31" s="9">
        <f t="shared" si="22"/>
        <v>-1.6983702016984654E-5</v>
      </c>
      <c r="AQ31" s="9">
        <f t="shared" si="23"/>
        <v>-8.5922557356631976E-11</v>
      </c>
      <c r="AR31" s="9">
        <f t="shared" si="24"/>
        <v>-3.7715937132701111E-3</v>
      </c>
    </row>
    <row r="32" spans="1:44" ht="51" x14ac:dyDescent="0.35">
      <c r="A32" s="9" t="s">
        <v>224</v>
      </c>
      <c r="B32" s="9" t="s">
        <v>67</v>
      </c>
      <c r="C32" s="9" t="s">
        <v>193</v>
      </c>
      <c r="D32" s="9" t="s">
        <v>244</v>
      </c>
      <c r="E32" s="9" t="s">
        <v>212</v>
      </c>
      <c r="F32" s="9" t="s">
        <v>55</v>
      </c>
      <c r="G32" s="9" t="s">
        <v>242</v>
      </c>
      <c r="H32" s="9">
        <v>-2.7478223448371801E-3</v>
      </c>
      <c r="I32" s="9" t="s">
        <v>253</v>
      </c>
      <c r="J32" s="9" t="b">
        <v>0</v>
      </c>
      <c r="K32" s="9" t="s">
        <v>125</v>
      </c>
      <c r="L32" s="9">
        <v>1.0138160346549601</v>
      </c>
      <c r="M32" s="9">
        <v>1.0187910127746761E-8</v>
      </c>
      <c r="N32" s="9">
        <v>5.6407227494699393E-9</v>
      </c>
      <c r="O32" s="9">
        <v>8.5295139320477627E-8</v>
      </c>
      <c r="P32" s="9">
        <v>7.4422505720769247E-9</v>
      </c>
      <c r="Q32" s="9">
        <v>4.9212185400136508E-3</v>
      </c>
      <c r="R32" s="9">
        <v>1.783768143482752E-3</v>
      </c>
      <c r="S32" s="9">
        <v>2.7291866609088821E-3</v>
      </c>
      <c r="T32" s="9">
        <v>7.1770420977782671E-3</v>
      </c>
      <c r="U32" s="9">
        <v>6.4037665868914447E-5</v>
      </c>
      <c r="V32" s="9">
        <v>6.1635663789116446E-4</v>
      </c>
      <c r="W32" s="9">
        <v>0.185020942906892</v>
      </c>
      <c r="X32" s="9">
        <v>2.4379863690054271</v>
      </c>
      <c r="Y32" s="9">
        <v>7.5651283196428804E-2</v>
      </c>
      <c r="Z32" s="9">
        <v>3.2232526123353918E-7</v>
      </c>
      <c r="AA32" s="9">
        <v>15.071742778642539</v>
      </c>
      <c r="AB32" s="9">
        <f>Parameter!F24</f>
        <v>-2.7478223448371801E-3</v>
      </c>
      <c r="AC32" s="9">
        <f t="shared" si="9"/>
        <v>-2.785786353579124E-3</v>
      </c>
      <c r="AD32" s="9">
        <f t="shared" si="10"/>
        <v>-2.799456709621556E-11</v>
      </c>
      <c r="AE32" s="9">
        <f t="shared" si="11"/>
        <v>-1.5499704012024914E-11</v>
      </c>
      <c r="AF32" s="9">
        <f t="shared" si="12"/>
        <v>-2.3437588973080882E-10</v>
      </c>
      <c r="AG32" s="9">
        <f t="shared" si="13"/>
        <v>-2.044998241783026E-11</v>
      </c>
      <c r="AH32" s="9">
        <f t="shared" si="14"/>
        <v>-1.3522634268076513E-5</v>
      </c>
      <c r="AI32" s="9">
        <f t="shared" si="15"/>
        <v>-4.9014779626706391E-6</v>
      </c>
      <c r="AJ32" s="9">
        <f t="shared" si="16"/>
        <v>-7.499320090076998E-6</v>
      </c>
      <c r="AK32" s="9">
        <f t="shared" si="17"/>
        <v>-1.9721236646112231E-5</v>
      </c>
      <c r="AL32" s="9">
        <f t="shared" si="18"/>
        <v>-1.7596412918582036E-7</v>
      </c>
      <c r="AM32" s="9">
        <f t="shared" si="19"/>
        <v>-1.6936385419860602E-6</v>
      </c>
      <c r="AN32" s="9">
        <f t="shared" si="20"/>
        <v>-5.08404681182402E-4</v>
      </c>
      <c r="AO32" s="9">
        <f t="shared" si="21"/>
        <v>-6.6991534211615755E-3</v>
      </c>
      <c r="AP32" s="9">
        <f t="shared" si="22"/>
        <v>-2.0787628638275257E-4</v>
      </c>
      <c r="AQ32" s="9">
        <f t="shared" si="23"/>
        <v>-8.8569255512300029E-10</v>
      </c>
      <c r="AR32" s="9">
        <f t="shared" si="24"/>
        <v>-4.1414471582792378E-2</v>
      </c>
    </row>
    <row r="33" spans="1:44" ht="88.5" x14ac:dyDescent="0.35">
      <c r="A33" s="9" t="s">
        <v>225</v>
      </c>
      <c r="B33" s="9" t="s">
        <v>68</v>
      </c>
      <c r="C33" s="9" t="s">
        <v>193</v>
      </c>
      <c r="D33" s="9" t="s">
        <v>244</v>
      </c>
      <c r="E33" s="9" t="s">
        <v>212</v>
      </c>
      <c r="F33" s="9" t="s">
        <v>55</v>
      </c>
      <c r="G33" s="9" t="s">
        <v>242</v>
      </c>
      <c r="H33" s="9">
        <v>-2.0424372481724538E-2</v>
      </c>
      <c r="I33" s="9" t="s">
        <v>253</v>
      </c>
      <c r="J33" s="9" t="b">
        <v>0</v>
      </c>
      <c r="K33" s="9" t="s">
        <v>127</v>
      </c>
      <c r="L33" s="9">
        <v>0.64978559270424963</v>
      </c>
      <c r="M33" s="9">
        <v>7.3015186478485082E-8</v>
      </c>
      <c r="N33" s="9">
        <v>1.6107190923212881E-9</v>
      </c>
      <c r="O33" s="9">
        <v>3.1340648345569901E-9</v>
      </c>
      <c r="P33" s="9">
        <v>9.3138714934060796E-10</v>
      </c>
      <c r="Q33" s="9">
        <v>2.2441422963633321E-3</v>
      </c>
      <c r="R33" s="9">
        <v>8.1467578783270148E-4</v>
      </c>
      <c r="S33" s="9">
        <v>6.7155496241843335E-4</v>
      </c>
      <c r="T33" s="9">
        <v>2.8293487486157412E-3</v>
      </c>
      <c r="U33" s="9">
        <v>3.699286786374995E-7</v>
      </c>
      <c r="V33" s="9">
        <v>2.5869392597273712E-4</v>
      </c>
      <c r="W33" s="9">
        <v>2.4468319638467479E-2</v>
      </c>
      <c r="X33" s="9">
        <v>8.7892407702753E-2</v>
      </c>
      <c r="Y33" s="9">
        <v>4.0480448074882193E-2</v>
      </c>
      <c r="Z33" s="9">
        <v>1.227139469659238E-7</v>
      </c>
      <c r="AA33" s="9">
        <v>11.08147584937713</v>
      </c>
      <c r="AB33" s="9">
        <f>Parameter!F25</f>
        <v>-2.0424372481724538E-2</v>
      </c>
      <c r="AC33" s="9">
        <f t="shared" si="9"/>
        <v>-1.3271462978649746E-2</v>
      </c>
      <c r="AD33" s="9">
        <f t="shared" si="10"/>
        <v>-1.4912893654591563E-9</v>
      </c>
      <c r="AE33" s="9">
        <f t="shared" si="11"/>
        <v>-3.289792670499524E-11</v>
      </c>
      <c r="AF33" s="9">
        <f t="shared" si="12"/>
        <v>-6.4011307562866362E-11</v>
      </c>
      <c r="AG33" s="9">
        <f t="shared" si="13"/>
        <v>-1.9022998062824175E-11</v>
      </c>
      <c r="AH33" s="9">
        <f t="shared" si="14"/>
        <v>-4.5835198162917354E-5</v>
      </c>
      <c r="AI33" s="9">
        <f t="shared" si="15"/>
        <v>-1.6639241742537488E-5</v>
      </c>
      <c r="AJ33" s="9">
        <f t="shared" si="16"/>
        <v>-1.3716088694384606E-5</v>
      </c>
      <c r="AK33" s="9">
        <f t="shared" si="17"/>
        <v>-5.7787672722429101E-5</v>
      </c>
      <c r="AL33" s="9">
        <f t="shared" si="18"/>
        <v>-7.5555611241644643E-9</v>
      </c>
      <c r="AM33" s="9">
        <f t="shared" si="19"/>
        <v>-5.2836611028268571E-6</v>
      </c>
      <c r="AN33" s="9">
        <f t="shared" si="20"/>
        <v>-4.9975007429795524E-4</v>
      </c>
      <c r="AO33" s="9">
        <f t="shared" si="21"/>
        <v>-1.7951472732366223E-3</v>
      </c>
      <c r="AP33" s="9">
        <f t="shared" si="22"/>
        <v>-8.267877497085029E-4</v>
      </c>
      <c r="AQ33" s="9">
        <f t="shared" si="23"/>
        <v>-2.5063553615346186E-9</v>
      </c>
      <c r="AR33" s="9">
        <f t="shared" si="24"/>
        <v>-0.22633219039491331</v>
      </c>
    </row>
    <row r="34" spans="1:44" ht="126" x14ac:dyDescent="0.35">
      <c r="A34" s="9" t="s">
        <v>226</v>
      </c>
      <c r="B34" s="9" t="s">
        <v>69</v>
      </c>
      <c r="C34" s="9" t="s">
        <v>194</v>
      </c>
      <c r="D34" s="9" t="s">
        <v>244</v>
      </c>
      <c r="E34" s="9" t="s">
        <v>212</v>
      </c>
      <c r="F34" s="9" t="s">
        <v>55</v>
      </c>
      <c r="G34" s="9" t="s">
        <v>242</v>
      </c>
      <c r="H34" s="9">
        <v>-8.3855793100000006E-2</v>
      </c>
      <c r="I34" s="9" t="s">
        <v>253</v>
      </c>
      <c r="J34" s="9" t="b">
        <v>0</v>
      </c>
      <c r="K34" s="9" t="s">
        <v>129</v>
      </c>
      <c r="L34" s="9">
        <v>2.683067052463645E-2</v>
      </c>
      <c r="M34" s="9">
        <v>3.151279547773675E-9</v>
      </c>
      <c r="N34" s="9">
        <v>8.6917567091511036E-11</v>
      </c>
      <c r="O34" s="9">
        <v>2.174416108709879E-10</v>
      </c>
      <c r="P34" s="9">
        <v>5.1307202744178662E-11</v>
      </c>
      <c r="Q34" s="9">
        <v>1.002942338296396E-4</v>
      </c>
      <c r="R34" s="9">
        <v>3.0257226761884279E-5</v>
      </c>
      <c r="S34" s="9">
        <v>2.5642763078719E-5</v>
      </c>
      <c r="T34" s="9">
        <v>9.9930650241308213E-5</v>
      </c>
      <c r="U34" s="9">
        <v>2.278388015234625E-8</v>
      </c>
      <c r="V34" s="9">
        <v>9.123125236592854E-6</v>
      </c>
      <c r="W34" s="9">
        <v>1.370778596626926E-3</v>
      </c>
      <c r="X34" s="9">
        <v>8.5994637166137856E-3</v>
      </c>
      <c r="Y34" s="9">
        <v>1.7965522578487149E-3</v>
      </c>
      <c r="Z34" s="9">
        <v>2.7982838617634939E-8</v>
      </c>
      <c r="AA34" s="9">
        <v>0.47847395336389392</v>
      </c>
      <c r="AB34" s="9">
        <f>Parameter!F26</f>
        <v>-8.3855793100000006E-2</v>
      </c>
      <c r="AC34" s="9">
        <f t="shared" si="9"/>
        <v>-2.2499071562481826E-3</v>
      </c>
      <c r="AD34" s="9">
        <f t="shared" si="10"/>
        <v>-2.6425304575837088E-10</v>
      </c>
      <c r="AE34" s="9">
        <f t="shared" si="11"/>
        <v>-7.2885415227811191E-12</v>
      </c>
      <c r="AF34" s="9">
        <f t="shared" si="12"/>
        <v>-1.8233738732528274E-11</v>
      </c>
      <c r="AG34" s="9">
        <f t="shared" si="13"/>
        <v>-4.3024061778555982E-12</v>
      </c>
      <c r="AH34" s="9">
        <f t="shared" si="14"/>
        <v>-8.4102525211412798E-6</v>
      </c>
      <c r="AI34" s="9">
        <f t="shared" si="15"/>
        <v>-2.5372437471243512E-6</v>
      </c>
      <c r="AJ34" s="9">
        <f t="shared" si="16"/>
        <v>-2.1502942352413797E-6</v>
      </c>
      <c r="AK34" s="9">
        <f t="shared" si="17"/>
        <v>-8.3797639309836069E-6</v>
      </c>
      <c r="AL34" s="9">
        <f t="shared" si="18"/>
        <v>-1.9105603400703438E-9</v>
      </c>
      <c r="AM34" s="9">
        <f t="shared" si="19"/>
        <v>-7.6502690226511893E-7</v>
      </c>
      <c r="AN34" s="9">
        <f t="shared" si="20"/>
        <v>-1.1494772638465587E-4</v>
      </c>
      <c r="AO34" s="9">
        <f t="shared" si="21"/>
        <v>-7.2111485019132264E-4</v>
      </c>
      <c r="AP34" s="9">
        <f t="shared" si="22"/>
        <v>-1.5065131442749971E-4</v>
      </c>
      <c r="AQ34" s="9">
        <f t="shared" si="23"/>
        <v>-2.3465231254710856E-9</v>
      </c>
      <c r="AR34" s="9">
        <f t="shared" si="24"/>
        <v>-4.0122812837021737E-2</v>
      </c>
    </row>
    <row r="35" spans="1:44" ht="51" x14ac:dyDescent="0.35">
      <c r="A35" s="9" t="s">
        <v>227</v>
      </c>
      <c r="B35" s="9" t="s">
        <v>70</v>
      </c>
      <c r="C35" s="9" t="s">
        <v>190</v>
      </c>
      <c r="D35" s="9" t="s">
        <v>242</v>
      </c>
      <c r="E35" s="9" t="s">
        <v>212</v>
      </c>
      <c r="F35" s="9" t="s">
        <v>55</v>
      </c>
      <c r="G35" s="9" t="s">
        <v>242</v>
      </c>
      <c r="H35" s="9">
        <v>-0.04</v>
      </c>
      <c r="I35" s="9" t="s">
        <v>253</v>
      </c>
      <c r="J35" s="9" t="b">
        <v>0</v>
      </c>
      <c r="K35" s="9" t="s">
        <v>131</v>
      </c>
      <c r="L35" s="9">
        <v>3.7455609958694069E-2</v>
      </c>
      <c r="M35" s="9">
        <v>7.2195235232356099E-9</v>
      </c>
      <c r="N35" s="9">
        <v>1.30971578992857E-9</v>
      </c>
      <c r="O35" s="9">
        <v>4.1171327605017658E-9</v>
      </c>
      <c r="P35" s="9">
        <v>3.5977419138725379E-9</v>
      </c>
      <c r="Q35" s="9">
        <v>2.1962239249100528E-3</v>
      </c>
      <c r="R35" s="9">
        <v>3.3933672961170409E-4</v>
      </c>
      <c r="S35" s="9">
        <v>3.5860676745434099E-4</v>
      </c>
      <c r="T35" s="9">
        <v>1.219032873766386E-3</v>
      </c>
      <c r="U35" s="9">
        <v>5.3497055822322345E-7</v>
      </c>
      <c r="V35" s="9">
        <v>1.099863774943509E-4</v>
      </c>
      <c r="W35" s="9">
        <v>6.6008265886533801E-2</v>
      </c>
      <c r="X35" s="9">
        <v>1.571699969761793</v>
      </c>
      <c r="Y35" s="9">
        <v>5.2351395608080031E-3</v>
      </c>
      <c r="Z35" s="9">
        <v>2.2622092566405341E-7</v>
      </c>
      <c r="AA35" s="9">
        <v>0.55163610331331792</v>
      </c>
      <c r="AB35" s="9">
        <f>Parameter!F27</f>
        <v>-0.04</v>
      </c>
      <c r="AC35" s="9">
        <f t="shared" si="9"/>
        <v>-1.4982243983477628E-3</v>
      </c>
      <c r="AD35" s="9">
        <f t="shared" si="10"/>
        <v>-2.8878094092942439E-10</v>
      </c>
      <c r="AE35" s="9">
        <f t="shared" si="11"/>
        <v>-5.23886315971428E-11</v>
      </c>
      <c r="AF35" s="9">
        <f t="shared" si="12"/>
        <v>-1.6468531042007064E-10</v>
      </c>
      <c r="AG35" s="9">
        <f t="shared" si="13"/>
        <v>-1.4390967655490152E-10</v>
      </c>
      <c r="AH35" s="9">
        <f t="shared" si="14"/>
        <v>-8.7848956996402117E-5</v>
      </c>
      <c r="AI35" s="9">
        <f t="shared" si="15"/>
        <v>-1.3573469184468163E-5</v>
      </c>
      <c r="AJ35" s="9">
        <f t="shared" si="16"/>
        <v>-1.4344270698173639E-5</v>
      </c>
      <c r="AK35" s="9">
        <f t="shared" si="17"/>
        <v>-4.8761314950655436E-5</v>
      </c>
      <c r="AL35" s="9">
        <f t="shared" si="18"/>
        <v>-2.1398822328928938E-8</v>
      </c>
      <c r="AM35" s="9">
        <f t="shared" si="19"/>
        <v>-4.3994550997740363E-6</v>
      </c>
      <c r="AN35" s="9">
        <f t="shared" si="20"/>
        <v>-2.6403306354613521E-3</v>
      </c>
      <c r="AO35" s="9">
        <f t="shared" si="21"/>
        <v>-6.2867998790471724E-2</v>
      </c>
      <c r="AP35" s="9">
        <f t="shared" si="22"/>
        <v>-2.0940558243232014E-4</v>
      </c>
      <c r="AQ35" s="9">
        <f t="shared" si="23"/>
        <v>-9.0488370265621374E-9</v>
      </c>
      <c r="AR35" s="9">
        <f t="shared" si="24"/>
        <v>-2.2065444132532717E-2</v>
      </c>
    </row>
    <row r="36" spans="1:44" ht="51" x14ac:dyDescent="0.35">
      <c r="A36" s="9" t="s">
        <v>228</v>
      </c>
      <c r="B36" s="9" t="s">
        <v>71</v>
      </c>
      <c r="C36" s="9" t="s">
        <v>190</v>
      </c>
      <c r="D36" s="9" t="s">
        <v>243</v>
      </c>
      <c r="E36" s="9" t="s">
        <v>212</v>
      </c>
      <c r="F36" s="9" t="s">
        <v>55</v>
      </c>
      <c r="G36" s="9" t="s">
        <v>242</v>
      </c>
      <c r="H36" s="9">
        <v>6.6E-4</v>
      </c>
      <c r="I36" s="9" t="s">
        <v>253</v>
      </c>
      <c r="J36" s="9" t="b">
        <v>0</v>
      </c>
      <c r="K36" s="9" t="s">
        <v>133</v>
      </c>
      <c r="L36" s="9">
        <v>1.34225174626121</v>
      </c>
      <c r="M36" s="9">
        <v>2.583285374983189E-7</v>
      </c>
      <c r="N36" s="9">
        <v>3.1456315754611573E-8</v>
      </c>
      <c r="O36" s="9">
        <v>9.3463873068529808E-8</v>
      </c>
      <c r="P36" s="9">
        <v>3.3201433179706229E-8</v>
      </c>
      <c r="Q36" s="9">
        <v>3.4428104254330377E-2</v>
      </c>
      <c r="R36" s="9">
        <v>2.9476625369943138E-3</v>
      </c>
      <c r="S36" s="9">
        <v>6.0372790753528546E-3</v>
      </c>
      <c r="T36" s="9">
        <v>1.5956493846940121E-2</v>
      </c>
      <c r="U36" s="9">
        <v>2.0596629232832679E-5</v>
      </c>
      <c r="V36" s="9">
        <v>1.4749659834146229E-3</v>
      </c>
      <c r="W36" s="9">
        <v>0.76304448505026445</v>
      </c>
      <c r="X36" s="9">
        <v>4.9659284857297887</v>
      </c>
      <c r="Y36" s="9">
        <v>3.668305699811008</v>
      </c>
      <c r="Z36" s="9">
        <v>2.1845339753708781E-5</v>
      </c>
      <c r="AA36" s="9">
        <v>32.446743904425972</v>
      </c>
      <c r="AB36" s="9">
        <f>Parameter!F28</f>
        <v>6.6E-4</v>
      </c>
      <c r="AC36" s="9">
        <f t="shared" si="9"/>
        <v>8.8588615253239861E-4</v>
      </c>
      <c r="AD36" s="9">
        <f t="shared" si="10"/>
        <v>1.7049683474889048E-10</v>
      </c>
      <c r="AE36" s="9">
        <f t="shared" si="11"/>
        <v>2.0761168398043637E-11</v>
      </c>
      <c r="AF36" s="9">
        <f t="shared" si="12"/>
        <v>6.1686156225229674E-11</v>
      </c>
      <c r="AG36" s="9">
        <f t="shared" si="13"/>
        <v>2.191294589860611E-11</v>
      </c>
      <c r="AH36" s="9">
        <f t="shared" si="14"/>
        <v>2.2722548807858049E-5</v>
      </c>
      <c r="AI36" s="9">
        <f t="shared" si="15"/>
        <v>1.9454572744162473E-6</v>
      </c>
      <c r="AJ36" s="9">
        <f t="shared" si="16"/>
        <v>3.984604189732884E-6</v>
      </c>
      <c r="AK36" s="9">
        <f t="shared" si="17"/>
        <v>1.053128593898048E-5</v>
      </c>
      <c r="AL36" s="9">
        <f t="shared" si="18"/>
        <v>1.3593775293669567E-8</v>
      </c>
      <c r="AM36" s="9">
        <f t="shared" si="19"/>
        <v>9.7347754905365113E-7</v>
      </c>
      <c r="AN36" s="9">
        <f t="shared" si="20"/>
        <v>5.036093601331745E-4</v>
      </c>
      <c r="AO36" s="9">
        <f t="shared" si="21"/>
        <v>3.2775128005816606E-3</v>
      </c>
      <c r="AP36" s="9">
        <f t="shared" si="22"/>
        <v>2.4210817618752654E-3</v>
      </c>
      <c r="AQ36" s="9">
        <f t="shared" si="23"/>
        <v>1.4417924237447796E-8</v>
      </c>
      <c r="AR36" s="9">
        <f t="shared" si="24"/>
        <v>2.141485097692114E-2</v>
      </c>
    </row>
    <row r="37" spans="1:44" ht="51" x14ac:dyDescent="0.35">
      <c r="A37" s="9" t="s">
        <v>229</v>
      </c>
      <c r="B37" s="9" t="s">
        <v>72</v>
      </c>
      <c r="C37" s="9" t="s">
        <v>190</v>
      </c>
      <c r="D37" s="9" t="s">
        <v>243</v>
      </c>
      <c r="E37" s="9" t="s">
        <v>212</v>
      </c>
      <c r="F37" s="9" t="s">
        <v>55</v>
      </c>
      <c r="G37" s="9" t="s">
        <v>242</v>
      </c>
      <c r="H37" s="9">
        <v>2.5000000000000001E-3</v>
      </c>
      <c r="I37" s="9" t="s">
        <v>253</v>
      </c>
      <c r="J37" s="9" t="b">
        <v>0</v>
      </c>
      <c r="K37" s="9" t="s">
        <v>135</v>
      </c>
      <c r="L37" s="9">
        <v>2.557745739388784E-2</v>
      </c>
      <c r="M37" s="9">
        <v>2.0959274548077212E-9</v>
      </c>
      <c r="N37" s="9">
        <v>9.0503051897389648E-10</v>
      </c>
      <c r="O37" s="9">
        <v>2.851949431751344E-9</v>
      </c>
      <c r="P37" s="9">
        <v>1.749382356145242E-9</v>
      </c>
      <c r="Q37" s="9">
        <v>2.8435542612078508E-3</v>
      </c>
      <c r="R37" s="9">
        <v>1.283040227269516E-4</v>
      </c>
      <c r="S37" s="9">
        <v>1.9806228338939221E-4</v>
      </c>
      <c r="T37" s="9">
        <v>5.1970903304352195E-4</v>
      </c>
      <c r="U37" s="9">
        <v>1.7517209068205411E-6</v>
      </c>
      <c r="V37" s="9">
        <v>4.132522588674149E-5</v>
      </c>
      <c r="W37" s="9">
        <v>2.177125196234676E-2</v>
      </c>
      <c r="X37" s="9">
        <v>0.27912868230227611</v>
      </c>
      <c r="Y37" s="9">
        <v>4.6092057321368361E-2</v>
      </c>
      <c r="Z37" s="9">
        <v>1.2069540744913099E-7</v>
      </c>
      <c r="AA37" s="9">
        <v>0.47006133563638292</v>
      </c>
      <c r="AB37" s="9">
        <f>Parameter!F29</f>
        <v>2.5000000000000001E-3</v>
      </c>
      <c r="AC37" s="9">
        <f t="shared" si="9"/>
        <v>6.3943643484719605E-5</v>
      </c>
      <c r="AD37" s="9">
        <f t="shared" si="10"/>
        <v>5.2398186370193033E-12</v>
      </c>
      <c r="AE37" s="9">
        <f t="shared" si="11"/>
        <v>2.2625762974347414E-12</v>
      </c>
      <c r="AF37" s="9">
        <f t="shared" si="12"/>
        <v>7.1298735793783601E-12</v>
      </c>
      <c r="AG37" s="9">
        <f t="shared" si="13"/>
        <v>4.373455890363105E-12</v>
      </c>
      <c r="AH37" s="9">
        <f t="shared" si="14"/>
        <v>7.1088856530196268E-6</v>
      </c>
      <c r="AI37" s="9">
        <f t="shared" si="15"/>
        <v>3.2076005681737902E-7</v>
      </c>
      <c r="AJ37" s="9">
        <f t="shared" si="16"/>
        <v>4.951557084734805E-7</v>
      </c>
      <c r="AK37" s="9">
        <f t="shared" si="17"/>
        <v>1.299272582608805E-6</v>
      </c>
      <c r="AL37" s="9">
        <f t="shared" si="18"/>
        <v>4.3793022670513525E-9</v>
      </c>
      <c r="AM37" s="9">
        <f t="shared" si="19"/>
        <v>1.0331306471685372E-7</v>
      </c>
      <c r="AN37" s="9">
        <f t="shared" si="20"/>
        <v>5.4428129905866901E-5</v>
      </c>
      <c r="AO37" s="9">
        <f t="shared" si="21"/>
        <v>6.9782170575569027E-4</v>
      </c>
      <c r="AP37" s="9">
        <f t="shared" si="22"/>
        <v>1.1523014330342091E-4</v>
      </c>
      <c r="AQ37" s="9">
        <f t="shared" si="23"/>
        <v>3.0173851862282747E-10</v>
      </c>
      <c r="AR37" s="9">
        <f t="shared" si="24"/>
        <v>1.1751533390909573E-3</v>
      </c>
    </row>
    <row r="38" spans="1:44" ht="51" x14ac:dyDescent="0.35">
      <c r="A38" s="9" t="s">
        <v>230</v>
      </c>
      <c r="B38" s="9" t="s">
        <v>73</v>
      </c>
      <c r="C38" s="9" t="s">
        <v>190</v>
      </c>
      <c r="D38" s="9" t="s">
        <v>241</v>
      </c>
      <c r="E38" s="9" t="s">
        <v>212</v>
      </c>
      <c r="F38" s="9" t="s">
        <v>55</v>
      </c>
      <c r="G38" s="9" t="s">
        <v>242</v>
      </c>
      <c r="H38" s="9">
        <v>0.14499999999999999</v>
      </c>
      <c r="I38" s="9" t="s">
        <v>253</v>
      </c>
      <c r="J38" s="9" t="b">
        <v>0</v>
      </c>
      <c r="K38" s="9" t="s">
        <v>137</v>
      </c>
      <c r="L38" s="9">
        <v>8.4571071036939935E-5</v>
      </c>
      <c r="M38" s="9">
        <v>7.7455778490000022E-12</v>
      </c>
      <c r="N38" s="9">
        <v>1.4691184127668951E-11</v>
      </c>
      <c r="O38" s="9">
        <v>1.005887936430901E-10</v>
      </c>
      <c r="P38" s="9">
        <v>2.8727822152716301E-12</v>
      </c>
      <c r="Q38" s="9">
        <v>7.0910660803823671E-6</v>
      </c>
      <c r="R38" s="9">
        <v>2.6803667686740951E-7</v>
      </c>
      <c r="S38" s="9">
        <v>4.8914234929715387E-7</v>
      </c>
      <c r="T38" s="9">
        <v>9.3259778642518565E-7</v>
      </c>
      <c r="U38" s="9">
        <v>7.3332833120484121E-9</v>
      </c>
      <c r="V38" s="9">
        <v>2.1229836896946121E-7</v>
      </c>
      <c r="W38" s="9">
        <v>3.0488762180413742E-4</v>
      </c>
      <c r="X38" s="9">
        <v>1.506410004970183E-3</v>
      </c>
      <c r="Y38" s="9">
        <v>3.315256894361592E-4</v>
      </c>
      <c r="Z38" s="9">
        <v>2.8043696725593002E-10</v>
      </c>
      <c r="AA38" s="9">
        <v>1.5496449010605989E-3</v>
      </c>
      <c r="AB38" s="9">
        <f>Parameter!F30</f>
        <v>0.14499999999999999</v>
      </c>
      <c r="AC38" s="9">
        <f t="shared" si="9"/>
        <v>1.226280530035629E-5</v>
      </c>
      <c r="AD38" s="9">
        <f t="shared" si="10"/>
        <v>1.1231087881050002E-12</v>
      </c>
      <c r="AE38" s="9">
        <f t="shared" si="11"/>
        <v>2.1302216985119978E-12</v>
      </c>
      <c r="AF38" s="9">
        <f t="shared" si="12"/>
        <v>1.4585375078248065E-11</v>
      </c>
      <c r="AG38" s="9">
        <f t="shared" si="13"/>
        <v>4.1655342121438635E-13</v>
      </c>
      <c r="AH38" s="9">
        <f t="shared" si="14"/>
        <v>1.0282045816554432E-6</v>
      </c>
      <c r="AI38" s="9">
        <f t="shared" si="15"/>
        <v>3.8865318145774377E-8</v>
      </c>
      <c r="AJ38" s="9">
        <f t="shared" si="16"/>
        <v>7.0925640648087302E-8</v>
      </c>
      <c r="AK38" s="9">
        <f t="shared" si="17"/>
        <v>1.352266790316519E-7</v>
      </c>
      <c r="AL38" s="9">
        <f t="shared" si="18"/>
        <v>1.0633260802470197E-9</v>
      </c>
      <c r="AM38" s="9">
        <f t="shared" si="19"/>
        <v>3.0783263500571874E-8</v>
      </c>
      <c r="AN38" s="9">
        <f t="shared" si="20"/>
        <v>4.4208705161599923E-5</v>
      </c>
      <c r="AO38" s="9">
        <f t="shared" si="21"/>
        <v>2.1842945072067651E-4</v>
      </c>
      <c r="AP38" s="9">
        <f t="shared" si="22"/>
        <v>4.8071224968243078E-5</v>
      </c>
      <c r="AQ38" s="9">
        <f t="shared" si="23"/>
        <v>4.0663360252109851E-11</v>
      </c>
      <c r="AR38" s="9">
        <f t="shared" si="24"/>
        <v>2.2469851065378684E-4</v>
      </c>
    </row>
    <row r="39" spans="1:44" ht="51" x14ac:dyDescent="0.35">
      <c r="A39" s="9" t="s">
        <v>231</v>
      </c>
      <c r="B39" s="9" t="s">
        <v>74</v>
      </c>
      <c r="C39" s="9" t="s">
        <v>190</v>
      </c>
      <c r="D39" s="9" t="s">
        <v>243</v>
      </c>
      <c r="E39" s="9" t="s">
        <v>212</v>
      </c>
      <c r="F39" s="9" t="s">
        <v>55</v>
      </c>
      <c r="G39" s="9" t="s">
        <v>242</v>
      </c>
      <c r="H39" s="9">
        <v>-5.0000000000000001E-3</v>
      </c>
      <c r="I39" s="9" t="s">
        <v>253</v>
      </c>
      <c r="J39" s="9" t="b">
        <v>0</v>
      </c>
      <c r="K39" s="9" t="s">
        <v>139</v>
      </c>
      <c r="L39" s="9">
        <v>7.5055638594159427E-3</v>
      </c>
      <c r="M39" s="9">
        <v>1.529461832148098E-9</v>
      </c>
      <c r="N39" s="9">
        <v>2.4049630510423502E-10</v>
      </c>
      <c r="O39" s="9">
        <v>8.6316923876219882E-10</v>
      </c>
      <c r="P39" s="9">
        <v>1.402963329481857E-9</v>
      </c>
      <c r="Q39" s="9">
        <v>5.556566671011203E-4</v>
      </c>
      <c r="R39" s="9">
        <v>9.2623785307174904E-5</v>
      </c>
      <c r="S39" s="9">
        <v>8.5698313845180155E-5</v>
      </c>
      <c r="T39" s="9">
        <v>3.9609486872003172E-4</v>
      </c>
      <c r="U39" s="9">
        <v>8.7717554376820489E-8</v>
      </c>
      <c r="V39" s="9">
        <v>3.0774041334432378E-5</v>
      </c>
      <c r="W39" s="9">
        <v>1.524989923950856E-2</v>
      </c>
      <c r="X39" s="9">
        <v>0.14794994320556831</v>
      </c>
      <c r="Y39" s="9">
        <v>1.090109510844944E-3</v>
      </c>
      <c r="Z39" s="9">
        <v>2.9159245793675991E-8</v>
      </c>
      <c r="AA39" s="9">
        <v>0.1128495871731368</v>
      </c>
      <c r="AB39" s="9">
        <f>Parameter!F31</f>
        <v>-5.0000000000000001E-3</v>
      </c>
      <c r="AC39" s="9">
        <f t="shared" si="9"/>
        <v>-3.7527819297079712E-5</v>
      </c>
      <c r="AD39" s="9">
        <f t="shared" si="10"/>
        <v>-7.6473091607404895E-12</v>
      </c>
      <c r="AE39" s="9">
        <f t="shared" si="11"/>
        <v>-1.2024815255211751E-12</v>
      </c>
      <c r="AF39" s="9">
        <f t="shared" si="12"/>
        <v>-4.3158461938109941E-12</v>
      </c>
      <c r="AG39" s="9">
        <f t="shared" si="13"/>
        <v>-7.0148166474092851E-12</v>
      </c>
      <c r="AH39" s="9">
        <f t="shared" si="14"/>
        <v>-2.7782833355056015E-6</v>
      </c>
      <c r="AI39" s="9">
        <f t="shared" si="15"/>
        <v>-4.6311892653587455E-7</v>
      </c>
      <c r="AJ39" s="9">
        <f t="shared" si="16"/>
        <v>-4.284915692259008E-7</v>
      </c>
      <c r="AK39" s="9">
        <f t="shared" si="17"/>
        <v>-1.9804743436001586E-6</v>
      </c>
      <c r="AL39" s="9">
        <f t="shared" si="18"/>
        <v>-4.3858777188410245E-10</v>
      </c>
      <c r="AM39" s="9">
        <f t="shared" si="19"/>
        <v>-1.538702066721619E-7</v>
      </c>
      <c r="AN39" s="9">
        <f t="shared" si="20"/>
        <v>-7.6249496197542806E-5</v>
      </c>
      <c r="AO39" s="9">
        <f t="shared" si="21"/>
        <v>-7.3974971602784156E-4</v>
      </c>
      <c r="AP39" s="9">
        <f t="shared" si="22"/>
        <v>-5.4505475542247196E-6</v>
      </c>
      <c r="AQ39" s="9">
        <f t="shared" si="23"/>
        <v>-1.4579622896837995E-10</v>
      </c>
      <c r="AR39" s="9">
        <f t="shared" si="24"/>
        <v>-5.6424793586568403E-4</v>
      </c>
    </row>
    <row r="40" spans="1:44" ht="51" x14ac:dyDescent="0.35">
      <c r="A40" s="9" t="s">
        <v>232</v>
      </c>
      <c r="B40" s="9" t="s">
        <v>75</v>
      </c>
      <c r="C40" s="9" t="s">
        <v>190</v>
      </c>
      <c r="D40" s="9" t="s">
        <v>246</v>
      </c>
      <c r="E40" s="9" t="s">
        <v>212</v>
      </c>
      <c r="F40" s="9" t="s">
        <v>55</v>
      </c>
      <c r="G40" s="9" t="s">
        <v>242</v>
      </c>
      <c r="H40" s="9">
        <v>0.17967</v>
      </c>
      <c r="I40" s="9" t="s">
        <v>254</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232</v>
      </c>
      <c r="B41" s="9" t="s">
        <v>75</v>
      </c>
      <c r="C41" s="9" t="s">
        <v>190</v>
      </c>
      <c r="D41" s="9" t="s">
        <v>246</v>
      </c>
      <c r="E41" s="9" t="s">
        <v>212</v>
      </c>
      <c r="F41" s="9" t="s">
        <v>55</v>
      </c>
      <c r="G41" s="9" t="s">
        <v>242</v>
      </c>
      <c r="H41" s="9">
        <v>1.777778E-2</v>
      </c>
      <c r="I41" s="9" t="s">
        <v>254</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213</v>
      </c>
      <c r="B42" s="9" t="s">
        <v>56</v>
      </c>
      <c r="C42" s="9" t="s">
        <v>190</v>
      </c>
      <c r="D42" s="9" t="s">
        <v>242</v>
      </c>
      <c r="E42" s="9" t="s">
        <v>213</v>
      </c>
      <c r="F42" s="9" t="s">
        <v>56</v>
      </c>
      <c r="G42" s="9" t="s">
        <v>242</v>
      </c>
      <c r="H42" s="9">
        <v>-1</v>
      </c>
      <c r="I42" s="9" t="s">
        <v>252</v>
      </c>
      <c r="J42" s="9" t="b">
        <v>0</v>
      </c>
      <c r="AB42" s="9">
        <f>H42</f>
        <v>-1</v>
      </c>
      <c r="AC42" s="9">
        <f t="shared" ref="AC42:AR42" si="25">+AC43+AC44+AC45+AC46+AC47+AC48+AC49+AC50+AC51+AC52+AC53+AC54+AC55+AC56+AC57+AC58+AC59+AC60</f>
        <v>7.5413779391995256E-2</v>
      </c>
      <c r="AD42" s="9">
        <f t="shared" si="25"/>
        <v>-1.1220071159452521E-8</v>
      </c>
      <c r="AE42" s="9">
        <f t="shared" si="25"/>
        <v>-1.3956427084248876E-10</v>
      </c>
      <c r="AF42" s="9">
        <f t="shared" si="25"/>
        <v>-2.0241714284736996E-9</v>
      </c>
      <c r="AG42" s="9">
        <f t="shared" si="25"/>
        <v>-7.2365838703426853E-10</v>
      </c>
      <c r="AH42" s="9">
        <f t="shared" si="25"/>
        <v>-8.1661264299027645E-4</v>
      </c>
      <c r="AI42" s="9">
        <f t="shared" si="25"/>
        <v>-2.2437198325585541E-4</v>
      </c>
      <c r="AJ42" s="9">
        <f t="shared" si="25"/>
        <v>-1.9945659442591811E-4</v>
      </c>
      <c r="AK42" s="9">
        <f t="shared" si="25"/>
        <v>-8.3392939533271835E-4</v>
      </c>
      <c r="AL42" s="9">
        <f t="shared" si="25"/>
        <v>-1.4574425858831387E-7</v>
      </c>
      <c r="AM42" s="9">
        <f t="shared" si="25"/>
        <v>-7.4686836329868379E-5</v>
      </c>
      <c r="AN42" s="9">
        <f t="shared" si="25"/>
        <v>-1.3097693775188225E-2</v>
      </c>
      <c r="AO42" s="9">
        <f t="shared" si="25"/>
        <v>-0.24833047960759247</v>
      </c>
      <c r="AP42" s="9">
        <f t="shared" si="25"/>
        <v>-1.2244806418603676E-2</v>
      </c>
      <c r="AQ42" s="9">
        <f t="shared" si="25"/>
        <v>-4.8446945508788951E-8</v>
      </c>
      <c r="AR42" s="9">
        <f t="shared" si="25"/>
        <v>-1.713653745831526</v>
      </c>
    </row>
    <row r="43" spans="1:44" ht="76" x14ac:dyDescent="0.35">
      <c r="A43" s="9" t="s">
        <v>216</v>
      </c>
      <c r="B43" s="9" t="s">
        <v>59</v>
      </c>
      <c r="C43" s="9" t="s">
        <v>191</v>
      </c>
      <c r="D43" s="9" t="s">
        <v>243</v>
      </c>
      <c r="E43" s="9" t="s">
        <v>213</v>
      </c>
      <c r="F43" s="9" t="s">
        <v>56</v>
      </c>
      <c r="G43" s="9" t="s">
        <v>242</v>
      </c>
      <c r="H43" s="9">
        <v>-2.2249999999999999E-2</v>
      </c>
      <c r="I43" s="9" t="s">
        <v>253</v>
      </c>
      <c r="J43" s="9" t="b">
        <v>0</v>
      </c>
      <c r="K43" s="9" t="s">
        <v>141</v>
      </c>
      <c r="L43" s="9">
        <v>7.7066777005589532E-2</v>
      </c>
      <c r="M43" s="9">
        <v>6.402536531517956E-9</v>
      </c>
      <c r="N43" s="9">
        <v>1.4262036635624469E-9</v>
      </c>
      <c r="O43" s="9">
        <v>1.5477840105608141E-8</v>
      </c>
      <c r="P43" s="9">
        <v>6.9399782334895619E-9</v>
      </c>
      <c r="Q43" s="9">
        <v>2.163581304222899E-3</v>
      </c>
      <c r="R43" s="9">
        <v>2.041083242763148E-4</v>
      </c>
      <c r="S43" s="9">
        <v>1.595775567622508E-4</v>
      </c>
      <c r="T43" s="9">
        <v>5.2652088368769967E-4</v>
      </c>
      <c r="U43" s="9">
        <v>5.6672331668426052E-7</v>
      </c>
      <c r="V43" s="9">
        <v>4.7442212478853127E-5</v>
      </c>
      <c r="W43" s="9">
        <v>0.30783071783792282</v>
      </c>
      <c r="X43" s="9">
        <v>2.460357086066963</v>
      </c>
      <c r="Y43" s="9">
        <v>5.0258631874219159E-3</v>
      </c>
      <c r="Z43" s="9">
        <v>2.0096689658806739E-7</v>
      </c>
      <c r="AA43" s="9">
        <v>0.51339355905937734</v>
      </c>
      <c r="AB43" s="9">
        <f>Parameter!F32</f>
        <v>-2.2249999999999999E-2</v>
      </c>
      <c r="AC43" s="9">
        <f t="shared" ref="AC43:AC60" si="26">AB43*L43</f>
        <v>-1.7147357883743671E-3</v>
      </c>
      <c r="AD43" s="9">
        <f t="shared" ref="AD43:AD60" si="27">AB43*M43</f>
        <v>-1.4245643782627451E-10</v>
      </c>
      <c r="AE43" s="9">
        <f t="shared" ref="AE43:AE60" si="28">AB43*N43</f>
        <v>-3.1733031514264444E-11</v>
      </c>
      <c r="AF43" s="9">
        <f t="shared" ref="AF43:AF60" si="29">AB43*O43</f>
        <v>-3.4438194234978113E-10</v>
      </c>
      <c r="AG43" s="9">
        <f t="shared" ref="AG43:AG60" si="30">AB43*P43</f>
        <v>-1.5441451569514275E-10</v>
      </c>
      <c r="AH43" s="9">
        <f t="shared" ref="AH43:AH60" si="31">AB43*Q43</f>
        <v>-4.8139684018959496E-5</v>
      </c>
      <c r="AI43" s="9">
        <f t="shared" ref="AI43:AI60" si="32">AB43*R43</f>
        <v>-4.5414102151480043E-6</v>
      </c>
      <c r="AJ43" s="9">
        <f t="shared" ref="AJ43:AJ60" si="33">AB43*S43</f>
        <v>-3.5506006379600801E-6</v>
      </c>
      <c r="AK43" s="9">
        <f t="shared" ref="AK43:AK60" si="34">AB43*T43</f>
        <v>-1.1715089662051316E-5</v>
      </c>
      <c r="AL43" s="9">
        <f t="shared" ref="AL43:AL60" si="35">AB43*U43</f>
        <v>-1.2609593796224795E-8</v>
      </c>
      <c r="AM43" s="9">
        <f t="shared" ref="AM43:AM60" si="36">AB43*V43</f>
        <v>-1.0555892276544819E-6</v>
      </c>
      <c r="AN43" s="9">
        <f t="shared" ref="AN43:AN60" si="37">AB43*W43</f>
        <v>-6.8492334718937824E-3</v>
      </c>
      <c r="AO43" s="9">
        <f t="shared" ref="AO43:AO60" si="38">AB43*X43</f>
        <v>-5.4742945164989926E-2</v>
      </c>
      <c r="AP43" s="9">
        <f t="shared" ref="AP43:AP60" si="39">AB43*Y43</f>
        <v>-1.1182545592013763E-4</v>
      </c>
      <c r="AQ43" s="9">
        <f t="shared" ref="AQ43:AQ60" si="40">AB43*Z43</f>
        <v>-4.4715134490844995E-9</v>
      </c>
      <c r="AR43" s="9">
        <f t="shared" ref="AR43:AR60" si="41">AB43*AA43</f>
        <v>-1.1423006689071145E-2</v>
      </c>
    </row>
    <row r="44" spans="1:44" ht="51" x14ac:dyDescent="0.35">
      <c r="A44" s="9" t="s">
        <v>217</v>
      </c>
      <c r="B44" s="9" t="s">
        <v>60</v>
      </c>
      <c r="C44" s="9" t="s">
        <v>191</v>
      </c>
      <c r="D44" s="9" t="s">
        <v>239</v>
      </c>
      <c r="E44" s="9" t="s">
        <v>213</v>
      </c>
      <c r="F44" s="9" t="s">
        <v>56</v>
      </c>
      <c r="G44" s="9" t="s">
        <v>242</v>
      </c>
      <c r="H44" s="9">
        <v>0.2</v>
      </c>
      <c r="I44" s="9" t="s">
        <v>253</v>
      </c>
      <c r="J44" s="9" t="b">
        <v>0</v>
      </c>
      <c r="K44" s="9" t="s">
        <v>143</v>
      </c>
      <c r="L44" s="9">
        <v>5.8584248024418639E-2</v>
      </c>
      <c r="M44" s="9">
        <v>3.7604762752073811E-9</v>
      </c>
      <c r="N44" s="9">
        <v>4.5481180509114463E-9</v>
      </c>
      <c r="O44" s="9">
        <v>5.06654711494131E-9</v>
      </c>
      <c r="P44" s="9">
        <v>2.1630683853581281E-9</v>
      </c>
      <c r="Q44" s="9">
        <v>2.5897913783591718E-3</v>
      </c>
      <c r="R44" s="9">
        <v>2.426064709514234E-4</v>
      </c>
      <c r="S44" s="9">
        <v>2.5962673623235177E-4</v>
      </c>
      <c r="T44" s="9">
        <v>8.9292098111892185E-4</v>
      </c>
      <c r="U44" s="9">
        <v>6.1113643031451868E-6</v>
      </c>
      <c r="V44" s="9">
        <v>7.9774235920693177E-5</v>
      </c>
      <c r="W44" s="9">
        <v>6.3213265693489409E-2</v>
      </c>
      <c r="X44" s="9">
        <v>0.73003663993558932</v>
      </c>
      <c r="Y44" s="9">
        <v>1.0444813600663931E-2</v>
      </c>
      <c r="Z44" s="9">
        <v>2.2915072346323399E-7</v>
      </c>
      <c r="AA44" s="9">
        <v>0.90112988808502903</v>
      </c>
      <c r="AB44" s="9">
        <f>Parameter!F33</f>
        <v>0.2</v>
      </c>
      <c r="AC44" s="9">
        <f t="shared" si="26"/>
        <v>1.1716849604883728E-2</v>
      </c>
      <c r="AD44" s="9">
        <f t="shared" si="27"/>
        <v>7.5209525504147626E-10</v>
      </c>
      <c r="AE44" s="9">
        <f t="shared" si="28"/>
        <v>9.0962361018228927E-10</v>
      </c>
      <c r="AF44" s="9">
        <f t="shared" si="29"/>
        <v>1.0133094229882621E-9</v>
      </c>
      <c r="AG44" s="9">
        <f t="shared" si="30"/>
        <v>4.3261367707162561E-10</v>
      </c>
      <c r="AH44" s="9">
        <f t="shared" si="31"/>
        <v>5.1795827567183443E-4</v>
      </c>
      <c r="AI44" s="9">
        <f t="shared" si="32"/>
        <v>4.852129419028468E-5</v>
      </c>
      <c r="AJ44" s="9">
        <f t="shared" si="33"/>
        <v>5.1925347246470356E-5</v>
      </c>
      <c r="AK44" s="9">
        <f t="shared" si="34"/>
        <v>1.7858419622378437E-4</v>
      </c>
      <c r="AL44" s="9">
        <f t="shared" si="35"/>
        <v>1.2222728606290375E-6</v>
      </c>
      <c r="AM44" s="9">
        <f t="shared" si="36"/>
        <v>1.5954847184138637E-5</v>
      </c>
      <c r="AN44" s="9">
        <f t="shared" si="37"/>
        <v>1.2642653138697883E-2</v>
      </c>
      <c r="AO44" s="9">
        <f t="shared" si="38"/>
        <v>0.14600732798711788</v>
      </c>
      <c r="AP44" s="9">
        <f t="shared" si="39"/>
        <v>2.0889627201327861E-3</v>
      </c>
      <c r="AQ44" s="9">
        <f t="shared" si="40"/>
        <v>4.58301446926468E-8</v>
      </c>
      <c r="AR44" s="9">
        <f t="shared" si="41"/>
        <v>0.18022597761700582</v>
      </c>
    </row>
    <row r="45" spans="1:44" ht="63.5" x14ac:dyDescent="0.35">
      <c r="A45" s="9" t="s">
        <v>218</v>
      </c>
      <c r="B45" s="9" t="s">
        <v>61</v>
      </c>
      <c r="C45" s="9" t="s">
        <v>191</v>
      </c>
      <c r="D45" s="9" t="s">
        <v>243</v>
      </c>
      <c r="E45" s="9" t="s">
        <v>213</v>
      </c>
      <c r="F45" s="9" t="s">
        <v>56</v>
      </c>
      <c r="G45" s="9" t="s">
        <v>242</v>
      </c>
      <c r="H45" s="9">
        <v>-0.13800000000000001</v>
      </c>
      <c r="I45" s="9" t="s">
        <v>253</v>
      </c>
      <c r="J45" s="9" t="b">
        <v>0</v>
      </c>
      <c r="K45" s="9" t="s">
        <v>145</v>
      </c>
      <c r="L45" s="9">
        <v>4.6563296004294957E-2</v>
      </c>
      <c r="M45" s="9">
        <v>8.3706793782448386E-9</v>
      </c>
      <c r="N45" s="9">
        <v>1.66923390616585E-9</v>
      </c>
      <c r="O45" s="9">
        <v>1.6025512904291189E-9</v>
      </c>
      <c r="P45" s="9">
        <v>9.6281616332673374E-10</v>
      </c>
      <c r="Q45" s="9">
        <v>2.7686620671019909E-3</v>
      </c>
      <c r="R45" s="9">
        <v>5.7011482763571879E-4</v>
      </c>
      <c r="S45" s="9">
        <v>4.6399088292410851E-4</v>
      </c>
      <c r="T45" s="9">
        <v>2.215666210359984E-3</v>
      </c>
      <c r="U45" s="9">
        <v>5.478949751943936E-7</v>
      </c>
      <c r="V45" s="9">
        <v>2.0177208530554669E-4</v>
      </c>
      <c r="W45" s="9">
        <v>2.864631384424399E-2</v>
      </c>
      <c r="X45" s="9">
        <v>0.81691905179362212</v>
      </c>
      <c r="Y45" s="9">
        <v>3.9562689148783352E-3</v>
      </c>
      <c r="Z45" s="9">
        <v>8.0412458191092287E-8</v>
      </c>
      <c r="AA45" s="9">
        <v>0.61306352028392619</v>
      </c>
      <c r="AB45" s="9">
        <f>Parameter!F34</f>
        <v>-0.13800000000000001</v>
      </c>
      <c r="AC45" s="9">
        <f t="shared" si="26"/>
        <v>-6.4257348485927046E-3</v>
      </c>
      <c r="AD45" s="9">
        <f t="shared" si="27"/>
        <v>-1.1551537541977878E-9</v>
      </c>
      <c r="AE45" s="9">
        <f t="shared" si="28"/>
        <v>-2.3035427905088733E-10</v>
      </c>
      <c r="AF45" s="9">
        <f t="shared" si="29"/>
        <v>-2.2115207807921842E-10</v>
      </c>
      <c r="AG45" s="9">
        <f t="shared" si="30"/>
        <v>-1.3286863053908927E-10</v>
      </c>
      <c r="AH45" s="9">
        <f t="shared" si="31"/>
        <v>-3.8207536526007479E-4</v>
      </c>
      <c r="AI45" s="9">
        <f t="shared" si="32"/>
        <v>-7.8675846213729204E-5</v>
      </c>
      <c r="AJ45" s="9">
        <f t="shared" si="33"/>
        <v>-6.4030741843526978E-5</v>
      </c>
      <c r="AK45" s="9">
        <f t="shared" si="34"/>
        <v>-3.057619370296778E-4</v>
      </c>
      <c r="AL45" s="9">
        <f t="shared" si="35"/>
        <v>-7.5609506576826322E-8</v>
      </c>
      <c r="AM45" s="9">
        <f t="shared" si="36"/>
        <v>-2.7844547772165446E-5</v>
      </c>
      <c r="AN45" s="9">
        <f t="shared" si="37"/>
        <v>-3.9531913105056707E-3</v>
      </c>
      <c r="AO45" s="9">
        <f t="shared" si="38"/>
        <v>-0.11273482914751987</v>
      </c>
      <c r="AP45" s="9">
        <f t="shared" si="39"/>
        <v>-5.4596511025321035E-4</v>
      </c>
      <c r="AQ45" s="9">
        <f t="shared" si="40"/>
        <v>-1.1096919230370736E-8</v>
      </c>
      <c r="AR45" s="9">
        <f t="shared" si="41"/>
        <v>-8.4602765799181814E-2</v>
      </c>
    </row>
    <row r="46" spans="1:44" ht="51" x14ac:dyDescent="0.35">
      <c r="A46" s="9" t="s">
        <v>219</v>
      </c>
      <c r="B46" s="9" t="s">
        <v>62</v>
      </c>
      <c r="C46" s="9" t="s">
        <v>190</v>
      </c>
      <c r="D46" s="9" t="s">
        <v>243</v>
      </c>
      <c r="E46" s="9" t="s">
        <v>213</v>
      </c>
      <c r="F46" s="9" t="s">
        <v>56</v>
      </c>
      <c r="G46" s="9" t="s">
        <v>242</v>
      </c>
      <c r="H46" s="9">
        <v>0.3</v>
      </c>
      <c r="I46" s="9" t="s">
        <v>253</v>
      </c>
      <c r="J46" s="9" t="b">
        <v>0</v>
      </c>
      <c r="K46" s="9" t="s">
        <v>147</v>
      </c>
      <c r="L46" s="9">
        <v>3.0974054272406911E-4</v>
      </c>
      <c r="M46" s="9">
        <v>1.5765961614265349E-11</v>
      </c>
      <c r="N46" s="9">
        <v>1.655245468212227E-11</v>
      </c>
      <c r="O46" s="9">
        <v>4.6494778693260929E-11</v>
      </c>
      <c r="P46" s="9">
        <v>4.9053654295195233E-12</v>
      </c>
      <c r="Q46" s="9">
        <v>5.4275347281213197E-5</v>
      </c>
      <c r="R46" s="9">
        <v>7.2594054247415423E-7</v>
      </c>
      <c r="S46" s="9">
        <v>1.630578789203003E-6</v>
      </c>
      <c r="T46" s="9">
        <v>2.5387297337461032E-6</v>
      </c>
      <c r="U46" s="9">
        <v>3.1719761261650253E-8</v>
      </c>
      <c r="V46" s="9">
        <v>2.2311383772157039E-7</v>
      </c>
      <c r="W46" s="9">
        <v>2.3178496694888599E-4</v>
      </c>
      <c r="X46" s="9">
        <v>1.9021901916218039E-3</v>
      </c>
      <c r="Y46" s="9">
        <v>1.5218652702543979E-4</v>
      </c>
      <c r="Z46" s="9">
        <v>8.1217964624151771E-10</v>
      </c>
      <c r="AA46" s="9">
        <v>7.1222998808550394E-3</v>
      </c>
      <c r="AB46" s="9">
        <f>Parameter!F35</f>
        <v>0.3</v>
      </c>
      <c r="AC46" s="9">
        <f t="shared" si="26"/>
        <v>9.2922162817220727E-5</v>
      </c>
      <c r="AD46" s="9">
        <f t="shared" si="27"/>
        <v>4.7297884842796046E-12</v>
      </c>
      <c r="AE46" s="9">
        <f t="shared" si="28"/>
        <v>4.9657364046366811E-12</v>
      </c>
      <c r="AF46" s="9">
        <f t="shared" si="29"/>
        <v>1.3948433607978278E-11</v>
      </c>
      <c r="AG46" s="9">
        <f t="shared" si="30"/>
        <v>1.471609628855857E-12</v>
      </c>
      <c r="AH46" s="9">
        <f t="shared" si="31"/>
        <v>1.6282604184363958E-5</v>
      </c>
      <c r="AI46" s="9">
        <f t="shared" si="32"/>
        <v>2.1778216274224625E-7</v>
      </c>
      <c r="AJ46" s="9">
        <f t="shared" si="33"/>
        <v>4.8917363676090091E-7</v>
      </c>
      <c r="AK46" s="9">
        <f t="shared" si="34"/>
        <v>7.6161892012383088E-7</v>
      </c>
      <c r="AL46" s="9">
        <f t="shared" si="35"/>
        <v>9.5159283784950752E-9</v>
      </c>
      <c r="AM46" s="9">
        <f t="shared" si="36"/>
        <v>6.6934151316471111E-8</v>
      </c>
      <c r="AN46" s="9">
        <f t="shared" si="37"/>
        <v>6.9535490084665793E-5</v>
      </c>
      <c r="AO46" s="9">
        <f t="shared" si="38"/>
        <v>5.7065705748654116E-4</v>
      </c>
      <c r="AP46" s="9">
        <f t="shared" si="39"/>
        <v>4.5655958107631938E-5</v>
      </c>
      <c r="AQ46" s="9">
        <f t="shared" si="40"/>
        <v>2.4365389387245528E-10</v>
      </c>
      <c r="AR46" s="9">
        <f t="shared" si="41"/>
        <v>2.1366899642565117E-3</v>
      </c>
    </row>
    <row r="47" spans="1:44" ht="63.5" x14ac:dyDescent="0.35">
      <c r="A47" s="9" t="s">
        <v>220</v>
      </c>
      <c r="B47" s="9" t="s">
        <v>63</v>
      </c>
      <c r="C47" s="9" t="s">
        <v>192</v>
      </c>
      <c r="D47" s="9" t="s">
        <v>244</v>
      </c>
      <c r="E47" s="9" t="s">
        <v>213</v>
      </c>
      <c r="F47" s="9" t="s">
        <v>56</v>
      </c>
      <c r="G47" s="9" t="s">
        <v>242</v>
      </c>
      <c r="H47" s="9">
        <v>7.4074074074074077E-3</v>
      </c>
      <c r="I47" s="9" t="s">
        <v>253</v>
      </c>
      <c r="J47" s="9" t="b">
        <v>0</v>
      </c>
      <c r="K47" s="9" t="s">
        <v>149</v>
      </c>
      <c r="L47" s="9">
        <v>0.32274564607413148</v>
      </c>
      <c r="M47" s="9">
        <v>2.845414232795141E-7</v>
      </c>
      <c r="N47" s="9">
        <v>5.9358228843035381E-9</v>
      </c>
      <c r="O47" s="9">
        <v>9.6306379438210898E-9</v>
      </c>
      <c r="P47" s="9">
        <v>2.96372383221975E-9</v>
      </c>
      <c r="Q47" s="9">
        <v>8.6373579952683174E-3</v>
      </c>
      <c r="R47" s="9">
        <v>1.0980383839803681E-3</v>
      </c>
      <c r="S47" s="9">
        <v>1.134438329858875E-3</v>
      </c>
      <c r="T47" s="9">
        <v>2.6872772930311272E-3</v>
      </c>
      <c r="U47" s="9">
        <v>1.291244265976907E-6</v>
      </c>
      <c r="V47" s="9">
        <v>2.4590339527707052E-4</v>
      </c>
      <c r="W47" s="9">
        <v>8.889344079083264E-2</v>
      </c>
      <c r="X47" s="9">
        <v>0.26963916735088789</v>
      </c>
      <c r="Y47" s="9">
        <v>1.5343158679544749E-2</v>
      </c>
      <c r="Z47" s="9">
        <v>1.8926796108575011E-7</v>
      </c>
      <c r="AA47" s="9">
        <v>43.184252278470652</v>
      </c>
      <c r="AB47" s="9">
        <f>Parameter!F36</f>
        <v>7.4074074074074077E-3</v>
      </c>
      <c r="AC47" s="9">
        <f t="shared" si="26"/>
        <v>2.390708489438011E-3</v>
      </c>
      <c r="AD47" s="9">
        <f t="shared" si="27"/>
        <v>2.1077142465149194E-9</v>
      </c>
      <c r="AE47" s="9">
        <f t="shared" si="28"/>
        <v>4.3969058402248429E-11</v>
      </c>
      <c r="AF47" s="9">
        <f t="shared" si="29"/>
        <v>7.133805884311918E-11</v>
      </c>
      <c r="AG47" s="9">
        <f t="shared" si="30"/>
        <v>2.1953509868294444E-11</v>
      </c>
      <c r="AH47" s="9">
        <f t="shared" si="31"/>
        <v>6.3980429594580131E-5</v>
      </c>
      <c r="AI47" s="9">
        <f t="shared" si="32"/>
        <v>8.1336176591138371E-6</v>
      </c>
      <c r="AJ47" s="9">
        <f t="shared" si="33"/>
        <v>8.4032468878435184E-6</v>
      </c>
      <c r="AK47" s="9">
        <f t="shared" si="34"/>
        <v>1.9905757726156498E-5</v>
      </c>
      <c r="AL47" s="9">
        <f t="shared" si="35"/>
        <v>9.5647723405696821E-9</v>
      </c>
      <c r="AM47" s="9">
        <f t="shared" si="36"/>
        <v>1.8215066316820039E-6</v>
      </c>
      <c r="AN47" s="9">
        <f t="shared" si="37"/>
        <v>6.5846993178394553E-4</v>
      </c>
      <c r="AO47" s="9">
        <f t="shared" si="38"/>
        <v>1.9973271655621327E-3</v>
      </c>
      <c r="AP47" s="9">
        <f t="shared" si="39"/>
        <v>1.1365302725588703E-4</v>
      </c>
      <c r="AQ47" s="9">
        <f t="shared" si="40"/>
        <v>1.4019848969314824E-9</v>
      </c>
      <c r="AR47" s="9">
        <f t="shared" si="41"/>
        <v>0.3198833502108937</v>
      </c>
    </row>
    <row r="48" spans="1:44" ht="51" x14ac:dyDescent="0.35">
      <c r="A48" s="9" t="s">
        <v>221</v>
      </c>
      <c r="B48" s="9" t="s">
        <v>64</v>
      </c>
      <c r="C48" s="9" t="s">
        <v>190</v>
      </c>
      <c r="D48" s="9" t="s">
        <v>245</v>
      </c>
      <c r="E48" s="9" t="s">
        <v>213</v>
      </c>
      <c r="F48" s="9" t="s">
        <v>56</v>
      </c>
      <c r="G48" s="9" t="s">
        <v>242</v>
      </c>
      <c r="H48" s="9">
        <v>-0.505</v>
      </c>
      <c r="I48" s="9" t="s">
        <v>253</v>
      </c>
      <c r="J48" s="9" t="b">
        <v>0</v>
      </c>
      <c r="K48" s="9" t="s">
        <v>151</v>
      </c>
      <c r="L48" s="9">
        <v>3.5123932461802549E-3</v>
      </c>
      <c r="M48" s="9">
        <v>4.5957286622770249E-10</v>
      </c>
      <c r="N48" s="9">
        <v>6.7818028052300793E-10</v>
      </c>
      <c r="O48" s="9">
        <v>5.3760000936692438E-10</v>
      </c>
      <c r="P48" s="9">
        <v>5.8768754772033356E-10</v>
      </c>
      <c r="Q48" s="9">
        <v>5.0861652766101204E-4</v>
      </c>
      <c r="R48" s="9">
        <v>2.6747623733354299E-5</v>
      </c>
      <c r="S48" s="9">
        <v>2.9458700283928991E-5</v>
      </c>
      <c r="T48" s="9">
        <v>1.162035185160839E-4</v>
      </c>
      <c r="U48" s="9">
        <v>1.066317909695701E-7</v>
      </c>
      <c r="V48" s="9">
        <v>8.6024871368579564E-6</v>
      </c>
      <c r="W48" s="9">
        <v>8.5424471632099038E-3</v>
      </c>
      <c r="X48" s="9">
        <v>0.141919858108288</v>
      </c>
      <c r="Y48" s="9">
        <v>1.5418576788748041E-2</v>
      </c>
      <c r="Z48" s="9">
        <v>7.1579401243520789E-8</v>
      </c>
      <c r="AA48" s="9">
        <v>5.8845708459249732E-2</v>
      </c>
      <c r="AB48" s="9">
        <f>Parameter!F37</f>
        <v>-0.505</v>
      </c>
      <c r="AC48" s="9">
        <f t="shared" si="26"/>
        <v>-1.7737585893210287E-3</v>
      </c>
      <c r="AD48" s="9">
        <f t="shared" si="27"/>
        <v>-2.3208429744498975E-10</v>
      </c>
      <c r="AE48" s="9">
        <f t="shared" si="28"/>
        <v>-3.4248104166411903E-10</v>
      </c>
      <c r="AF48" s="9">
        <f t="shared" si="29"/>
        <v>-2.7148800473029679E-10</v>
      </c>
      <c r="AG48" s="9">
        <f t="shared" si="30"/>
        <v>-2.9678221159876844E-10</v>
      </c>
      <c r="AH48" s="9">
        <f t="shared" si="31"/>
        <v>-2.568513464688111E-4</v>
      </c>
      <c r="AI48" s="9">
        <f t="shared" si="32"/>
        <v>-1.3507549985343922E-5</v>
      </c>
      <c r="AJ48" s="9">
        <f t="shared" si="33"/>
        <v>-1.4876643643384141E-5</v>
      </c>
      <c r="AK48" s="9">
        <f t="shared" si="34"/>
        <v>-5.8682776850622369E-5</v>
      </c>
      <c r="AL48" s="9">
        <f t="shared" si="35"/>
        <v>-5.3849054439632902E-8</v>
      </c>
      <c r="AM48" s="9">
        <f t="shared" si="36"/>
        <v>-4.3442560041132679E-6</v>
      </c>
      <c r="AN48" s="9">
        <f t="shared" si="37"/>
        <v>-4.3139358174210012E-3</v>
      </c>
      <c r="AO48" s="9">
        <f t="shared" si="38"/>
        <v>-7.1669528344685443E-2</v>
      </c>
      <c r="AP48" s="9">
        <f t="shared" si="39"/>
        <v>-7.7863812783177605E-3</v>
      </c>
      <c r="AQ48" s="9">
        <f t="shared" si="40"/>
        <v>-3.6147597627977999E-8</v>
      </c>
      <c r="AR48" s="9">
        <f t="shared" si="41"/>
        <v>-2.9717082771921116E-2</v>
      </c>
    </row>
    <row r="49" spans="1:44" ht="51" x14ac:dyDescent="0.35">
      <c r="A49" s="9" t="s">
        <v>222</v>
      </c>
      <c r="B49" s="9" t="s">
        <v>65</v>
      </c>
      <c r="C49" s="9" t="s">
        <v>190</v>
      </c>
      <c r="D49" s="9" t="s">
        <v>245</v>
      </c>
      <c r="E49" s="9" t="s">
        <v>213</v>
      </c>
      <c r="F49" s="9" t="s">
        <v>56</v>
      </c>
      <c r="G49" s="9" t="s">
        <v>242</v>
      </c>
      <c r="H49" s="9">
        <v>-0.3</v>
      </c>
      <c r="I49" s="9" t="s">
        <v>253</v>
      </c>
      <c r="J49" s="9" t="b">
        <v>0</v>
      </c>
      <c r="K49" s="9" t="s">
        <v>153</v>
      </c>
      <c r="L49" s="9">
        <v>2.208031969701164E-3</v>
      </c>
      <c r="M49" s="9">
        <v>3.6405040780754162E-10</v>
      </c>
      <c r="N49" s="9">
        <v>2.8663061969012919E-10</v>
      </c>
      <c r="O49" s="9">
        <v>2.5258980927114442E-10</v>
      </c>
      <c r="P49" s="9">
        <v>4.5420171200854772E-10</v>
      </c>
      <c r="Q49" s="9">
        <v>3.5192165089682851E-4</v>
      </c>
      <c r="R49" s="9">
        <v>2.191405987702291E-5</v>
      </c>
      <c r="S49" s="9">
        <v>1.9433043512778201E-5</v>
      </c>
      <c r="T49" s="9">
        <v>8.3342277486853647E-5</v>
      </c>
      <c r="U49" s="9">
        <v>5.4186982024009508E-8</v>
      </c>
      <c r="V49" s="9">
        <v>7.1635664845191011E-6</v>
      </c>
      <c r="W49" s="9">
        <v>3.666222178549255E-3</v>
      </c>
      <c r="X49" s="9">
        <v>0.1204345860048915</v>
      </c>
      <c r="Y49" s="9">
        <v>1.3385533413699841E-3</v>
      </c>
      <c r="Z49" s="9">
        <v>3.306338333735332E-8</v>
      </c>
      <c r="AA49" s="9">
        <v>3.8870155273557902E-2</v>
      </c>
      <c r="AB49" s="9">
        <f>Parameter!F38</f>
        <v>-0.3</v>
      </c>
      <c r="AC49" s="9">
        <f t="shared" si="26"/>
        <v>-6.6240959091034917E-4</v>
      </c>
      <c r="AD49" s="9">
        <f t="shared" si="27"/>
        <v>-1.0921512234226248E-10</v>
      </c>
      <c r="AE49" s="9">
        <f t="shared" si="28"/>
        <v>-8.5989185907038755E-11</v>
      </c>
      <c r="AF49" s="9">
        <f t="shared" si="29"/>
        <v>-7.5776942781343318E-11</v>
      </c>
      <c r="AG49" s="9">
        <f t="shared" si="30"/>
        <v>-1.362605136025643E-10</v>
      </c>
      <c r="AH49" s="9">
        <f t="shared" si="31"/>
        <v>-1.0557649526904854E-4</v>
      </c>
      <c r="AI49" s="9">
        <f t="shared" si="32"/>
        <v>-6.5742179631068724E-6</v>
      </c>
      <c r="AJ49" s="9">
        <f t="shared" si="33"/>
        <v>-5.8299130538334598E-6</v>
      </c>
      <c r="AK49" s="9">
        <f t="shared" si="34"/>
        <v>-2.5002683246056092E-5</v>
      </c>
      <c r="AL49" s="9">
        <f t="shared" si="35"/>
        <v>-1.6256094607202851E-8</v>
      </c>
      <c r="AM49" s="9">
        <f t="shared" si="36"/>
        <v>-2.1490699453557301E-6</v>
      </c>
      <c r="AN49" s="9">
        <f t="shared" si="37"/>
        <v>-1.0998666535647764E-3</v>
      </c>
      <c r="AO49" s="9">
        <f t="shared" si="38"/>
        <v>-3.6130375801467447E-2</v>
      </c>
      <c r="AP49" s="9">
        <f t="shared" si="39"/>
        <v>-4.0156600241099519E-4</v>
      </c>
      <c r="AQ49" s="9">
        <f t="shared" si="40"/>
        <v>-9.9190150012059954E-9</v>
      </c>
      <c r="AR49" s="9">
        <f t="shared" si="41"/>
        <v>-1.166104658206737E-2</v>
      </c>
    </row>
    <row r="50" spans="1:44" ht="51" x14ac:dyDescent="0.35">
      <c r="A50" s="9" t="s">
        <v>223</v>
      </c>
      <c r="B50" s="9" t="s">
        <v>66</v>
      </c>
      <c r="C50" s="9" t="s">
        <v>193</v>
      </c>
      <c r="D50" s="9" t="s">
        <v>244</v>
      </c>
      <c r="E50" s="9" t="s">
        <v>213</v>
      </c>
      <c r="F50" s="9" t="s">
        <v>56</v>
      </c>
      <c r="G50" s="9" t="s">
        <v>242</v>
      </c>
      <c r="H50" s="9">
        <v>-2.4985520000777419E-3</v>
      </c>
      <c r="I50" s="9" t="s">
        <v>253</v>
      </c>
      <c r="J50" s="9" t="b">
        <v>0</v>
      </c>
      <c r="K50" s="9" t="s">
        <v>155</v>
      </c>
      <c r="L50" s="9">
        <v>0.77227439189552338</v>
      </c>
      <c r="M50" s="9">
        <v>1.632864979489381E-7</v>
      </c>
      <c r="N50" s="9">
        <v>3.0498146119268741E-9</v>
      </c>
      <c r="O50" s="9">
        <v>1.06580942555414E-8</v>
      </c>
      <c r="P50" s="9">
        <v>1.76106207469668E-8</v>
      </c>
      <c r="Q50" s="9">
        <v>4.4265831495910749E-2</v>
      </c>
      <c r="R50" s="9">
        <v>2.3874036394617511E-3</v>
      </c>
      <c r="S50" s="9">
        <v>2.582170133600807E-3</v>
      </c>
      <c r="T50" s="9">
        <v>8.8204588140954557E-3</v>
      </c>
      <c r="U50" s="9">
        <v>1.1742322574295339E-6</v>
      </c>
      <c r="V50" s="9">
        <v>8.78258113919628E-4</v>
      </c>
      <c r="W50" s="9">
        <v>0.26623541586161859</v>
      </c>
      <c r="X50" s="9">
        <v>0.41572121575623477</v>
      </c>
      <c r="Y50" s="9">
        <v>4.4789584376354358E-2</v>
      </c>
      <c r="Z50" s="9">
        <v>2.2659580512590031E-7</v>
      </c>
      <c r="AA50" s="9">
        <v>9.946483675049274</v>
      </c>
      <c r="AB50" s="9">
        <f>Parameter!F39</f>
        <v>-2.4985520000777419E-3</v>
      </c>
      <c r="AC50" s="9">
        <f t="shared" si="26"/>
        <v>-1.9295677264793817E-3</v>
      </c>
      <c r="AD50" s="9">
        <f t="shared" si="27"/>
        <v>-4.0797980603600942E-10</v>
      </c>
      <c r="AE50" s="9">
        <f t="shared" si="28"/>
        <v>-7.6201203984962134E-12</v>
      </c>
      <c r="AF50" s="9">
        <f t="shared" si="29"/>
        <v>-2.6629802719200056E-11</v>
      </c>
      <c r="AG50" s="9">
        <f t="shared" si="30"/>
        <v>-4.4001051689944475E-11</v>
      </c>
      <c r="AH50" s="9">
        <f t="shared" si="31"/>
        <v>-1.106004818192121E-4</v>
      </c>
      <c r="AI50" s="9">
        <f t="shared" si="32"/>
        <v>-5.9650521383700387E-6</v>
      </c>
      <c r="AJ50" s="9">
        <f t="shared" si="33"/>
        <v>-6.4516863518493061E-6</v>
      </c>
      <c r="AK50" s="9">
        <f t="shared" si="34"/>
        <v>-2.203837501156155E-5</v>
      </c>
      <c r="AL50" s="9">
        <f t="shared" si="35"/>
        <v>-2.9338803553563637E-9</v>
      </c>
      <c r="AM50" s="9">
        <f t="shared" si="36"/>
        <v>-2.194373567118392E-6</v>
      </c>
      <c r="AN50" s="9">
        <f t="shared" si="37"/>
        <v>-6.6520303079257645E-4</v>
      </c>
      <c r="AO50" s="9">
        <f t="shared" si="38"/>
        <v>-1.0387010751024908E-3</v>
      </c>
      <c r="AP50" s="9">
        <f t="shared" si="39"/>
        <v>-1.1190910562619096E-4</v>
      </c>
      <c r="AQ50" s="9">
        <f t="shared" si="40"/>
        <v>-5.6616140210654444E-10</v>
      </c>
      <c r="AR50" s="9">
        <f t="shared" si="41"/>
        <v>-2.4851806680034973E-2</v>
      </c>
    </row>
    <row r="51" spans="1:44" ht="51" x14ac:dyDescent="0.35">
      <c r="A51" s="9" t="s">
        <v>224</v>
      </c>
      <c r="B51" s="9" t="s">
        <v>67</v>
      </c>
      <c r="C51" s="9" t="s">
        <v>193</v>
      </c>
      <c r="D51" s="9" t="s">
        <v>244</v>
      </c>
      <c r="E51" s="9" t="s">
        <v>213</v>
      </c>
      <c r="F51" s="9" t="s">
        <v>56</v>
      </c>
      <c r="G51" s="9" t="s">
        <v>242</v>
      </c>
      <c r="H51" s="9">
        <v>-1.8105966574476409E-2</v>
      </c>
      <c r="I51" s="9" t="s">
        <v>253</v>
      </c>
      <c r="J51" s="9" t="b">
        <v>0</v>
      </c>
      <c r="K51" s="9" t="s">
        <v>157</v>
      </c>
      <c r="L51" s="9">
        <v>1.0138160346549601</v>
      </c>
      <c r="M51" s="9">
        <v>1.0187910127746761E-8</v>
      </c>
      <c r="N51" s="9">
        <v>5.6407227494699393E-9</v>
      </c>
      <c r="O51" s="9">
        <v>8.5295139320477627E-8</v>
      </c>
      <c r="P51" s="9">
        <v>7.4422505720769247E-9</v>
      </c>
      <c r="Q51" s="9">
        <v>4.9212185400136508E-3</v>
      </c>
      <c r="R51" s="9">
        <v>1.783768143482752E-3</v>
      </c>
      <c r="S51" s="9">
        <v>2.7291866609088821E-3</v>
      </c>
      <c r="T51" s="9">
        <v>7.1770420977782671E-3</v>
      </c>
      <c r="U51" s="9">
        <v>6.4037665868914447E-5</v>
      </c>
      <c r="V51" s="9">
        <v>6.1635663789116446E-4</v>
      </c>
      <c r="W51" s="9">
        <v>0.185020942906892</v>
      </c>
      <c r="X51" s="9">
        <v>2.4379863690054271</v>
      </c>
      <c r="Y51" s="9">
        <v>7.5651283196428804E-2</v>
      </c>
      <c r="Z51" s="9">
        <v>3.2232526123353918E-7</v>
      </c>
      <c r="AA51" s="9">
        <v>15.071742778642539</v>
      </c>
      <c r="AB51" s="9">
        <f>Parameter!F40</f>
        <v>-1.8105966574476409E-2</v>
      </c>
      <c r="AC51" s="9">
        <f t="shared" si="26"/>
        <v>-1.8356119236130924E-2</v>
      </c>
      <c r="AD51" s="9">
        <f t="shared" si="27"/>
        <v>-1.8446196023675253E-10</v>
      </c>
      <c r="AE51" s="9">
        <f t="shared" si="28"/>
        <v>-1.0213073755779139E-10</v>
      </c>
      <c r="AF51" s="9">
        <f t="shared" si="29"/>
        <v>-1.5443509415018763E-9</v>
      </c>
      <c r="AG51" s="9">
        <f t="shared" si="30"/>
        <v>-1.3474914009690273E-10</v>
      </c>
      <c r="AH51" s="9">
        <f t="shared" si="31"/>
        <v>-8.9103418391180754E-5</v>
      </c>
      <c r="AI51" s="9">
        <f t="shared" si="32"/>
        <v>-3.2296846382514548E-5</v>
      </c>
      <c r="AJ51" s="9">
        <f t="shared" si="33"/>
        <v>-4.9414562457923097E-5</v>
      </c>
      <c r="AK51" s="9">
        <f t="shared" si="34"/>
        <v>-1.2994728432598335E-4</v>
      </c>
      <c r="AL51" s="9">
        <f t="shared" si="35"/>
        <v>-1.1594638377300538E-6</v>
      </c>
      <c r="AM51" s="9">
        <f t="shared" si="36"/>
        <v>-1.1159732683614083E-5</v>
      </c>
      <c r="AN51" s="9">
        <f t="shared" si="37"/>
        <v>-3.3499830078502946E-3</v>
      </c>
      <c r="AO51" s="9">
        <f t="shared" si="38"/>
        <v>-4.4142099706241368E-2</v>
      </c>
      <c r="AP51" s="9">
        <f t="shared" si="39"/>
        <v>-1.3697396048707887E-3</v>
      </c>
      <c r="AQ51" s="9">
        <f t="shared" si="40"/>
        <v>-5.8360104060038367E-9</v>
      </c>
      <c r="AR51" s="9">
        <f t="shared" si="41"/>
        <v>-0.27288847096920799</v>
      </c>
    </row>
    <row r="52" spans="1:44" ht="88.5" x14ac:dyDescent="0.35">
      <c r="A52" s="9" t="s">
        <v>225</v>
      </c>
      <c r="B52" s="9" t="s">
        <v>68</v>
      </c>
      <c r="C52" s="9" t="s">
        <v>193</v>
      </c>
      <c r="D52" s="9" t="s">
        <v>244</v>
      </c>
      <c r="E52" s="9" t="s">
        <v>213</v>
      </c>
      <c r="F52" s="9" t="s">
        <v>56</v>
      </c>
      <c r="G52" s="9" t="s">
        <v>242</v>
      </c>
      <c r="H52" s="9">
        <v>-0.1345803909607092</v>
      </c>
      <c r="I52" s="9" t="s">
        <v>253</v>
      </c>
      <c r="J52" s="9" t="b">
        <v>0</v>
      </c>
      <c r="K52" s="9" t="s">
        <v>159</v>
      </c>
      <c r="L52" s="9">
        <v>0.64978559270424963</v>
      </c>
      <c r="M52" s="9">
        <v>7.3015186478485082E-8</v>
      </c>
      <c r="N52" s="9">
        <v>1.6107190923212881E-9</v>
      </c>
      <c r="O52" s="9">
        <v>3.1340648345569901E-9</v>
      </c>
      <c r="P52" s="9">
        <v>9.3138714934060796E-10</v>
      </c>
      <c r="Q52" s="9">
        <v>2.2441422963633321E-3</v>
      </c>
      <c r="R52" s="9">
        <v>8.1467578783270148E-4</v>
      </c>
      <c r="S52" s="9">
        <v>6.7155496241843335E-4</v>
      </c>
      <c r="T52" s="9">
        <v>2.8293487486157412E-3</v>
      </c>
      <c r="U52" s="9">
        <v>3.699286786374995E-7</v>
      </c>
      <c r="V52" s="9">
        <v>2.5869392597273712E-4</v>
      </c>
      <c r="W52" s="9">
        <v>2.4468319638467479E-2</v>
      </c>
      <c r="X52" s="9">
        <v>8.7892407702753E-2</v>
      </c>
      <c r="Y52" s="9">
        <v>4.0480448074882193E-2</v>
      </c>
      <c r="Z52" s="9">
        <v>1.227139469659238E-7</v>
      </c>
      <c r="AA52" s="9">
        <v>11.08147584937713</v>
      </c>
      <c r="AB52" s="9">
        <f>Parameter!F41</f>
        <v>-0.1345803909607092</v>
      </c>
      <c r="AC52" s="9">
        <f t="shared" si="26"/>
        <v>-8.7448399106774072E-2</v>
      </c>
      <c r="AD52" s="9">
        <f t="shared" si="27"/>
        <v>-9.826412342343611E-9</v>
      </c>
      <c r="AE52" s="9">
        <f t="shared" si="28"/>
        <v>-2.1677120517247761E-10</v>
      </c>
      <c r="AF52" s="9">
        <f t="shared" si="29"/>
        <v>-4.2178367073089015E-10</v>
      </c>
      <c r="AG52" s="9">
        <f t="shared" si="30"/>
        <v>-1.2534644669403947E-10</v>
      </c>
      <c r="AH52" s="9">
        <f t="shared" si="31"/>
        <v>-3.0201754761604097E-4</v>
      </c>
      <c r="AI52" s="9">
        <f t="shared" si="32"/>
        <v>-1.0963938603274875E-4</v>
      </c>
      <c r="AJ52" s="9">
        <f t="shared" si="33"/>
        <v>-9.0378129393877131E-5</v>
      </c>
      <c r="AK52" s="9">
        <f t="shared" si="34"/>
        <v>-3.8077486075289979E-4</v>
      </c>
      <c r="AL52" s="9">
        <f t="shared" si="35"/>
        <v>-4.9785146198613237E-8</v>
      </c>
      <c r="AM52" s="9">
        <f t="shared" si="36"/>
        <v>-3.4815129696571724E-5</v>
      </c>
      <c r="AN52" s="9">
        <f t="shared" si="37"/>
        <v>-3.2929560230965521E-3</v>
      </c>
      <c r="AO52" s="9">
        <f t="shared" si="38"/>
        <v>-1.1828594591114548E-2</v>
      </c>
      <c r="AP52" s="9">
        <f t="shared" si="39"/>
        <v>-5.4478745281823339E-3</v>
      </c>
      <c r="AQ52" s="9">
        <f t="shared" si="40"/>
        <v>-1.651489095900576E-8</v>
      </c>
      <c r="AR52" s="9">
        <f t="shared" si="41"/>
        <v>-1.4913493522308312</v>
      </c>
    </row>
    <row r="53" spans="1:44" ht="126" x14ac:dyDescent="0.35">
      <c r="A53" s="9" t="s">
        <v>226</v>
      </c>
      <c r="B53" s="9" t="s">
        <v>69</v>
      </c>
      <c r="C53" s="9" t="s">
        <v>194</v>
      </c>
      <c r="D53" s="9" t="s">
        <v>244</v>
      </c>
      <c r="E53" s="9" t="s">
        <v>213</v>
      </c>
      <c r="F53" s="9" t="s">
        <v>56</v>
      </c>
      <c r="G53" s="9" t="s">
        <v>242</v>
      </c>
      <c r="H53" s="9">
        <v>-0.60523930429999995</v>
      </c>
      <c r="I53" s="9" t="s">
        <v>253</v>
      </c>
      <c r="J53" s="9" t="b">
        <v>0</v>
      </c>
      <c r="K53" s="9" t="s">
        <v>161</v>
      </c>
      <c r="L53" s="9">
        <v>2.683067052463645E-2</v>
      </c>
      <c r="M53" s="9">
        <v>3.151279547773675E-9</v>
      </c>
      <c r="N53" s="9">
        <v>8.6917567091511036E-11</v>
      </c>
      <c r="O53" s="9">
        <v>2.174416108709879E-10</v>
      </c>
      <c r="P53" s="9">
        <v>5.1307202744178662E-11</v>
      </c>
      <c r="Q53" s="9">
        <v>1.002942338296396E-4</v>
      </c>
      <c r="R53" s="9">
        <v>3.0257226761884279E-5</v>
      </c>
      <c r="S53" s="9">
        <v>2.5642763078719E-5</v>
      </c>
      <c r="T53" s="9">
        <v>9.9930650241308213E-5</v>
      </c>
      <c r="U53" s="9">
        <v>2.278388015234625E-8</v>
      </c>
      <c r="V53" s="9">
        <v>9.123125236592854E-6</v>
      </c>
      <c r="W53" s="9">
        <v>1.370778596626926E-3</v>
      </c>
      <c r="X53" s="9">
        <v>8.5994637166137856E-3</v>
      </c>
      <c r="Y53" s="9">
        <v>1.7965522578487149E-3</v>
      </c>
      <c r="Z53" s="9">
        <v>2.7982838617634939E-8</v>
      </c>
      <c r="AA53" s="9">
        <v>0.47847395336389392</v>
      </c>
      <c r="AB53" s="9">
        <f>Parameter!F42</f>
        <v>-0.60523930429999995</v>
      </c>
      <c r="AC53" s="9">
        <f t="shared" si="26"/>
        <v>-1.6238976362233478E-2</v>
      </c>
      <c r="AD53" s="9">
        <f t="shared" si="27"/>
        <v>-1.9072782411493576E-9</v>
      </c>
      <c r="AE53" s="9">
        <f t="shared" si="28"/>
        <v>-5.260592783791471E-11</v>
      </c>
      <c r="AF53" s="9">
        <f t="shared" si="29"/>
        <v>-1.3160420928942802E-10</v>
      </c>
      <c r="AG53" s="9">
        <f t="shared" si="30"/>
        <v>-3.1053135694465744E-11</v>
      </c>
      <c r="AH53" s="9">
        <f t="shared" si="31"/>
        <v>-6.0702012308352589E-5</v>
      </c>
      <c r="AI53" s="9">
        <f t="shared" si="32"/>
        <v>-1.8312862875410182E-5</v>
      </c>
      <c r="AJ53" s="9">
        <f t="shared" si="33"/>
        <v>-1.5520008086093614E-5</v>
      </c>
      <c r="AK53" s="9">
        <f t="shared" si="34"/>
        <v>-6.0481957230296004E-5</v>
      </c>
      <c r="AL53" s="9">
        <f t="shared" si="35"/>
        <v>-1.378969977266062E-8</v>
      </c>
      <c r="AM53" s="9">
        <f t="shared" si="36"/>
        <v>-5.5216739712372316E-6</v>
      </c>
      <c r="AN53" s="9">
        <f t="shared" si="37"/>
        <v>-8.2964908417181103E-4</v>
      </c>
      <c r="AO53" s="9">
        <f t="shared" si="38"/>
        <v>-5.2047334371964193E-3</v>
      </c>
      <c r="AP53" s="9">
        <f t="shared" si="39"/>
        <v>-1.0873440386789503E-3</v>
      </c>
      <c r="AQ53" s="9">
        <f t="shared" si="40"/>
        <v>-1.6936313777276542E-8</v>
      </c>
      <c r="AR53" s="9">
        <f t="shared" si="41"/>
        <v>-0.28959124265963376</v>
      </c>
    </row>
    <row r="54" spans="1:44" ht="51" x14ac:dyDescent="0.35">
      <c r="A54" s="9" t="s">
        <v>227</v>
      </c>
      <c r="B54" s="9" t="s">
        <v>70</v>
      </c>
      <c r="C54" s="9" t="s">
        <v>190</v>
      </c>
      <c r="D54" s="9" t="s">
        <v>242</v>
      </c>
      <c r="E54" s="9" t="s">
        <v>213</v>
      </c>
      <c r="F54" s="9" t="s">
        <v>56</v>
      </c>
      <c r="G54" s="9" t="s">
        <v>242</v>
      </c>
      <c r="H54" s="9">
        <v>-0.04</v>
      </c>
      <c r="I54" s="9" t="s">
        <v>253</v>
      </c>
      <c r="J54" s="9" t="b">
        <v>0</v>
      </c>
      <c r="K54" s="9" t="s">
        <v>163</v>
      </c>
      <c r="L54" s="9">
        <v>3.7455609958694069E-2</v>
      </c>
      <c r="M54" s="9">
        <v>7.2195235232356099E-9</v>
      </c>
      <c r="N54" s="9">
        <v>1.30971578992857E-9</v>
      </c>
      <c r="O54" s="9">
        <v>4.1171327605017658E-9</v>
      </c>
      <c r="P54" s="9">
        <v>3.5977419138725379E-9</v>
      </c>
      <c r="Q54" s="9">
        <v>2.1962239249100528E-3</v>
      </c>
      <c r="R54" s="9">
        <v>3.3933672961170409E-4</v>
      </c>
      <c r="S54" s="9">
        <v>3.5860676745434099E-4</v>
      </c>
      <c r="T54" s="9">
        <v>1.219032873766386E-3</v>
      </c>
      <c r="U54" s="9">
        <v>5.3497055822322345E-7</v>
      </c>
      <c r="V54" s="9">
        <v>1.099863774943509E-4</v>
      </c>
      <c r="W54" s="9">
        <v>6.6008265886533801E-2</v>
      </c>
      <c r="X54" s="9">
        <v>1.571699969761793</v>
      </c>
      <c r="Y54" s="9">
        <v>5.2351395608080031E-3</v>
      </c>
      <c r="Z54" s="9">
        <v>2.2622092566405341E-7</v>
      </c>
      <c r="AA54" s="9">
        <v>0.55163610331331792</v>
      </c>
      <c r="AB54" s="9">
        <f>Parameter!F43</f>
        <v>-0.04</v>
      </c>
      <c r="AC54" s="9">
        <f t="shared" si="26"/>
        <v>-1.4982243983477628E-3</v>
      </c>
      <c r="AD54" s="9">
        <f t="shared" si="27"/>
        <v>-2.8878094092942439E-10</v>
      </c>
      <c r="AE54" s="9">
        <f t="shared" si="28"/>
        <v>-5.23886315971428E-11</v>
      </c>
      <c r="AF54" s="9">
        <f t="shared" si="29"/>
        <v>-1.6468531042007064E-10</v>
      </c>
      <c r="AG54" s="9">
        <f t="shared" si="30"/>
        <v>-1.4390967655490152E-10</v>
      </c>
      <c r="AH54" s="9">
        <f t="shared" si="31"/>
        <v>-8.7848956996402117E-5</v>
      </c>
      <c r="AI54" s="9">
        <f t="shared" si="32"/>
        <v>-1.3573469184468163E-5</v>
      </c>
      <c r="AJ54" s="9">
        <f t="shared" si="33"/>
        <v>-1.4344270698173639E-5</v>
      </c>
      <c r="AK54" s="9">
        <f t="shared" si="34"/>
        <v>-4.8761314950655436E-5</v>
      </c>
      <c r="AL54" s="9">
        <f t="shared" si="35"/>
        <v>-2.1398822328928938E-8</v>
      </c>
      <c r="AM54" s="9">
        <f t="shared" si="36"/>
        <v>-4.3994550997740363E-6</v>
      </c>
      <c r="AN54" s="9">
        <f t="shared" si="37"/>
        <v>-2.6403306354613521E-3</v>
      </c>
      <c r="AO54" s="9">
        <f t="shared" si="38"/>
        <v>-6.2867998790471724E-2</v>
      </c>
      <c r="AP54" s="9">
        <f t="shared" si="39"/>
        <v>-2.0940558243232014E-4</v>
      </c>
      <c r="AQ54" s="9">
        <f t="shared" si="40"/>
        <v>-9.0488370265621374E-9</v>
      </c>
      <c r="AR54" s="9">
        <f t="shared" si="41"/>
        <v>-2.2065444132532717E-2</v>
      </c>
    </row>
    <row r="55" spans="1:44" ht="51" x14ac:dyDescent="0.35">
      <c r="A55" s="9" t="s">
        <v>228</v>
      </c>
      <c r="B55" s="9" t="s">
        <v>71</v>
      </c>
      <c r="C55" s="9" t="s">
        <v>190</v>
      </c>
      <c r="D55" s="9" t="s">
        <v>243</v>
      </c>
      <c r="E55" s="9" t="s">
        <v>213</v>
      </c>
      <c r="F55" s="9" t="s">
        <v>56</v>
      </c>
      <c r="G55" s="9" t="s">
        <v>242</v>
      </c>
      <c r="H55" s="9">
        <v>6.6E-4</v>
      </c>
      <c r="I55" s="9" t="s">
        <v>253</v>
      </c>
      <c r="J55" s="9" t="b">
        <v>0</v>
      </c>
      <c r="K55" s="9" t="s">
        <v>165</v>
      </c>
      <c r="L55" s="9">
        <v>1.34225174626121</v>
      </c>
      <c r="M55" s="9">
        <v>2.583285374983189E-7</v>
      </c>
      <c r="N55" s="9">
        <v>3.1456315754611573E-8</v>
      </c>
      <c r="O55" s="9">
        <v>9.3463873068529808E-8</v>
      </c>
      <c r="P55" s="9">
        <v>3.3201433179706229E-8</v>
      </c>
      <c r="Q55" s="9">
        <v>3.4428104254330377E-2</v>
      </c>
      <c r="R55" s="9">
        <v>2.9476625369943138E-3</v>
      </c>
      <c r="S55" s="9">
        <v>6.0372790753528546E-3</v>
      </c>
      <c r="T55" s="9">
        <v>1.5956493846940121E-2</v>
      </c>
      <c r="U55" s="9">
        <v>2.0596629232832679E-5</v>
      </c>
      <c r="V55" s="9">
        <v>1.4749659834146229E-3</v>
      </c>
      <c r="W55" s="9">
        <v>0.76304448505026445</v>
      </c>
      <c r="X55" s="9">
        <v>4.9659284857297887</v>
      </c>
      <c r="Y55" s="9">
        <v>3.668305699811008</v>
      </c>
      <c r="Z55" s="9">
        <v>2.1845339753708781E-5</v>
      </c>
      <c r="AA55" s="9">
        <v>32.446743904425972</v>
      </c>
      <c r="AB55" s="9">
        <f>Parameter!F44</f>
        <v>6.6E-4</v>
      </c>
      <c r="AC55" s="9">
        <f t="shared" si="26"/>
        <v>8.8588615253239861E-4</v>
      </c>
      <c r="AD55" s="9">
        <f t="shared" si="27"/>
        <v>1.7049683474889048E-10</v>
      </c>
      <c r="AE55" s="9">
        <f t="shared" si="28"/>
        <v>2.0761168398043637E-11</v>
      </c>
      <c r="AF55" s="9">
        <f t="shared" si="29"/>
        <v>6.1686156225229674E-11</v>
      </c>
      <c r="AG55" s="9">
        <f t="shared" si="30"/>
        <v>2.191294589860611E-11</v>
      </c>
      <c r="AH55" s="9">
        <f t="shared" si="31"/>
        <v>2.2722548807858049E-5</v>
      </c>
      <c r="AI55" s="9">
        <f t="shared" si="32"/>
        <v>1.9454572744162473E-6</v>
      </c>
      <c r="AJ55" s="9">
        <f t="shared" si="33"/>
        <v>3.984604189732884E-6</v>
      </c>
      <c r="AK55" s="9">
        <f t="shared" si="34"/>
        <v>1.053128593898048E-5</v>
      </c>
      <c r="AL55" s="9">
        <f t="shared" si="35"/>
        <v>1.3593775293669567E-8</v>
      </c>
      <c r="AM55" s="9">
        <f t="shared" si="36"/>
        <v>9.7347754905365113E-7</v>
      </c>
      <c r="AN55" s="9">
        <f t="shared" si="37"/>
        <v>5.036093601331745E-4</v>
      </c>
      <c r="AO55" s="9">
        <f t="shared" si="38"/>
        <v>3.2775128005816606E-3</v>
      </c>
      <c r="AP55" s="9">
        <f t="shared" si="39"/>
        <v>2.4210817618752654E-3</v>
      </c>
      <c r="AQ55" s="9">
        <f t="shared" si="40"/>
        <v>1.4417924237447796E-8</v>
      </c>
      <c r="AR55" s="9">
        <f t="shared" si="41"/>
        <v>2.141485097692114E-2</v>
      </c>
    </row>
    <row r="56" spans="1:44" ht="51" x14ac:dyDescent="0.35">
      <c r="A56" s="9" t="s">
        <v>229</v>
      </c>
      <c r="B56" s="9" t="s">
        <v>72</v>
      </c>
      <c r="C56" s="9" t="s">
        <v>190</v>
      </c>
      <c r="D56" s="9" t="s">
        <v>243</v>
      </c>
      <c r="E56" s="9" t="s">
        <v>213</v>
      </c>
      <c r="F56" s="9" t="s">
        <v>56</v>
      </c>
      <c r="G56" s="9" t="s">
        <v>242</v>
      </c>
      <c r="H56" s="9">
        <v>2.5000000000000001E-3</v>
      </c>
      <c r="I56" s="9" t="s">
        <v>253</v>
      </c>
      <c r="J56" s="9" t="b">
        <v>0</v>
      </c>
      <c r="K56" s="9" t="s">
        <v>167</v>
      </c>
      <c r="L56" s="9">
        <v>2.557745739388784E-2</v>
      </c>
      <c r="M56" s="9">
        <v>2.0959274548077212E-9</v>
      </c>
      <c r="N56" s="9">
        <v>9.0503051897389648E-10</v>
      </c>
      <c r="O56" s="9">
        <v>2.851949431751344E-9</v>
      </c>
      <c r="P56" s="9">
        <v>1.749382356145242E-9</v>
      </c>
      <c r="Q56" s="9">
        <v>2.8435542612078508E-3</v>
      </c>
      <c r="R56" s="9">
        <v>1.283040227269516E-4</v>
      </c>
      <c r="S56" s="9">
        <v>1.9806228338939221E-4</v>
      </c>
      <c r="T56" s="9">
        <v>5.1970903304352195E-4</v>
      </c>
      <c r="U56" s="9">
        <v>1.7517209068205411E-6</v>
      </c>
      <c r="V56" s="9">
        <v>4.132522588674149E-5</v>
      </c>
      <c r="W56" s="9">
        <v>2.177125196234676E-2</v>
      </c>
      <c r="X56" s="9">
        <v>0.27912868230227611</v>
      </c>
      <c r="Y56" s="9">
        <v>4.6092057321368361E-2</v>
      </c>
      <c r="Z56" s="9">
        <v>1.2069540744913099E-7</v>
      </c>
      <c r="AA56" s="9">
        <v>0.47006133563638292</v>
      </c>
      <c r="AB56" s="9">
        <f>Parameter!F45</f>
        <v>2.5000000000000001E-3</v>
      </c>
      <c r="AC56" s="9">
        <f t="shared" si="26"/>
        <v>6.3943643484719605E-5</v>
      </c>
      <c r="AD56" s="9">
        <f t="shared" si="27"/>
        <v>5.2398186370193033E-12</v>
      </c>
      <c r="AE56" s="9">
        <f t="shared" si="28"/>
        <v>2.2625762974347414E-12</v>
      </c>
      <c r="AF56" s="9">
        <f t="shared" si="29"/>
        <v>7.1298735793783601E-12</v>
      </c>
      <c r="AG56" s="9">
        <f t="shared" si="30"/>
        <v>4.373455890363105E-12</v>
      </c>
      <c r="AH56" s="9">
        <f t="shared" si="31"/>
        <v>7.1088856530196268E-6</v>
      </c>
      <c r="AI56" s="9">
        <f t="shared" si="32"/>
        <v>3.2076005681737902E-7</v>
      </c>
      <c r="AJ56" s="9">
        <f t="shared" si="33"/>
        <v>4.951557084734805E-7</v>
      </c>
      <c r="AK56" s="9">
        <f t="shared" si="34"/>
        <v>1.299272582608805E-6</v>
      </c>
      <c r="AL56" s="9">
        <f t="shared" si="35"/>
        <v>4.3793022670513525E-9</v>
      </c>
      <c r="AM56" s="9">
        <f t="shared" si="36"/>
        <v>1.0331306471685372E-7</v>
      </c>
      <c r="AN56" s="9">
        <f t="shared" si="37"/>
        <v>5.4428129905866901E-5</v>
      </c>
      <c r="AO56" s="9">
        <f t="shared" si="38"/>
        <v>6.9782170575569027E-4</v>
      </c>
      <c r="AP56" s="9">
        <f t="shared" si="39"/>
        <v>1.1523014330342091E-4</v>
      </c>
      <c r="AQ56" s="9">
        <f t="shared" si="40"/>
        <v>3.0173851862282747E-10</v>
      </c>
      <c r="AR56" s="9">
        <f t="shared" si="41"/>
        <v>1.1751533390909573E-3</v>
      </c>
    </row>
    <row r="57" spans="1:44" ht="51" x14ac:dyDescent="0.35">
      <c r="A57" s="9" t="s">
        <v>230</v>
      </c>
      <c r="B57" s="9" t="s">
        <v>73</v>
      </c>
      <c r="C57" s="9" t="s">
        <v>190</v>
      </c>
      <c r="D57" s="9" t="s">
        <v>241</v>
      </c>
      <c r="E57" s="9" t="s">
        <v>213</v>
      </c>
      <c r="F57" s="9" t="s">
        <v>56</v>
      </c>
      <c r="G57" s="9" t="s">
        <v>242</v>
      </c>
      <c r="H57" s="9">
        <v>0.14499999999999999</v>
      </c>
      <c r="I57" s="9" t="s">
        <v>253</v>
      </c>
      <c r="J57" s="9" t="b">
        <v>0</v>
      </c>
      <c r="K57" s="9" t="s">
        <v>169</v>
      </c>
      <c r="L57" s="9">
        <v>8.4571071036939935E-5</v>
      </c>
      <c r="M57" s="9">
        <v>7.7455778490000022E-12</v>
      </c>
      <c r="N57" s="9">
        <v>1.4691184127668951E-11</v>
      </c>
      <c r="O57" s="9">
        <v>1.005887936430901E-10</v>
      </c>
      <c r="P57" s="9">
        <v>2.8727822152716301E-12</v>
      </c>
      <c r="Q57" s="9">
        <v>7.0910660803823671E-6</v>
      </c>
      <c r="R57" s="9">
        <v>2.6803667686740951E-7</v>
      </c>
      <c r="S57" s="9">
        <v>4.8914234929715387E-7</v>
      </c>
      <c r="T57" s="9">
        <v>9.3259778642518565E-7</v>
      </c>
      <c r="U57" s="9">
        <v>7.3332833120484121E-9</v>
      </c>
      <c r="V57" s="9">
        <v>2.1229836896946121E-7</v>
      </c>
      <c r="W57" s="9">
        <v>3.0488762180413742E-4</v>
      </c>
      <c r="X57" s="9">
        <v>1.506410004970183E-3</v>
      </c>
      <c r="Y57" s="9">
        <v>3.315256894361592E-4</v>
      </c>
      <c r="Z57" s="9">
        <v>2.8043696725593002E-10</v>
      </c>
      <c r="AA57" s="9">
        <v>1.5496449010605989E-3</v>
      </c>
      <c r="AB57" s="9">
        <f>Parameter!F46</f>
        <v>0.14499999999999999</v>
      </c>
      <c r="AC57" s="9">
        <f t="shared" si="26"/>
        <v>1.226280530035629E-5</v>
      </c>
      <c r="AD57" s="9">
        <f t="shared" si="27"/>
        <v>1.1231087881050002E-12</v>
      </c>
      <c r="AE57" s="9">
        <f t="shared" si="28"/>
        <v>2.1302216985119978E-12</v>
      </c>
      <c r="AF57" s="9">
        <f t="shared" si="29"/>
        <v>1.4585375078248065E-11</v>
      </c>
      <c r="AG57" s="9">
        <f t="shared" si="30"/>
        <v>4.1655342121438635E-13</v>
      </c>
      <c r="AH57" s="9">
        <f t="shared" si="31"/>
        <v>1.0282045816554432E-6</v>
      </c>
      <c r="AI57" s="9">
        <f t="shared" si="32"/>
        <v>3.8865318145774377E-8</v>
      </c>
      <c r="AJ57" s="9">
        <f t="shared" si="33"/>
        <v>7.0925640648087302E-8</v>
      </c>
      <c r="AK57" s="9">
        <f t="shared" si="34"/>
        <v>1.352266790316519E-7</v>
      </c>
      <c r="AL57" s="9">
        <f t="shared" si="35"/>
        <v>1.0633260802470197E-9</v>
      </c>
      <c r="AM57" s="9">
        <f t="shared" si="36"/>
        <v>3.0783263500571874E-8</v>
      </c>
      <c r="AN57" s="9">
        <f t="shared" si="37"/>
        <v>4.4208705161599923E-5</v>
      </c>
      <c r="AO57" s="9">
        <f t="shared" si="38"/>
        <v>2.1842945072067651E-4</v>
      </c>
      <c r="AP57" s="9">
        <f t="shared" si="39"/>
        <v>4.8071224968243078E-5</v>
      </c>
      <c r="AQ57" s="9">
        <f t="shared" si="40"/>
        <v>4.0663360252109851E-11</v>
      </c>
      <c r="AR57" s="9">
        <f t="shared" si="41"/>
        <v>2.2469851065378684E-4</v>
      </c>
    </row>
    <row r="58" spans="1:44" ht="51" x14ac:dyDescent="0.35">
      <c r="A58" s="9" t="s">
        <v>231</v>
      </c>
      <c r="B58" s="9" t="s">
        <v>74</v>
      </c>
      <c r="C58" s="9" t="s">
        <v>190</v>
      </c>
      <c r="D58" s="9" t="s">
        <v>243</v>
      </c>
      <c r="E58" s="9" t="s">
        <v>213</v>
      </c>
      <c r="F58" s="9" t="s">
        <v>56</v>
      </c>
      <c r="G58" s="9" t="s">
        <v>242</v>
      </c>
      <c r="H58" s="9">
        <v>-5.0000000000000001E-3</v>
      </c>
      <c r="I58" s="9" t="s">
        <v>253</v>
      </c>
      <c r="J58" s="9" t="b">
        <v>0</v>
      </c>
      <c r="K58" s="9" t="s">
        <v>171</v>
      </c>
      <c r="L58" s="9">
        <v>7.5055638594159427E-3</v>
      </c>
      <c r="M58" s="9">
        <v>1.529461832148098E-9</v>
      </c>
      <c r="N58" s="9">
        <v>2.4049630510423502E-10</v>
      </c>
      <c r="O58" s="9">
        <v>8.6316923876219882E-10</v>
      </c>
      <c r="P58" s="9">
        <v>1.402963329481857E-9</v>
      </c>
      <c r="Q58" s="9">
        <v>5.556566671011203E-4</v>
      </c>
      <c r="R58" s="9">
        <v>9.2623785307174904E-5</v>
      </c>
      <c r="S58" s="9">
        <v>8.5698313845180155E-5</v>
      </c>
      <c r="T58" s="9">
        <v>3.9609486872003172E-4</v>
      </c>
      <c r="U58" s="9">
        <v>8.7717554376820489E-8</v>
      </c>
      <c r="V58" s="9">
        <v>3.0774041334432378E-5</v>
      </c>
      <c r="W58" s="9">
        <v>1.524989923950856E-2</v>
      </c>
      <c r="X58" s="9">
        <v>0.14794994320556831</v>
      </c>
      <c r="Y58" s="9">
        <v>1.090109510844944E-3</v>
      </c>
      <c r="Z58" s="9">
        <v>2.9159245793675991E-8</v>
      </c>
      <c r="AA58" s="9">
        <v>0.1128495871731368</v>
      </c>
      <c r="AB58" s="9">
        <f>Parameter!F47</f>
        <v>-5.0000000000000001E-3</v>
      </c>
      <c r="AC58" s="9">
        <f t="shared" si="26"/>
        <v>-3.7527819297079712E-5</v>
      </c>
      <c r="AD58" s="9">
        <f t="shared" si="27"/>
        <v>-7.6473091607404895E-12</v>
      </c>
      <c r="AE58" s="9">
        <f t="shared" si="28"/>
        <v>-1.2024815255211751E-12</v>
      </c>
      <c r="AF58" s="9">
        <f t="shared" si="29"/>
        <v>-4.3158461938109941E-12</v>
      </c>
      <c r="AG58" s="9">
        <f t="shared" si="30"/>
        <v>-7.0148166474092851E-12</v>
      </c>
      <c r="AH58" s="9">
        <f t="shared" si="31"/>
        <v>-2.7782833355056015E-6</v>
      </c>
      <c r="AI58" s="9">
        <f t="shared" si="32"/>
        <v>-4.6311892653587455E-7</v>
      </c>
      <c r="AJ58" s="9">
        <f t="shared" si="33"/>
        <v>-4.284915692259008E-7</v>
      </c>
      <c r="AK58" s="9">
        <f t="shared" si="34"/>
        <v>-1.9804743436001586E-6</v>
      </c>
      <c r="AL58" s="9">
        <f t="shared" si="35"/>
        <v>-4.3858777188410245E-10</v>
      </c>
      <c r="AM58" s="9">
        <f t="shared" si="36"/>
        <v>-1.538702066721619E-7</v>
      </c>
      <c r="AN58" s="9">
        <f t="shared" si="37"/>
        <v>-7.6249496197542806E-5</v>
      </c>
      <c r="AO58" s="9">
        <f t="shared" si="38"/>
        <v>-7.3974971602784156E-4</v>
      </c>
      <c r="AP58" s="9">
        <f t="shared" si="39"/>
        <v>-5.4505475542247196E-6</v>
      </c>
      <c r="AQ58" s="9">
        <f t="shared" si="40"/>
        <v>-1.4579622896837995E-10</v>
      </c>
      <c r="AR58" s="9">
        <f t="shared" si="41"/>
        <v>-5.6424793586568403E-4</v>
      </c>
    </row>
    <row r="59" spans="1:44" ht="51" x14ac:dyDescent="0.35">
      <c r="A59" s="9" t="s">
        <v>232</v>
      </c>
      <c r="B59" s="9" t="s">
        <v>75</v>
      </c>
      <c r="C59" s="9" t="s">
        <v>190</v>
      </c>
      <c r="D59" s="9" t="s">
        <v>246</v>
      </c>
      <c r="E59" s="9" t="s">
        <v>213</v>
      </c>
      <c r="F59" s="9" t="s">
        <v>56</v>
      </c>
      <c r="G59" s="9" t="s">
        <v>242</v>
      </c>
      <c r="H59" s="9">
        <v>0.17967</v>
      </c>
      <c r="I59" s="9" t="s">
        <v>254</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232</v>
      </c>
      <c r="B60" s="9" t="s">
        <v>75</v>
      </c>
      <c r="C60" s="9" t="s">
        <v>190</v>
      </c>
      <c r="D60" s="9" t="s">
        <v>246</v>
      </c>
      <c r="E60" s="9" t="s">
        <v>213</v>
      </c>
      <c r="F60" s="9" t="s">
        <v>56</v>
      </c>
      <c r="G60" s="9" t="s">
        <v>242</v>
      </c>
      <c r="H60" s="9">
        <v>1.666666E-2</v>
      </c>
      <c r="I60" s="9" t="s">
        <v>254</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214</v>
      </c>
      <c r="B61" s="9" t="s">
        <v>57</v>
      </c>
      <c r="C61" s="9" t="s">
        <v>190</v>
      </c>
      <c r="D61" s="9" t="s">
        <v>242</v>
      </c>
      <c r="E61" s="9" t="s">
        <v>214</v>
      </c>
      <c r="F61" s="9" t="s">
        <v>57</v>
      </c>
      <c r="G61" s="9" t="s">
        <v>242</v>
      </c>
      <c r="H61" s="9">
        <v>-1</v>
      </c>
      <c r="I61" s="9" t="s">
        <v>252</v>
      </c>
      <c r="J61" s="9" t="b">
        <v>0</v>
      </c>
      <c r="AB61" s="9">
        <f>H61</f>
        <v>-1</v>
      </c>
      <c r="AC61" s="9">
        <f t="shared" ref="AC61:AR61" si="42">+AC62+AC63+AC64+AC65+AC66+AC67</f>
        <v>2.2933107111305504E-2</v>
      </c>
      <c r="AD61" s="9">
        <f t="shared" si="42"/>
        <v>3.6133039487994271E-9</v>
      </c>
      <c r="AE61" s="9">
        <f t="shared" si="42"/>
        <v>3.723661120748826E-10</v>
      </c>
      <c r="AF61" s="9">
        <f t="shared" si="42"/>
        <v>1.9810642529854362E-9</v>
      </c>
      <c r="AG61" s="9">
        <f t="shared" si="42"/>
        <v>2.048955171636261E-9</v>
      </c>
      <c r="AH61" s="9">
        <f t="shared" si="42"/>
        <v>1.0864966131807273E-3</v>
      </c>
      <c r="AI61" s="9">
        <f t="shared" si="42"/>
        <v>9.9779632338382388E-5</v>
      </c>
      <c r="AJ61" s="9">
        <f t="shared" si="42"/>
        <v>8.8895523931956897E-5</v>
      </c>
      <c r="AK61" s="9">
        <f t="shared" si="42"/>
        <v>3.1800264658497047E-4</v>
      </c>
      <c r="AL61" s="9">
        <f t="shared" si="42"/>
        <v>1.4949253042907975E-7</v>
      </c>
      <c r="AM61" s="9">
        <f t="shared" si="42"/>
        <v>3.4406478563081316E-5</v>
      </c>
      <c r="AN61" s="9">
        <f t="shared" si="42"/>
        <v>3.8718350901162976E-2</v>
      </c>
      <c r="AO61" s="9">
        <f t="shared" si="42"/>
        <v>1.0680528699595726</v>
      </c>
      <c r="AP61" s="9">
        <f t="shared" si="42"/>
        <v>1.5098746203112295E-3</v>
      </c>
      <c r="AQ61" s="9">
        <f t="shared" si="42"/>
        <v>3.0773173056806833E-8</v>
      </c>
      <c r="AR61" s="9">
        <f t="shared" si="42"/>
        <v>0.26807837057621603</v>
      </c>
    </row>
    <row r="62" spans="1:44" ht="76" x14ac:dyDescent="0.35">
      <c r="A62" s="9" t="s">
        <v>216</v>
      </c>
      <c r="B62" s="9" t="s">
        <v>59</v>
      </c>
      <c r="C62" s="9" t="s">
        <v>191</v>
      </c>
      <c r="D62" s="9" t="s">
        <v>243</v>
      </c>
      <c r="E62" s="9" t="s">
        <v>214</v>
      </c>
      <c r="F62" s="9" t="s">
        <v>57</v>
      </c>
      <c r="G62" s="9" t="s">
        <v>242</v>
      </c>
      <c r="H62" s="9">
        <v>0.1</v>
      </c>
      <c r="I62" s="9" t="s">
        <v>253</v>
      </c>
      <c r="J62" s="9" t="b">
        <v>0</v>
      </c>
      <c r="K62" s="9" t="s">
        <v>173</v>
      </c>
      <c r="L62" s="9">
        <v>7.7066777005589532E-2</v>
      </c>
      <c r="M62" s="9">
        <v>6.402536531517956E-9</v>
      </c>
      <c r="N62" s="9">
        <v>1.4262036635624469E-9</v>
      </c>
      <c r="O62" s="9">
        <v>1.5477840105608141E-8</v>
      </c>
      <c r="P62" s="9">
        <v>6.9399782334895619E-9</v>
      </c>
      <c r="Q62" s="9">
        <v>2.163581304222899E-3</v>
      </c>
      <c r="R62" s="9">
        <v>2.041083242763148E-4</v>
      </c>
      <c r="S62" s="9">
        <v>1.595775567622508E-4</v>
      </c>
      <c r="T62" s="9">
        <v>5.2652088368769967E-4</v>
      </c>
      <c r="U62" s="9">
        <v>5.6672331668426052E-7</v>
      </c>
      <c r="V62" s="9">
        <v>4.7442212478853127E-5</v>
      </c>
      <c r="W62" s="9">
        <v>0.30783071783792282</v>
      </c>
      <c r="X62" s="9">
        <v>2.460357086066963</v>
      </c>
      <c r="Y62" s="9">
        <v>5.0258631874219159E-3</v>
      </c>
      <c r="Z62" s="9">
        <v>2.0096689658806739E-7</v>
      </c>
      <c r="AA62" s="9">
        <v>0.51339355905937734</v>
      </c>
      <c r="AB62" s="9">
        <f>Parameter!F48</f>
        <v>0.1</v>
      </c>
      <c r="AC62" s="9">
        <f t="shared" ref="AC62:AC67" si="43">AB62*L62</f>
        <v>7.7066777005589532E-3</v>
      </c>
      <c r="AD62" s="9">
        <f t="shared" ref="AD62:AD67" si="44">AB62*M62</f>
        <v>6.402536531517956E-10</v>
      </c>
      <c r="AE62" s="9">
        <f t="shared" ref="AE62:AE67" si="45">AB62*N62</f>
        <v>1.426203663562447E-10</v>
      </c>
      <c r="AF62" s="9">
        <f t="shared" ref="AF62:AF67" si="46">AB62*O62</f>
        <v>1.5477840105608141E-9</v>
      </c>
      <c r="AG62" s="9">
        <f t="shared" ref="AG62:AG67" si="47">AB62*P62</f>
        <v>6.9399782334895619E-10</v>
      </c>
      <c r="AH62" s="9">
        <f t="shared" ref="AH62:AH67" si="48">AB62*Q62</f>
        <v>2.163581304222899E-4</v>
      </c>
      <c r="AI62" s="9">
        <f t="shared" ref="AI62:AI67" si="49">AB62*R62</f>
        <v>2.041083242763148E-5</v>
      </c>
      <c r="AJ62" s="9">
        <f t="shared" ref="AJ62:AJ67" si="50">AB62*S62</f>
        <v>1.5957755676225079E-5</v>
      </c>
      <c r="AK62" s="9">
        <f t="shared" ref="AK62:AK67" si="51">AB62*T62</f>
        <v>5.2652088368769967E-5</v>
      </c>
      <c r="AL62" s="9">
        <f t="shared" ref="AL62:AL67" si="52">AB62*U62</f>
        <v>5.6672331668426054E-8</v>
      </c>
      <c r="AM62" s="9">
        <f t="shared" ref="AM62:AM67" si="53">AB62*V62</f>
        <v>4.7442212478853128E-6</v>
      </c>
      <c r="AN62" s="9">
        <f t="shared" ref="AN62:AN67" si="54">AB62*W62</f>
        <v>3.0783071783792283E-2</v>
      </c>
      <c r="AO62" s="9">
        <f t="shared" ref="AO62:AO67" si="55">AB62*X62</f>
        <v>0.24603570860669632</v>
      </c>
      <c r="AP62" s="9">
        <f t="shared" ref="AP62:AP67" si="56">AB62*Y62</f>
        <v>5.0258631874219156E-4</v>
      </c>
      <c r="AQ62" s="9">
        <f t="shared" ref="AQ62:AQ67" si="57">AB62*Z62</f>
        <v>2.009668965880674E-8</v>
      </c>
      <c r="AR62" s="9">
        <f t="shared" ref="AR62:AR67" si="58">AB62*AA62</f>
        <v>5.1339355905937738E-2</v>
      </c>
    </row>
    <row r="63" spans="1:44" ht="51" x14ac:dyDescent="0.35">
      <c r="A63" s="9" t="s">
        <v>219</v>
      </c>
      <c r="B63" s="9" t="s">
        <v>62</v>
      </c>
      <c r="C63" s="9" t="s">
        <v>190</v>
      </c>
      <c r="D63" s="9" t="s">
        <v>243</v>
      </c>
      <c r="E63" s="9" t="s">
        <v>214</v>
      </c>
      <c r="F63" s="9" t="s">
        <v>57</v>
      </c>
      <c r="G63" s="9" t="s">
        <v>242</v>
      </c>
      <c r="H63" s="9">
        <v>1</v>
      </c>
      <c r="I63" s="9" t="s">
        <v>253</v>
      </c>
      <c r="J63" s="9" t="b">
        <v>0</v>
      </c>
      <c r="K63" s="9" t="s">
        <v>175</v>
      </c>
      <c r="L63" s="9">
        <v>3.0974054272406911E-4</v>
      </c>
      <c r="M63" s="9">
        <v>1.5765961614265349E-11</v>
      </c>
      <c r="N63" s="9">
        <v>1.655245468212227E-11</v>
      </c>
      <c r="O63" s="9">
        <v>4.6494778693260929E-11</v>
      </c>
      <c r="P63" s="9">
        <v>4.9053654295195233E-12</v>
      </c>
      <c r="Q63" s="9">
        <v>5.4275347281213197E-5</v>
      </c>
      <c r="R63" s="9">
        <v>7.2594054247415423E-7</v>
      </c>
      <c r="S63" s="9">
        <v>1.630578789203003E-6</v>
      </c>
      <c r="T63" s="9">
        <v>2.5387297337461032E-6</v>
      </c>
      <c r="U63" s="9">
        <v>3.1719761261650253E-8</v>
      </c>
      <c r="V63" s="9">
        <v>2.2311383772157039E-7</v>
      </c>
      <c r="W63" s="9">
        <v>2.3178496694888599E-4</v>
      </c>
      <c r="X63" s="9">
        <v>1.9021901916218039E-3</v>
      </c>
      <c r="Y63" s="9">
        <v>1.5218652702543979E-4</v>
      </c>
      <c r="Z63" s="9">
        <v>8.1217964624151771E-10</v>
      </c>
      <c r="AA63" s="9">
        <v>7.1222998808550394E-3</v>
      </c>
      <c r="AB63" s="9">
        <f>Parameter!F49</f>
        <v>1</v>
      </c>
      <c r="AC63" s="9">
        <f t="shared" si="43"/>
        <v>3.0974054272406911E-4</v>
      </c>
      <c r="AD63" s="9">
        <f t="shared" si="44"/>
        <v>1.5765961614265349E-11</v>
      </c>
      <c r="AE63" s="9">
        <f t="shared" si="45"/>
        <v>1.655245468212227E-11</v>
      </c>
      <c r="AF63" s="9">
        <f t="shared" si="46"/>
        <v>4.6494778693260929E-11</v>
      </c>
      <c r="AG63" s="9">
        <f t="shared" si="47"/>
        <v>4.9053654295195233E-12</v>
      </c>
      <c r="AH63" s="9">
        <f t="shared" si="48"/>
        <v>5.4275347281213197E-5</v>
      </c>
      <c r="AI63" s="9">
        <f t="shared" si="49"/>
        <v>7.2594054247415423E-7</v>
      </c>
      <c r="AJ63" s="9">
        <f t="shared" si="50"/>
        <v>1.630578789203003E-6</v>
      </c>
      <c r="AK63" s="9">
        <f t="shared" si="51"/>
        <v>2.5387297337461032E-6</v>
      </c>
      <c r="AL63" s="9">
        <f t="shared" si="52"/>
        <v>3.1719761261650253E-8</v>
      </c>
      <c r="AM63" s="9">
        <f t="shared" si="53"/>
        <v>2.2311383772157039E-7</v>
      </c>
      <c r="AN63" s="9">
        <f t="shared" si="54"/>
        <v>2.3178496694888599E-4</v>
      </c>
      <c r="AO63" s="9">
        <f t="shared" si="55"/>
        <v>1.9021901916218039E-3</v>
      </c>
      <c r="AP63" s="9">
        <f t="shared" si="56"/>
        <v>1.5218652702543979E-4</v>
      </c>
      <c r="AQ63" s="9">
        <f t="shared" si="57"/>
        <v>8.1217964624151771E-10</v>
      </c>
      <c r="AR63" s="9">
        <f t="shared" si="58"/>
        <v>7.1222998808550394E-3</v>
      </c>
    </row>
    <row r="64" spans="1:44" ht="51" x14ac:dyDescent="0.35">
      <c r="A64" s="9" t="s">
        <v>222</v>
      </c>
      <c r="B64" s="9" t="s">
        <v>76</v>
      </c>
      <c r="C64" s="9" t="s">
        <v>190</v>
      </c>
      <c r="D64" s="9" t="s">
        <v>241</v>
      </c>
      <c r="E64" s="9" t="s">
        <v>214</v>
      </c>
      <c r="F64" s="9" t="s">
        <v>57</v>
      </c>
      <c r="G64" s="9" t="s">
        <v>242</v>
      </c>
      <c r="H64" s="9">
        <v>-0.73</v>
      </c>
      <c r="I64" s="9" t="s">
        <v>253</v>
      </c>
      <c r="J64" s="9" t="b">
        <v>0</v>
      </c>
      <c r="K64" s="9" t="s">
        <v>177</v>
      </c>
      <c r="L64" s="9">
        <v>4.1533967116424647E-3</v>
      </c>
      <c r="M64" s="9">
        <v>3.9717049824658621E-10</v>
      </c>
      <c r="N64" s="9">
        <v>2.9966971524019948E-10</v>
      </c>
      <c r="O64" s="9">
        <v>3.476046716543653E-10</v>
      </c>
      <c r="P64" s="9">
        <v>5.1334158201510101E-10</v>
      </c>
      <c r="Q64" s="9">
        <v>2.1018190807527829E-4</v>
      </c>
      <c r="R64" s="9">
        <v>2.7392161600459259E-5</v>
      </c>
      <c r="S64" s="9">
        <v>2.9057712043204831E-5</v>
      </c>
      <c r="T64" s="9">
        <v>9.9614994803967662E-5</v>
      </c>
      <c r="U64" s="9">
        <v>1.4528493378483049E-7</v>
      </c>
      <c r="V64" s="9">
        <v>8.6430791704034756E-6</v>
      </c>
      <c r="W64" s="9">
        <v>4.155343806156322E-3</v>
      </c>
      <c r="X64" s="9">
        <v>0.113904487023419</v>
      </c>
      <c r="Y64" s="9">
        <v>7.6105250105089437E-4</v>
      </c>
      <c r="Z64" s="9">
        <v>3.362208416897563E-8</v>
      </c>
      <c r="AA64" s="9">
        <v>5.8870639752513762E-2</v>
      </c>
      <c r="AB64" s="9">
        <f>Parameter!F50</f>
        <v>-0.73</v>
      </c>
      <c r="AC64" s="9">
        <f t="shared" si="43"/>
        <v>-3.0319795994989992E-3</v>
      </c>
      <c r="AD64" s="9">
        <f t="shared" si="44"/>
        <v>-2.8993446372000794E-10</v>
      </c>
      <c r="AE64" s="9">
        <f t="shared" si="45"/>
        <v>-2.1875889212534561E-10</v>
      </c>
      <c r="AF64" s="9">
        <f t="shared" si="46"/>
        <v>-2.5375141030768668E-10</v>
      </c>
      <c r="AG64" s="9">
        <f t="shared" si="47"/>
        <v>-3.7473935487102374E-10</v>
      </c>
      <c r="AH64" s="9">
        <f t="shared" si="48"/>
        <v>-1.5343279289495315E-4</v>
      </c>
      <c r="AI64" s="9">
        <f t="shared" si="49"/>
        <v>-1.9996277968335259E-5</v>
      </c>
      <c r="AJ64" s="9">
        <f t="shared" si="50"/>
        <v>-2.1212129791539525E-5</v>
      </c>
      <c r="AK64" s="9">
        <f t="shared" si="51"/>
        <v>-7.2718946206896395E-5</v>
      </c>
      <c r="AL64" s="9">
        <f t="shared" si="52"/>
        <v>-1.0605800166292626E-7</v>
      </c>
      <c r="AM64" s="9">
        <f t="shared" si="53"/>
        <v>-6.3094477943945374E-6</v>
      </c>
      <c r="AN64" s="9">
        <f t="shared" si="54"/>
        <v>-3.0334009784941151E-3</v>
      </c>
      <c r="AO64" s="9">
        <f t="shared" si="55"/>
        <v>-8.3150275527095863E-2</v>
      </c>
      <c r="AP64" s="9">
        <f t="shared" si="56"/>
        <v>-5.5556832576715283E-4</v>
      </c>
      <c r="AQ64" s="9">
        <f t="shared" si="57"/>
        <v>-2.4544121443352209E-8</v>
      </c>
      <c r="AR64" s="9">
        <f t="shared" si="58"/>
        <v>-4.2975567019335047E-2</v>
      </c>
    </row>
    <row r="65" spans="1:44" ht="63.5" x14ac:dyDescent="0.35">
      <c r="A65" s="9" t="s">
        <v>233</v>
      </c>
      <c r="B65" s="9" t="s">
        <v>77</v>
      </c>
      <c r="C65" s="9" t="s">
        <v>190</v>
      </c>
      <c r="D65" s="9" t="s">
        <v>241</v>
      </c>
      <c r="E65" s="9" t="s">
        <v>214</v>
      </c>
      <c r="F65" s="9" t="s">
        <v>57</v>
      </c>
      <c r="G65" s="9" t="s">
        <v>242</v>
      </c>
      <c r="H65" s="9">
        <v>-1</v>
      </c>
      <c r="I65" s="9" t="s">
        <v>253</v>
      </c>
      <c r="J65" s="9" t="b">
        <v>0</v>
      </c>
      <c r="K65" s="9" t="s">
        <v>179</v>
      </c>
      <c r="L65" s="9">
        <v>-1.7948668467521481E-2</v>
      </c>
      <c r="M65" s="9">
        <v>-3.2472187977533741E-9</v>
      </c>
      <c r="N65" s="9">
        <v>-4.3186967716186122E-10</v>
      </c>
      <c r="O65" s="9">
        <v>-6.4052989783904776E-10</v>
      </c>
      <c r="P65" s="9">
        <v>-1.7247913377288089E-9</v>
      </c>
      <c r="Q65" s="9">
        <v>-9.6929592837217732E-4</v>
      </c>
      <c r="R65" s="9">
        <v>-9.8639137336612015E-5</v>
      </c>
      <c r="S65" s="9">
        <v>-9.2519319258068332E-5</v>
      </c>
      <c r="T65" s="9">
        <v>-3.3553077468935082E-4</v>
      </c>
      <c r="U65" s="9">
        <v>-1.671584391619297E-7</v>
      </c>
      <c r="V65" s="9">
        <v>-3.5748591271868967E-5</v>
      </c>
      <c r="W65" s="9">
        <v>-1.067369112891592E-2</v>
      </c>
      <c r="X65" s="9">
        <v>-0.9032652466883504</v>
      </c>
      <c r="Y65" s="9">
        <v>-1.410670100310751E-3</v>
      </c>
      <c r="Z65" s="9">
        <v>-3.4408425195110783E-8</v>
      </c>
      <c r="AA65" s="9">
        <v>-0.25259228180875831</v>
      </c>
      <c r="AB65" s="9">
        <f>Parameter!F51</f>
        <v>-1</v>
      </c>
      <c r="AC65" s="9">
        <f t="shared" si="43"/>
        <v>1.7948668467521481E-2</v>
      </c>
      <c r="AD65" s="9">
        <f t="shared" si="44"/>
        <v>3.2472187977533741E-9</v>
      </c>
      <c r="AE65" s="9">
        <f t="shared" si="45"/>
        <v>4.3186967716186122E-10</v>
      </c>
      <c r="AF65" s="9">
        <f t="shared" si="46"/>
        <v>6.4052989783904776E-10</v>
      </c>
      <c r="AG65" s="9">
        <f t="shared" si="47"/>
        <v>1.7247913377288089E-9</v>
      </c>
      <c r="AH65" s="9">
        <f t="shared" si="48"/>
        <v>9.6929592837217732E-4</v>
      </c>
      <c r="AI65" s="9">
        <f t="shared" si="49"/>
        <v>9.8639137336612015E-5</v>
      </c>
      <c r="AJ65" s="9">
        <f t="shared" si="50"/>
        <v>9.2519319258068332E-5</v>
      </c>
      <c r="AK65" s="9">
        <f t="shared" si="51"/>
        <v>3.3553077468935082E-4</v>
      </c>
      <c r="AL65" s="9">
        <f t="shared" si="52"/>
        <v>1.671584391619297E-7</v>
      </c>
      <c r="AM65" s="9">
        <f t="shared" si="53"/>
        <v>3.5748591271868967E-5</v>
      </c>
      <c r="AN65" s="9">
        <f t="shared" si="54"/>
        <v>1.067369112891592E-2</v>
      </c>
      <c r="AO65" s="9">
        <f t="shared" si="55"/>
        <v>0.9032652466883504</v>
      </c>
      <c r="AP65" s="9">
        <f t="shared" si="56"/>
        <v>1.410670100310751E-3</v>
      </c>
      <c r="AQ65" s="9">
        <f t="shared" si="57"/>
        <v>3.4408425195110783E-8</v>
      </c>
      <c r="AR65" s="9">
        <f t="shared" si="58"/>
        <v>0.25259228180875831</v>
      </c>
    </row>
    <row r="66" spans="1:44" ht="51" x14ac:dyDescent="0.35">
      <c r="A66" s="9" t="s">
        <v>234</v>
      </c>
      <c r="B66" s="9" t="s">
        <v>78</v>
      </c>
      <c r="C66" s="9" t="s">
        <v>190</v>
      </c>
      <c r="D66" s="9" t="s">
        <v>247</v>
      </c>
      <c r="E66" s="9" t="s">
        <v>214</v>
      </c>
      <c r="F66" s="9" t="s">
        <v>57</v>
      </c>
      <c r="G66" s="9" t="s">
        <v>242</v>
      </c>
      <c r="H66" s="9">
        <v>1.7100000000000001E-9</v>
      </c>
      <c r="I66" s="9" t="s">
        <v>254</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235</v>
      </c>
      <c r="B67" s="9" t="s">
        <v>79</v>
      </c>
      <c r="C67" s="9" t="s">
        <v>190</v>
      </c>
      <c r="D67" s="9" t="s">
        <v>247</v>
      </c>
      <c r="E67" s="9" t="s">
        <v>214</v>
      </c>
      <c r="F67" s="9" t="s">
        <v>57</v>
      </c>
      <c r="G67" s="9" t="s">
        <v>242</v>
      </c>
      <c r="H67" s="9">
        <v>2.3099999999999998E-8</v>
      </c>
      <c r="I67" s="9" t="s">
        <v>254</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215</v>
      </c>
      <c r="B68" s="9" t="s">
        <v>58</v>
      </c>
      <c r="C68" s="9" t="s">
        <v>190</v>
      </c>
      <c r="D68" s="9" t="s">
        <v>242</v>
      </c>
      <c r="E68" s="9" t="s">
        <v>215</v>
      </c>
      <c r="F68" s="9" t="s">
        <v>58</v>
      </c>
      <c r="G68" s="9" t="s">
        <v>242</v>
      </c>
      <c r="H68" s="9">
        <v>-1</v>
      </c>
      <c r="I68" s="9" t="s">
        <v>252</v>
      </c>
      <c r="J68" s="9" t="b">
        <v>0</v>
      </c>
      <c r="AB68" s="9">
        <f>H68</f>
        <v>-1</v>
      </c>
      <c r="AC68" s="9">
        <f t="shared" ref="AC68:AR68" si="59">+AC69+AC70+AC71+AC72</f>
        <v>2.1802007317800957E-2</v>
      </c>
      <c r="AD68" s="9">
        <f t="shared" si="59"/>
        <v>3.5673456243292719E-9</v>
      </c>
      <c r="AE68" s="9">
        <f t="shared" si="59"/>
        <v>5.0326236633998355E-10</v>
      </c>
      <c r="AF68" s="9">
        <f t="shared" si="59"/>
        <v>1.4144288793194547E-9</v>
      </c>
      <c r="AG68" s="9">
        <f t="shared" si="59"/>
        <v>2.0717902494032872E-9</v>
      </c>
      <c r="AH68" s="9">
        <f t="shared" si="59"/>
        <v>1.0774749935833223E-3</v>
      </c>
      <c r="AI68" s="9">
        <f t="shared" si="59"/>
        <v>1.0884455355042775E-4</v>
      </c>
      <c r="AJ68" s="9">
        <f t="shared" si="59"/>
        <v>1.0049819709618087E-4</v>
      </c>
      <c r="AK68" s="9">
        <f t="shared" si="59"/>
        <v>3.6185681887373577E-4</v>
      </c>
      <c r="AL68" s="9">
        <f t="shared" si="59"/>
        <v>1.9549460499614273E-7</v>
      </c>
      <c r="AM68" s="9">
        <f t="shared" si="59"/>
        <v>3.8120701895811622E-5</v>
      </c>
      <c r="AN68" s="9">
        <f t="shared" si="59"/>
        <v>2.6128431020812061E-2</v>
      </c>
      <c r="AO68" s="9">
        <f t="shared" si="59"/>
        <v>1.0262831009916986</v>
      </c>
      <c r="AP68" s="9">
        <f t="shared" si="59"/>
        <v>1.6619632596818468E-3</v>
      </c>
      <c r="AQ68" s="9">
        <f t="shared" si="59"/>
        <v>4.4456770024514151E-8</v>
      </c>
      <c r="AR68" s="9">
        <f t="shared" si="59"/>
        <v>0.27826195976172718</v>
      </c>
    </row>
    <row r="69" spans="1:44" ht="76" x14ac:dyDescent="0.35">
      <c r="A69" s="9" t="s">
        <v>216</v>
      </c>
      <c r="B69" s="9" t="s">
        <v>59</v>
      </c>
      <c r="C69" s="9" t="s">
        <v>191</v>
      </c>
      <c r="D69" s="9" t="s">
        <v>243</v>
      </c>
      <c r="E69" s="9" t="s">
        <v>215</v>
      </c>
      <c r="F69" s="9" t="s">
        <v>58</v>
      </c>
      <c r="G69" s="9" t="s">
        <v>242</v>
      </c>
      <c r="H69" s="9">
        <v>0.05</v>
      </c>
      <c r="I69" s="9" t="s">
        <v>253</v>
      </c>
      <c r="J69" s="9" t="b">
        <v>0</v>
      </c>
      <c r="K69" s="9" t="s">
        <v>181</v>
      </c>
      <c r="L69" s="9">
        <v>7.7066777005589532E-2</v>
      </c>
      <c r="M69" s="9">
        <v>6.402536531517956E-9</v>
      </c>
      <c r="N69" s="9">
        <v>1.4262036635624469E-9</v>
      </c>
      <c r="O69" s="9">
        <v>1.5477840105608141E-8</v>
      </c>
      <c r="P69" s="9">
        <v>6.9399782334895619E-9</v>
      </c>
      <c r="Q69" s="9">
        <v>2.163581304222899E-3</v>
      </c>
      <c r="R69" s="9">
        <v>2.041083242763148E-4</v>
      </c>
      <c r="S69" s="9">
        <v>1.595775567622508E-4</v>
      </c>
      <c r="T69" s="9">
        <v>5.2652088368769967E-4</v>
      </c>
      <c r="U69" s="9">
        <v>5.6672331668426052E-7</v>
      </c>
      <c r="V69" s="9">
        <v>4.7442212478853127E-5</v>
      </c>
      <c r="W69" s="9">
        <v>0.30783071783792282</v>
      </c>
      <c r="X69" s="9">
        <v>2.460357086066963</v>
      </c>
      <c r="Y69" s="9">
        <v>5.0258631874219159E-3</v>
      </c>
      <c r="Z69" s="9">
        <v>2.0096689658806739E-7</v>
      </c>
      <c r="AA69" s="9">
        <v>0.51339355905937734</v>
      </c>
      <c r="AB69" s="9">
        <f>Parameter!F52</f>
        <v>0.05</v>
      </c>
      <c r="AC69" s="9">
        <f>AB69*L69</f>
        <v>3.8533388502794766E-3</v>
      </c>
      <c r="AD69" s="9">
        <f>AB69*M69</f>
        <v>3.201268265758978E-10</v>
      </c>
      <c r="AE69" s="9">
        <f>AB69*N69</f>
        <v>7.1310183178122352E-11</v>
      </c>
      <c r="AF69" s="9">
        <f>AB69*O69</f>
        <v>7.7389200528040703E-10</v>
      </c>
      <c r="AG69" s="9">
        <f>AB69*P69</f>
        <v>3.469989116744781E-10</v>
      </c>
      <c r="AH69" s="9">
        <f>AB69*Q69</f>
        <v>1.0817906521114495E-4</v>
      </c>
      <c r="AI69" s="9">
        <f>AB69*R69</f>
        <v>1.020541621381574E-5</v>
      </c>
      <c r="AJ69" s="9">
        <f>AB69*S69</f>
        <v>7.9788778381125396E-6</v>
      </c>
      <c r="AK69" s="9">
        <f>AB69*T69</f>
        <v>2.6326044184384983E-5</v>
      </c>
      <c r="AL69" s="9">
        <f>AB69*U69</f>
        <v>2.8336165834213027E-8</v>
      </c>
      <c r="AM69" s="9">
        <f>AB69*V69</f>
        <v>2.3721106239426564E-6</v>
      </c>
      <c r="AN69" s="9">
        <f>AB69*W69</f>
        <v>1.5391535891896142E-2</v>
      </c>
      <c r="AO69" s="9">
        <f>AB69*X69</f>
        <v>0.12301785430334816</v>
      </c>
      <c r="AP69" s="9">
        <f>AB69*Y69</f>
        <v>2.5129315937109578E-4</v>
      </c>
      <c r="AQ69" s="9">
        <f>AB69*Z69</f>
        <v>1.004834482940337E-8</v>
      </c>
      <c r="AR69" s="9">
        <f>AB69*AA69</f>
        <v>2.5669677952968869E-2</v>
      </c>
    </row>
    <row r="70" spans="1:44" ht="63.5" x14ac:dyDescent="0.35">
      <c r="A70" s="9" t="s">
        <v>233</v>
      </c>
      <c r="B70" s="9" t="s">
        <v>77</v>
      </c>
      <c r="C70" s="9" t="s">
        <v>190</v>
      </c>
      <c r="D70" s="9" t="s">
        <v>241</v>
      </c>
      <c r="E70" s="9" t="s">
        <v>215</v>
      </c>
      <c r="F70" s="9" t="s">
        <v>58</v>
      </c>
      <c r="G70" s="9" t="s">
        <v>242</v>
      </c>
      <c r="H70" s="9">
        <v>-1</v>
      </c>
      <c r="I70" s="9" t="s">
        <v>253</v>
      </c>
      <c r="J70" s="9" t="b">
        <v>0</v>
      </c>
      <c r="K70" s="9" t="s">
        <v>183</v>
      </c>
      <c r="L70" s="9">
        <v>-1.7948668467521481E-2</v>
      </c>
      <c r="M70" s="9">
        <v>-3.2472187977533741E-9</v>
      </c>
      <c r="N70" s="9">
        <v>-4.3186967716186122E-10</v>
      </c>
      <c r="O70" s="9">
        <v>-6.4052989783904776E-10</v>
      </c>
      <c r="P70" s="9">
        <v>-1.7247913377288089E-9</v>
      </c>
      <c r="Q70" s="9">
        <v>-9.6929592837217732E-4</v>
      </c>
      <c r="R70" s="9">
        <v>-9.8639137336612015E-5</v>
      </c>
      <c r="S70" s="9">
        <v>-9.2519319258068332E-5</v>
      </c>
      <c r="T70" s="9">
        <v>-3.3553077468935082E-4</v>
      </c>
      <c r="U70" s="9">
        <v>-1.671584391619297E-7</v>
      </c>
      <c r="V70" s="9">
        <v>-3.5748591271868967E-5</v>
      </c>
      <c r="W70" s="9">
        <v>-1.067369112891592E-2</v>
      </c>
      <c r="X70" s="9">
        <v>-0.9032652466883504</v>
      </c>
      <c r="Y70" s="9">
        <v>-1.410670100310751E-3</v>
      </c>
      <c r="Z70" s="9">
        <v>-3.4408425195110783E-8</v>
      </c>
      <c r="AA70" s="9">
        <v>-0.25259228180875831</v>
      </c>
      <c r="AB70" s="9">
        <f>Parameter!F53</f>
        <v>-1</v>
      </c>
      <c r="AC70" s="9">
        <f>AB70*L70</f>
        <v>1.7948668467521481E-2</v>
      </c>
      <c r="AD70" s="9">
        <f>AB70*M70</f>
        <v>3.2472187977533741E-9</v>
      </c>
      <c r="AE70" s="9">
        <f>AB70*N70</f>
        <v>4.3186967716186122E-10</v>
      </c>
      <c r="AF70" s="9">
        <f>AB70*O70</f>
        <v>6.4052989783904776E-10</v>
      </c>
      <c r="AG70" s="9">
        <f>AB70*P70</f>
        <v>1.7247913377288089E-9</v>
      </c>
      <c r="AH70" s="9">
        <f>AB70*Q70</f>
        <v>9.6929592837217732E-4</v>
      </c>
      <c r="AI70" s="9">
        <f>AB70*R70</f>
        <v>9.8639137336612015E-5</v>
      </c>
      <c r="AJ70" s="9">
        <f>AB70*S70</f>
        <v>9.2519319258068332E-5</v>
      </c>
      <c r="AK70" s="9">
        <f>AB70*T70</f>
        <v>3.3553077468935082E-4</v>
      </c>
      <c r="AL70" s="9">
        <f>AB70*U70</f>
        <v>1.671584391619297E-7</v>
      </c>
      <c r="AM70" s="9">
        <f>AB70*V70</f>
        <v>3.5748591271868967E-5</v>
      </c>
      <c r="AN70" s="9">
        <f>AB70*W70</f>
        <v>1.067369112891592E-2</v>
      </c>
      <c r="AO70" s="9">
        <f>AB70*X70</f>
        <v>0.9032652466883504</v>
      </c>
      <c r="AP70" s="9">
        <f>AB70*Y70</f>
        <v>1.410670100310751E-3</v>
      </c>
      <c r="AQ70" s="9">
        <f>AB70*Z70</f>
        <v>3.4408425195110783E-8</v>
      </c>
      <c r="AR70" s="9">
        <f>AB70*AA70</f>
        <v>0.25259228180875831</v>
      </c>
    </row>
    <row r="71" spans="1:44" ht="51" x14ac:dyDescent="0.35">
      <c r="A71" s="9" t="s">
        <v>234</v>
      </c>
      <c r="B71" s="9" t="s">
        <v>78</v>
      </c>
      <c r="C71" s="9" t="s">
        <v>190</v>
      </c>
      <c r="D71" s="9" t="s">
        <v>247</v>
      </c>
      <c r="E71" s="9" t="s">
        <v>215</v>
      </c>
      <c r="F71" s="9" t="s">
        <v>58</v>
      </c>
      <c r="G71" s="9" t="s">
        <v>242</v>
      </c>
      <c r="H71" s="9">
        <v>1.7100000000000001E-9</v>
      </c>
      <c r="I71" s="9" t="s">
        <v>254</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235</v>
      </c>
      <c r="B72" s="9" t="s">
        <v>79</v>
      </c>
      <c r="C72" s="9" t="s">
        <v>190</v>
      </c>
      <c r="D72" s="9" t="s">
        <v>247</v>
      </c>
      <c r="E72" s="9" t="s">
        <v>215</v>
      </c>
      <c r="F72" s="9" t="s">
        <v>58</v>
      </c>
      <c r="G72" s="9" t="s">
        <v>242</v>
      </c>
      <c r="H72" s="9">
        <v>2.3099999999999998E-8</v>
      </c>
      <c r="I72" s="9" t="s">
        <v>254</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200</v>
      </c>
      <c r="B1" s="5" t="s">
        <v>236</v>
      </c>
      <c r="C1" s="5" t="s">
        <v>237</v>
      </c>
      <c r="D1" s="5" t="s">
        <v>238</v>
      </c>
      <c r="E1" s="5" t="s">
        <v>248</v>
      </c>
      <c r="F1" s="5" t="s">
        <v>249</v>
      </c>
      <c r="G1" s="5" t="s">
        <v>250</v>
      </c>
      <c r="H1" s="5" t="s">
        <v>46</v>
      </c>
      <c r="I1" s="5" t="s">
        <v>251</v>
      </c>
      <c r="J1" s="5" t="s">
        <v>255</v>
      </c>
      <c r="K1" s="5" t="s">
        <v>256</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257</v>
      </c>
      <c r="AC1" s="5" t="s">
        <v>258</v>
      </c>
      <c r="AD1" s="5" t="s">
        <v>259</v>
      </c>
      <c r="AE1" s="5" t="s">
        <v>260</v>
      </c>
      <c r="AF1" s="5" t="s">
        <v>261</v>
      </c>
      <c r="AG1" s="5" t="s">
        <v>262</v>
      </c>
      <c r="AH1" s="5" t="s">
        <v>263</v>
      </c>
      <c r="AI1" s="5" t="s">
        <v>264</v>
      </c>
      <c r="AJ1" s="5" t="s">
        <v>265</v>
      </c>
      <c r="AK1" s="5" t="s">
        <v>266</v>
      </c>
      <c r="AL1" s="5" t="s">
        <v>267</v>
      </c>
      <c r="AM1" s="5" t="s">
        <v>268</v>
      </c>
      <c r="AN1" s="5" t="s">
        <v>269</v>
      </c>
      <c r="AO1" s="5" t="s">
        <v>270</v>
      </c>
      <c r="AP1" s="5" t="s">
        <v>271</v>
      </c>
      <c r="AQ1" s="5" t="s">
        <v>272</v>
      </c>
      <c r="AR1" s="5" t="s">
        <v>273</v>
      </c>
    </row>
    <row r="2" spans="1:44" ht="26" x14ac:dyDescent="0.35">
      <c r="A2" s="9" t="s">
        <v>201</v>
      </c>
      <c r="B2" s="9" t="s">
        <v>47</v>
      </c>
      <c r="C2" s="9" t="s">
        <v>190</v>
      </c>
      <c r="D2" s="9" t="s">
        <v>239</v>
      </c>
      <c r="E2" s="9" t="s">
        <v>201</v>
      </c>
      <c r="F2" s="9" t="s">
        <v>47</v>
      </c>
      <c r="G2" s="9" t="s">
        <v>239</v>
      </c>
      <c r="H2" s="9">
        <v>1</v>
      </c>
      <c r="I2" s="9" t="s">
        <v>252</v>
      </c>
      <c r="J2" s="9" t="b">
        <v>0</v>
      </c>
      <c r="AB2" s="9">
        <f>H2</f>
        <v>1</v>
      </c>
      <c r="AC2" s="9">
        <f t="shared" ref="AC2:AR2" si="0">+AC3+AC4+AC5</f>
        <v>5.3597115241149393E-2</v>
      </c>
      <c r="AD2" s="9">
        <f t="shared" si="0"/>
        <v>6.2187643540194047E-8</v>
      </c>
      <c r="AE2" s="9">
        <f t="shared" si="0"/>
        <v>1.3066146446917768E-9</v>
      </c>
      <c r="AF2" s="9">
        <f t="shared" si="0"/>
        <v>4.2653732438318535E-9</v>
      </c>
      <c r="AG2" s="9">
        <f t="shared" si="0"/>
        <v>3.6427996650813627E-9</v>
      </c>
      <c r="AH2" s="9">
        <f t="shared" si="0"/>
        <v>1.7468268034823955E-2</v>
      </c>
      <c r="AI2" s="9">
        <f t="shared" si="0"/>
        <v>3.4720535711387293E-4</v>
      </c>
      <c r="AJ2" s="9">
        <f t="shared" si="0"/>
        <v>5.4768999246247859E-4</v>
      </c>
      <c r="AK2" s="9">
        <f t="shared" si="0"/>
        <v>9.7008560995751785E-4</v>
      </c>
      <c r="AL2" s="9">
        <f t="shared" si="0"/>
        <v>1.0273088492501594E-6</v>
      </c>
      <c r="AM2" s="9">
        <f t="shared" si="0"/>
        <v>8.8369795719261282E-5</v>
      </c>
      <c r="AN2" s="9">
        <f t="shared" si="0"/>
        <v>6.3540702630222212E-2</v>
      </c>
      <c r="AO2" s="9">
        <f t="shared" si="0"/>
        <v>1.8412012219255487</v>
      </c>
      <c r="AP2" s="9">
        <f t="shared" si="0"/>
        <v>1.908091903648839E-2</v>
      </c>
      <c r="AQ2" s="9">
        <f t="shared" si="0"/>
        <v>1.0871378109223657E-7</v>
      </c>
      <c r="AR2" s="9">
        <f t="shared" si="0"/>
        <v>3.9058900298135542</v>
      </c>
    </row>
    <row r="3" spans="1:44" ht="38.5" x14ac:dyDescent="0.35">
      <c r="A3" s="9" t="s">
        <v>202</v>
      </c>
      <c r="B3" s="9" t="s">
        <v>48</v>
      </c>
      <c r="C3" s="9" t="s">
        <v>190</v>
      </c>
      <c r="D3" s="9" t="s">
        <v>240</v>
      </c>
      <c r="E3" s="9" t="s">
        <v>201</v>
      </c>
      <c r="F3" s="9" t="s">
        <v>47</v>
      </c>
      <c r="G3" s="9" t="s">
        <v>239</v>
      </c>
      <c r="H3" s="9">
        <v>0.08</v>
      </c>
      <c r="I3" s="9" t="s">
        <v>253</v>
      </c>
      <c r="J3" s="9" t="b">
        <v>0</v>
      </c>
      <c r="K3" s="9" t="s">
        <v>83</v>
      </c>
      <c r="L3" s="9">
        <v>0.41445709225853827</v>
      </c>
      <c r="M3" s="9">
        <v>7.522070628259779E-7</v>
      </c>
      <c r="N3" s="9">
        <v>7.6572914492511929E-9</v>
      </c>
      <c r="O3" s="9">
        <v>2.9719432382232291E-8</v>
      </c>
      <c r="P3" s="9">
        <v>2.5182674167033861E-8</v>
      </c>
      <c r="Q3" s="9">
        <v>0.20263927882454999</v>
      </c>
      <c r="R3" s="9">
        <v>2.8704517316242291E-3</v>
      </c>
      <c r="S3" s="9">
        <v>5.1931485663717194E-3</v>
      </c>
      <c r="T3" s="9">
        <v>6.7506920412539941E-3</v>
      </c>
      <c r="U3" s="9">
        <v>3.3035546808430988E-6</v>
      </c>
      <c r="V3" s="9">
        <v>6.1989830440576375E-4</v>
      </c>
      <c r="W3" s="9">
        <v>0.49246964526631332</v>
      </c>
      <c r="X3" s="9">
        <v>1.364008948738894</v>
      </c>
      <c r="Y3" s="9">
        <v>4.985088159618585E-2</v>
      </c>
      <c r="Z3" s="9">
        <v>2.7010636239872261E-7</v>
      </c>
      <c r="AA3" s="9">
        <v>45.459461751023753</v>
      </c>
      <c r="AB3" s="9">
        <f>Parameter!C3</f>
        <v>0.08</v>
      </c>
      <c r="AC3" s="9">
        <f>AB3*L3</f>
        <v>3.3156567380683059E-2</v>
      </c>
      <c r="AD3" s="9">
        <f>AB3*M3</f>
        <v>6.0176565026078232E-8</v>
      </c>
      <c r="AE3" s="9">
        <f>AB3*N3</f>
        <v>6.1258331594009547E-10</v>
      </c>
      <c r="AF3" s="9">
        <f>AB3*O3</f>
        <v>2.3775545905785834E-9</v>
      </c>
      <c r="AG3" s="9">
        <f>AB3*P3</f>
        <v>2.0146139333627091E-9</v>
      </c>
      <c r="AH3" s="9">
        <f>AB3*Q3</f>
        <v>1.6211142305963998E-2</v>
      </c>
      <c r="AI3" s="9">
        <f>AB3*R3</f>
        <v>2.2963613852993833E-4</v>
      </c>
      <c r="AJ3" s="9">
        <f>AB3*S3</f>
        <v>4.1545188530973758E-4</v>
      </c>
      <c r="AK3" s="9">
        <f>AB3*T3</f>
        <v>5.4005536330031952E-4</v>
      </c>
      <c r="AL3" s="9">
        <f>AB3*U3</f>
        <v>2.6428437446744791E-7</v>
      </c>
      <c r="AM3" s="9">
        <f>AB3*V3</f>
        <v>4.9591864352461099E-5</v>
      </c>
      <c r="AN3" s="9">
        <f>AB3*W3</f>
        <v>3.9397571621305069E-2</v>
      </c>
      <c r="AO3" s="9">
        <f>AB3*X3</f>
        <v>0.10912071589911153</v>
      </c>
      <c r="AP3" s="9">
        <f>AB3*Y3</f>
        <v>3.9880705276948685E-3</v>
      </c>
      <c r="AQ3" s="9">
        <f>AB3*Z3</f>
        <v>2.160850899189781E-8</v>
      </c>
      <c r="AR3" s="9">
        <f>AB3*AA3</f>
        <v>3.6367569400819004</v>
      </c>
    </row>
    <row r="4" spans="1:44" ht="38.5" x14ac:dyDescent="0.35">
      <c r="A4" s="9" t="s">
        <v>203</v>
      </c>
      <c r="B4" s="9" t="s">
        <v>49</v>
      </c>
      <c r="C4" s="9" t="s">
        <v>190</v>
      </c>
      <c r="D4" s="9" t="s">
        <v>241</v>
      </c>
      <c r="E4" s="9" t="s">
        <v>201</v>
      </c>
      <c r="F4" s="9" t="s">
        <v>47</v>
      </c>
      <c r="G4" s="9" t="s">
        <v>239</v>
      </c>
      <c r="H4" s="9">
        <v>0.66</v>
      </c>
      <c r="I4" s="9" t="s">
        <v>253</v>
      </c>
      <c r="J4" s="9" t="b">
        <v>0</v>
      </c>
      <c r="K4" s="9" t="s">
        <v>85</v>
      </c>
      <c r="L4" s="9">
        <v>1.145716282731701E-2</v>
      </c>
      <c r="M4" s="9">
        <v>1.8161256667865311E-9</v>
      </c>
      <c r="N4" s="9">
        <v>5.2251547248130853E-10</v>
      </c>
      <c r="O4" s="9">
        <v>1.1410461669143669E-9</v>
      </c>
      <c r="P4" s="9">
        <v>1.4267915206257269E-9</v>
      </c>
      <c r="Q4" s="9">
        <v>6.116928630039882E-4</v>
      </c>
      <c r="R4" s="9">
        <v>1.006902172835128E-4</v>
      </c>
      <c r="S4" s="9">
        <v>9.6801847933313215E-5</v>
      </c>
      <c r="T4" s="9">
        <v>3.5902826543111898E-4</v>
      </c>
      <c r="U4" s="9">
        <v>2.6719391856231867E-7</v>
      </c>
      <c r="V4" s="9">
        <v>3.2232925922621228E-5</v>
      </c>
      <c r="W4" s="9">
        <v>1.652966209694141E-2</v>
      </c>
      <c r="X4" s="9">
        <v>1.184949230200814</v>
      </c>
      <c r="Y4" s="9">
        <v>3.219764999784369E-3</v>
      </c>
      <c r="Z4" s="9">
        <v>7.3811209491385454E-8</v>
      </c>
      <c r="AA4" s="9">
        <v>0.16943844333385349</v>
      </c>
      <c r="AB4" s="9">
        <f>Parameter!C4</f>
        <v>0.66</v>
      </c>
      <c r="AC4" s="9">
        <f>AB4*L4</f>
        <v>7.5617274660292272E-3</v>
      </c>
      <c r="AD4" s="9">
        <f>AB4*M4</f>
        <v>1.1986429400791105E-9</v>
      </c>
      <c r="AE4" s="9">
        <f>AB4*N4</f>
        <v>3.4486021183766366E-10</v>
      </c>
      <c r="AF4" s="9">
        <f>AB4*O4</f>
        <v>7.5309047016348217E-10</v>
      </c>
      <c r="AG4" s="9">
        <f>AB4*P4</f>
        <v>9.4168240361297989E-10</v>
      </c>
      <c r="AH4" s="9">
        <f>AB4*Q4</f>
        <v>4.0371728958263223E-4</v>
      </c>
      <c r="AI4" s="9">
        <f>AB4*R4</f>
        <v>6.6455543407118443E-5</v>
      </c>
      <c r="AJ4" s="9">
        <f>AB4*S4</f>
        <v>6.3889219635986723E-5</v>
      </c>
      <c r="AK4" s="9">
        <f>AB4*T4</f>
        <v>2.3695865518453854E-4</v>
      </c>
      <c r="AL4" s="9">
        <f>AB4*U4</f>
        <v>1.7634798625113033E-7</v>
      </c>
      <c r="AM4" s="9">
        <f>AB4*V4</f>
        <v>2.1273731108930013E-5</v>
      </c>
      <c r="AN4" s="9">
        <f>AB4*W4</f>
        <v>1.0909576983981331E-2</v>
      </c>
      <c r="AO4" s="9">
        <f>AB4*X4</f>
        <v>0.7820664919325373</v>
      </c>
      <c r="AP4" s="9">
        <f>AB4*Y4</f>
        <v>2.1250448998576836E-3</v>
      </c>
      <c r="AQ4" s="9">
        <f>AB4*Z4</f>
        <v>4.8715398264314399E-8</v>
      </c>
      <c r="AR4" s="9">
        <f>AB4*AA4</f>
        <v>0.11182937260034331</v>
      </c>
    </row>
    <row r="5" spans="1:44" ht="38.5" x14ac:dyDescent="0.35">
      <c r="A5" s="9" t="s">
        <v>204</v>
      </c>
      <c r="B5" s="9" t="s">
        <v>50</v>
      </c>
      <c r="C5" s="9" t="s">
        <v>190</v>
      </c>
      <c r="D5" s="9" t="s">
        <v>240</v>
      </c>
      <c r="E5" s="9" t="s">
        <v>201</v>
      </c>
      <c r="F5" s="9" t="s">
        <v>47</v>
      </c>
      <c r="G5" s="9" t="s">
        <v>239</v>
      </c>
      <c r="H5" s="9">
        <v>0.26</v>
      </c>
      <c r="I5" s="9" t="s">
        <v>253</v>
      </c>
      <c r="J5" s="9" t="b">
        <v>0</v>
      </c>
      <c r="K5" s="9" t="s">
        <v>87</v>
      </c>
      <c r="L5" s="9">
        <v>4.9533924593988858E-2</v>
      </c>
      <c r="M5" s="9">
        <v>3.124752207833464E-9</v>
      </c>
      <c r="N5" s="9">
        <v>1.3429658342846831E-9</v>
      </c>
      <c r="O5" s="9">
        <v>4.3643391657299544E-9</v>
      </c>
      <c r="P5" s="9">
        <v>2.6403974157910521E-9</v>
      </c>
      <c r="Q5" s="9">
        <v>3.2823401510666279E-3</v>
      </c>
      <c r="R5" s="9">
        <v>1.9659105837236979E-4</v>
      </c>
      <c r="S5" s="9">
        <v>2.6288033660290121E-4</v>
      </c>
      <c r="T5" s="9">
        <v>7.425830441256143E-4</v>
      </c>
      <c r="U5" s="9">
        <v>2.2564480328137741E-6</v>
      </c>
      <c r="V5" s="9">
        <v>6.732384714565448E-5</v>
      </c>
      <c r="W5" s="9">
        <v>5.0898284711291569E-2</v>
      </c>
      <c r="X5" s="9">
        <v>3.6539000542073068</v>
      </c>
      <c r="Y5" s="9">
        <v>4.9876167726676301E-2</v>
      </c>
      <c r="Z5" s="9">
        <v>1.47653360907786E-7</v>
      </c>
      <c r="AA5" s="9">
        <v>0.60501429665888629</v>
      </c>
      <c r="AB5" s="9">
        <f>Parameter!C5</f>
        <v>0.26</v>
      </c>
      <c r="AC5" s="9">
        <f>AB5*L5</f>
        <v>1.2878820394437104E-2</v>
      </c>
      <c r="AD5" s="9">
        <f>AB5*M5</f>
        <v>8.1243557403670069E-10</v>
      </c>
      <c r="AE5" s="9">
        <f>AB5*N5</f>
        <v>3.4917111691401761E-10</v>
      </c>
      <c r="AF5" s="9">
        <f>AB5*O5</f>
        <v>1.1347281830897882E-9</v>
      </c>
      <c r="AG5" s="9">
        <f>AB5*P5</f>
        <v>6.8650332810567358E-10</v>
      </c>
      <c r="AH5" s="9">
        <f>AB5*Q5</f>
        <v>8.5340843927732323E-4</v>
      </c>
      <c r="AI5" s="9">
        <f>AB5*R5</f>
        <v>5.1113675176816146E-5</v>
      </c>
      <c r="AJ5" s="9">
        <f>AB5*S5</f>
        <v>6.834888751675432E-5</v>
      </c>
      <c r="AK5" s="9">
        <f>AB5*T5</f>
        <v>1.9307159147265973E-4</v>
      </c>
      <c r="AL5" s="9">
        <f>AB5*U5</f>
        <v>5.8667648853158123E-7</v>
      </c>
      <c r="AM5" s="9">
        <f>AB5*V5</f>
        <v>1.7504200257870166E-5</v>
      </c>
      <c r="AN5" s="9">
        <f>AB5*W5</f>
        <v>1.3233554024935808E-2</v>
      </c>
      <c r="AO5" s="9">
        <f>AB5*X5</f>
        <v>0.95001401409389985</v>
      </c>
      <c r="AP5" s="9">
        <f>AB5*Y5</f>
        <v>1.2967803608935839E-2</v>
      </c>
      <c r="AQ5" s="9">
        <f>AB5*Z5</f>
        <v>3.8389873836024362E-8</v>
      </c>
      <c r="AR5" s="9">
        <f>AB5*AA5</f>
        <v>0.15730371713131044</v>
      </c>
    </row>
    <row r="6" spans="1:44" ht="38.5" x14ac:dyDescent="0.35">
      <c r="A6" s="9" t="s">
        <v>205</v>
      </c>
      <c r="B6" s="9" t="s">
        <v>51</v>
      </c>
      <c r="C6" s="9" t="s">
        <v>190</v>
      </c>
      <c r="D6" s="9" t="s">
        <v>239</v>
      </c>
      <c r="E6" s="9" t="s">
        <v>205</v>
      </c>
      <c r="F6" s="9" t="s">
        <v>51</v>
      </c>
      <c r="G6" s="9" t="s">
        <v>239</v>
      </c>
      <c r="H6" s="9">
        <v>-1</v>
      </c>
      <c r="I6" s="9" t="s">
        <v>252</v>
      </c>
      <c r="J6" s="9" t="b">
        <v>0</v>
      </c>
      <c r="AB6" s="9">
        <f>H6</f>
        <v>-1</v>
      </c>
      <c r="AC6" s="9">
        <f t="shared" ref="AC6:AR6" si="1">+AC7+AC8+AC9</f>
        <v>3.8562912465808188E-2</v>
      </c>
      <c r="AD6" s="9">
        <f t="shared" si="1"/>
        <v>1.9205827630211232E-9</v>
      </c>
      <c r="AE6" s="9">
        <f t="shared" si="1"/>
        <v>2.3750986932866247E-10</v>
      </c>
      <c r="AF6" s="9">
        <f t="shared" si="1"/>
        <v>1.1153421423191787E-9</v>
      </c>
      <c r="AG6" s="9">
        <f t="shared" si="1"/>
        <v>1.5963392098830638E-9</v>
      </c>
      <c r="AH6" s="9">
        <f t="shared" si="1"/>
        <v>7.330944229710822E-4</v>
      </c>
      <c r="AI6" s="9">
        <f t="shared" si="1"/>
        <v>5.5376793444181166E-5</v>
      </c>
      <c r="AJ6" s="9">
        <f t="shared" si="1"/>
        <v>5.0547443948329733E-5</v>
      </c>
      <c r="AK6" s="9">
        <f t="shared" si="1"/>
        <v>1.6380290632684739E-4</v>
      </c>
      <c r="AL6" s="9">
        <f t="shared" si="1"/>
        <v>1.0086063356403319E-8</v>
      </c>
      <c r="AM6" s="9">
        <f t="shared" si="1"/>
        <v>1.9550322621450464E-5</v>
      </c>
      <c r="AN6" s="9">
        <f t="shared" si="1"/>
        <v>2.4314847467687077E-2</v>
      </c>
      <c r="AO6" s="9">
        <f t="shared" si="1"/>
        <v>0.82427360873633648</v>
      </c>
      <c r="AP6" s="9">
        <f t="shared" si="1"/>
        <v>-4.5262862529318263E-4</v>
      </c>
      <c r="AQ6" s="9">
        <f t="shared" si="1"/>
        <v>2.0958244082737305E-8</v>
      </c>
      <c r="AR6" s="9">
        <f t="shared" si="1"/>
        <v>6.5301164895937985E-2</v>
      </c>
    </row>
    <row r="7" spans="1:44" ht="88.5" x14ac:dyDescent="0.35">
      <c r="A7" s="9" t="s">
        <v>206</v>
      </c>
      <c r="B7" s="9" t="s">
        <v>2</v>
      </c>
      <c r="C7" s="9" t="s">
        <v>190</v>
      </c>
      <c r="D7" s="9" t="s">
        <v>239</v>
      </c>
      <c r="E7" s="9" t="s">
        <v>205</v>
      </c>
      <c r="F7" s="9" t="s">
        <v>51</v>
      </c>
      <c r="G7" s="9" t="s">
        <v>239</v>
      </c>
      <c r="H7" s="9">
        <v>-0.16666666666666671</v>
      </c>
      <c r="I7" s="9" t="s">
        <v>253</v>
      </c>
      <c r="J7" s="9" t="b">
        <v>1</v>
      </c>
      <c r="K7" s="9" t="s">
        <v>89</v>
      </c>
      <c r="L7" s="9">
        <f>AC10*AB10</f>
        <v>-0.12010523861883524</v>
      </c>
      <c r="M7" s="9">
        <f>AD10*AB10</f>
        <v>6.4051481924599288E-9</v>
      </c>
      <c r="N7" s="9">
        <f>AE10*AB10</f>
        <v>8.2946010719774093E-10</v>
      </c>
      <c r="O7" s="9">
        <f>AF10*AB10</f>
        <v>1.5133622900141633E-9</v>
      </c>
      <c r="P7" s="9">
        <f>AG10*AB10</f>
        <v>7.3524583218399955E-10</v>
      </c>
      <c r="Q7" s="9">
        <f>AH10*AB10</f>
        <v>1.0068516692849278E-3</v>
      </c>
      <c r="R7" s="9">
        <f>AI10*AB10</f>
        <v>1.9383216466296098E-4</v>
      </c>
      <c r="S7" s="9">
        <f>AJ10*AB10</f>
        <v>1.7600097546247793E-4</v>
      </c>
      <c r="T7" s="9">
        <f>AK10*AB10</f>
        <v>7.3875831183006367E-4</v>
      </c>
      <c r="U7" s="9">
        <f>AL10*AB10</f>
        <v>8.249524957081676E-7</v>
      </c>
      <c r="V7" s="9">
        <f>AM10*AB10</f>
        <v>6.5873127084894702E-5</v>
      </c>
      <c r="W7" s="9">
        <f>AN10*AB10</f>
        <v>9.932910058639664E-3</v>
      </c>
      <c r="X7" s="9">
        <f>AO10*AB10</f>
        <v>0.26931339047622221</v>
      </c>
      <c r="Y7" s="9">
        <f>AP10*AB10</f>
        <v>1.0721410771427091E-2</v>
      </c>
      <c r="Z7" s="9">
        <f>AQ10*AB10</f>
        <v>6.9167191690732265E-8</v>
      </c>
      <c r="AA7" s="9">
        <f>AR10*AB10</f>
        <v>0.97913563106198531</v>
      </c>
      <c r="AB7" s="9">
        <f>Parameter!C6</f>
        <v>-0.16666666666666671</v>
      </c>
      <c r="AC7" s="9">
        <f>AB7*L7</f>
        <v>2.001753976980588E-2</v>
      </c>
      <c r="AD7" s="9">
        <f>AB7*M7</f>
        <v>-1.0675246987433217E-9</v>
      </c>
      <c r="AE7" s="9">
        <f>AB7*N7</f>
        <v>-1.3824335119962353E-10</v>
      </c>
      <c r="AF7" s="9">
        <f>AB7*O7</f>
        <v>-2.5222704833569395E-10</v>
      </c>
      <c r="AG7" s="9">
        <f>AB7*P7</f>
        <v>-1.2254097203066663E-10</v>
      </c>
      <c r="AH7" s="9">
        <f>AB7*Q7</f>
        <v>-1.6780861154748803E-4</v>
      </c>
      <c r="AI7" s="9">
        <f>AB7*R7</f>
        <v>-3.2305360777160171E-5</v>
      </c>
      <c r="AJ7" s="9">
        <f>AB7*S7</f>
        <v>-2.9333495910412997E-5</v>
      </c>
      <c r="AK7" s="9">
        <f>AB7*T7</f>
        <v>-1.2312638530501065E-4</v>
      </c>
      <c r="AL7" s="9">
        <f>AB7*U7</f>
        <v>-1.3749208261802796E-7</v>
      </c>
      <c r="AM7" s="9">
        <f>AB7*V7</f>
        <v>-1.0978854514149119E-5</v>
      </c>
      <c r="AN7" s="9">
        <f>AB7*W7</f>
        <v>-1.6554850097732778E-3</v>
      </c>
      <c r="AO7" s="9">
        <f>AB7*X7</f>
        <v>-4.4885565079370381E-2</v>
      </c>
      <c r="AP7" s="9">
        <f>AB7*Y7</f>
        <v>-1.7869017952378491E-3</v>
      </c>
      <c r="AQ7" s="9">
        <f>AB7*Z7</f>
        <v>-1.1527865281788715E-8</v>
      </c>
      <c r="AR7" s="9">
        <f>AB7*AA7</f>
        <v>-0.16318927184366427</v>
      </c>
    </row>
    <row r="8" spans="1:44" ht="101" x14ac:dyDescent="0.35">
      <c r="A8" s="9" t="s">
        <v>207</v>
      </c>
      <c r="B8" s="9" t="s">
        <v>3</v>
      </c>
      <c r="C8" s="9" t="s">
        <v>190</v>
      </c>
      <c r="D8" s="9" t="s">
        <v>239</v>
      </c>
      <c r="E8" s="9" t="s">
        <v>205</v>
      </c>
      <c r="F8" s="9" t="s">
        <v>51</v>
      </c>
      <c r="G8" s="9" t="s">
        <v>239</v>
      </c>
      <c r="H8" s="9">
        <v>-0.33333333333333331</v>
      </c>
      <c r="I8" s="9" t="s">
        <v>253</v>
      </c>
      <c r="J8" s="9" t="b">
        <v>1</v>
      </c>
      <c r="K8" s="9" t="s">
        <v>91</v>
      </c>
      <c r="L8" s="9">
        <f>AC12*AB12</f>
        <v>-2.2933107111305504E-2</v>
      </c>
      <c r="M8" s="9">
        <f>AD12*AB12</f>
        <v>-3.6133039487994271E-9</v>
      </c>
      <c r="N8" s="9">
        <f>AE12*AB12</f>
        <v>-3.723661120748826E-10</v>
      </c>
      <c r="O8" s="9">
        <f>AF12*AB12</f>
        <v>-1.9810642529854362E-9</v>
      </c>
      <c r="P8" s="9">
        <f>AG12*AB12</f>
        <v>-2.048955171636261E-9</v>
      </c>
      <c r="Q8" s="9">
        <f>AH12*AB12</f>
        <v>-1.0864966131807273E-3</v>
      </c>
      <c r="R8" s="9">
        <f>AI12*AB12</f>
        <v>-9.9779632338382388E-5</v>
      </c>
      <c r="S8" s="9">
        <f>AJ12*AB12</f>
        <v>-8.8895523931956897E-5</v>
      </c>
      <c r="T8" s="9">
        <f>AK12*AB12</f>
        <v>-3.1800264658497047E-4</v>
      </c>
      <c r="U8" s="9">
        <f>AL12*AB12</f>
        <v>-1.4949253042907975E-7</v>
      </c>
      <c r="V8" s="9">
        <f>AM12*AB12</f>
        <v>-3.4406478563081316E-5</v>
      </c>
      <c r="W8" s="9">
        <f>AN12*AB12</f>
        <v>-3.8718350901162976E-2</v>
      </c>
      <c r="X8" s="9">
        <f>AO12*AB12</f>
        <v>-1.0680528699595726</v>
      </c>
      <c r="Y8" s="9">
        <f>AP12*AB12</f>
        <v>-1.5098746203112295E-3</v>
      </c>
      <c r="Z8" s="9">
        <f>AQ12*AB12</f>
        <v>-3.0773173056806833E-8</v>
      </c>
      <c r="AA8" s="9">
        <f>AR12*AB12</f>
        <v>-0.26807837057621603</v>
      </c>
      <c r="AB8" s="9">
        <f>Parameter!C7</f>
        <v>-0.33333333333333331</v>
      </c>
      <c r="AC8" s="9">
        <f>AB8*L8</f>
        <v>7.6443690371018344E-3</v>
      </c>
      <c r="AD8" s="9">
        <f>AB8*M8</f>
        <v>1.204434649599809E-9</v>
      </c>
      <c r="AE8" s="9">
        <f>AB8*N8</f>
        <v>1.241220373582942E-10</v>
      </c>
      <c r="AF8" s="9">
        <f>AB8*O8</f>
        <v>6.6035475099514539E-10</v>
      </c>
      <c r="AG8" s="9">
        <f>AB8*P8</f>
        <v>6.8298505721208696E-10</v>
      </c>
      <c r="AH8" s="9">
        <f>AB8*Q8</f>
        <v>3.6216553772690907E-4</v>
      </c>
      <c r="AI8" s="9">
        <f>AB8*R8</f>
        <v>3.3259877446127463E-5</v>
      </c>
      <c r="AJ8" s="9">
        <f>AB8*S8</f>
        <v>2.9631841310652297E-5</v>
      </c>
      <c r="AK8" s="9">
        <f>AB8*T8</f>
        <v>1.0600088219499016E-4</v>
      </c>
      <c r="AL8" s="9">
        <f>AB8*U8</f>
        <v>4.9830843476359912E-8</v>
      </c>
      <c r="AM8" s="9">
        <f>AB8*V8</f>
        <v>1.1468826187693772E-5</v>
      </c>
      <c r="AN8" s="9">
        <f>AB8*W8</f>
        <v>1.2906116967054324E-2</v>
      </c>
      <c r="AO8" s="9">
        <f>AB8*X8</f>
        <v>0.35601762331985753</v>
      </c>
      <c r="AP8" s="9">
        <f>AB8*Y8</f>
        <v>5.0329154010374309E-4</v>
      </c>
      <c r="AQ8" s="9">
        <f>AB8*Z8</f>
        <v>1.0257724352268944E-8</v>
      </c>
      <c r="AR8" s="9">
        <f>AB8*AA8</f>
        <v>8.9359456858738667E-2</v>
      </c>
    </row>
    <row r="9" spans="1:44" ht="101" x14ac:dyDescent="0.35">
      <c r="A9" s="9" t="s">
        <v>208</v>
      </c>
      <c r="B9" s="9" t="s">
        <v>4</v>
      </c>
      <c r="C9" s="9" t="s">
        <v>190</v>
      </c>
      <c r="D9" s="9" t="s">
        <v>239</v>
      </c>
      <c r="E9" s="9" t="s">
        <v>205</v>
      </c>
      <c r="F9" s="9" t="s">
        <v>51</v>
      </c>
      <c r="G9" s="9" t="s">
        <v>239</v>
      </c>
      <c r="H9" s="9">
        <v>-0.5</v>
      </c>
      <c r="I9" s="9" t="s">
        <v>253</v>
      </c>
      <c r="J9" s="9" t="b">
        <v>1</v>
      </c>
      <c r="K9" s="9" t="s">
        <v>93</v>
      </c>
      <c r="L9" s="9">
        <f>AC14*AB14</f>
        <v>-2.1802007317800957E-2</v>
      </c>
      <c r="M9" s="9">
        <f>AD14*AB14</f>
        <v>-3.5673456243292719E-9</v>
      </c>
      <c r="N9" s="9">
        <f>AE14*AB14</f>
        <v>-5.0326236633998355E-10</v>
      </c>
      <c r="O9" s="9">
        <f>AF14*AB14</f>
        <v>-1.4144288793194547E-9</v>
      </c>
      <c r="P9" s="9">
        <f>AG14*AB14</f>
        <v>-2.0717902494032872E-9</v>
      </c>
      <c r="Q9" s="9">
        <f>AH14*AB14</f>
        <v>-1.0774749935833223E-3</v>
      </c>
      <c r="R9" s="9">
        <f>AI14*AB14</f>
        <v>-1.0884455355042775E-4</v>
      </c>
      <c r="S9" s="9">
        <f>AJ14*AB14</f>
        <v>-1.0049819709618087E-4</v>
      </c>
      <c r="T9" s="9">
        <f>AK14*AB14</f>
        <v>-3.6185681887373577E-4</v>
      </c>
      <c r="U9" s="9">
        <f>AL14*AB14</f>
        <v>-1.9549460499614273E-7</v>
      </c>
      <c r="V9" s="9">
        <f>AM14*AB14</f>
        <v>-3.8120701895811622E-5</v>
      </c>
      <c r="W9" s="9">
        <f>AN14*AB14</f>
        <v>-2.6128431020812061E-2</v>
      </c>
      <c r="X9" s="9">
        <f>AO14*AB14</f>
        <v>-1.0262831009916986</v>
      </c>
      <c r="Y9" s="9">
        <f>AP14*AB14</f>
        <v>-1.6619632596818468E-3</v>
      </c>
      <c r="Z9" s="9">
        <f>AQ14*AB14</f>
        <v>-4.4456770024514151E-8</v>
      </c>
      <c r="AA9" s="9">
        <f>AR14*AB14</f>
        <v>-0.27826195976172718</v>
      </c>
      <c r="AB9" s="9">
        <f>Parameter!C8</f>
        <v>-0.5</v>
      </c>
      <c r="AC9" s="9">
        <f>AB9*L9</f>
        <v>1.0901003658900479E-2</v>
      </c>
      <c r="AD9" s="9">
        <f>AB9*M9</f>
        <v>1.7836728121646359E-9</v>
      </c>
      <c r="AE9" s="9">
        <f>AB9*N9</f>
        <v>2.5163118316999177E-10</v>
      </c>
      <c r="AF9" s="9">
        <f>AB9*O9</f>
        <v>7.0721443965972737E-10</v>
      </c>
      <c r="AG9" s="9">
        <f>AB9*P9</f>
        <v>1.0358951247016436E-9</v>
      </c>
      <c r="AH9" s="9">
        <f>AB9*Q9</f>
        <v>5.3873749679166116E-4</v>
      </c>
      <c r="AI9" s="9">
        <f>AB9*R9</f>
        <v>5.4422276775213874E-5</v>
      </c>
      <c r="AJ9" s="9">
        <f>AB9*S9</f>
        <v>5.0249098548090437E-5</v>
      </c>
      <c r="AK9" s="9">
        <f>AB9*T9</f>
        <v>1.8092840943686789E-4</v>
      </c>
      <c r="AL9" s="9">
        <f>AB9*U9</f>
        <v>9.7747302498071366E-8</v>
      </c>
      <c r="AM9" s="9">
        <f>AB9*V9</f>
        <v>1.9060350947905811E-5</v>
      </c>
      <c r="AN9" s="9">
        <f>AB9*W9</f>
        <v>1.306421551040603E-2</v>
      </c>
      <c r="AO9" s="9">
        <f>AB9*X9</f>
        <v>0.51314155049584931</v>
      </c>
      <c r="AP9" s="9">
        <f>AB9*Y9</f>
        <v>8.309816298409234E-4</v>
      </c>
      <c r="AQ9" s="9">
        <f>AB9*Z9</f>
        <v>2.2228385012257076E-8</v>
      </c>
      <c r="AR9" s="9">
        <f>AB9*AA9</f>
        <v>0.13913097988086359</v>
      </c>
    </row>
    <row r="10" spans="1:44" ht="88.5" x14ac:dyDescent="0.35">
      <c r="A10" s="9" t="s">
        <v>206</v>
      </c>
      <c r="B10" s="9" t="s">
        <v>2</v>
      </c>
      <c r="C10" s="9" t="s">
        <v>190</v>
      </c>
      <c r="D10" s="9" t="s">
        <v>239</v>
      </c>
      <c r="E10" s="9" t="s">
        <v>206</v>
      </c>
      <c r="F10" s="9" t="s">
        <v>2</v>
      </c>
      <c r="G10" s="9" t="s">
        <v>239</v>
      </c>
      <c r="H10" s="9">
        <v>-1</v>
      </c>
      <c r="I10" s="9" t="s">
        <v>252</v>
      </c>
      <c r="J10" s="9" t="b">
        <v>0</v>
      </c>
      <c r="AB10" s="9">
        <f>H10</f>
        <v>-1</v>
      </c>
      <c r="AC10" s="9">
        <f t="shared" ref="AC10:AR10" si="2">+AC11</f>
        <v>0.12010523861883524</v>
      </c>
      <c r="AD10" s="9">
        <f t="shared" si="2"/>
        <v>-6.4051481924599288E-9</v>
      </c>
      <c r="AE10" s="9">
        <f t="shared" si="2"/>
        <v>-8.2946010719774093E-10</v>
      </c>
      <c r="AF10" s="9">
        <f t="shared" si="2"/>
        <v>-1.5133622900141633E-9</v>
      </c>
      <c r="AG10" s="9">
        <f t="shared" si="2"/>
        <v>-7.3524583218399955E-10</v>
      </c>
      <c r="AH10" s="9">
        <f t="shared" si="2"/>
        <v>-1.0068516692849278E-3</v>
      </c>
      <c r="AI10" s="9">
        <f t="shared" si="2"/>
        <v>-1.9383216466296098E-4</v>
      </c>
      <c r="AJ10" s="9">
        <f t="shared" si="2"/>
        <v>-1.7600097546247793E-4</v>
      </c>
      <c r="AK10" s="9">
        <f t="shared" si="2"/>
        <v>-7.3875831183006367E-4</v>
      </c>
      <c r="AL10" s="9">
        <f t="shared" si="2"/>
        <v>-8.249524957081676E-7</v>
      </c>
      <c r="AM10" s="9">
        <f t="shared" si="2"/>
        <v>-6.5873127084894702E-5</v>
      </c>
      <c r="AN10" s="9">
        <f t="shared" si="2"/>
        <v>-9.932910058639664E-3</v>
      </c>
      <c r="AO10" s="9">
        <f t="shared" si="2"/>
        <v>-0.26931339047622221</v>
      </c>
      <c r="AP10" s="9">
        <f t="shared" si="2"/>
        <v>-1.0721410771427091E-2</v>
      </c>
      <c r="AQ10" s="9">
        <f t="shared" si="2"/>
        <v>-6.9167191690732265E-8</v>
      </c>
      <c r="AR10" s="9">
        <f t="shared" si="2"/>
        <v>-0.97913563106198531</v>
      </c>
    </row>
    <row r="11" spans="1:44" ht="101" x14ac:dyDescent="0.35">
      <c r="A11" s="9" t="s">
        <v>209</v>
      </c>
      <c r="B11" s="9" t="s">
        <v>52</v>
      </c>
      <c r="C11" s="9" t="s">
        <v>190</v>
      </c>
      <c r="D11" s="9" t="s">
        <v>239</v>
      </c>
      <c r="E11" s="9" t="s">
        <v>206</v>
      </c>
      <c r="F11" s="9" t="s">
        <v>2</v>
      </c>
      <c r="G11" s="9" t="s">
        <v>239</v>
      </c>
      <c r="H11" s="9">
        <v>-1</v>
      </c>
      <c r="I11" s="9" t="s">
        <v>253</v>
      </c>
      <c r="J11" s="9" t="b">
        <v>1</v>
      </c>
      <c r="K11" s="9" t="s">
        <v>95</v>
      </c>
      <c r="L11" s="9">
        <f>AC16*AB16</f>
        <v>-0.12010523861883524</v>
      </c>
      <c r="M11" s="9">
        <f>AD16*AB16</f>
        <v>6.4051481924599288E-9</v>
      </c>
      <c r="N11" s="9">
        <f>AE16*AB16</f>
        <v>8.2946010719774093E-10</v>
      </c>
      <c r="O11" s="9">
        <f>AF16*AB16</f>
        <v>1.5133622900141633E-9</v>
      </c>
      <c r="P11" s="9">
        <f>AG16*AB16</f>
        <v>7.3524583218399955E-10</v>
      </c>
      <c r="Q11" s="9">
        <f>AH16*AB16</f>
        <v>1.0068516692849278E-3</v>
      </c>
      <c r="R11" s="9">
        <f>AI16*AB16</f>
        <v>1.9383216466296098E-4</v>
      </c>
      <c r="S11" s="9">
        <f>AJ16*AB16</f>
        <v>1.7600097546247793E-4</v>
      </c>
      <c r="T11" s="9">
        <f>AK16*AB16</f>
        <v>7.3875831183006367E-4</v>
      </c>
      <c r="U11" s="9">
        <f>AL16*AB16</f>
        <v>8.249524957081676E-7</v>
      </c>
      <c r="V11" s="9">
        <f>AM16*AB16</f>
        <v>6.5873127084894702E-5</v>
      </c>
      <c r="W11" s="9">
        <f>AN16*AB16</f>
        <v>9.932910058639664E-3</v>
      </c>
      <c r="X11" s="9">
        <f>AO16*AB16</f>
        <v>0.26931339047622221</v>
      </c>
      <c r="Y11" s="9">
        <f>AP16*AB16</f>
        <v>1.0721410771427091E-2</v>
      </c>
      <c r="Z11" s="9">
        <f>AQ16*AB16</f>
        <v>6.9167191690732265E-8</v>
      </c>
      <c r="AA11" s="9">
        <f>AR16*AB16</f>
        <v>0.97913563106198531</v>
      </c>
      <c r="AB11" s="9">
        <f>Parameter!C9</f>
        <v>-1</v>
      </c>
      <c r="AC11" s="9">
        <f>AB11*L11</f>
        <v>0.12010523861883524</v>
      </c>
      <c r="AD11" s="9">
        <f>AB11*M11</f>
        <v>-6.4051481924599288E-9</v>
      </c>
      <c r="AE11" s="9">
        <f>AB11*N11</f>
        <v>-8.2946010719774093E-10</v>
      </c>
      <c r="AF11" s="9">
        <f>AB11*O11</f>
        <v>-1.5133622900141633E-9</v>
      </c>
      <c r="AG11" s="9">
        <f>AB11*P11</f>
        <v>-7.3524583218399955E-10</v>
      </c>
      <c r="AH11" s="9">
        <f>AB11*Q11</f>
        <v>-1.0068516692849278E-3</v>
      </c>
      <c r="AI11" s="9">
        <f>AB11*R11</f>
        <v>-1.9383216466296098E-4</v>
      </c>
      <c r="AJ11" s="9">
        <f>AB11*S11</f>
        <v>-1.7600097546247793E-4</v>
      </c>
      <c r="AK11" s="9">
        <f>AB11*T11</f>
        <v>-7.3875831183006367E-4</v>
      </c>
      <c r="AL11" s="9">
        <f>AB11*U11</f>
        <v>-8.249524957081676E-7</v>
      </c>
      <c r="AM11" s="9">
        <f>AB11*V11</f>
        <v>-6.5873127084894702E-5</v>
      </c>
      <c r="AN11" s="9">
        <f>AB11*W11</f>
        <v>-9.932910058639664E-3</v>
      </c>
      <c r="AO11" s="9">
        <f>AB11*X11</f>
        <v>-0.26931339047622221</v>
      </c>
      <c r="AP11" s="9">
        <f>AB11*Y11</f>
        <v>-1.0721410771427091E-2</v>
      </c>
      <c r="AQ11" s="9">
        <f>AB11*Z11</f>
        <v>-6.9167191690732265E-8</v>
      </c>
      <c r="AR11" s="9">
        <f>AB11*AA11</f>
        <v>-0.97913563106198531</v>
      </c>
    </row>
    <row r="12" spans="1:44" ht="101" x14ac:dyDescent="0.35">
      <c r="A12" s="9" t="s">
        <v>207</v>
      </c>
      <c r="B12" s="9" t="s">
        <v>3</v>
      </c>
      <c r="C12" s="9" t="s">
        <v>190</v>
      </c>
      <c r="D12" s="9" t="s">
        <v>239</v>
      </c>
      <c r="E12" s="9" t="s">
        <v>207</v>
      </c>
      <c r="F12" s="9" t="s">
        <v>3</v>
      </c>
      <c r="G12" s="9" t="s">
        <v>239</v>
      </c>
      <c r="H12" s="9">
        <v>-1</v>
      </c>
      <c r="I12" s="9" t="s">
        <v>252</v>
      </c>
      <c r="J12" s="9" t="b">
        <v>0</v>
      </c>
      <c r="AB12" s="9">
        <f>H12</f>
        <v>-1</v>
      </c>
      <c r="AC12" s="9">
        <f t="shared" ref="AC12:AR12" si="3">+AC13</f>
        <v>2.2933107111305504E-2</v>
      </c>
      <c r="AD12" s="9">
        <f t="shared" si="3"/>
        <v>3.6133039487994271E-9</v>
      </c>
      <c r="AE12" s="9">
        <f t="shared" si="3"/>
        <v>3.723661120748826E-10</v>
      </c>
      <c r="AF12" s="9">
        <f t="shared" si="3"/>
        <v>1.9810642529854362E-9</v>
      </c>
      <c r="AG12" s="9">
        <f t="shared" si="3"/>
        <v>2.048955171636261E-9</v>
      </c>
      <c r="AH12" s="9">
        <f t="shared" si="3"/>
        <v>1.0864966131807273E-3</v>
      </c>
      <c r="AI12" s="9">
        <f t="shared" si="3"/>
        <v>9.9779632338382388E-5</v>
      </c>
      <c r="AJ12" s="9">
        <f t="shared" si="3"/>
        <v>8.8895523931956897E-5</v>
      </c>
      <c r="AK12" s="9">
        <f t="shared" si="3"/>
        <v>3.1800264658497047E-4</v>
      </c>
      <c r="AL12" s="9">
        <f t="shared" si="3"/>
        <v>1.4949253042907975E-7</v>
      </c>
      <c r="AM12" s="9">
        <f t="shared" si="3"/>
        <v>3.4406478563081316E-5</v>
      </c>
      <c r="AN12" s="9">
        <f t="shared" si="3"/>
        <v>3.8718350901162976E-2</v>
      </c>
      <c r="AO12" s="9">
        <f t="shared" si="3"/>
        <v>1.0680528699595726</v>
      </c>
      <c r="AP12" s="9">
        <f t="shared" si="3"/>
        <v>1.5098746203112295E-3</v>
      </c>
      <c r="AQ12" s="9">
        <f t="shared" si="3"/>
        <v>3.0773173056806833E-8</v>
      </c>
      <c r="AR12" s="9">
        <f t="shared" si="3"/>
        <v>0.26807837057621603</v>
      </c>
    </row>
    <row r="13" spans="1:44" ht="113.5" x14ac:dyDescent="0.35">
      <c r="A13" s="9" t="s">
        <v>210</v>
      </c>
      <c r="B13" s="9" t="s">
        <v>53</v>
      </c>
      <c r="C13" s="9" t="s">
        <v>190</v>
      </c>
      <c r="D13" s="9" t="s">
        <v>239</v>
      </c>
      <c r="E13" s="9" t="s">
        <v>207</v>
      </c>
      <c r="F13" s="9" t="s">
        <v>3</v>
      </c>
      <c r="G13" s="9" t="s">
        <v>239</v>
      </c>
      <c r="H13" s="9">
        <v>-1</v>
      </c>
      <c r="I13" s="9" t="s">
        <v>253</v>
      </c>
      <c r="J13" s="9" t="b">
        <v>1</v>
      </c>
      <c r="K13" s="9" t="s">
        <v>97</v>
      </c>
      <c r="L13" s="9">
        <f>AC19*AB19</f>
        <v>-2.2933107111305504E-2</v>
      </c>
      <c r="M13" s="9">
        <f>AD19*AB19</f>
        <v>-3.6133039487994271E-9</v>
      </c>
      <c r="N13" s="9">
        <f>AE19*AB19</f>
        <v>-3.723661120748826E-10</v>
      </c>
      <c r="O13" s="9">
        <f>AF19*AB19</f>
        <v>-1.9810642529854362E-9</v>
      </c>
      <c r="P13" s="9">
        <f>AG19*AB19</f>
        <v>-2.048955171636261E-9</v>
      </c>
      <c r="Q13" s="9">
        <f>AH19*AB19</f>
        <v>-1.0864966131807273E-3</v>
      </c>
      <c r="R13" s="9">
        <f>AI19*AB19</f>
        <v>-9.9779632338382388E-5</v>
      </c>
      <c r="S13" s="9">
        <f>AJ19*AB19</f>
        <v>-8.8895523931956897E-5</v>
      </c>
      <c r="T13" s="9">
        <f>AK19*AB19</f>
        <v>-3.1800264658497047E-4</v>
      </c>
      <c r="U13" s="9">
        <f>AL19*AB19</f>
        <v>-1.4949253042907975E-7</v>
      </c>
      <c r="V13" s="9">
        <f>AM19*AB19</f>
        <v>-3.4406478563081316E-5</v>
      </c>
      <c r="W13" s="9">
        <f>AN19*AB19</f>
        <v>-3.8718350901162976E-2</v>
      </c>
      <c r="X13" s="9">
        <f>AO19*AB19</f>
        <v>-1.0680528699595726</v>
      </c>
      <c r="Y13" s="9">
        <f>AP19*AB19</f>
        <v>-1.5098746203112295E-3</v>
      </c>
      <c r="Z13" s="9">
        <f>AQ19*AB19</f>
        <v>-3.0773173056806833E-8</v>
      </c>
      <c r="AA13" s="9">
        <f>AR19*AB19</f>
        <v>-0.26807837057621603</v>
      </c>
      <c r="AB13" s="9">
        <f>Parameter!C10</f>
        <v>-1</v>
      </c>
      <c r="AC13" s="9">
        <f>AB13*L13</f>
        <v>2.2933107111305504E-2</v>
      </c>
      <c r="AD13" s="9">
        <f>AB13*M13</f>
        <v>3.6133039487994271E-9</v>
      </c>
      <c r="AE13" s="9">
        <f>AB13*N13</f>
        <v>3.723661120748826E-10</v>
      </c>
      <c r="AF13" s="9">
        <f>AB13*O13</f>
        <v>1.9810642529854362E-9</v>
      </c>
      <c r="AG13" s="9">
        <f>AB13*P13</f>
        <v>2.048955171636261E-9</v>
      </c>
      <c r="AH13" s="9">
        <f>AB13*Q13</f>
        <v>1.0864966131807273E-3</v>
      </c>
      <c r="AI13" s="9">
        <f>AB13*R13</f>
        <v>9.9779632338382388E-5</v>
      </c>
      <c r="AJ13" s="9">
        <f>AB13*S13</f>
        <v>8.8895523931956897E-5</v>
      </c>
      <c r="AK13" s="9">
        <f>AB13*T13</f>
        <v>3.1800264658497047E-4</v>
      </c>
      <c r="AL13" s="9">
        <f>AB13*U13</f>
        <v>1.4949253042907975E-7</v>
      </c>
      <c r="AM13" s="9">
        <f>AB13*V13</f>
        <v>3.4406478563081316E-5</v>
      </c>
      <c r="AN13" s="9">
        <f>AB13*W13</f>
        <v>3.8718350901162976E-2</v>
      </c>
      <c r="AO13" s="9">
        <f>AB13*X13</f>
        <v>1.0680528699595726</v>
      </c>
      <c r="AP13" s="9">
        <f>AB13*Y13</f>
        <v>1.5098746203112295E-3</v>
      </c>
      <c r="AQ13" s="9">
        <f>AB13*Z13</f>
        <v>3.0773173056806833E-8</v>
      </c>
      <c r="AR13" s="9">
        <f>AB13*AA13</f>
        <v>0.26807837057621603</v>
      </c>
    </row>
    <row r="14" spans="1:44" ht="101" x14ac:dyDescent="0.35">
      <c r="A14" s="9" t="s">
        <v>208</v>
      </c>
      <c r="B14" s="9" t="s">
        <v>4</v>
      </c>
      <c r="C14" s="9" t="s">
        <v>190</v>
      </c>
      <c r="D14" s="9" t="s">
        <v>239</v>
      </c>
      <c r="E14" s="9" t="s">
        <v>208</v>
      </c>
      <c r="F14" s="9" t="s">
        <v>4</v>
      </c>
      <c r="G14" s="9" t="s">
        <v>239</v>
      </c>
      <c r="H14" s="9">
        <v>-1</v>
      </c>
      <c r="I14" s="9" t="s">
        <v>252</v>
      </c>
      <c r="J14" s="9" t="b">
        <v>0</v>
      </c>
      <c r="AB14" s="9">
        <f>H14</f>
        <v>-1</v>
      </c>
      <c r="AC14" s="9">
        <f t="shared" ref="AC14:AR14" si="4">+AC15</f>
        <v>2.1802007317800957E-2</v>
      </c>
      <c r="AD14" s="9">
        <f t="shared" si="4"/>
        <v>3.5673456243292719E-9</v>
      </c>
      <c r="AE14" s="9">
        <f t="shared" si="4"/>
        <v>5.0326236633998355E-10</v>
      </c>
      <c r="AF14" s="9">
        <f t="shared" si="4"/>
        <v>1.4144288793194547E-9</v>
      </c>
      <c r="AG14" s="9">
        <f t="shared" si="4"/>
        <v>2.0717902494032872E-9</v>
      </c>
      <c r="AH14" s="9">
        <f t="shared" si="4"/>
        <v>1.0774749935833223E-3</v>
      </c>
      <c r="AI14" s="9">
        <f t="shared" si="4"/>
        <v>1.0884455355042775E-4</v>
      </c>
      <c r="AJ14" s="9">
        <f t="shared" si="4"/>
        <v>1.0049819709618087E-4</v>
      </c>
      <c r="AK14" s="9">
        <f t="shared" si="4"/>
        <v>3.6185681887373577E-4</v>
      </c>
      <c r="AL14" s="9">
        <f t="shared" si="4"/>
        <v>1.9549460499614273E-7</v>
      </c>
      <c r="AM14" s="9">
        <f t="shared" si="4"/>
        <v>3.8120701895811622E-5</v>
      </c>
      <c r="AN14" s="9">
        <f t="shared" si="4"/>
        <v>2.6128431020812061E-2</v>
      </c>
      <c r="AO14" s="9">
        <f t="shared" si="4"/>
        <v>1.0262831009916986</v>
      </c>
      <c r="AP14" s="9">
        <f t="shared" si="4"/>
        <v>1.6619632596818468E-3</v>
      </c>
      <c r="AQ14" s="9">
        <f t="shared" si="4"/>
        <v>4.4456770024514151E-8</v>
      </c>
      <c r="AR14" s="9">
        <f t="shared" si="4"/>
        <v>0.27826195976172718</v>
      </c>
    </row>
    <row r="15" spans="1:44" ht="113.5" x14ac:dyDescent="0.35">
      <c r="A15" s="9" t="s">
        <v>211</v>
      </c>
      <c r="B15" s="9" t="s">
        <v>54</v>
      </c>
      <c r="C15" s="9" t="s">
        <v>190</v>
      </c>
      <c r="D15" s="9" t="s">
        <v>239</v>
      </c>
      <c r="E15" s="9" t="s">
        <v>208</v>
      </c>
      <c r="F15" s="9" t="s">
        <v>4</v>
      </c>
      <c r="G15" s="9" t="s">
        <v>239</v>
      </c>
      <c r="H15" s="9">
        <v>-1</v>
      </c>
      <c r="I15" s="9" t="s">
        <v>253</v>
      </c>
      <c r="J15" s="9" t="b">
        <v>1</v>
      </c>
      <c r="K15" s="9" t="s">
        <v>99</v>
      </c>
      <c r="L15" s="9">
        <f>AC21*AB21</f>
        <v>-2.1802007317800957E-2</v>
      </c>
      <c r="M15" s="9">
        <f>AD21*AB21</f>
        <v>-3.5673456243292719E-9</v>
      </c>
      <c r="N15" s="9">
        <f>AE21*AB21</f>
        <v>-5.0326236633998355E-10</v>
      </c>
      <c r="O15" s="9">
        <f>AF21*AB21</f>
        <v>-1.4144288793194547E-9</v>
      </c>
      <c r="P15" s="9">
        <f>AG21*AB21</f>
        <v>-2.0717902494032872E-9</v>
      </c>
      <c r="Q15" s="9">
        <f>AH21*AB21</f>
        <v>-1.0774749935833223E-3</v>
      </c>
      <c r="R15" s="9">
        <f>AI21*AB21</f>
        <v>-1.0884455355042775E-4</v>
      </c>
      <c r="S15" s="9">
        <f>AJ21*AB21</f>
        <v>-1.0049819709618087E-4</v>
      </c>
      <c r="T15" s="9">
        <f>AK21*AB21</f>
        <v>-3.6185681887373577E-4</v>
      </c>
      <c r="U15" s="9">
        <f>AL21*AB21</f>
        <v>-1.9549460499614273E-7</v>
      </c>
      <c r="V15" s="9">
        <f>AM21*AB21</f>
        <v>-3.8120701895811622E-5</v>
      </c>
      <c r="W15" s="9">
        <f>AN21*AB21</f>
        <v>-2.6128431020812061E-2</v>
      </c>
      <c r="X15" s="9">
        <f>AO21*AB21</f>
        <v>-1.0262831009916986</v>
      </c>
      <c r="Y15" s="9">
        <f>AP21*AB21</f>
        <v>-1.6619632596818468E-3</v>
      </c>
      <c r="Z15" s="9">
        <f>AQ21*AB21</f>
        <v>-4.4456770024514151E-8</v>
      </c>
      <c r="AA15" s="9">
        <f>AR21*AB21</f>
        <v>-0.27826195976172718</v>
      </c>
      <c r="AB15" s="9">
        <f>Parameter!C11</f>
        <v>-1</v>
      </c>
      <c r="AC15" s="9">
        <f>AB15*L15</f>
        <v>2.1802007317800957E-2</v>
      </c>
      <c r="AD15" s="9">
        <f>AB15*M15</f>
        <v>3.5673456243292719E-9</v>
      </c>
      <c r="AE15" s="9">
        <f>AB15*N15</f>
        <v>5.0326236633998355E-10</v>
      </c>
      <c r="AF15" s="9">
        <f>AB15*O15</f>
        <v>1.4144288793194547E-9</v>
      </c>
      <c r="AG15" s="9">
        <f>AB15*P15</f>
        <v>2.0717902494032872E-9</v>
      </c>
      <c r="AH15" s="9">
        <f>AB15*Q15</f>
        <v>1.0774749935833223E-3</v>
      </c>
      <c r="AI15" s="9">
        <f>AB15*R15</f>
        <v>1.0884455355042775E-4</v>
      </c>
      <c r="AJ15" s="9">
        <f>AB15*S15</f>
        <v>1.0049819709618087E-4</v>
      </c>
      <c r="AK15" s="9">
        <f>AB15*T15</f>
        <v>3.6185681887373577E-4</v>
      </c>
      <c r="AL15" s="9">
        <f>AB15*U15</f>
        <v>1.9549460499614273E-7</v>
      </c>
      <c r="AM15" s="9">
        <f>AB15*V15</f>
        <v>3.8120701895811622E-5</v>
      </c>
      <c r="AN15" s="9">
        <f>AB15*W15</f>
        <v>2.6128431020812061E-2</v>
      </c>
      <c r="AO15" s="9">
        <f>AB15*X15</f>
        <v>1.0262831009916986</v>
      </c>
      <c r="AP15" s="9">
        <f>AB15*Y15</f>
        <v>1.6619632596818468E-3</v>
      </c>
      <c r="AQ15" s="9">
        <f>AB15*Z15</f>
        <v>4.4456770024514151E-8</v>
      </c>
      <c r="AR15" s="9">
        <f>AB15*AA15</f>
        <v>0.27826195976172718</v>
      </c>
    </row>
    <row r="16" spans="1:44" ht="101" x14ac:dyDescent="0.35">
      <c r="A16" s="9" t="s">
        <v>209</v>
      </c>
      <c r="B16" s="9" t="s">
        <v>52</v>
      </c>
      <c r="C16" s="9" t="s">
        <v>190</v>
      </c>
      <c r="D16" s="9" t="s">
        <v>239</v>
      </c>
      <c r="E16" s="9" t="s">
        <v>209</v>
      </c>
      <c r="F16" s="9" t="s">
        <v>52</v>
      </c>
      <c r="G16" s="9" t="s">
        <v>239</v>
      </c>
      <c r="H16" s="9">
        <v>-1</v>
      </c>
      <c r="I16" s="9" t="s">
        <v>252</v>
      </c>
      <c r="J16" s="9" t="b">
        <v>0</v>
      </c>
      <c r="AB16" s="9">
        <f>H16</f>
        <v>-1</v>
      </c>
      <c r="AC16" s="9">
        <f t="shared" ref="AC16:AR16" si="5">+AC17+AC18</f>
        <v>0.12010523861883524</v>
      </c>
      <c r="AD16" s="9">
        <f t="shared" si="5"/>
        <v>-6.4051481924599288E-9</v>
      </c>
      <c r="AE16" s="9">
        <f t="shared" si="5"/>
        <v>-8.2946010719774093E-10</v>
      </c>
      <c r="AF16" s="9">
        <f t="shared" si="5"/>
        <v>-1.5133622900141633E-9</v>
      </c>
      <c r="AG16" s="9">
        <f t="shared" si="5"/>
        <v>-7.3524583218399955E-10</v>
      </c>
      <c r="AH16" s="9">
        <f t="shared" si="5"/>
        <v>-1.0068516692849278E-3</v>
      </c>
      <c r="AI16" s="9">
        <f t="shared" si="5"/>
        <v>-1.9383216466296098E-4</v>
      </c>
      <c r="AJ16" s="9">
        <f t="shared" si="5"/>
        <v>-1.7600097546247793E-4</v>
      </c>
      <c r="AK16" s="9">
        <f t="shared" si="5"/>
        <v>-7.3875831183006367E-4</v>
      </c>
      <c r="AL16" s="9">
        <f t="shared" si="5"/>
        <v>-8.249524957081676E-7</v>
      </c>
      <c r="AM16" s="9">
        <f t="shared" si="5"/>
        <v>-6.5873127084894702E-5</v>
      </c>
      <c r="AN16" s="9">
        <f t="shared" si="5"/>
        <v>-9.932910058639664E-3</v>
      </c>
      <c r="AO16" s="9">
        <f t="shared" si="5"/>
        <v>-0.26931339047622221</v>
      </c>
      <c r="AP16" s="9">
        <f t="shared" si="5"/>
        <v>-1.0721410771427091E-2</v>
      </c>
      <c r="AQ16" s="9">
        <f t="shared" si="5"/>
        <v>-6.9167191690732265E-8</v>
      </c>
      <c r="AR16" s="9">
        <f t="shared" si="5"/>
        <v>-0.97913563106198531</v>
      </c>
    </row>
    <row r="17" spans="1:44" ht="76" x14ac:dyDescent="0.35">
      <c r="A17" s="9" t="s">
        <v>212</v>
      </c>
      <c r="B17" s="9" t="s">
        <v>55</v>
      </c>
      <c r="C17" s="9" t="s">
        <v>190</v>
      </c>
      <c r="D17" s="9" t="s">
        <v>242</v>
      </c>
      <c r="E17" s="9" t="s">
        <v>209</v>
      </c>
      <c r="F17" s="9" t="s">
        <v>52</v>
      </c>
      <c r="G17" s="9" t="s">
        <v>239</v>
      </c>
      <c r="H17" s="9">
        <v>-0.5</v>
      </c>
      <c r="I17" s="9" t="s">
        <v>253</v>
      </c>
      <c r="J17" s="9" t="b">
        <v>1</v>
      </c>
      <c r="K17" s="9" t="s">
        <v>101</v>
      </c>
      <c r="L17" s="9">
        <f>AC23*AB23</f>
        <v>-0.17342702303148505</v>
      </c>
      <c r="M17" s="9">
        <f>AD23*AB23</f>
        <v>1.0945515585131545E-9</v>
      </c>
      <c r="N17" s="9">
        <f>AE23*AB23</f>
        <v>6.6685179009637992E-10</v>
      </c>
      <c r="O17" s="9">
        <f>AF23*AB23</f>
        <v>6.0913122479597044E-10</v>
      </c>
      <c r="P17" s="9">
        <f>AG23*AB23</f>
        <v>5.9216572851336178E-10</v>
      </c>
      <c r="Q17" s="9">
        <f>AH23*AB23</f>
        <v>7.6578385114187196E-4</v>
      </c>
      <c r="R17" s="9">
        <f>AI23*AB23</f>
        <v>1.2294559026704836E-4</v>
      </c>
      <c r="S17" s="9">
        <f>AJ23*AB23</f>
        <v>1.0701109040089556E-4</v>
      </c>
      <c r="T17" s="9">
        <f>AK23*AB23</f>
        <v>4.8609019349531699E-4</v>
      </c>
      <c r="U17" s="9">
        <f>AL23*AB23</f>
        <v>3.0458514103218858E-7</v>
      </c>
      <c r="V17" s="9">
        <f>AM23*AB23</f>
        <v>4.3004631265560445E-5</v>
      </c>
      <c r="W17" s="9">
        <f>AN23*AB23</f>
        <v>6.4540934528020287E-3</v>
      </c>
      <c r="X17" s="9">
        <f>AO23*AB23</f>
        <v>0.24282627465471587</v>
      </c>
      <c r="Y17" s="9">
        <f>AP23*AB23</f>
        <v>7.3103382247739655E-3</v>
      </c>
      <c r="Z17" s="9">
        <f>AQ23*AB23</f>
        <v>5.2106017388380878E-8</v>
      </c>
      <c r="AA17" s="9">
        <f>AR23*AB23</f>
        <v>8.4952950715766945E-2</v>
      </c>
      <c r="AB17" s="9">
        <f>Parameter!C12</f>
        <v>-0.5</v>
      </c>
      <c r="AC17" s="9">
        <f>AB17*L17</f>
        <v>8.6713511515742525E-2</v>
      </c>
      <c r="AD17" s="9">
        <f>AB17*M17</f>
        <v>-5.4727577925657723E-10</v>
      </c>
      <c r="AE17" s="9">
        <f>AB17*N17</f>
        <v>-3.3342589504818996E-10</v>
      </c>
      <c r="AF17" s="9">
        <f>AB17*O17</f>
        <v>-3.0456561239798522E-10</v>
      </c>
      <c r="AG17" s="9">
        <f>AB17*P17</f>
        <v>-2.9608286425668089E-10</v>
      </c>
      <c r="AH17" s="9">
        <f>AB17*Q17</f>
        <v>-3.8289192557093598E-4</v>
      </c>
      <c r="AI17" s="9">
        <f>AB17*R17</f>
        <v>-6.1472795133524178E-5</v>
      </c>
      <c r="AJ17" s="9">
        <f>AB17*S17</f>
        <v>-5.350554520044778E-5</v>
      </c>
      <c r="AK17" s="9">
        <f>AB17*T17</f>
        <v>-2.430450967476585E-4</v>
      </c>
      <c r="AL17" s="9">
        <f>AB17*U17</f>
        <v>-1.5229257051609429E-7</v>
      </c>
      <c r="AM17" s="9">
        <f>AB17*V17</f>
        <v>-2.1502315632780222E-5</v>
      </c>
      <c r="AN17" s="9">
        <f>AB17*W17</f>
        <v>-3.2270467264010143E-3</v>
      </c>
      <c r="AO17" s="9">
        <f>AB17*X17</f>
        <v>-0.12141313732735794</v>
      </c>
      <c r="AP17" s="9">
        <f>AB17*Y17</f>
        <v>-3.6551691123869827E-3</v>
      </c>
      <c r="AQ17" s="9">
        <f>AB17*Z17</f>
        <v>-2.6053008694190439E-8</v>
      </c>
      <c r="AR17" s="9">
        <f>AB17*AA17</f>
        <v>-4.2476475357883473E-2</v>
      </c>
    </row>
    <row r="18" spans="1:44" ht="76" x14ac:dyDescent="0.35">
      <c r="A18" s="9" t="s">
        <v>213</v>
      </c>
      <c r="B18" s="9" t="s">
        <v>56</v>
      </c>
      <c r="C18" s="9" t="s">
        <v>190</v>
      </c>
      <c r="D18" s="9" t="s">
        <v>242</v>
      </c>
      <c r="E18" s="9" t="s">
        <v>209</v>
      </c>
      <c r="F18" s="9" t="s">
        <v>52</v>
      </c>
      <c r="G18" s="9" t="s">
        <v>239</v>
      </c>
      <c r="H18" s="9">
        <v>-0.5</v>
      </c>
      <c r="I18" s="9" t="s">
        <v>253</v>
      </c>
      <c r="J18" s="9" t="b">
        <v>1</v>
      </c>
      <c r="K18" s="9" t="s">
        <v>103</v>
      </c>
      <c r="L18" s="9">
        <f>AC42*AB42</f>
        <v>-6.6783454206185422E-2</v>
      </c>
      <c r="M18" s="9">
        <f>AD42*AB42</f>
        <v>1.1715744826406702E-8</v>
      </c>
      <c r="N18" s="9">
        <f>AE42*AB42</f>
        <v>9.9206842429910193E-10</v>
      </c>
      <c r="O18" s="9">
        <f>AF42*AB42</f>
        <v>2.4175933552323561E-9</v>
      </c>
      <c r="P18" s="9">
        <f>AG42*AB42</f>
        <v>8.7832593585463721E-10</v>
      </c>
      <c r="Q18" s="9">
        <f>AH42*AB42</f>
        <v>1.2479194874279837E-3</v>
      </c>
      <c r="R18" s="9">
        <f>AI42*AB42</f>
        <v>2.6471873905887361E-4</v>
      </c>
      <c r="S18" s="9">
        <f>AJ42*AB42</f>
        <v>2.4499086052406032E-4</v>
      </c>
      <c r="T18" s="9">
        <f>AK42*AB42</f>
        <v>9.9142643016481035E-4</v>
      </c>
      <c r="U18" s="9">
        <f>AL42*AB42</f>
        <v>1.3453198503841467E-6</v>
      </c>
      <c r="V18" s="9">
        <f>AM42*AB42</f>
        <v>8.8741622904228953E-5</v>
      </c>
      <c r="W18" s="9">
        <f>AN42*AB42</f>
        <v>1.34117266644773E-2</v>
      </c>
      <c r="X18" s="9">
        <f>AO42*AB42</f>
        <v>0.29580050629772853</v>
      </c>
      <c r="Y18" s="9">
        <f>AP42*AB42</f>
        <v>1.4132483318080216E-2</v>
      </c>
      <c r="Z18" s="9">
        <f>AQ42*AB42</f>
        <v>8.6228365993083659E-8</v>
      </c>
      <c r="AA18" s="9">
        <f>AR42*AB42</f>
        <v>1.8733183114082037</v>
      </c>
      <c r="AB18" s="9">
        <f>Parameter!C13</f>
        <v>-0.5</v>
      </c>
      <c r="AC18" s="9">
        <f>AB18*L18</f>
        <v>3.3391727103092711E-2</v>
      </c>
      <c r="AD18" s="9">
        <f>AB18*M18</f>
        <v>-5.8578724132033512E-9</v>
      </c>
      <c r="AE18" s="9">
        <f>AB18*N18</f>
        <v>-4.9603421214955097E-10</v>
      </c>
      <c r="AF18" s="9">
        <f>AB18*O18</f>
        <v>-1.2087966776161781E-9</v>
      </c>
      <c r="AG18" s="9">
        <f>AB18*P18</f>
        <v>-4.3916296792731861E-10</v>
      </c>
      <c r="AH18" s="9">
        <f>AB18*Q18</f>
        <v>-6.2395974371399186E-4</v>
      </c>
      <c r="AI18" s="9">
        <f>AB18*R18</f>
        <v>-1.3235936952943681E-4</v>
      </c>
      <c r="AJ18" s="9">
        <f>AB18*S18</f>
        <v>-1.2249543026203016E-4</v>
      </c>
      <c r="AK18" s="9">
        <f>AB18*T18</f>
        <v>-4.9571321508240518E-4</v>
      </c>
      <c r="AL18" s="9">
        <f>AB18*U18</f>
        <v>-6.7265992519207333E-7</v>
      </c>
      <c r="AM18" s="9">
        <f>AB18*V18</f>
        <v>-4.4370811452114477E-5</v>
      </c>
      <c r="AN18" s="9">
        <f>AB18*W18</f>
        <v>-6.7058633322386501E-3</v>
      </c>
      <c r="AO18" s="9">
        <f>AB18*X18</f>
        <v>-0.14790025314886426</v>
      </c>
      <c r="AP18" s="9">
        <f>AB18*Y18</f>
        <v>-7.0662416590401081E-3</v>
      </c>
      <c r="AQ18" s="9">
        <f>AB18*Z18</f>
        <v>-4.3114182996541829E-8</v>
      </c>
      <c r="AR18" s="9">
        <f>AB18*AA18</f>
        <v>-0.93665915570410185</v>
      </c>
    </row>
    <row r="19" spans="1:44" ht="113.5" x14ac:dyDescent="0.35">
      <c r="A19" s="9" t="s">
        <v>210</v>
      </c>
      <c r="B19" s="9" t="s">
        <v>53</v>
      </c>
      <c r="C19" s="9" t="s">
        <v>190</v>
      </c>
      <c r="D19" s="9" t="s">
        <v>239</v>
      </c>
      <c r="E19" s="9" t="s">
        <v>210</v>
      </c>
      <c r="F19" s="9" t="s">
        <v>53</v>
      </c>
      <c r="G19" s="9" t="s">
        <v>239</v>
      </c>
      <c r="H19" s="9">
        <v>-1</v>
      </c>
      <c r="I19" s="9" t="s">
        <v>252</v>
      </c>
      <c r="J19" s="9" t="b">
        <v>0</v>
      </c>
      <c r="AB19" s="9">
        <f>H19</f>
        <v>-1</v>
      </c>
      <c r="AC19" s="9">
        <f t="shared" ref="AC19:AR19" si="6">+AC20</f>
        <v>2.2933107111305504E-2</v>
      </c>
      <c r="AD19" s="9">
        <f t="shared" si="6"/>
        <v>3.6133039487994271E-9</v>
      </c>
      <c r="AE19" s="9">
        <f t="shared" si="6"/>
        <v>3.723661120748826E-10</v>
      </c>
      <c r="AF19" s="9">
        <f t="shared" si="6"/>
        <v>1.9810642529854362E-9</v>
      </c>
      <c r="AG19" s="9">
        <f t="shared" si="6"/>
        <v>2.048955171636261E-9</v>
      </c>
      <c r="AH19" s="9">
        <f t="shared" si="6"/>
        <v>1.0864966131807273E-3</v>
      </c>
      <c r="AI19" s="9">
        <f t="shared" si="6"/>
        <v>9.9779632338382388E-5</v>
      </c>
      <c r="AJ19" s="9">
        <f t="shared" si="6"/>
        <v>8.8895523931956897E-5</v>
      </c>
      <c r="AK19" s="9">
        <f t="shared" si="6"/>
        <v>3.1800264658497047E-4</v>
      </c>
      <c r="AL19" s="9">
        <f t="shared" si="6"/>
        <v>1.4949253042907975E-7</v>
      </c>
      <c r="AM19" s="9">
        <f t="shared" si="6"/>
        <v>3.4406478563081316E-5</v>
      </c>
      <c r="AN19" s="9">
        <f t="shared" si="6"/>
        <v>3.8718350901162976E-2</v>
      </c>
      <c r="AO19" s="9">
        <f t="shared" si="6"/>
        <v>1.0680528699595726</v>
      </c>
      <c r="AP19" s="9">
        <f t="shared" si="6"/>
        <v>1.5098746203112295E-3</v>
      </c>
      <c r="AQ19" s="9">
        <f t="shared" si="6"/>
        <v>3.0773173056806833E-8</v>
      </c>
      <c r="AR19" s="9">
        <f t="shared" si="6"/>
        <v>0.26807837057621603</v>
      </c>
    </row>
    <row r="20" spans="1:44" ht="76" x14ac:dyDescent="0.35">
      <c r="A20" s="9" t="s">
        <v>214</v>
      </c>
      <c r="B20" s="9" t="s">
        <v>57</v>
      </c>
      <c r="C20" s="9" t="s">
        <v>190</v>
      </c>
      <c r="D20" s="9" t="s">
        <v>242</v>
      </c>
      <c r="E20" s="9" t="s">
        <v>210</v>
      </c>
      <c r="F20" s="9" t="s">
        <v>53</v>
      </c>
      <c r="G20" s="9" t="s">
        <v>239</v>
      </c>
      <c r="H20" s="9">
        <v>-1</v>
      </c>
      <c r="I20" s="9" t="s">
        <v>253</v>
      </c>
      <c r="J20" s="9" t="b">
        <v>1</v>
      </c>
      <c r="K20" s="9" t="s">
        <v>105</v>
      </c>
      <c r="L20" s="9">
        <f>AC61*AB61</f>
        <v>-2.2933107111305504E-2</v>
      </c>
      <c r="M20" s="9">
        <f>AD61*AB61</f>
        <v>-3.6133039487994271E-9</v>
      </c>
      <c r="N20" s="9">
        <f>AE61*AB61</f>
        <v>-3.723661120748826E-10</v>
      </c>
      <c r="O20" s="9">
        <f>AF61*AB61</f>
        <v>-1.9810642529854362E-9</v>
      </c>
      <c r="P20" s="9">
        <f>AG61*AB61</f>
        <v>-2.048955171636261E-9</v>
      </c>
      <c r="Q20" s="9">
        <f>AH61*AB61</f>
        <v>-1.0864966131807273E-3</v>
      </c>
      <c r="R20" s="9">
        <f>AI61*AB61</f>
        <v>-9.9779632338382388E-5</v>
      </c>
      <c r="S20" s="9">
        <f>AJ61*AB61</f>
        <v>-8.8895523931956897E-5</v>
      </c>
      <c r="T20" s="9">
        <f>AK61*AB61</f>
        <v>-3.1800264658497047E-4</v>
      </c>
      <c r="U20" s="9">
        <f>AL61*AB61</f>
        <v>-1.4949253042907975E-7</v>
      </c>
      <c r="V20" s="9">
        <f>AM61*AB61</f>
        <v>-3.4406478563081316E-5</v>
      </c>
      <c r="W20" s="9">
        <f>AN61*AB61</f>
        <v>-3.8718350901162976E-2</v>
      </c>
      <c r="X20" s="9">
        <f>AO61*AB61</f>
        <v>-1.0680528699595726</v>
      </c>
      <c r="Y20" s="9">
        <f>AP61*AB61</f>
        <v>-1.5098746203112295E-3</v>
      </c>
      <c r="Z20" s="9">
        <f>AQ61*AB61</f>
        <v>-3.0773173056806833E-8</v>
      </c>
      <c r="AA20" s="9">
        <f>AR61*AB61</f>
        <v>-0.26807837057621603</v>
      </c>
      <c r="AB20" s="9">
        <f>Parameter!C14</f>
        <v>-1</v>
      </c>
      <c r="AC20" s="9">
        <f>AB20*L20</f>
        <v>2.2933107111305504E-2</v>
      </c>
      <c r="AD20" s="9">
        <f>AB20*M20</f>
        <v>3.6133039487994271E-9</v>
      </c>
      <c r="AE20" s="9">
        <f>AB20*N20</f>
        <v>3.723661120748826E-10</v>
      </c>
      <c r="AF20" s="9">
        <f>AB20*O20</f>
        <v>1.9810642529854362E-9</v>
      </c>
      <c r="AG20" s="9">
        <f>AB20*P20</f>
        <v>2.048955171636261E-9</v>
      </c>
      <c r="AH20" s="9">
        <f>AB20*Q20</f>
        <v>1.0864966131807273E-3</v>
      </c>
      <c r="AI20" s="9">
        <f>AB20*R20</f>
        <v>9.9779632338382388E-5</v>
      </c>
      <c r="AJ20" s="9">
        <f>AB20*S20</f>
        <v>8.8895523931956897E-5</v>
      </c>
      <c r="AK20" s="9">
        <f>AB20*T20</f>
        <v>3.1800264658497047E-4</v>
      </c>
      <c r="AL20" s="9">
        <f>AB20*U20</f>
        <v>1.4949253042907975E-7</v>
      </c>
      <c r="AM20" s="9">
        <f>AB20*V20</f>
        <v>3.4406478563081316E-5</v>
      </c>
      <c r="AN20" s="9">
        <f>AB20*W20</f>
        <v>3.8718350901162976E-2</v>
      </c>
      <c r="AO20" s="9">
        <f>AB20*X20</f>
        <v>1.0680528699595726</v>
      </c>
      <c r="AP20" s="9">
        <f>AB20*Y20</f>
        <v>1.5098746203112295E-3</v>
      </c>
      <c r="AQ20" s="9">
        <f>AB20*Z20</f>
        <v>3.0773173056806833E-8</v>
      </c>
      <c r="AR20" s="9">
        <f>AB20*AA20</f>
        <v>0.26807837057621603</v>
      </c>
    </row>
    <row r="21" spans="1:44" ht="113.5" x14ac:dyDescent="0.35">
      <c r="A21" s="9" t="s">
        <v>211</v>
      </c>
      <c r="B21" s="9" t="s">
        <v>54</v>
      </c>
      <c r="C21" s="9" t="s">
        <v>190</v>
      </c>
      <c r="D21" s="9" t="s">
        <v>239</v>
      </c>
      <c r="E21" s="9" t="s">
        <v>211</v>
      </c>
      <c r="F21" s="9" t="s">
        <v>54</v>
      </c>
      <c r="G21" s="9" t="s">
        <v>239</v>
      </c>
      <c r="H21" s="9">
        <v>-1</v>
      </c>
      <c r="I21" s="9" t="s">
        <v>252</v>
      </c>
      <c r="J21" s="9" t="b">
        <v>0</v>
      </c>
      <c r="AB21" s="9">
        <f>H21</f>
        <v>-1</v>
      </c>
      <c r="AC21" s="9">
        <f t="shared" ref="AC21:AR21" si="7">+AC22</f>
        <v>2.1802007317800957E-2</v>
      </c>
      <c r="AD21" s="9">
        <f t="shared" si="7"/>
        <v>3.5673456243292719E-9</v>
      </c>
      <c r="AE21" s="9">
        <f t="shared" si="7"/>
        <v>5.0326236633998355E-10</v>
      </c>
      <c r="AF21" s="9">
        <f t="shared" si="7"/>
        <v>1.4144288793194547E-9</v>
      </c>
      <c r="AG21" s="9">
        <f t="shared" si="7"/>
        <v>2.0717902494032872E-9</v>
      </c>
      <c r="AH21" s="9">
        <f t="shared" si="7"/>
        <v>1.0774749935833223E-3</v>
      </c>
      <c r="AI21" s="9">
        <f t="shared" si="7"/>
        <v>1.0884455355042775E-4</v>
      </c>
      <c r="AJ21" s="9">
        <f t="shared" si="7"/>
        <v>1.0049819709618087E-4</v>
      </c>
      <c r="AK21" s="9">
        <f t="shared" si="7"/>
        <v>3.6185681887373577E-4</v>
      </c>
      <c r="AL21" s="9">
        <f t="shared" si="7"/>
        <v>1.9549460499614273E-7</v>
      </c>
      <c r="AM21" s="9">
        <f t="shared" si="7"/>
        <v>3.8120701895811622E-5</v>
      </c>
      <c r="AN21" s="9">
        <f t="shared" si="7"/>
        <v>2.6128431020812061E-2</v>
      </c>
      <c r="AO21" s="9">
        <f t="shared" si="7"/>
        <v>1.0262831009916986</v>
      </c>
      <c r="AP21" s="9">
        <f t="shared" si="7"/>
        <v>1.6619632596818468E-3</v>
      </c>
      <c r="AQ21" s="9">
        <f t="shared" si="7"/>
        <v>4.4456770024514151E-8</v>
      </c>
      <c r="AR21" s="9">
        <f t="shared" si="7"/>
        <v>0.27826195976172718</v>
      </c>
    </row>
    <row r="22" spans="1:44" ht="76" x14ac:dyDescent="0.35">
      <c r="A22" s="9" t="s">
        <v>215</v>
      </c>
      <c r="B22" s="9" t="s">
        <v>58</v>
      </c>
      <c r="C22" s="9" t="s">
        <v>190</v>
      </c>
      <c r="D22" s="9" t="s">
        <v>242</v>
      </c>
      <c r="E22" s="9" t="s">
        <v>211</v>
      </c>
      <c r="F22" s="9" t="s">
        <v>54</v>
      </c>
      <c r="G22" s="9" t="s">
        <v>239</v>
      </c>
      <c r="H22" s="9">
        <v>-1</v>
      </c>
      <c r="I22" s="9" t="s">
        <v>253</v>
      </c>
      <c r="J22" s="9" t="b">
        <v>1</v>
      </c>
      <c r="K22" s="9" t="s">
        <v>107</v>
      </c>
      <c r="L22" s="9">
        <f>AC68*AB68</f>
        <v>-2.1802007317800957E-2</v>
      </c>
      <c r="M22" s="9">
        <f>AD68*AB68</f>
        <v>-3.5673456243292719E-9</v>
      </c>
      <c r="N22" s="9">
        <f>AE68*AB68</f>
        <v>-5.0326236633998355E-10</v>
      </c>
      <c r="O22" s="9">
        <f>AF68*AB68</f>
        <v>-1.4144288793194547E-9</v>
      </c>
      <c r="P22" s="9">
        <f>AG68*AB68</f>
        <v>-2.0717902494032872E-9</v>
      </c>
      <c r="Q22" s="9">
        <f>AH68*AB68</f>
        <v>-1.0774749935833223E-3</v>
      </c>
      <c r="R22" s="9">
        <f>AI68*AB68</f>
        <v>-1.0884455355042775E-4</v>
      </c>
      <c r="S22" s="9">
        <f>AJ68*AB68</f>
        <v>-1.0049819709618087E-4</v>
      </c>
      <c r="T22" s="9">
        <f>AK68*AB68</f>
        <v>-3.6185681887373577E-4</v>
      </c>
      <c r="U22" s="9">
        <f>AL68*AB68</f>
        <v>-1.9549460499614273E-7</v>
      </c>
      <c r="V22" s="9">
        <f>AM68*AB68</f>
        <v>-3.8120701895811622E-5</v>
      </c>
      <c r="W22" s="9">
        <f>AN68*AB68</f>
        <v>-2.6128431020812061E-2</v>
      </c>
      <c r="X22" s="9">
        <f>AO68*AB68</f>
        <v>-1.0262831009916986</v>
      </c>
      <c r="Y22" s="9">
        <f>AP68*AB68</f>
        <v>-1.6619632596818468E-3</v>
      </c>
      <c r="Z22" s="9">
        <f>AQ68*AB68</f>
        <v>-4.4456770024514151E-8</v>
      </c>
      <c r="AA22" s="9">
        <f>AR68*AB68</f>
        <v>-0.27826195976172718</v>
      </c>
      <c r="AB22" s="9">
        <f>Parameter!C15</f>
        <v>-1</v>
      </c>
      <c r="AC22" s="9">
        <f>AB22*L22</f>
        <v>2.1802007317800957E-2</v>
      </c>
      <c r="AD22" s="9">
        <f>AB22*M22</f>
        <v>3.5673456243292719E-9</v>
      </c>
      <c r="AE22" s="9">
        <f>AB22*N22</f>
        <v>5.0326236633998355E-10</v>
      </c>
      <c r="AF22" s="9">
        <f>AB22*O22</f>
        <v>1.4144288793194547E-9</v>
      </c>
      <c r="AG22" s="9">
        <f>AB22*P22</f>
        <v>2.0717902494032872E-9</v>
      </c>
      <c r="AH22" s="9">
        <f>AB22*Q22</f>
        <v>1.0774749935833223E-3</v>
      </c>
      <c r="AI22" s="9">
        <f>AB22*R22</f>
        <v>1.0884455355042775E-4</v>
      </c>
      <c r="AJ22" s="9">
        <f>AB22*S22</f>
        <v>1.0049819709618087E-4</v>
      </c>
      <c r="AK22" s="9">
        <f>AB22*T22</f>
        <v>3.6185681887373577E-4</v>
      </c>
      <c r="AL22" s="9">
        <f>AB22*U22</f>
        <v>1.9549460499614273E-7</v>
      </c>
      <c r="AM22" s="9">
        <f>AB22*V22</f>
        <v>3.8120701895811622E-5</v>
      </c>
      <c r="AN22" s="9">
        <f>AB22*W22</f>
        <v>2.6128431020812061E-2</v>
      </c>
      <c r="AO22" s="9">
        <f>AB22*X22</f>
        <v>1.0262831009916986</v>
      </c>
      <c r="AP22" s="9">
        <f>AB22*Y22</f>
        <v>1.6619632596818468E-3</v>
      </c>
      <c r="AQ22" s="9">
        <f>AB22*Z22</f>
        <v>4.4456770024514151E-8</v>
      </c>
      <c r="AR22" s="9">
        <f>AB22*AA22</f>
        <v>0.27826195976172718</v>
      </c>
    </row>
    <row r="23" spans="1:44" ht="76" x14ac:dyDescent="0.35">
      <c r="A23" s="9" t="s">
        <v>212</v>
      </c>
      <c r="B23" s="9" t="s">
        <v>55</v>
      </c>
      <c r="C23" s="9" t="s">
        <v>190</v>
      </c>
      <c r="D23" s="9" t="s">
        <v>242</v>
      </c>
      <c r="E23" s="9" t="s">
        <v>212</v>
      </c>
      <c r="F23" s="9" t="s">
        <v>55</v>
      </c>
      <c r="G23" s="9" t="s">
        <v>242</v>
      </c>
      <c r="H23" s="9">
        <v>-1</v>
      </c>
      <c r="I23" s="9" t="s">
        <v>252</v>
      </c>
      <c r="J23" s="9" t="b">
        <v>0</v>
      </c>
      <c r="AB23" s="9">
        <f>H23</f>
        <v>-1</v>
      </c>
      <c r="AC23" s="9">
        <f t="shared" ref="AC23:AR23" si="8">+AC24+AC25+AC26+AC27+AC28+AC29+AC30+AC31+AC32+AC33+AC34+AC35+AC36+AC37+AC38+AC39+AC40+AC41</f>
        <v>0.17342702303148505</v>
      </c>
      <c r="AD23" s="9">
        <f t="shared" si="8"/>
        <v>-1.0945515585131545E-9</v>
      </c>
      <c r="AE23" s="9">
        <f t="shared" si="8"/>
        <v>-6.6685179009637992E-10</v>
      </c>
      <c r="AF23" s="9">
        <f t="shared" si="8"/>
        <v>-6.0913122479597044E-10</v>
      </c>
      <c r="AG23" s="9">
        <f t="shared" si="8"/>
        <v>-5.9216572851336178E-10</v>
      </c>
      <c r="AH23" s="9">
        <f t="shared" si="8"/>
        <v>-7.6578385114187196E-4</v>
      </c>
      <c r="AI23" s="9">
        <f t="shared" si="8"/>
        <v>-1.2294559026704836E-4</v>
      </c>
      <c r="AJ23" s="9">
        <f t="shared" si="8"/>
        <v>-1.0701109040089556E-4</v>
      </c>
      <c r="AK23" s="9">
        <f t="shared" si="8"/>
        <v>-4.8609019349531699E-4</v>
      </c>
      <c r="AL23" s="9">
        <f t="shared" si="8"/>
        <v>-3.0458514103218858E-7</v>
      </c>
      <c r="AM23" s="9">
        <f t="shared" si="8"/>
        <v>-4.3004631265560445E-5</v>
      </c>
      <c r="AN23" s="9">
        <f t="shared" si="8"/>
        <v>-6.4540934528020287E-3</v>
      </c>
      <c r="AO23" s="9">
        <f t="shared" si="8"/>
        <v>-0.24282627465471587</v>
      </c>
      <c r="AP23" s="9">
        <f t="shared" si="8"/>
        <v>-7.3103382247739655E-3</v>
      </c>
      <c r="AQ23" s="9">
        <f t="shared" si="8"/>
        <v>-5.2106017388380878E-8</v>
      </c>
      <c r="AR23" s="9">
        <f t="shared" si="8"/>
        <v>-8.4952950715766945E-2</v>
      </c>
    </row>
    <row r="24" spans="1:44" ht="76" x14ac:dyDescent="0.35">
      <c r="A24" s="9" t="s">
        <v>216</v>
      </c>
      <c r="B24" s="9" t="s">
        <v>59</v>
      </c>
      <c r="C24" s="9" t="s">
        <v>191</v>
      </c>
      <c r="D24" s="9" t="s">
        <v>243</v>
      </c>
      <c r="E24" s="9" t="s">
        <v>212</v>
      </c>
      <c r="F24" s="9" t="s">
        <v>55</v>
      </c>
      <c r="G24" s="9" t="s">
        <v>242</v>
      </c>
      <c r="H24" s="9">
        <v>-2.2249999999999999E-2</v>
      </c>
      <c r="I24" s="9" t="s">
        <v>253</v>
      </c>
      <c r="J24" s="9" t="b">
        <v>0</v>
      </c>
      <c r="K24" s="9" t="s">
        <v>109</v>
      </c>
      <c r="L24" s="9">
        <v>7.7066777005589532E-2</v>
      </c>
      <c r="M24" s="9">
        <v>6.402536531517956E-9</v>
      </c>
      <c r="N24" s="9">
        <v>1.4262036635624469E-9</v>
      </c>
      <c r="O24" s="9">
        <v>1.5477840105608141E-8</v>
      </c>
      <c r="P24" s="9">
        <v>6.9399782334895619E-9</v>
      </c>
      <c r="Q24" s="9">
        <v>2.163581304222899E-3</v>
      </c>
      <c r="R24" s="9">
        <v>2.041083242763148E-4</v>
      </c>
      <c r="S24" s="9">
        <v>1.595775567622508E-4</v>
      </c>
      <c r="T24" s="9">
        <v>5.2652088368769967E-4</v>
      </c>
      <c r="U24" s="9">
        <v>5.6672331668426052E-7</v>
      </c>
      <c r="V24" s="9">
        <v>4.7442212478853127E-5</v>
      </c>
      <c r="W24" s="9">
        <v>0.30783071783792282</v>
      </c>
      <c r="X24" s="9">
        <v>2.460357086066963</v>
      </c>
      <c r="Y24" s="9">
        <v>5.0258631874219159E-3</v>
      </c>
      <c r="Z24" s="9">
        <v>2.0096689658806739E-7</v>
      </c>
      <c r="AA24" s="9">
        <v>0.51339355905937734</v>
      </c>
      <c r="AB24" s="9">
        <f>Parameter!C16</f>
        <v>1.78E-2</v>
      </c>
      <c r="AC24" s="9">
        <f t="shared" ref="AC24:AC41" si="9">AB24*L24</f>
        <v>1.3717886306994936E-3</v>
      </c>
      <c r="AD24" s="9">
        <f t="shared" ref="AD24:AD41" si="10">AB24*M24</f>
        <v>1.1396515026101962E-10</v>
      </c>
      <c r="AE24" s="9">
        <f t="shared" ref="AE24:AE41" si="11">AB24*N24</f>
        <v>2.5386425211411554E-11</v>
      </c>
      <c r="AF24" s="9">
        <f t="shared" ref="AF24:AF41" si="12">AB24*O24</f>
        <v>2.7550555387982489E-10</v>
      </c>
      <c r="AG24" s="9">
        <f t="shared" ref="AG24:AG41" si="13">AB24*P24</f>
        <v>1.2353161255611421E-10</v>
      </c>
      <c r="AH24" s="9">
        <f t="shared" ref="AH24:AH41" si="14">AB24*Q24</f>
        <v>3.85117472151676E-5</v>
      </c>
      <c r="AI24" s="9">
        <f t="shared" ref="AI24:AI41" si="15">AB24*R24</f>
        <v>3.6331281721184035E-6</v>
      </c>
      <c r="AJ24" s="9">
        <f t="shared" ref="AJ24:AJ41" si="16">AB24*S24</f>
        <v>2.8404805103680642E-6</v>
      </c>
      <c r="AK24" s="9">
        <f t="shared" ref="AK24:AK41" si="17">AB24*T24</f>
        <v>9.3720717296410539E-6</v>
      </c>
      <c r="AL24" s="9">
        <f t="shared" ref="AL24:AL41" si="18">AB24*U24</f>
        <v>1.0087675036979837E-8</v>
      </c>
      <c r="AM24" s="9">
        <f t="shared" ref="AM24:AM41" si="19">AB24*V24</f>
        <v>8.4447138212358568E-7</v>
      </c>
      <c r="AN24" s="9">
        <f t="shared" ref="AN24:AN41" si="20">AB24*W24</f>
        <v>5.4793867775150265E-3</v>
      </c>
      <c r="AO24" s="9">
        <f t="shared" ref="AO24:AO41" si="21">AB24*X24</f>
        <v>4.3794356131991945E-2</v>
      </c>
      <c r="AP24" s="9">
        <f t="shared" ref="AP24:AP41" si="22">AB24*Y24</f>
        <v>8.9460364736110103E-5</v>
      </c>
      <c r="AQ24" s="9">
        <f t="shared" ref="AQ24:AQ41" si="23">AB24*Z24</f>
        <v>3.5772107592675994E-9</v>
      </c>
      <c r="AR24" s="9">
        <f t="shared" ref="AR24:AR41" si="24">AB24*AA24</f>
        <v>9.1384053512569164E-3</v>
      </c>
    </row>
    <row r="25" spans="1:44" ht="51" x14ac:dyDescent="0.35">
      <c r="A25" s="9" t="s">
        <v>217</v>
      </c>
      <c r="B25" s="9" t="s">
        <v>60</v>
      </c>
      <c r="C25" s="9" t="s">
        <v>191</v>
      </c>
      <c r="D25" s="9" t="s">
        <v>239</v>
      </c>
      <c r="E25" s="9" t="s">
        <v>212</v>
      </c>
      <c r="F25" s="9" t="s">
        <v>55</v>
      </c>
      <c r="G25" s="9" t="s">
        <v>242</v>
      </c>
      <c r="H25" s="9">
        <v>0.2</v>
      </c>
      <c r="I25" s="9" t="s">
        <v>253</v>
      </c>
      <c r="J25" s="9" t="b">
        <v>0</v>
      </c>
      <c r="K25" s="9" t="s">
        <v>111</v>
      </c>
      <c r="L25" s="9">
        <v>5.8584248024418639E-2</v>
      </c>
      <c r="M25" s="9">
        <v>3.7604762752073811E-9</v>
      </c>
      <c r="N25" s="9">
        <v>4.5481180509114463E-9</v>
      </c>
      <c r="O25" s="9">
        <v>5.06654711494131E-9</v>
      </c>
      <c r="P25" s="9">
        <v>2.1630683853581281E-9</v>
      </c>
      <c r="Q25" s="9">
        <v>2.5897913783591718E-3</v>
      </c>
      <c r="R25" s="9">
        <v>2.426064709514234E-4</v>
      </c>
      <c r="S25" s="9">
        <v>2.5962673623235177E-4</v>
      </c>
      <c r="T25" s="9">
        <v>8.9292098111892185E-4</v>
      </c>
      <c r="U25" s="9">
        <v>6.1113643031451868E-6</v>
      </c>
      <c r="V25" s="9">
        <v>7.9774235920693177E-5</v>
      </c>
      <c r="W25" s="9">
        <v>6.3213265693489409E-2</v>
      </c>
      <c r="X25" s="9">
        <v>0.73003663993558932</v>
      </c>
      <c r="Y25" s="9">
        <v>1.0444813600663931E-2</v>
      </c>
      <c r="Z25" s="9">
        <v>2.2915072346323399E-7</v>
      </c>
      <c r="AA25" s="9">
        <v>0.90112988808502903</v>
      </c>
      <c r="AB25" s="9">
        <f>Parameter!C17</f>
        <v>0</v>
      </c>
      <c r="AC25" s="9">
        <f t="shared" si="9"/>
        <v>0</v>
      </c>
      <c r="AD25" s="9">
        <f t="shared" si="10"/>
        <v>0</v>
      </c>
      <c r="AE25" s="9">
        <f t="shared" si="11"/>
        <v>0</v>
      </c>
      <c r="AF25" s="9">
        <f t="shared" si="12"/>
        <v>0</v>
      </c>
      <c r="AG25" s="9">
        <f t="shared" si="13"/>
        <v>0</v>
      </c>
      <c r="AH25" s="9">
        <f t="shared" si="14"/>
        <v>0</v>
      </c>
      <c r="AI25" s="9">
        <f t="shared" si="15"/>
        <v>0</v>
      </c>
      <c r="AJ25" s="9">
        <f t="shared" si="16"/>
        <v>0</v>
      </c>
      <c r="AK25" s="9">
        <f t="shared" si="17"/>
        <v>0</v>
      </c>
      <c r="AL25" s="9">
        <f t="shared" si="18"/>
        <v>0</v>
      </c>
      <c r="AM25" s="9">
        <f t="shared" si="19"/>
        <v>0</v>
      </c>
      <c r="AN25" s="9">
        <f t="shared" si="20"/>
        <v>0</v>
      </c>
      <c r="AO25" s="9">
        <f t="shared" si="21"/>
        <v>0</v>
      </c>
      <c r="AP25" s="9">
        <f t="shared" si="22"/>
        <v>0</v>
      </c>
      <c r="AQ25" s="9">
        <f t="shared" si="23"/>
        <v>0</v>
      </c>
      <c r="AR25" s="9">
        <f t="shared" si="24"/>
        <v>0</v>
      </c>
    </row>
    <row r="26" spans="1:44" ht="63.5" x14ac:dyDescent="0.35">
      <c r="A26" s="9" t="s">
        <v>218</v>
      </c>
      <c r="B26" s="9" t="s">
        <v>61</v>
      </c>
      <c r="C26" s="9" t="s">
        <v>191</v>
      </c>
      <c r="D26" s="9" t="s">
        <v>243</v>
      </c>
      <c r="E26" s="9" t="s">
        <v>212</v>
      </c>
      <c r="F26" s="9" t="s">
        <v>55</v>
      </c>
      <c r="G26" s="9" t="s">
        <v>242</v>
      </c>
      <c r="H26" s="9">
        <v>-0.13800000000000001</v>
      </c>
      <c r="I26" s="9" t="s">
        <v>253</v>
      </c>
      <c r="J26" s="9" t="b">
        <v>0</v>
      </c>
      <c r="K26" s="9" t="s">
        <v>113</v>
      </c>
      <c r="L26" s="9">
        <v>4.6563296004294957E-2</v>
      </c>
      <c r="M26" s="9">
        <v>8.3706793782448386E-9</v>
      </c>
      <c r="N26" s="9">
        <v>1.66923390616585E-9</v>
      </c>
      <c r="O26" s="9">
        <v>1.6025512904291189E-9</v>
      </c>
      <c r="P26" s="9">
        <v>9.6281616332673374E-10</v>
      </c>
      <c r="Q26" s="9">
        <v>2.7686620671019909E-3</v>
      </c>
      <c r="R26" s="9">
        <v>5.7011482763571879E-4</v>
      </c>
      <c r="S26" s="9">
        <v>4.6399088292410851E-4</v>
      </c>
      <c r="T26" s="9">
        <v>2.215666210359984E-3</v>
      </c>
      <c r="U26" s="9">
        <v>5.478949751943936E-7</v>
      </c>
      <c r="V26" s="9">
        <v>2.0177208530554669E-4</v>
      </c>
      <c r="W26" s="9">
        <v>2.864631384424399E-2</v>
      </c>
      <c r="X26" s="9">
        <v>0.81691905179362212</v>
      </c>
      <c r="Y26" s="9">
        <v>3.9562689148783352E-3</v>
      </c>
      <c r="Z26" s="9">
        <v>8.0412458191092287E-8</v>
      </c>
      <c r="AA26" s="9">
        <v>0.61306352028392619</v>
      </c>
      <c r="AB26" s="9">
        <f>Parameter!C18</f>
        <v>-0.13800000000000001</v>
      </c>
      <c r="AC26" s="9">
        <f t="shared" si="9"/>
        <v>-6.4257348485927046E-3</v>
      </c>
      <c r="AD26" s="9">
        <f t="shared" si="10"/>
        <v>-1.1551537541977878E-9</v>
      </c>
      <c r="AE26" s="9">
        <f t="shared" si="11"/>
        <v>-2.3035427905088733E-10</v>
      </c>
      <c r="AF26" s="9">
        <f t="shared" si="12"/>
        <v>-2.2115207807921842E-10</v>
      </c>
      <c r="AG26" s="9">
        <f t="shared" si="13"/>
        <v>-1.3286863053908927E-10</v>
      </c>
      <c r="AH26" s="9">
        <f t="shared" si="14"/>
        <v>-3.8207536526007479E-4</v>
      </c>
      <c r="AI26" s="9">
        <f t="shared" si="15"/>
        <v>-7.8675846213729204E-5</v>
      </c>
      <c r="AJ26" s="9">
        <f t="shared" si="16"/>
        <v>-6.4030741843526978E-5</v>
      </c>
      <c r="AK26" s="9">
        <f t="shared" si="17"/>
        <v>-3.057619370296778E-4</v>
      </c>
      <c r="AL26" s="9">
        <f t="shared" si="18"/>
        <v>-7.5609506576826322E-8</v>
      </c>
      <c r="AM26" s="9">
        <f t="shared" si="19"/>
        <v>-2.7844547772165446E-5</v>
      </c>
      <c r="AN26" s="9">
        <f t="shared" si="20"/>
        <v>-3.9531913105056707E-3</v>
      </c>
      <c r="AO26" s="9">
        <f t="shared" si="21"/>
        <v>-0.11273482914751987</v>
      </c>
      <c r="AP26" s="9">
        <f t="shared" si="22"/>
        <v>-5.4596511025321035E-4</v>
      </c>
      <c r="AQ26" s="9">
        <f t="shared" si="23"/>
        <v>-1.1096919230370736E-8</v>
      </c>
      <c r="AR26" s="9">
        <f t="shared" si="24"/>
        <v>-8.4602765799181814E-2</v>
      </c>
    </row>
    <row r="27" spans="1:44" ht="51" x14ac:dyDescent="0.35">
      <c r="A27" s="9" t="s">
        <v>219</v>
      </c>
      <c r="B27" s="9" t="s">
        <v>62</v>
      </c>
      <c r="C27" s="9" t="s">
        <v>190</v>
      </c>
      <c r="D27" s="9" t="s">
        <v>243</v>
      </c>
      <c r="E27" s="9" t="s">
        <v>212</v>
      </c>
      <c r="F27" s="9" t="s">
        <v>55</v>
      </c>
      <c r="G27" s="9" t="s">
        <v>242</v>
      </c>
      <c r="H27" s="9">
        <v>0.3</v>
      </c>
      <c r="I27" s="9" t="s">
        <v>253</v>
      </c>
      <c r="J27" s="9" t="b">
        <v>0</v>
      </c>
      <c r="K27" s="9" t="s">
        <v>115</v>
      </c>
      <c r="L27" s="9">
        <v>3.0974054272406911E-4</v>
      </c>
      <c r="M27" s="9">
        <v>1.5765961614265349E-11</v>
      </c>
      <c r="N27" s="9">
        <v>1.655245468212227E-11</v>
      </c>
      <c r="O27" s="9">
        <v>4.6494778693260929E-11</v>
      </c>
      <c r="P27" s="9">
        <v>4.9053654295195233E-12</v>
      </c>
      <c r="Q27" s="9">
        <v>5.4275347281213197E-5</v>
      </c>
      <c r="R27" s="9">
        <v>7.2594054247415423E-7</v>
      </c>
      <c r="S27" s="9">
        <v>1.630578789203003E-6</v>
      </c>
      <c r="T27" s="9">
        <v>2.5387297337461032E-6</v>
      </c>
      <c r="U27" s="9">
        <v>3.1719761261650253E-8</v>
      </c>
      <c r="V27" s="9">
        <v>2.2311383772157039E-7</v>
      </c>
      <c r="W27" s="9">
        <v>2.3178496694888599E-4</v>
      </c>
      <c r="X27" s="9">
        <v>1.9021901916218039E-3</v>
      </c>
      <c r="Y27" s="9">
        <v>1.5218652702543979E-4</v>
      </c>
      <c r="Z27" s="9">
        <v>8.1217964624151771E-10</v>
      </c>
      <c r="AA27" s="9">
        <v>7.1222998808550394E-3</v>
      </c>
      <c r="AB27" s="9">
        <f>Parameter!C19</f>
        <v>0.3</v>
      </c>
      <c r="AC27" s="9">
        <f t="shared" si="9"/>
        <v>9.2922162817220727E-5</v>
      </c>
      <c r="AD27" s="9">
        <f t="shared" si="10"/>
        <v>4.7297884842796046E-12</v>
      </c>
      <c r="AE27" s="9">
        <f t="shared" si="11"/>
        <v>4.9657364046366811E-12</v>
      </c>
      <c r="AF27" s="9">
        <f t="shared" si="12"/>
        <v>1.3948433607978278E-11</v>
      </c>
      <c r="AG27" s="9">
        <f t="shared" si="13"/>
        <v>1.471609628855857E-12</v>
      </c>
      <c r="AH27" s="9">
        <f t="shared" si="14"/>
        <v>1.6282604184363958E-5</v>
      </c>
      <c r="AI27" s="9">
        <f t="shared" si="15"/>
        <v>2.1778216274224625E-7</v>
      </c>
      <c r="AJ27" s="9">
        <f t="shared" si="16"/>
        <v>4.8917363676090091E-7</v>
      </c>
      <c r="AK27" s="9">
        <f t="shared" si="17"/>
        <v>7.6161892012383088E-7</v>
      </c>
      <c r="AL27" s="9">
        <f t="shared" si="18"/>
        <v>9.5159283784950752E-9</v>
      </c>
      <c r="AM27" s="9">
        <f t="shared" si="19"/>
        <v>6.6934151316471111E-8</v>
      </c>
      <c r="AN27" s="9">
        <f t="shared" si="20"/>
        <v>6.9535490084665793E-5</v>
      </c>
      <c r="AO27" s="9">
        <f t="shared" si="21"/>
        <v>5.7065705748654116E-4</v>
      </c>
      <c r="AP27" s="9">
        <f t="shared" si="22"/>
        <v>4.5655958107631938E-5</v>
      </c>
      <c r="AQ27" s="9">
        <f t="shared" si="23"/>
        <v>2.4365389387245528E-10</v>
      </c>
      <c r="AR27" s="9">
        <f t="shared" si="24"/>
        <v>2.1366899642565117E-3</v>
      </c>
    </row>
    <row r="28" spans="1:44" ht="63.5" x14ac:dyDescent="0.35">
      <c r="A28" s="9" t="s">
        <v>220</v>
      </c>
      <c r="B28" s="9" t="s">
        <v>63</v>
      </c>
      <c r="C28" s="9" t="s">
        <v>192</v>
      </c>
      <c r="D28" s="9" t="s">
        <v>244</v>
      </c>
      <c r="E28" s="9" t="s">
        <v>212</v>
      </c>
      <c r="F28" s="9" t="s">
        <v>55</v>
      </c>
      <c r="G28" s="9" t="s">
        <v>242</v>
      </c>
      <c r="H28" s="9">
        <v>7.9012345679012348E-3</v>
      </c>
      <c r="I28" s="9" t="s">
        <v>253</v>
      </c>
      <c r="J28" s="9" t="b">
        <v>0</v>
      </c>
      <c r="K28" s="9" t="s">
        <v>117</v>
      </c>
      <c r="L28" s="9">
        <v>0.32274564607413148</v>
      </c>
      <c r="M28" s="9">
        <v>2.845414232795141E-7</v>
      </c>
      <c r="N28" s="9">
        <v>5.9358228843035381E-9</v>
      </c>
      <c r="O28" s="9">
        <v>9.6306379438210898E-9</v>
      </c>
      <c r="P28" s="9">
        <v>2.96372383221975E-9</v>
      </c>
      <c r="Q28" s="9">
        <v>8.6373579952683174E-3</v>
      </c>
      <c r="R28" s="9">
        <v>1.0980383839803681E-3</v>
      </c>
      <c r="S28" s="9">
        <v>1.134438329858875E-3</v>
      </c>
      <c r="T28" s="9">
        <v>2.6872772930311272E-3</v>
      </c>
      <c r="U28" s="9">
        <v>1.291244265976907E-6</v>
      </c>
      <c r="V28" s="9">
        <v>2.4590339527707052E-4</v>
      </c>
      <c r="W28" s="9">
        <v>8.889344079083264E-2</v>
      </c>
      <c r="X28" s="9">
        <v>0.26963916735088789</v>
      </c>
      <c r="Y28" s="9">
        <v>1.5343158679544749E-2</v>
      </c>
      <c r="Z28" s="9">
        <v>1.8926796108575011E-7</v>
      </c>
      <c r="AA28" s="9">
        <v>43.184252278470652</v>
      </c>
      <c r="AB28" s="9">
        <f>Parameter!C20</f>
        <v>7.9012345679012348E-3</v>
      </c>
      <c r="AC28" s="9">
        <f t="shared" si="9"/>
        <v>2.550089055400545E-3</v>
      </c>
      <c r="AD28" s="9">
        <f t="shared" si="10"/>
        <v>2.2482285296159141E-9</v>
      </c>
      <c r="AE28" s="9">
        <f t="shared" si="11"/>
        <v>4.6900328962398324E-11</v>
      </c>
      <c r="AF28" s="9">
        <f t="shared" si="12"/>
        <v>7.609392943266047E-11</v>
      </c>
      <c r="AG28" s="9">
        <f t="shared" si="13"/>
        <v>2.3417077192847409E-11</v>
      </c>
      <c r="AH28" s="9">
        <f t="shared" si="14"/>
        <v>6.8245791567552141E-5</v>
      </c>
      <c r="AI28" s="9">
        <f t="shared" si="15"/>
        <v>8.675858836388094E-6</v>
      </c>
      <c r="AJ28" s="9">
        <f t="shared" si="16"/>
        <v>8.9634633470330867E-6</v>
      </c>
      <c r="AK28" s="9">
        <f t="shared" si="17"/>
        <v>2.1232808241233597E-5</v>
      </c>
      <c r="AL28" s="9">
        <f t="shared" si="18"/>
        <v>1.0202423829940994E-8</v>
      </c>
      <c r="AM28" s="9">
        <f t="shared" si="19"/>
        <v>1.942940407127471E-6</v>
      </c>
      <c r="AN28" s="9">
        <f t="shared" si="20"/>
        <v>7.0236792723620857E-4</v>
      </c>
      <c r="AO28" s="9">
        <f t="shared" si="21"/>
        <v>2.1304823099329412E-3</v>
      </c>
      <c r="AP28" s="9">
        <f t="shared" si="22"/>
        <v>1.2122989573961284E-4</v>
      </c>
      <c r="AQ28" s="9">
        <f t="shared" si="23"/>
        <v>1.4954505567269144E-9</v>
      </c>
      <c r="AR28" s="9">
        <f t="shared" si="24"/>
        <v>0.34120890689161998</v>
      </c>
    </row>
    <row r="29" spans="1:44" ht="51" x14ac:dyDescent="0.35">
      <c r="A29" s="9" t="s">
        <v>221</v>
      </c>
      <c r="B29" s="9" t="s">
        <v>64</v>
      </c>
      <c r="C29" s="9" t="s">
        <v>190</v>
      </c>
      <c r="D29" s="9" t="s">
        <v>245</v>
      </c>
      <c r="E29" s="9" t="s">
        <v>212</v>
      </c>
      <c r="F29" s="9" t="s">
        <v>55</v>
      </c>
      <c r="G29" s="9" t="s">
        <v>242</v>
      </c>
      <c r="H29" s="9">
        <v>-0.505</v>
      </c>
      <c r="I29" s="9" t="s">
        <v>253</v>
      </c>
      <c r="J29" s="9" t="b">
        <v>0</v>
      </c>
      <c r="K29" s="9" t="s">
        <v>119</v>
      </c>
      <c r="L29" s="9">
        <v>3.5123932461802549E-3</v>
      </c>
      <c r="M29" s="9">
        <v>4.5957286622770249E-10</v>
      </c>
      <c r="N29" s="9">
        <v>6.7818028052300793E-10</v>
      </c>
      <c r="O29" s="9">
        <v>5.3760000936692438E-10</v>
      </c>
      <c r="P29" s="9">
        <v>5.8768754772033356E-10</v>
      </c>
      <c r="Q29" s="9">
        <v>5.0861652766101204E-4</v>
      </c>
      <c r="R29" s="9">
        <v>2.6747623733354299E-5</v>
      </c>
      <c r="S29" s="9">
        <v>2.9458700283928991E-5</v>
      </c>
      <c r="T29" s="9">
        <v>1.162035185160839E-4</v>
      </c>
      <c r="U29" s="9">
        <v>1.066317909695701E-7</v>
      </c>
      <c r="V29" s="9">
        <v>8.6024871368579564E-6</v>
      </c>
      <c r="W29" s="9">
        <v>8.5424471632099038E-3</v>
      </c>
      <c r="X29" s="9">
        <v>0.141919858108288</v>
      </c>
      <c r="Y29" s="9">
        <v>1.5418576788748041E-2</v>
      </c>
      <c r="Z29" s="9">
        <v>7.1579401243520789E-8</v>
      </c>
      <c r="AA29" s="9">
        <v>5.8845708459249732E-2</v>
      </c>
      <c r="AB29" s="9">
        <f>Parameter!C21</f>
        <v>-0.505</v>
      </c>
      <c r="AC29" s="9">
        <f t="shared" si="9"/>
        <v>-1.7737585893210287E-3</v>
      </c>
      <c r="AD29" s="9">
        <f t="shared" si="10"/>
        <v>-2.3208429744498975E-10</v>
      </c>
      <c r="AE29" s="9">
        <f t="shared" si="11"/>
        <v>-3.4248104166411903E-10</v>
      </c>
      <c r="AF29" s="9">
        <f t="shared" si="12"/>
        <v>-2.7148800473029679E-10</v>
      </c>
      <c r="AG29" s="9">
        <f t="shared" si="13"/>
        <v>-2.9678221159876844E-10</v>
      </c>
      <c r="AH29" s="9">
        <f t="shared" si="14"/>
        <v>-2.568513464688111E-4</v>
      </c>
      <c r="AI29" s="9">
        <f t="shared" si="15"/>
        <v>-1.3507549985343922E-5</v>
      </c>
      <c r="AJ29" s="9">
        <f t="shared" si="16"/>
        <v>-1.4876643643384141E-5</v>
      </c>
      <c r="AK29" s="9">
        <f t="shared" si="17"/>
        <v>-5.8682776850622369E-5</v>
      </c>
      <c r="AL29" s="9">
        <f t="shared" si="18"/>
        <v>-5.3849054439632902E-8</v>
      </c>
      <c r="AM29" s="9">
        <f t="shared" si="19"/>
        <v>-4.3442560041132679E-6</v>
      </c>
      <c r="AN29" s="9">
        <f t="shared" si="20"/>
        <v>-4.3139358174210012E-3</v>
      </c>
      <c r="AO29" s="9">
        <f t="shared" si="21"/>
        <v>-7.1669528344685443E-2</v>
      </c>
      <c r="AP29" s="9">
        <f t="shared" si="22"/>
        <v>-7.7863812783177605E-3</v>
      </c>
      <c r="AQ29" s="9">
        <f t="shared" si="23"/>
        <v>-3.6147597627977999E-8</v>
      </c>
      <c r="AR29" s="9">
        <f t="shared" si="24"/>
        <v>-2.9717082771921116E-2</v>
      </c>
    </row>
    <row r="30" spans="1:44" ht="51" x14ac:dyDescent="0.35">
      <c r="A30" s="9" t="s">
        <v>222</v>
      </c>
      <c r="B30" s="9" t="s">
        <v>65</v>
      </c>
      <c r="C30" s="9" t="s">
        <v>190</v>
      </c>
      <c r="D30" s="9" t="s">
        <v>245</v>
      </c>
      <c r="E30" s="9" t="s">
        <v>212</v>
      </c>
      <c r="F30" s="9" t="s">
        <v>55</v>
      </c>
      <c r="G30" s="9" t="s">
        <v>242</v>
      </c>
      <c r="H30" s="9">
        <v>-0.3</v>
      </c>
      <c r="I30" s="9" t="s">
        <v>253</v>
      </c>
      <c r="J30" s="9" t="b">
        <v>0</v>
      </c>
      <c r="K30" s="9" t="s">
        <v>121</v>
      </c>
      <c r="L30" s="9">
        <v>2.208031969701164E-3</v>
      </c>
      <c r="M30" s="9">
        <v>3.6405040780754162E-10</v>
      </c>
      <c r="N30" s="9">
        <v>2.8663061969012919E-10</v>
      </c>
      <c r="O30" s="9">
        <v>2.5258980927114442E-10</v>
      </c>
      <c r="P30" s="9">
        <v>4.5420171200854772E-10</v>
      </c>
      <c r="Q30" s="9">
        <v>3.5192165089682851E-4</v>
      </c>
      <c r="R30" s="9">
        <v>2.191405987702291E-5</v>
      </c>
      <c r="S30" s="9">
        <v>1.9433043512778201E-5</v>
      </c>
      <c r="T30" s="9">
        <v>8.3342277486853647E-5</v>
      </c>
      <c r="U30" s="9">
        <v>5.4186982024009508E-8</v>
      </c>
      <c r="V30" s="9">
        <v>7.1635664845191011E-6</v>
      </c>
      <c r="W30" s="9">
        <v>3.666222178549255E-3</v>
      </c>
      <c r="X30" s="9">
        <v>0.1204345860048915</v>
      </c>
      <c r="Y30" s="9">
        <v>1.3385533413699841E-3</v>
      </c>
      <c r="Z30" s="9">
        <v>3.306338333735332E-8</v>
      </c>
      <c r="AA30" s="9">
        <v>3.8870155273557902E-2</v>
      </c>
      <c r="AB30" s="9">
        <f>Parameter!C22</f>
        <v>-0.3</v>
      </c>
      <c r="AC30" s="9">
        <f t="shared" si="9"/>
        <v>-6.6240959091034917E-4</v>
      </c>
      <c r="AD30" s="9">
        <f t="shared" si="10"/>
        <v>-1.0921512234226248E-10</v>
      </c>
      <c r="AE30" s="9">
        <f t="shared" si="11"/>
        <v>-8.5989185907038755E-11</v>
      </c>
      <c r="AF30" s="9">
        <f t="shared" si="12"/>
        <v>-7.5776942781343318E-11</v>
      </c>
      <c r="AG30" s="9">
        <f t="shared" si="13"/>
        <v>-1.362605136025643E-10</v>
      </c>
      <c r="AH30" s="9">
        <f t="shared" si="14"/>
        <v>-1.0557649526904854E-4</v>
      </c>
      <c r="AI30" s="9">
        <f t="shared" si="15"/>
        <v>-6.5742179631068724E-6</v>
      </c>
      <c r="AJ30" s="9">
        <f t="shared" si="16"/>
        <v>-5.8299130538334598E-6</v>
      </c>
      <c r="AK30" s="9">
        <f t="shared" si="17"/>
        <v>-2.5002683246056092E-5</v>
      </c>
      <c r="AL30" s="9">
        <f t="shared" si="18"/>
        <v>-1.6256094607202851E-8</v>
      </c>
      <c r="AM30" s="9">
        <f t="shared" si="19"/>
        <v>-2.1490699453557301E-6</v>
      </c>
      <c r="AN30" s="9">
        <f t="shared" si="20"/>
        <v>-1.0998666535647764E-3</v>
      </c>
      <c r="AO30" s="9">
        <f t="shared" si="21"/>
        <v>-3.6130375801467447E-2</v>
      </c>
      <c r="AP30" s="9">
        <f t="shared" si="22"/>
        <v>-4.0156600241099519E-4</v>
      </c>
      <c r="AQ30" s="9">
        <f t="shared" si="23"/>
        <v>-9.9190150012059954E-9</v>
      </c>
      <c r="AR30" s="9">
        <f t="shared" si="24"/>
        <v>-1.166104658206737E-2</v>
      </c>
    </row>
    <row r="31" spans="1:44" ht="51" x14ac:dyDescent="0.35">
      <c r="A31" s="9" t="s">
        <v>223</v>
      </c>
      <c r="B31" s="9" t="s">
        <v>66</v>
      </c>
      <c r="C31" s="9" t="s">
        <v>193</v>
      </c>
      <c r="D31" s="9" t="s">
        <v>244</v>
      </c>
      <c r="E31" s="9" t="s">
        <v>212</v>
      </c>
      <c r="F31" s="9" t="s">
        <v>55</v>
      </c>
      <c r="G31" s="9" t="s">
        <v>242</v>
      </c>
      <c r="H31" s="9">
        <v>-3.7918864962611292E-4</v>
      </c>
      <c r="I31" s="9" t="s">
        <v>253</v>
      </c>
      <c r="J31" s="9" t="b">
        <v>0</v>
      </c>
      <c r="K31" s="9" t="s">
        <v>123</v>
      </c>
      <c r="L31" s="9">
        <v>0.77227439189552338</v>
      </c>
      <c r="M31" s="9">
        <v>1.632864979489381E-7</v>
      </c>
      <c r="N31" s="9">
        <v>3.0498146119268741E-9</v>
      </c>
      <c r="O31" s="9">
        <v>1.06580942555414E-8</v>
      </c>
      <c r="P31" s="9">
        <v>1.76106207469668E-8</v>
      </c>
      <c r="Q31" s="9">
        <v>4.4265831495910749E-2</v>
      </c>
      <c r="R31" s="9">
        <v>2.3874036394617511E-3</v>
      </c>
      <c r="S31" s="9">
        <v>2.582170133600807E-3</v>
      </c>
      <c r="T31" s="9">
        <v>8.8204588140954557E-3</v>
      </c>
      <c r="U31" s="9">
        <v>1.1742322574295339E-6</v>
      </c>
      <c r="V31" s="9">
        <v>8.78258113919628E-4</v>
      </c>
      <c r="W31" s="9">
        <v>0.26623541586161859</v>
      </c>
      <c r="X31" s="9">
        <v>0.41572121575623477</v>
      </c>
      <c r="Y31" s="9">
        <v>4.4789584376354358E-2</v>
      </c>
      <c r="Z31" s="9">
        <v>2.2659580512590031E-7</v>
      </c>
      <c r="AA31" s="9">
        <v>9.946483675049274</v>
      </c>
      <c r="AB31" s="9">
        <f>Parameter!C23</f>
        <v>-3.7918864962611292E-4</v>
      </c>
      <c r="AC31" s="9">
        <f t="shared" si="9"/>
        <v>-2.9283768380369103E-4</v>
      </c>
      <c r="AD31" s="9">
        <f t="shared" si="10"/>
        <v>-6.1916386659434897E-11</v>
      </c>
      <c r="AE31" s="9">
        <f t="shared" si="11"/>
        <v>-1.1564550843065391E-12</v>
      </c>
      <c r="AF31" s="9">
        <f t="shared" si="12"/>
        <v>-4.0414283683465747E-12</v>
      </c>
      <c r="AG31" s="9">
        <f t="shared" si="13"/>
        <v>-6.6777475001199485E-12</v>
      </c>
      <c r="AH31" s="9">
        <f t="shared" si="14"/>
        <v>-1.6785100869511453E-5</v>
      </c>
      <c r="AI31" s="9">
        <f t="shared" si="15"/>
        <v>-9.0527636215996869E-7</v>
      </c>
      <c r="AJ31" s="9">
        <f t="shared" si="16"/>
        <v>-9.7912960606496966E-7</v>
      </c>
      <c r="AK31" s="9">
        <f t="shared" si="17"/>
        <v>-3.3446178667996011E-6</v>
      </c>
      <c r="AL31" s="9">
        <f t="shared" si="18"/>
        <v>-4.4525554404212715E-10</v>
      </c>
      <c r="AM31" s="9">
        <f t="shared" si="19"/>
        <v>-3.330255082403606E-7</v>
      </c>
      <c r="AN31" s="9">
        <f t="shared" si="20"/>
        <v>-1.0095344782321375E-4</v>
      </c>
      <c r="AO31" s="9">
        <f t="shared" si="21"/>
        <v>-1.5763676642353261E-4</v>
      </c>
      <c r="AP31" s="9">
        <f t="shared" si="22"/>
        <v>-1.6983702016984654E-5</v>
      </c>
      <c r="AQ31" s="9">
        <f t="shared" si="23"/>
        <v>-8.5922557356631976E-11</v>
      </c>
      <c r="AR31" s="9">
        <f t="shared" si="24"/>
        <v>-3.7715937132701111E-3</v>
      </c>
    </row>
    <row r="32" spans="1:44" ht="51" x14ac:dyDescent="0.35">
      <c r="A32" s="9" t="s">
        <v>224</v>
      </c>
      <c r="B32" s="9" t="s">
        <v>67</v>
      </c>
      <c r="C32" s="9" t="s">
        <v>193</v>
      </c>
      <c r="D32" s="9" t="s">
        <v>244</v>
      </c>
      <c r="E32" s="9" t="s">
        <v>212</v>
      </c>
      <c r="F32" s="9" t="s">
        <v>55</v>
      </c>
      <c r="G32" s="9" t="s">
        <v>242</v>
      </c>
      <c r="H32" s="9">
        <v>-2.7478223448371801E-3</v>
      </c>
      <c r="I32" s="9" t="s">
        <v>253</v>
      </c>
      <c r="J32" s="9" t="b">
        <v>0</v>
      </c>
      <c r="K32" s="9" t="s">
        <v>125</v>
      </c>
      <c r="L32" s="9">
        <v>1.0138160346549601</v>
      </c>
      <c r="M32" s="9">
        <v>1.0187910127746761E-8</v>
      </c>
      <c r="N32" s="9">
        <v>5.6407227494699393E-9</v>
      </c>
      <c r="O32" s="9">
        <v>8.5295139320477627E-8</v>
      </c>
      <c r="P32" s="9">
        <v>7.4422505720769247E-9</v>
      </c>
      <c r="Q32" s="9">
        <v>4.9212185400136508E-3</v>
      </c>
      <c r="R32" s="9">
        <v>1.783768143482752E-3</v>
      </c>
      <c r="S32" s="9">
        <v>2.7291866609088821E-3</v>
      </c>
      <c r="T32" s="9">
        <v>7.1770420977782671E-3</v>
      </c>
      <c r="U32" s="9">
        <v>6.4037665868914447E-5</v>
      </c>
      <c r="V32" s="9">
        <v>6.1635663789116446E-4</v>
      </c>
      <c r="W32" s="9">
        <v>0.185020942906892</v>
      </c>
      <c r="X32" s="9">
        <v>2.4379863690054271</v>
      </c>
      <c r="Y32" s="9">
        <v>7.5651283196428804E-2</v>
      </c>
      <c r="Z32" s="9">
        <v>3.2232526123353918E-7</v>
      </c>
      <c r="AA32" s="9">
        <v>15.071742778642539</v>
      </c>
      <c r="AB32" s="9">
        <f>Parameter!C24</f>
        <v>-2.7478223448371801E-3</v>
      </c>
      <c r="AC32" s="9">
        <f t="shared" si="9"/>
        <v>-2.785786353579124E-3</v>
      </c>
      <c r="AD32" s="9">
        <f t="shared" si="10"/>
        <v>-2.799456709621556E-11</v>
      </c>
      <c r="AE32" s="9">
        <f t="shared" si="11"/>
        <v>-1.5499704012024914E-11</v>
      </c>
      <c r="AF32" s="9">
        <f t="shared" si="12"/>
        <v>-2.3437588973080882E-10</v>
      </c>
      <c r="AG32" s="9">
        <f t="shared" si="13"/>
        <v>-2.044998241783026E-11</v>
      </c>
      <c r="AH32" s="9">
        <f t="shared" si="14"/>
        <v>-1.3522634268076513E-5</v>
      </c>
      <c r="AI32" s="9">
        <f t="shared" si="15"/>
        <v>-4.9014779626706391E-6</v>
      </c>
      <c r="AJ32" s="9">
        <f t="shared" si="16"/>
        <v>-7.499320090076998E-6</v>
      </c>
      <c r="AK32" s="9">
        <f t="shared" si="17"/>
        <v>-1.9721236646112231E-5</v>
      </c>
      <c r="AL32" s="9">
        <f t="shared" si="18"/>
        <v>-1.7596412918582036E-7</v>
      </c>
      <c r="AM32" s="9">
        <f t="shared" si="19"/>
        <v>-1.6936385419860602E-6</v>
      </c>
      <c r="AN32" s="9">
        <f t="shared" si="20"/>
        <v>-5.08404681182402E-4</v>
      </c>
      <c r="AO32" s="9">
        <f t="shared" si="21"/>
        <v>-6.6991534211615755E-3</v>
      </c>
      <c r="AP32" s="9">
        <f t="shared" si="22"/>
        <v>-2.0787628638275257E-4</v>
      </c>
      <c r="AQ32" s="9">
        <f t="shared" si="23"/>
        <v>-8.8569255512300029E-10</v>
      </c>
      <c r="AR32" s="9">
        <f t="shared" si="24"/>
        <v>-4.1414471582792378E-2</v>
      </c>
    </row>
    <row r="33" spans="1:44" ht="88.5" x14ac:dyDescent="0.35">
      <c r="A33" s="9" t="s">
        <v>225</v>
      </c>
      <c r="B33" s="9" t="s">
        <v>68</v>
      </c>
      <c r="C33" s="9" t="s">
        <v>193</v>
      </c>
      <c r="D33" s="9" t="s">
        <v>244</v>
      </c>
      <c r="E33" s="9" t="s">
        <v>212</v>
      </c>
      <c r="F33" s="9" t="s">
        <v>55</v>
      </c>
      <c r="G33" s="9" t="s">
        <v>242</v>
      </c>
      <c r="H33" s="9">
        <v>-2.0424372481724538E-2</v>
      </c>
      <c r="I33" s="9" t="s">
        <v>253</v>
      </c>
      <c r="J33" s="9" t="b">
        <v>0</v>
      </c>
      <c r="K33" s="9" t="s">
        <v>127</v>
      </c>
      <c r="L33" s="9">
        <v>0.64978559270424963</v>
      </c>
      <c r="M33" s="9">
        <v>7.3015186478485082E-8</v>
      </c>
      <c r="N33" s="9">
        <v>1.6107190923212881E-9</v>
      </c>
      <c r="O33" s="9">
        <v>3.1340648345569901E-9</v>
      </c>
      <c r="P33" s="9">
        <v>9.3138714934060796E-10</v>
      </c>
      <c r="Q33" s="9">
        <v>2.2441422963633321E-3</v>
      </c>
      <c r="R33" s="9">
        <v>8.1467578783270148E-4</v>
      </c>
      <c r="S33" s="9">
        <v>6.7155496241843335E-4</v>
      </c>
      <c r="T33" s="9">
        <v>2.8293487486157412E-3</v>
      </c>
      <c r="U33" s="9">
        <v>3.699286786374995E-7</v>
      </c>
      <c r="V33" s="9">
        <v>2.5869392597273712E-4</v>
      </c>
      <c r="W33" s="9">
        <v>2.4468319638467479E-2</v>
      </c>
      <c r="X33" s="9">
        <v>8.7892407702753E-2</v>
      </c>
      <c r="Y33" s="9">
        <v>4.0480448074882193E-2</v>
      </c>
      <c r="Z33" s="9">
        <v>1.227139469659238E-7</v>
      </c>
      <c r="AA33" s="9">
        <v>11.08147584937713</v>
      </c>
      <c r="AB33" s="9">
        <f>Parameter!C25</f>
        <v>-2.0424372481724538E-2</v>
      </c>
      <c r="AC33" s="9">
        <f t="shared" si="9"/>
        <v>-1.3271462978649746E-2</v>
      </c>
      <c r="AD33" s="9">
        <f t="shared" si="10"/>
        <v>-1.4912893654591563E-9</v>
      </c>
      <c r="AE33" s="9">
        <f t="shared" si="11"/>
        <v>-3.289792670499524E-11</v>
      </c>
      <c r="AF33" s="9">
        <f t="shared" si="12"/>
        <v>-6.4011307562866362E-11</v>
      </c>
      <c r="AG33" s="9">
        <f t="shared" si="13"/>
        <v>-1.9022998062824175E-11</v>
      </c>
      <c r="AH33" s="9">
        <f t="shared" si="14"/>
        <v>-4.5835198162917354E-5</v>
      </c>
      <c r="AI33" s="9">
        <f t="shared" si="15"/>
        <v>-1.6639241742537488E-5</v>
      </c>
      <c r="AJ33" s="9">
        <f t="shared" si="16"/>
        <v>-1.3716088694384606E-5</v>
      </c>
      <c r="AK33" s="9">
        <f t="shared" si="17"/>
        <v>-5.7787672722429101E-5</v>
      </c>
      <c r="AL33" s="9">
        <f t="shared" si="18"/>
        <v>-7.5555611241644643E-9</v>
      </c>
      <c r="AM33" s="9">
        <f t="shared" si="19"/>
        <v>-5.2836611028268571E-6</v>
      </c>
      <c r="AN33" s="9">
        <f t="shared" si="20"/>
        <v>-4.9975007429795524E-4</v>
      </c>
      <c r="AO33" s="9">
        <f t="shared" si="21"/>
        <v>-1.7951472732366223E-3</v>
      </c>
      <c r="AP33" s="9">
        <f t="shared" si="22"/>
        <v>-8.267877497085029E-4</v>
      </c>
      <c r="AQ33" s="9">
        <f t="shared" si="23"/>
        <v>-2.5063553615346186E-9</v>
      </c>
      <c r="AR33" s="9">
        <f t="shared" si="24"/>
        <v>-0.22633219039491331</v>
      </c>
    </row>
    <row r="34" spans="1:44" ht="126" x14ac:dyDescent="0.35">
      <c r="A34" s="9" t="s">
        <v>226</v>
      </c>
      <c r="B34" s="9" t="s">
        <v>69</v>
      </c>
      <c r="C34" s="9" t="s">
        <v>194</v>
      </c>
      <c r="D34" s="9" t="s">
        <v>244</v>
      </c>
      <c r="E34" s="9" t="s">
        <v>212</v>
      </c>
      <c r="F34" s="9" t="s">
        <v>55</v>
      </c>
      <c r="G34" s="9" t="s">
        <v>242</v>
      </c>
      <c r="H34" s="9">
        <v>-8.3855793100000006E-2</v>
      </c>
      <c r="I34" s="9" t="s">
        <v>253</v>
      </c>
      <c r="J34" s="9" t="b">
        <v>0</v>
      </c>
      <c r="K34" s="9" t="s">
        <v>129</v>
      </c>
      <c r="L34" s="9">
        <v>2.683067052463645E-2</v>
      </c>
      <c r="M34" s="9">
        <v>3.151279547773675E-9</v>
      </c>
      <c r="N34" s="9">
        <v>8.6917567091511036E-11</v>
      </c>
      <c r="O34" s="9">
        <v>2.174416108709879E-10</v>
      </c>
      <c r="P34" s="9">
        <v>5.1307202744178662E-11</v>
      </c>
      <c r="Q34" s="9">
        <v>1.002942338296396E-4</v>
      </c>
      <c r="R34" s="9">
        <v>3.0257226761884279E-5</v>
      </c>
      <c r="S34" s="9">
        <v>2.5642763078719E-5</v>
      </c>
      <c r="T34" s="9">
        <v>9.9930650241308213E-5</v>
      </c>
      <c r="U34" s="9">
        <v>2.278388015234625E-8</v>
      </c>
      <c r="V34" s="9">
        <v>9.123125236592854E-6</v>
      </c>
      <c r="W34" s="9">
        <v>1.370778596626926E-3</v>
      </c>
      <c r="X34" s="9">
        <v>8.5994637166137856E-3</v>
      </c>
      <c r="Y34" s="9">
        <v>1.7965522578487149E-3</v>
      </c>
      <c r="Z34" s="9">
        <v>2.7982838617634939E-8</v>
      </c>
      <c r="AA34" s="9">
        <v>0.47847395336389392</v>
      </c>
      <c r="AB34" s="9">
        <f>Parameter!C26</f>
        <v>-8.3855793100000006E-2</v>
      </c>
      <c r="AC34" s="9">
        <f t="shared" si="9"/>
        <v>-2.2499071562481826E-3</v>
      </c>
      <c r="AD34" s="9">
        <f t="shared" si="10"/>
        <v>-2.6425304575837088E-10</v>
      </c>
      <c r="AE34" s="9">
        <f t="shared" si="11"/>
        <v>-7.2885415227811191E-12</v>
      </c>
      <c r="AF34" s="9">
        <f t="shared" si="12"/>
        <v>-1.8233738732528274E-11</v>
      </c>
      <c r="AG34" s="9">
        <f t="shared" si="13"/>
        <v>-4.3024061778555982E-12</v>
      </c>
      <c r="AH34" s="9">
        <f t="shared" si="14"/>
        <v>-8.4102525211412798E-6</v>
      </c>
      <c r="AI34" s="9">
        <f t="shared" si="15"/>
        <v>-2.5372437471243512E-6</v>
      </c>
      <c r="AJ34" s="9">
        <f t="shared" si="16"/>
        <v>-2.1502942352413797E-6</v>
      </c>
      <c r="AK34" s="9">
        <f t="shared" si="17"/>
        <v>-8.3797639309836069E-6</v>
      </c>
      <c r="AL34" s="9">
        <f t="shared" si="18"/>
        <v>-1.9105603400703438E-9</v>
      </c>
      <c r="AM34" s="9">
        <f t="shared" si="19"/>
        <v>-7.6502690226511893E-7</v>
      </c>
      <c r="AN34" s="9">
        <f t="shared" si="20"/>
        <v>-1.1494772638465587E-4</v>
      </c>
      <c r="AO34" s="9">
        <f t="shared" si="21"/>
        <v>-7.2111485019132264E-4</v>
      </c>
      <c r="AP34" s="9">
        <f t="shared" si="22"/>
        <v>-1.5065131442749971E-4</v>
      </c>
      <c r="AQ34" s="9">
        <f t="shared" si="23"/>
        <v>-2.3465231254710856E-9</v>
      </c>
      <c r="AR34" s="9">
        <f t="shared" si="24"/>
        <v>-4.0122812837021737E-2</v>
      </c>
    </row>
    <row r="35" spans="1:44" ht="51" x14ac:dyDescent="0.35">
      <c r="A35" s="9" t="s">
        <v>227</v>
      </c>
      <c r="B35" s="9" t="s">
        <v>70</v>
      </c>
      <c r="C35" s="9" t="s">
        <v>190</v>
      </c>
      <c r="D35" s="9" t="s">
        <v>242</v>
      </c>
      <c r="E35" s="9" t="s">
        <v>212</v>
      </c>
      <c r="F35" s="9" t="s">
        <v>55</v>
      </c>
      <c r="G35" s="9" t="s">
        <v>242</v>
      </c>
      <c r="H35" s="9">
        <v>-0.04</v>
      </c>
      <c r="I35" s="9" t="s">
        <v>253</v>
      </c>
      <c r="J35" s="9" t="b">
        <v>0</v>
      </c>
      <c r="K35" s="9" t="s">
        <v>131</v>
      </c>
      <c r="L35" s="9">
        <v>3.7455609958694069E-2</v>
      </c>
      <c r="M35" s="9">
        <v>7.2195235232356099E-9</v>
      </c>
      <c r="N35" s="9">
        <v>1.30971578992857E-9</v>
      </c>
      <c r="O35" s="9">
        <v>4.1171327605017658E-9</v>
      </c>
      <c r="P35" s="9">
        <v>3.5977419138725379E-9</v>
      </c>
      <c r="Q35" s="9">
        <v>2.1962239249100528E-3</v>
      </c>
      <c r="R35" s="9">
        <v>3.3933672961170409E-4</v>
      </c>
      <c r="S35" s="9">
        <v>3.5860676745434099E-4</v>
      </c>
      <c r="T35" s="9">
        <v>1.219032873766386E-3</v>
      </c>
      <c r="U35" s="9">
        <v>5.3497055822322345E-7</v>
      </c>
      <c r="V35" s="9">
        <v>1.099863774943509E-4</v>
      </c>
      <c r="W35" s="9">
        <v>6.6008265886533801E-2</v>
      </c>
      <c r="X35" s="9">
        <v>1.571699969761793</v>
      </c>
      <c r="Y35" s="9">
        <v>5.2351395608080031E-3</v>
      </c>
      <c r="Z35" s="9">
        <v>2.2622092566405341E-7</v>
      </c>
      <c r="AA35" s="9">
        <v>0.55163610331331792</v>
      </c>
      <c r="AB35" s="9">
        <f>Parameter!C27</f>
        <v>-0.04</v>
      </c>
      <c r="AC35" s="9">
        <f t="shared" si="9"/>
        <v>-1.4982243983477628E-3</v>
      </c>
      <c r="AD35" s="9">
        <f t="shared" si="10"/>
        <v>-2.8878094092942439E-10</v>
      </c>
      <c r="AE35" s="9">
        <f t="shared" si="11"/>
        <v>-5.23886315971428E-11</v>
      </c>
      <c r="AF35" s="9">
        <f t="shared" si="12"/>
        <v>-1.6468531042007064E-10</v>
      </c>
      <c r="AG35" s="9">
        <f t="shared" si="13"/>
        <v>-1.4390967655490152E-10</v>
      </c>
      <c r="AH35" s="9">
        <f t="shared" si="14"/>
        <v>-8.7848956996402117E-5</v>
      </c>
      <c r="AI35" s="9">
        <f t="shared" si="15"/>
        <v>-1.3573469184468163E-5</v>
      </c>
      <c r="AJ35" s="9">
        <f t="shared" si="16"/>
        <v>-1.4344270698173639E-5</v>
      </c>
      <c r="AK35" s="9">
        <f t="shared" si="17"/>
        <v>-4.8761314950655436E-5</v>
      </c>
      <c r="AL35" s="9">
        <f t="shared" si="18"/>
        <v>-2.1398822328928938E-8</v>
      </c>
      <c r="AM35" s="9">
        <f t="shared" si="19"/>
        <v>-4.3994550997740363E-6</v>
      </c>
      <c r="AN35" s="9">
        <f t="shared" si="20"/>
        <v>-2.6403306354613521E-3</v>
      </c>
      <c r="AO35" s="9">
        <f t="shared" si="21"/>
        <v>-6.2867998790471724E-2</v>
      </c>
      <c r="AP35" s="9">
        <f t="shared" si="22"/>
        <v>-2.0940558243232014E-4</v>
      </c>
      <c r="AQ35" s="9">
        <f t="shared" si="23"/>
        <v>-9.0488370265621374E-9</v>
      </c>
      <c r="AR35" s="9">
        <f t="shared" si="24"/>
        <v>-2.2065444132532717E-2</v>
      </c>
    </row>
    <row r="36" spans="1:44" ht="51" x14ac:dyDescent="0.35">
      <c r="A36" s="9" t="s">
        <v>228</v>
      </c>
      <c r="B36" s="9" t="s">
        <v>71</v>
      </c>
      <c r="C36" s="9" t="s">
        <v>190</v>
      </c>
      <c r="D36" s="9" t="s">
        <v>243</v>
      </c>
      <c r="E36" s="9" t="s">
        <v>212</v>
      </c>
      <c r="F36" s="9" t="s">
        <v>55</v>
      </c>
      <c r="G36" s="9" t="s">
        <v>242</v>
      </c>
      <c r="H36" s="9">
        <v>6.6E-4</v>
      </c>
      <c r="I36" s="9" t="s">
        <v>253</v>
      </c>
      <c r="J36" s="9" t="b">
        <v>0</v>
      </c>
      <c r="K36" s="9" t="s">
        <v>133</v>
      </c>
      <c r="L36" s="9">
        <v>1.34225174626121</v>
      </c>
      <c r="M36" s="9">
        <v>2.583285374983189E-7</v>
      </c>
      <c r="N36" s="9">
        <v>3.1456315754611573E-8</v>
      </c>
      <c r="O36" s="9">
        <v>9.3463873068529808E-8</v>
      </c>
      <c r="P36" s="9">
        <v>3.3201433179706229E-8</v>
      </c>
      <c r="Q36" s="9">
        <v>3.4428104254330377E-2</v>
      </c>
      <c r="R36" s="9">
        <v>2.9476625369943138E-3</v>
      </c>
      <c r="S36" s="9">
        <v>6.0372790753528546E-3</v>
      </c>
      <c r="T36" s="9">
        <v>1.5956493846940121E-2</v>
      </c>
      <c r="U36" s="9">
        <v>2.0596629232832679E-5</v>
      </c>
      <c r="V36" s="9">
        <v>1.4749659834146229E-3</v>
      </c>
      <c r="W36" s="9">
        <v>0.76304448505026445</v>
      </c>
      <c r="X36" s="9">
        <v>4.9659284857297887</v>
      </c>
      <c r="Y36" s="9">
        <v>3.668305699811008</v>
      </c>
      <c r="Z36" s="9">
        <v>2.1845339753708781E-5</v>
      </c>
      <c r="AA36" s="9">
        <v>32.446743904425972</v>
      </c>
      <c r="AB36" s="9">
        <f>Parameter!C28</f>
        <v>6.6E-4</v>
      </c>
      <c r="AC36" s="9">
        <f t="shared" si="9"/>
        <v>8.8588615253239861E-4</v>
      </c>
      <c r="AD36" s="9">
        <f t="shared" si="10"/>
        <v>1.7049683474889048E-10</v>
      </c>
      <c r="AE36" s="9">
        <f t="shared" si="11"/>
        <v>2.0761168398043637E-11</v>
      </c>
      <c r="AF36" s="9">
        <f t="shared" si="12"/>
        <v>6.1686156225229674E-11</v>
      </c>
      <c r="AG36" s="9">
        <f t="shared" si="13"/>
        <v>2.191294589860611E-11</v>
      </c>
      <c r="AH36" s="9">
        <f t="shared" si="14"/>
        <v>2.2722548807858049E-5</v>
      </c>
      <c r="AI36" s="9">
        <f t="shared" si="15"/>
        <v>1.9454572744162473E-6</v>
      </c>
      <c r="AJ36" s="9">
        <f t="shared" si="16"/>
        <v>3.984604189732884E-6</v>
      </c>
      <c r="AK36" s="9">
        <f t="shared" si="17"/>
        <v>1.053128593898048E-5</v>
      </c>
      <c r="AL36" s="9">
        <f t="shared" si="18"/>
        <v>1.3593775293669567E-8</v>
      </c>
      <c r="AM36" s="9">
        <f t="shared" si="19"/>
        <v>9.7347754905365113E-7</v>
      </c>
      <c r="AN36" s="9">
        <f t="shared" si="20"/>
        <v>5.036093601331745E-4</v>
      </c>
      <c r="AO36" s="9">
        <f t="shared" si="21"/>
        <v>3.2775128005816606E-3</v>
      </c>
      <c r="AP36" s="9">
        <f t="shared" si="22"/>
        <v>2.4210817618752654E-3</v>
      </c>
      <c r="AQ36" s="9">
        <f t="shared" si="23"/>
        <v>1.4417924237447796E-8</v>
      </c>
      <c r="AR36" s="9">
        <f t="shared" si="24"/>
        <v>2.141485097692114E-2</v>
      </c>
    </row>
    <row r="37" spans="1:44" ht="51" x14ac:dyDescent="0.35">
      <c r="A37" s="9" t="s">
        <v>229</v>
      </c>
      <c r="B37" s="9" t="s">
        <v>72</v>
      </c>
      <c r="C37" s="9" t="s">
        <v>190</v>
      </c>
      <c r="D37" s="9" t="s">
        <v>243</v>
      </c>
      <c r="E37" s="9" t="s">
        <v>212</v>
      </c>
      <c r="F37" s="9" t="s">
        <v>55</v>
      </c>
      <c r="G37" s="9" t="s">
        <v>242</v>
      </c>
      <c r="H37" s="9">
        <v>2.5000000000000001E-3</v>
      </c>
      <c r="I37" s="9" t="s">
        <v>253</v>
      </c>
      <c r="J37" s="9" t="b">
        <v>0</v>
      </c>
      <c r="K37" s="9" t="s">
        <v>135</v>
      </c>
      <c r="L37" s="9">
        <v>2.557745739388784E-2</v>
      </c>
      <c r="M37" s="9">
        <v>2.0959274548077212E-9</v>
      </c>
      <c r="N37" s="9">
        <v>9.0503051897389648E-10</v>
      </c>
      <c r="O37" s="9">
        <v>2.851949431751344E-9</v>
      </c>
      <c r="P37" s="9">
        <v>1.749382356145242E-9</v>
      </c>
      <c r="Q37" s="9">
        <v>2.8435542612078508E-3</v>
      </c>
      <c r="R37" s="9">
        <v>1.283040227269516E-4</v>
      </c>
      <c r="S37" s="9">
        <v>1.9806228338939221E-4</v>
      </c>
      <c r="T37" s="9">
        <v>5.1970903304352195E-4</v>
      </c>
      <c r="U37" s="9">
        <v>1.7517209068205411E-6</v>
      </c>
      <c r="V37" s="9">
        <v>4.132522588674149E-5</v>
      </c>
      <c r="W37" s="9">
        <v>2.177125196234676E-2</v>
      </c>
      <c r="X37" s="9">
        <v>0.27912868230227611</v>
      </c>
      <c r="Y37" s="9">
        <v>4.6092057321368361E-2</v>
      </c>
      <c r="Z37" s="9">
        <v>1.2069540744913099E-7</v>
      </c>
      <c r="AA37" s="9">
        <v>0.47006133563638292</v>
      </c>
      <c r="AB37" s="9">
        <f>Parameter!C29</f>
        <v>2.5000000000000001E-3</v>
      </c>
      <c r="AC37" s="9">
        <f t="shared" si="9"/>
        <v>6.3943643484719605E-5</v>
      </c>
      <c r="AD37" s="9">
        <f t="shared" si="10"/>
        <v>5.2398186370193033E-12</v>
      </c>
      <c r="AE37" s="9">
        <f t="shared" si="11"/>
        <v>2.2625762974347414E-12</v>
      </c>
      <c r="AF37" s="9">
        <f t="shared" si="12"/>
        <v>7.1298735793783601E-12</v>
      </c>
      <c r="AG37" s="9">
        <f t="shared" si="13"/>
        <v>4.373455890363105E-12</v>
      </c>
      <c r="AH37" s="9">
        <f t="shared" si="14"/>
        <v>7.1088856530196268E-6</v>
      </c>
      <c r="AI37" s="9">
        <f t="shared" si="15"/>
        <v>3.2076005681737902E-7</v>
      </c>
      <c r="AJ37" s="9">
        <f t="shared" si="16"/>
        <v>4.951557084734805E-7</v>
      </c>
      <c r="AK37" s="9">
        <f t="shared" si="17"/>
        <v>1.299272582608805E-6</v>
      </c>
      <c r="AL37" s="9">
        <f t="shared" si="18"/>
        <v>4.3793022670513525E-9</v>
      </c>
      <c r="AM37" s="9">
        <f t="shared" si="19"/>
        <v>1.0331306471685372E-7</v>
      </c>
      <c r="AN37" s="9">
        <f t="shared" si="20"/>
        <v>5.4428129905866901E-5</v>
      </c>
      <c r="AO37" s="9">
        <f t="shared" si="21"/>
        <v>6.9782170575569027E-4</v>
      </c>
      <c r="AP37" s="9">
        <f t="shared" si="22"/>
        <v>1.1523014330342091E-4</v>
      </c>
      <c r="AQ37" s="9">
        <f t="shared" si="23"/>
        <v>3.0173851862282747E-10</v>
      </c>
      <c r="AR37" s="9">
        <f t="shared" si="24"/>
        <v>1.1751533390909573E-3</v>
      </c>
    </row>
    <row r="38" spans="1:44" ht="51" x14ac:dyDescent="0.35">
      <c r="A38" s="9" t="s">
        <v>230</v>
      </c>
      <c r="B38" s="9" t="s">
        <v>73</v>
      </c>
      <c r="C38" s="9" t="s">
        <v>190</v>
      </c>
      <c r="D38" s="9" t="s">
        <v>241</v>
      </c>
      <c r="E38" s="9" t="s">
        <v>212</v>
      </c>
      <c r="F38" s="9" t="s">
        <v>55</v>
      </c>
      <c r="G38" s="9" t="s">
        <v>242</v>
      </c>
      <c r="H38" s="9">
        <v>0.14499999999999999</v>
      </c>
      <c r="I38" s="9" t="s">
        <v>253</v>
      </c>
      <c r="J38" s="9" t="b">
        <v>0</v>
      </c>
      <c r="K38" s="9" t="s">
        <v>137</v>
      </c>
      <c r="L38" s="9">
        <v>8.4571071036939935E-5</v>
      </c>
      <c r="M38" s="9">
        <v>7.7455778490000022E-12</v>
      </c>
      <c r="N38" s="9">
        <v>1.4691184127668951E-11</v>
      </c>
      <c r="O38" s="9">
        <v>1.005887936430901E-10</v>
      </c>
      <c r="P38" s="9">
        <v>2.8727822152716301E-12</v>
      </c>
      <c r="Q38" s="9">
        <v>7.0910660803823671E-6</v>
      </c>
      <c r="R38" s="9">
        <v>2.6803667686740951E-7</v>
      </c>
      <c r="S38" s="9">
        <v>4.8914234929715387E-7</v>
      </c>
      <c r="T38" s="9">
        <v>9.3259778642518565E-7</v>
      </c>
      <c r="U38" s="9">
        <v>7.3332833120484121E-9</v>
      </c>
      <c r="V38" s="9">
        <v>2.1229836896946121E-7</v>
      </c>
      <c r="W38" s="9">
        <v>3.0488762180413742E-4</v>
      </c>
      <c r="X38" s="9">
        <v>1.506410004970183E-3</v>
      </c>
      <c r="Y38" s="9">
        <v>3.315256894361592E-4</v>
      </c>
      <c r="Z38" s="9">
        <v>2.8043696725593002E-10</v>
      </c>
      <c r="AA38" s="9">
        <v>1.5496449010605989E-3</v>
      </c>
      <c r="AB38" s="9">
        <f>Parameter!C30</f>
        <v>0.14499999999999999</v>
      </c>
      <c r="AC38" s="9">
        <f t="shared" si="9"/>
        <v>1.226280530035629E-5</v>
      </c>
      <c r="AD38" s="9">
        <f t="shared" si="10"/>
        <v>1.1231087881050002E-12</v>
      </c>
      <c r="AE38" s="9">
        <f t="shared" si="11"/>
        <v>2.1302216985119978E-12</v>
      </c>
      <c r="AF38" s="9">
        <f t="shared" si="12"/>
        <v>1.4585375078248065E-11</v>
      </c>
      <c r="AG38" s="9">
        <f t="shared" si="13"/>
        <v>4.1655342121438635E-13</v>
      </c>
      <c r="AH38" s="9">
        <f t="shared" si="14"/>
        <v>1.0282045816554432E-6</v>
      </c>
      <c r="AI38" s="9">
        <f t="shared" si="15"/>
        <v>3.8865318145774377E-8</v>
      </c>
      <c r="AJ38" s="9">
        <f t="shared" si="16"/>
        <v>7.0925640648087302E-8</v>
      </c>
      <c r="AK38" s="9">
        <f t="shared" si="17"/>
        <v>1.352266790316519E-7</v>
      </c>
      <c r="AL38" s="9">
        <f t="shared" si="18"/>
        <v>1.0633260802470197E-9</v>
      </c>
      <c r="AM38" s="9">
        <f t="shared" si="19"/>
        <v>3.0783263500571874E-8</v>
      </c>
      <c r="AN38" s="9">
        <f t="shared" si="20"/>
        <v>4.4208705161599923E-5</v>
      </c>
      <c r="AO38" s="9">
        <f t="shared" si="21"/>
        <v>2.1842945072067651E-4</v>
      </c>
      <c r="AP38" s="9">
        <f t="shared" si="22"/>
        <v>4.8071224968243078E-5</v>
      </c>
      <c r="AQ38" s="9">
        <f t="shared" si="23"/>
        <v>4.0663360252109851E-11</v>
      </c>
      <c r="AR38" s="9">
        <f t="shared" si="24"/>
        <v>2.2469851065378684E-4</v>
      </c>
    </row>
    <row r="39" spans="1:44" ht="51" x14ac:dyDescent="0.35">
      <c r="A39" s="9" t="s">
        <v>231</v>
      </c>
      <c r="B39" s="9" t="s">
        <v>74</v>
      </c>
      <c r="C39" s="9" t="s">
        <v>190</v>
      </c>
      <c r="D39" s="9" t="s">
        <v>243</v>
      </c>
      <c r="E39" s="9" t="s">
        <v>212</v>
      </c>
      <c r="F39" s="9" t="s">
        <v>55</v>
      </c>
      <c r="G39" s="9" t="s">
        <v>242</v>
      </c>
      <c r="H39" s="9">
        <v>-5.0000000000000001E-3</v>
      </c>
      <c r="I39" s="9" t="s">
        <v>253</v>
      </c>
      <c r="J39" s="9" t="b">
        <v>0</v>
      </c>
      <c r="K39" s="9" t="s">
        <v>139</v>
      </c>
      <c r="L39" s="9">
        <v>7.5055638594159427E-3</v>
      </c>
      <c r="M39" s="9">
        <v>1.529461832148098E-9</v>
      </c>
      <c r="N39" s="9">
        <v>2.4049630510423502E-10</v>
      </c>
      <c r="O39" s="9">
        <v>8.6316923876219882E-10</v>
      </c>
      <c r="P39" s="9">
        <v>1.402963329481857E-9</v>
      </c>
      <c r="Q39" s="9">
        <v>5.556566671011203E-4</v>
      </c>
      <c r="R39" s="9">
        <v>9.2623785307174904E-5</v>
      </c>
      <c r="S39" s="9">
        <v>8.5698313845180155E-5</v>
      </c>
      <c r="T39" s="9">
        <v>3.9609486872003172E-4</v>
      </c>
      <c r="U39" s="9">
        <v>8.7717554376820489E-8</v>
      </c>
      <c r="V39" s="9">
        <v>3.0774041334432378E-5</v>
      </c>
      <c r="W39" s="9">
        <v>1.524989923950856E-2</v>
      </c>
      <c r="X39" s="9">
        <v>0.14794994320556831</v>
      </c>
      <c r="Y39" s="9">
        <v>1.090109510844944E-3</v>
      </c>
      <c r="Z39" s="9">
        <v>2.9159245793675991E-8</v>
      </c>
      <c r="AA39" s="9">
        <v>0.1128495871731368</v>
      </c>
      <c r="AB39" s="9">
        <f>Parameter!C31</f>
        <v>-5.0000000000000001E-3</v>
      </c>
      <c r="AC39" s="9">
        <f t="shared" si="9"/>
        <v>-3.7527819297079712E-5</v>
      </c>
      <c r="AD39" s="9">
        <f t="shared" si="10"/>
        <v>-7.6473091607404895E-12</v>
      </c>
      <c r="AE39" s="9">
        <f t="shared" si="11"/>
        <v>-1.2024815255211751E-12</v>
      </c>
      <c r="AF39" s="9">
        <f t="shared" si="12"/>
        <v>-4.3158461938109941E-12</v>
      </c>
      <c r="AG39" s="9">
        <f t="shared" si="13"/>
        <v>-7.0148166474092851E-12</v>
      </c>
      <c r="AH39" s="9">
        <f t="shared" si="14"/>
        <v>-2.7782833355056015E-6</v>
      </c>
      <c r="AI39" s="9">
        <f t="shared" si="15"/>
        <v>-4.6311892653587455E-7</v>
      </c>
      <c r="AJ39" s="9">
        <f t="shared" si="16"/>
        <v>-4.284915692259008E-7</v>
      </c>
      <c r="AK39" s="9">
        <f t="shared" si="17"/>
        <v>-1.9804743436001586E-6</v>
      </c>
      <c r="AL39" s="9">
        <f t="shared" si="18"/>
        <v>-4.3858777188410245E-10</v>
      </c>
      <c r="AM39" s="9">
        <f t="shared" si="19"/>
        <v>-1.538702066721619E-7</v>
      </c>
      <c r="AN39" s="9">
        <f t="shared" si="20"/>
        <v>-7.6249496197542806E-5</v>
      </c>
      <c r="AO39" s="9">
        <f t="shared" si="21"/>
        <v>-7.3974971602784156E-4</v>
      </c>
      <c r="AP39" s="9">
        <f t="shared" si="22"/>
        <v>-5.4505475542247196E-6</v>
      </c>
      <c r="AQ39" s="9">
        <f t="shared" si="23"/>
        <v>-1.4579622896837995E-10</v>
      </c>
      <c r="AR39" s="9">
        <f t="shared" si="24"/>
        <v>-5.6424793586568403E-4</v>
      </c>
    </row>
    <row r="40" spans="1:44" ht="51" x14ac:dyDescent="0.35">
      <c r="A40" s="9" t="s">
        <v>232</v>
      </c>
      <c r="B40" s="9" t="s">
        <v>75</v>
      </c>
      <c r="C40" s="9" t="s">
        <v>190</v>
      </c>
      <c r="D40" s="9" t="s">
        <v>246</v>
      </c>
      <c r="E40" s="9" t="s">
        <v>212</v>
      </c>
      <c r="F40" s="9" t="s">
        <v>55</v>
      </c>
      <c r="G40" s="9" t="s">
        <v>242</v>
      </c>
      <c r="H40" s="9">
        <v>0.17967</v>
      </c>
      <c r="I40" s="9" t="s">
        <v>254</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232</v>
      </c>
      <c r="B41" s="9" t="s">
        <v>75</v>
      </c>
      <c r="C41" s="9" t="s">
        <v>190</v>
      </c>
      <c r="D41" s="9" t="s">
        <v>246</v>
      </c>
      <c r="E41" s="9" t="s">
        <v>212</v>
      </c>
      <c r="F41" s="9" t="s">
        <v>55</v>
      </c>
      <c r="G41" s="9" t="s">
        <v>242</v>
      </c>
      <c r="H41" s="9">
        <v>1.777778E-2</v>
      </c>
      <c r="I41" s="9" t="s">
        <v>254</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213</v>
      </c>
      <c r="B42" s="9" t="s">
        <v>56</v>
      </c>
      <c r="C42" s="9" t="s">
        <v>190</v>
      </c>
      <c r="D42" s="9" t="s">
        <v>242</v>
      </c>
      <c r="E42" s="9" t="s">
        <v>213</v>
      </c>
      <c r="F42" s="9" t="s">
        <v>56</v>
      </c>
      <c r="G42" s="9" t="s">
        <v>242</v>
      </c>
      <c r="H42" s="9">
        <v>-1</v>
      </c>
      <c r="I42" s="9" t="s">
        <v>252</v>
      </c>
      <c r="J42" s="9" t="b">
        <v>0</v>
      </c>
      <c r="AB42" s="9">
        <f>H42</f>
        <v>-1</v>
      </c>
      <c r="AC42" s="9">
        <f t="shared" ref="AC42:AR42" si="25">+AC43+AC44+AC45+AC46+AC47+AC48+AC49+AC50+AC51+AC52+AC53+AC54+AC55+AC56+AC57+AC58+AC59+AC60</f>
        <v>6.6783454206185422E-2</v>
      </c>
      <c r="AD42" s="9">
        <f t="shared" si="25"/>
        <v>-1.1715744826406702E-8</v>
      </c>
      <c r="AE42" s="9">
        <f t="shared" si="25"/>
        <v>-9.9206842429910193E-10</v>
      </c>
      <c r="AF42" s="9">
        <f t="shared" si="25"/>
        <v>-2.4175933552323561E-9</v>
      </c>
      <c r="AG42" s="9">
        <f t="shared" si="25"/>
        <v>-8.7832593585463721E-10</v>
      </c>
      <c r="AH42" s="9">
        <f t="shared" si="25"/>
        <v>-1.2479194874279837E-3</v>
      </c>
      <c r="AI42" s="9">
        <f t="shared" si="25"/>
        <v>-2.6471873905887361E-4</v>
      </c>
      <c r="AJ42" s="9">
        <f t="shared" si="25"/>
        <v>-2.4499086052406032E-4</v>
      </c>
      <c r="AK42" s="9">
        <f t="shared" si="25"/>
        <v>-9.9142643016481035E-4</v>
      </c>
      <c r="AL42" s="9">
        <f t="shared" si="25"/>
        <v>-1.3453198503841467E-6</v>
      </c>
      <c r="AM42" s="9">
        <f t="shared" si="25"/>
        <v>-8.8741622904228953E-5</v>
      </c>
      <c r="AN42" s="9">
        <f t="shared" si="25"/>
        <v>-1.34117266644773E-2</v>
      </c>
      <c r="AO42" s="9">
        <f t="shared" si="25"/>
        <v>-0.29580050629772853</v>
      </c>
      <c r="AP42" s="9">
        <f t="shared" si="25"/>
        <v>-1.4132483318080216E-2</v>
      </c>
      <c r="AQ42" s="9">
        <f t="shared" si="25"/>
        <v>-8.6228365993083659E-8</v>
      </c>
      <c r="AR42" s="9">
        <f t="shared" si="25"/>
        <v>-1.8733183114082037</v>
      </c>
    </row>
    <row r="43" spans="1:44" ht="76" x14ac:dyDescent="0.35">
      <c r="A43" s="9" t="s">
        <v>216</v>
      </c>
      <c r="B43" s="9" t="s">
        <v>59</v>
      </c>
      <c r="C43" s="9" t="s">
        <v>191</v>
      </c>
      <c r="D43" s="9" t="s">
        <v>243</v>
      </c>
      <c r="E43" s="9" t="s">
        <v>213</v>
      </c>
      <c r="F43" s="9" t="s">
        <v>56</v>
      </c>
      <c r="G43" s="9" t="s">
        <v>242</v>
      </c>
      <c r="H43" s="9">
        <v>-2.2249999999999999E-2</v>
      </c>
      <c r="I43" s="9" t="s">
        <v>253</v>
      </c>
      <c r="J43" s="9" t="b">
        <v>0</v>
      </c>
      <c r="K43" s="9" t="s">
        <v>141</v>
      </c>
      <c r="L43" s="9">
        <v>7.7066777005589532E-2</v>
      </c>
      <c r="M43" s="9">
        <v>6.402536531517956E-9</v>
      </c>
      <c r="N43" s="9">
        <v>1.4262036635624469E-9</v>
      </c>
      <c r="O43" s="9">
        <v>1.5477840105608141E-8</v>
      </c>
      <c r="P43" s="9">
        <v>6.9399782334895619E-9</v>
      </c>
      <c r="Q43" s="9">
        <v>2.163581304222899E-3</v>
      </c>
      <c r="R43" s="9">
        <v>2.041083242763148E-4</v>
      </c>
      <c r="S43" s="9">
        <v>1.595775567622508E-4</v>
      </c>
      <c r="T43" s="9">
        <v>5.2652088368769967E-4</v>
      </c>
      <c r="U43" s="9">
        <v>5.6672331668426052E-7</v>
      </c>
      <c r="V43" s="9">
        <v>4.7442212478853127E-5</v>
      </c>
      <c r="W43" s="9">
        <v>0.30783071783792282</v>
      </c>
      <c r="X43" s="9">
        <v>2.460357086066963</v>
      </c>
      <c r="Y43" s="9">
        <v>5.0258631874219159E-3</v>
      </c>
      <c r="Z43" s="9">
        <v>2.0096689658806739E-7</v>
      </c>
      <c r="AA43" s="9">
        <v>0.51339355905937734</v>
      </c>
      <c r="AB43" s="9">
        <f>Parameter!C32</f>
        <v>1.78E-2</v>
      </c>
      <c r="AC43" s="9">
        <f t="shared" ref="AC43:AC60" si="26">AB43*L43</f>
        <v>1.3717886306994936E-3</v>
      </c>
      <c r="AD43" s="9">
        <f t="shared" ref="AD43:AD60" si="27">AB43*M43</f>
        <v>1.1396515026101962E-10</v>
      </c>
      <c r="AE43" s="9">
        <f t="shared" ref="AE43:AE60" si="28">AB43*N43</f>
        <v>2.5386425211411554E-11</v>
      </c>
      <c r="AF43" s="9">
        <f t="shared" ref="AF43:AF60" si="29">AB43*O43</f>
        <v>2.7550555387982489E-10</v>
      </c>
      <c r="AG43" s="9">
        <f t="shared" ref="AG43:AG60" si="30">AB43*P43</f>
        <v>1.2353161255611421E-10</v>
      </c>
      <c r="AH43" s="9">
        <f t="shared" ref="AH43:AH60" si="31">AB43*Q43</f>
        <v>3.85117472151676E-5</v>
      </c>
      <c r="AI43" s="9">
        <f t="shared" ref="AI43:AI60" si="32">AB43*R43</f>
        <v>3.6331281721184035E-6</v>
      </c>
      <c r="AJ43" s="9">
        <f t="shared" ref="AJ43:AJ60" si="33">AB43*S43</f>
        <v>2.8404805103680642E-6</v>
      </c>
      <c r="AK43" s="9">
        <f t="shared" ref="AK43:AK60" si="34">AB43*T43</f>
        <v>9.3720717296410539E-6</v>
      </c>
      <c r="AL43" s="9">
        <f t="shared" ref="AL43:AL60" si="35">AB43*U43</f>
        <v>1.0087675036979837E-8</v>
      </c>
      <c r="AM43" s="9">
        <f t="shared" ref="AM43:AM60" si="36">AB43*V43</f>
        <v>8.4447138212358568E-7</v>
      </c>
      <c r="AN43" s="9">
        <f t="shared" ref="AN43:AN60" si="37">AB43*W43</f>
        <v>5.4793867775150265E-3</v>
      </c>
      <c r="AO43" s="9">
        <f t="shared" ref="AO43:AO60" si="38">AB43*X43</f>
        <v>4.3794356131991945E-2</v>
      </c>
      <c r="AP43" s="9">
        <f t="shared" ref="AP43:AP60" si="39">AB43*Y43</f>
        <v>8.9460364736110103E-5</v>
      </c>
      <c r="AQ43" s="9">
        <f t="shared" ref="AQ43:AQ60" si="40">AB43*Z43</f>
        <v>3.5772107592675994E-9</v>
      </c>
      <c r="AR43" s="9">
        <f t="shared" ref="AR43:AR60" si="41">AB43*AA43</f>
        <v>9.1384053512569164E-3</v>
      </c>
    </row>
    <row r="44" spans="1:44" ht="51" x14ac:dyDescent="0.35">
      <c r="A44" s="9" t="s">
        <v>217</v>
      </c>
      <c r="B44" s="9" t="s">
        <v>60</v>
      </c>
      <c r="C44" s="9" t="s">
        <v>191</v>
      </c>
      <c r="D44" s="9" t="s">
        <v>239</v>
      </c>
      <c r="E44" s="9" t="s">
        <v>213</v>
      </c>
      <c r="F44" s="9" t="s">
        <v>56</v>
      </c>
      <c r="G44" s="9" t="s">
        <v>242</v>
      </c>
      <c r="H44" s="9">
        <v>0.2</v>
      </c>
      <c r="I44" s="9" t="s">
        <v>253</v>
      </c>
      <c r="J44" s="9" t="b">
        <v>0</v>
      </c>
      <c r="K44" s="9" t="s">
        <v>143</v>
      </c>
      <c r="L44" s="9">
        <v>5.8584248024418639E-2</v>
      </c>
      <c r="M44" s="9">
        <v>3.7604762752073811E-9</v>
      </c>
      <c r="N44" s="9">
        <v>4.5481180509114463E-9</v>
      </c>
      <c r="O44" s="9">
        <v>5.06654711494131E-9</v>
      </c>
      <c r="P44" s="9">
        <v>2.1630683853581281E-9</v>
      </c>
      <c r="Q44" s="9">
        <v>2.5897913783591718E-3</v>
      </c>
      <c r="R44" s="9">
        <v>2.426064709514234E-4</v>
      </c>
      <c r="S44" s="9">
        <v>2.5962673623235177E-4</v>
      </c>
      <c r="T44" s="9">
        <v>8.9292098111892185E-4</v>
      </c>
      <c r="U44" s="9">
        <v>6.1113643031451868E-6</v>
      </c>
      <c r="V44" s="9">
        <v>7.9774235920693177E-5</v>
      </c>
      <c r="W44" s="9">
        <v>6.3213265693489409E-2</v>
      </c>
      <c r="X44" s="9">
        <v>0.73003663993558932</v>
      </c>
      <c r="Y44" s="9">
        <v>1.0444813600663931E-2</v>
      </c>
      <c r="Z44" s="9">
        <v>2.2915072346323399E-7</v>
      </c>
      <c r="AA44" s="9">
        <v>0.90112988808502903</v>
      </c>
      <c r="AB44" s="9">
        <f>Parameter!C33</f>
        <v>0</v>
      </c>
      <c r="AC44" s="9">
        <f t="shared" si="26"/>
        <v>0</v>
      </c>
      <c r="AD44" s="9">
        <f t="shared" si="27"/>
        <v>0</v>
      </c>
      <c r="AE44" s="9">
        <f t="shared" si="28"/>
        <v>0</v>
      </c>
      <c r="AF44" s="9">
        <f t="shared" si="29"/>
        <v>0</v>
      </c>
      <c r="AG44" s="9">
        <f t="shared" si="30"/>
        <v>0</v>
      </c>
      <c r="AH44" s="9">
        <f t="shared" si="31"/>
        <v>0</v>
      </c>
      <c r="AI44" s="9">
        <f t="shared" si="32"/>
        <v>0</v>
      </c>
      <c r="AJ44" s="9">
        <f t="shared" si="33"/>
        <v>0</v>
      </c>
      <c r="AK44" s="9">
        <f t="shared" si="34"/>
        <v>0</v>
      </c>
      <c r="AL44" s="9">
        <f t="shared" si="35"/>
        <v>0</v>
      </c>
      <c r="AM44" s="9">
        <f t="shared" si="36"/>
        <v>0</v>
      </c>
      <c r="AN44" s="9">
        <f t="shared" si="37"/>
        <v>0</v>
      </c>
      <c r="AO44" s="9">
        <f t="shared" si="38"/>
        <v>0</v>
      </c>
      <c r="AP44" s="9">
        <f t="shared" si="39"/>
        <v>0</v>
      </c>
      <c r="AQ44" s="9">
        <f t="shared" si="40"/>
        <v>0</v>
      </c>
      <c r="AR44" s="9">
        <f t="shared" si="41"/>
        <v>0</v>
      </c>
    </row>
    <row r="45" spans="1:44" ht="63.5" x14ac:dyDescent="0.35">
      <c r="A45" s="9" t="s">
        <v>218</v>
      </c>
      <c r="B45" s="9" t="s">
        <v>61</v>
      </c>
      <c r="C45" s="9" t="s">
        <v>191</v>
      </c>
      <c r="D45" s="9" t="s">
        <v>243</v>
      </c>
      <c r="E45" s="9" t="s">
        <v>213</v>
      </c>
      <c r="F45" s="9" t="s">
        <v>56</v>
      </c>
      <c r="G45" s="9" t="s">
        <v>242</v>
      </c>
      <c r="H45" s="9">
        <v>-0.13800000000000001</v>
      </c>
      <c r="I45" s="9" t="s">
        <v>253</v>
      </c>
      <c r="J45" s="9" t="b">
        <v>0</v>
      </c>
      <c r="K45" s="9" t="s">
        <v>145</v>
      </c>
      <c r="L45" s="9">
        <v>4.6563296004294957E-2</v>
      </c>
      <c r="M45" s="9">
        <v>8.3706793782448386E-9</v>
      </c>
      <c r="N45" s="9">
        <v>1.66923390616585E-9</v>
      </c>
      <c r="O45" s="9">
        <v>1.6025512904291189E-9</v>
      </c>
      <c r="P45" s="9">
        <v>9.6281616332673374E-10</v>
      </c>
      <c r="Q45" s="9">
        <v>2.7686620671019909E-3</v>
      </c>
      <c r="R45" s="9">
        <v>5.7011482763571879E-4</v>
      </c>
      <c r="S45" s="9">
        <v>4.6399088292410851E-4</v>
      </c>
      <c r="T45" s="9">
        <v>2.215666210359984E-3</v>
      </c>
      <c r="U45" s="9">
        <v>5.478949751943936E-7</v>
      </c>
      <c r="V45" s="9">
        <v>2.0177208530554669E-4</v>
      </c>
      <c r="W45" s="9">
        <v>2.864631384424399E-2</v>
      </c>
      <c r="X45" s="9">
        <v>0.81691905179362212</v>
      </c>
      <c r="Y45" s="9">
        <v>3.9562689148783352E-3</v>
      </c>
      <c r="Z45" s="9">
        <v>8.0412458191092287E-8</v>
      </c>
      <c r="AA45" s="9">
        <v>0.61306352028392619</v>
      </c>
      <c r="AB45" s="9">
        <f>Parameter!C34</f>
        <v>-0.13800000000000001</v>
      </c>
      <c r="AC45" s="9">
        <f t="shared" si="26"/>
        <v>-6.4257348485927046E-3</v>
      </c>
      <c r="AD45" s="9">
        <f t="shared" si="27"/>
        <v>-1.1551537541977878E-9</v>
      </c>
      <c r="AE45" s="9">
        <f t="shared" si="28"/>
        <v>-2.3035427905088733E-10</v>
      </c>
      <c r="AF45" s="9">
        <f t="shared" si="29"/>
        <v>-2.2115207807921842E-10</v>
      </c>
      <c r="AG45" s="9">
        <f t="shared" si="30"/>
        <v>-1.3286863053908927E-10</v>
      </c>
      <c r="AH45" s="9">
        <f t="shared" si="31"/>
        <v>-3.8207536526007479E-4</v>
      </c>
      <c r="AI45" s="9">
        <f t="shared" si="32"/>
        <v>-7.8675846213729204E-5</v>
      </c>
      <c r="AJ45" s="9">
        <f t="shared" si="33"/>
        <v>-6.4030741843526978E-5</v>
      </c>
      <c r="AK45" s="9">
        <f t="shared" si="34"/>
        <v>-3.057619370296778E-4</v>
      </c>
      <c r="AL45" s="9">
        <f t="shared" si="35"/>
        <v>-7.5609506576826322E-8</v>
      </c>
      <c r="AM45" s="9">
        <f t="shared" si="36"/>
        <v>-2.7844547772165446E-5</v>
      </c>
      <c r="AN45" s="9">
        <f t="shared" si="37"/>
        <v>-3.9531913105056707E-3</v>
      </c>
      <c r="AO45" s="9">
        <f t="shared" si="38"/>
        <v>-0.11273482914751987</v>
      </c>
      <c r="AP45" s="9">
        <f t="shared" si="39"/>
        <v>-5.4596511025321035E-4</v>
      </c>
      <c r="AQ45" s="9">
        <f t="shared" si="40"/>
        <v>-1.1096919230370736E-8</v>
      </c>
      <c r="AR45" s="9">
        <f t="shared" si="41"/>
        <v>-8.4602765799181814E-2</v>
      </c>
    </row>
    <row r="46" spans="1:44" ht="51" x14ac:dyDescent="0.35">
      <c r="A46" s="9" t="s">
        <v>219</v>
      </c>
      <c r="B46" s="9" t="s">
        <v>62</v>
      </c>
      <c r="C46" s="9" t="s">
        <v>190</v>
      </c>
      <c r="D46" s="9" t="s">
        <v>243</v>
      </c>
      <c r="E46" s="9" t="s">
        <v>213</v>
      </c>
      <c r="F46" s="9" t="s">
        <v>56</v>
      </c>
      <c r="G46" s="9" t="s">
        <v>242</v>
      </c>
      <c r="H46" s="9">
        <v>0.3</v>
      </c>
      <c r="I46" s="9" t="s">
        <v>253</v>
      </c>
      <c r="J46" s="9" t="b">
        <v>0</v>
      </c>
      <c r="K46" s="9" t="s">
        <v>147</v>
      </c>
      <c r="L46" s="9">
        <v>3.0974054272406911E-4</v>
      </c>
      <c r="M46" s="9">
        <v>1.5765961614265349E-11</v>
      </c>
      <c r="N46" s="9">
        <v>1.655245468212227E-11</v>
      </c>
      <c r="O46" s="9">
        <v>4.6494778693260929E-11</v>
      </c>
      <c r="P46" s="9">
        <v>4.9053654295195233E-12</v>
      </c>
      <c r="Q46" s="9">
        <v>5.4275347281213197E-5</v>
      </c>
      <c r="R46" s="9">
        <v>7.2594054247415423E-7</v>
      </c>
      <c r="S46" s="9">
        <v>1.630578789203003E-6</v>
      </c>
      <c r="T46" s="9">
        <v>2.5387297337461032E-6</v>
      </c>
      <c r="U46" s="9">
        <v>3.1719761261650253E-8</v>
      </c>
      <c r="V46" s="9">
        <v>2.2311383772157039E-7</v>
      </c>
      <c r="W46" s="9">
        <v>2.3178496694888599E-4</v>
      </c>
      <c r="X46" s="9">
        <v>1.9021901916218039E-3</v>
      </c>
      <c r="Y46" s="9">
        <v>1.5218652702543979E-4</v>
      </c>
      <c r="Z46" s="9">
        <v>8.1217964624151771E-10</v>
      </c>
      <c r="AA46" s="9">
        <v>7.1222998808550394E-3</v>
      </c>
      <c r="AB46" s="9">
        <f>Parameter!C35</f>
        <v>0.3</v>
      </c>
      <c r="AC46" s="9">
        <f t="shared" si="26"/>
        <v>9.2922162817220727E-5</v>
      </c>
      <c r="AD46" s="9">
        <f t="shared" si="27"/>
        <v>4.7297884842796046E-12</v>
      </c>
      <c r="AE46" s="9">
        <f t="shared" si="28"/>
        <v>4.9657364046366811E-12</v>
      </c>
      <c r="AF46" s="9">
        <f t="shared" si="29"/>
        <v>1.3948433607978278E-11</v>
      </c>
      <c r="AG46" s="9">
        <f t="shared" si="30"/>
        <v>1.471609628855857E-12</v>
      </c>
      <c r="AH46" s="9">
        <f t="shared" si="31"/>
        <v>1.6282604184363958E-5</v>
      </c>
      <c r="AI46" s="9">
        <f t="shared" si="32"/>
        <v>2.1778216274224625E-7</v>
      </c>
      <c r="AJ46" s="9">
        <f t="shared" si="33"/>
        <v>4.8917363676090091E-7</v>
      </c>
      <c r="AK46" s="9">
        <f t="shared" si="34"/>
        <v>7.6161892012383088E-7</v>
      </c>
      <c r="AL46" s="9">
        <f t="shared" si="35"/>
        <v>9.5159283784950752E-9</v>
      </c>
      <c r="AM46" s="9">
        <f t="shared" si="36"/>
        <v>6.6934151316471111E-8</v>
      </c>
      <c r="AN46" s="9">
        <f t="shared" si="37"/>
        <v>6.9535490084665793E-5</v>
      </c>
      <c r="AO46" s="9">
        <f t="shared" si="38"/>
        <v>5.7065705748654116E-4</v>
      </c>
      <c r="AP46" s="9">
        <f t="shared" si="39"/>
        <v>4.5655958107631938E-5</v>
      </c>
      <c r="AQ46" s="9">
        <f t="shared" si="40"/>
        <v>2.4365389387245528E-10</v>
      </c>
      <c r="AR46" s="9">
        <f t="shared" si="41"/>
        <v>2.1366899642565117E-3</v>
      </c>
    </row>
    <row r="47" spans="1:44" ht="63.5" x14ac:dyDescent="0.35">
      <c r="A47" s="9" t="s">
        <v>220</v>
      </c>
      <c r="B47" s="9" t="s">
        <v>63</v>
      </c>
      <c r="C47" s="9" t="s">
        <v>192</v>
      </c>
      <c r="D47" s="9" t="s">
        <v>244</v>
      </c>
      <c r="E47" s="9" t="s">
        <v>213</v>
      </c>
      <c r="F47" s="9" t="s">
        <v>56</v>
      </c>
      <c r="G47" s="9" t="s">
        <v>242</v>
      </c>
      <c r="H47" s="9">
        <v>7.4074074074074077E-3</v>
      </c>
      <c r="I47" s="9" t="s">
        <v>253</v>
      </c>
      <c r="J47" s="9" t="b">
        <v>0</v>
      </c>
      <c r="K47" s="9" t="s">
        <v>149</v>
      </c>
      <c r="L47" s="9">
        <v>0.32274564607413148</v>
      </c>
      <c r="M47" s="9">
        <v>2.845414232795141E-7</v>
      </c>
      <c r="N47" s="9">
        <v>5.9358228843035381E-9</v>
      </c>
      <c r="O47" s="9">
        <v>9.6306379438210898E-9</v>
      </c>
      <c r="P47" s="9">
        <v>2.96372383221975E-9</v>
      </c>
      <c r="Q47" s="9">
        <v>8.6373579952683174E-3</v>
      </c>
      <c r="R47" s="9">
        <v>1.0980383839803681E-3</v>
      </c>
      <c r="S47" s="9">
        <v>1.134438329858875E-3</v>
      </c>
      <c r="T47" s="9">
        <v>2.6872772930311272E-3</v>
      </c>
      <c r="U47" s="9">
        <v>1.291244265976907E-6</v>
      </c>
      <c r="V47" s="9">
        <v>2.4590339527707052E-4</v>
      </c>
      <c r="W47" s="9">
        <v>8.889344079083264E-2</v>
      </c>
      <c r="X47" s="9">
        <v>0.26963916735088789</v>
      </c>
      <c r="Y47" s="9">
        <v>1.5343158679544749E-2</v>
      </c>
      <c r="Z47" s="9">
        <v>1.8926796108575011E-7</v>
      </c>
      <c r="AA47" s="9">
        <v>43.184252278470652</v>
      </c>
      <c r="AB47" s="9">
        <f>Parameter!C36</f>
        <v>7.4074074074074077E-3</v>
      </c>
      <c r="AC47" s="9">
        <f t="shared" si="26"/>
        <v>2.390708489438011E-3</v>
      </c>
      <c r="AD47" s="9">
        <f t="shared" si="27"/>
        <v>2.1077142465149194E-9</v>
      </c>
      <c r="AE47" s="9">
        <f t="shared" si="28"/>
        <v>4.3969058402248429E-11</v>
      </c>
      <c r="AF47" s="9">
        <f t="shared" si="29"/>
        <v>7.133805884311918E-11</v>
      </c>
      <c r="AG47" s="9">
        <f t="shared" si="30"/>
        <v>2.1953509868294444E-11</v>
      </c>
      <c r="AH47" s="9">
        <f t="shared" si="31"/>
        <v>6.3980429594580131E-5</v>
      </c>
      <c r="AI47" s="9">
        <f t="shared" si="32"/>
        <v>8.1336176591138371E-6</v>
      </c>
      <c r="AJ47" s="9">
        <f t="shared" si="33"/>
        <v>8.4032468878435184E-6</v>
      </c>
      <c r="AK47" s="9">
        <f t="shared" si="34"/>
        <v>1.9905757726156498E-5</v>
      </c>
      <c r="AL47" s="9">
        <f t="shared" si="35"/>
        <v>9.5647723405696821E-9</v>
      </c>
      <c r="AM47" s="9">
        <f t="shared" si="36"/>
        <v>1.8215066316820039E-6</v>
      </c>
      <c r="AN47" s="9">
        <f t="shared" si="37"/>
        <v>6.5846993178394553E-4</v>
      </c>
      <c r="AO47" s="9">
        <f t="shared" si="38"/>
        <v>1.9973271655621327E-3</v>
      </c>
      <c r="AP47" s="9">
        <f t="shared" si="39"/>
        <v>1.1365302725588703E-4</v>
      </c>
      <c r="AQ47" s="9">
        <f t="shared" si="40"/>
        <v>1.4019848969314824E-9</v>
      </c>
      <c r="AR47" s="9">
        <f t="shared" si="41"/>
        <v>0.3198833502108937</v>
      </c>
    </row>
    <row r="48" spans="1:44" ht="51" x14ac:dyDescent="0.35">
      <c r="A48" s="9" t="s">
        <v>221</v>
      </c>
      <c r="B48" s="9" t="s">
        <v>64</v>
      </c>
      <c r="C48" s="9" t="s">
        <v>190</v>
      </c>
      <c r="D48" s="9" t="s">
        <v>245</v>
      </c>
      <c r="E48" s="9" t="s">
        <v>213</v>
      </c>
      <c r="F48" s="9" t="s">
        <v>56</v>
      </c>
      <c r="G48" s="9" t="s">
        <v>242</v>
      </c>
      <c r="H48" s="9">
        <v>-0.505</v>
      </c>
      <c r="I48" s="9" t="s">
        <v>253</v>
      </c>
      <c r="J48" s="9" t="b">
        <v>0</v>
      </c>
      <c r="K48" s="9" t="s">
        <v>151</v>
      </c>
      <c r="L48" s="9">
        <v>3.5123932461802549E-3</v>
      </c>
      <c r="M48" s="9">
        <v>4.5957286622770249E-10</v>
      </c>
      <c r="N48" s="9">
        <v>6.7818028052300793E-10</v>
      </c>
      <c r="O48" s="9">
        <v>5.3760000936692438E-10</v>
      </c>
      <c r="P48" s="9">
        <v>5.8768754772033356E-10</v>
      </c>
      <c r="Q48" s="9">
        <v>5.0861652766101204E-4</v>
      </c>
      <c r="R48" s="9">
        <v>2.6747623733354299E-5</v>
      </c>
      <c r="S48" s="9">
        <v>2.9458700283928991E-5</v>
      </c>
      <c r="T48" s="9">
        <v>1.162035185160839E-4</v>
      </c>
      <c r="U48" s="9">
        <v>1.066317909695701E-7</v>
      </c>
      <c r="V48" s="9">
        <v>8.6024871368579564E-6</v>
      </c>
      <c r="W48" s="9">
        <v>8.5424471632099038E-3</v>
      </c>
      <c r="X48" s="9">
        <v>0.141919858108288</v>
      </c>
      <c r="Y48" s="9">
        <v>1.5418576788748041E-2</v>
      </c>
      <c r="Z48" s="9">
        <v>7.1579401243520789E-8</v>
      </c>
      <c r="AA48" s="9">
        <v>5.8845708459249732E-2</v>
      </c>
      <c r="AB48" s="9">
        <f>Parameter!C37</f>
        <v>-0.505</v>
      </c>
      <c r="AC48" s="9">
        <f t="shared" si="26"/>
        <v>-1.7737585893210287E-3</v>
      </c>
      <c r="AD48" s="9">
        <f t="shared" si="27"/>
        <v>-2.3208429744498975E-10</v>
      </c>
      <c r="AE48" s="9">
        <f t="shared" si="28"/>
        <v>-3.4248104166411903E-10</v>
      </c>
      <c r="AF48" s="9">
        <f t="shared" si="29"/>
        <v>-2.7148800473029679E-10</v>
      </c>
      <c r="AG48" s="9">
        <f t="shared" si="30"/>
        <v>-2.9678221159876844E-10</v>
      </c>
      <c r="AH48" s="9">
        <f t="shared" si="31"/>
        <v>-2.568513464688111E-4</v>
      </c>
      <c r="AI48" s="9">
        <f t="shared" si="32"/>
        <v>-1.3507549985343922E-5</v>
      </c>
      <c r="AJ48" s="9">
        <f t="shared" si="33"/>
        <v>-1.4876643643384141E-5</v>
      </c>
      <c r="AK48" s="9">
        <f t="shared" si="34"/>
        <v>-5.8682776850622369E-5</v>
      </c>
      <c r="AL48" s="9">
        <f t="shared" si="35"/>
        <v>-5.3849054439632902E-8</v>
      </c>
      <c r="AM48" s="9">
        <f t="shared" si="36"/>
        <v>-4.3442560041132679E-6</v>
      </c>
      <c r="AN48" s="9">
        <f t="shared" si="37"/>
        <v>-4.3139358174210012E-3</v>
      </c>
      <c r="AO48" s="9">
        <f t="shared" si="38"/>
        <v>-7.1669528344685443E-2</v>
      </c>
      <c r="AP48" s="9">
        <f t="shared" si="39"/>
        <v>-7.7863812783177605E-3</v>
      </c>
      <c r="AQ48" s="9">
        <f t="shared" si="40"/>
        <v>-3.6147597627977999E-8</v>
      </c>
      <c r="AR48" s="9">
        <f t="shared" si="41"/>
        <v>-2.9717082771921116E-2</v>
      </c>
    </row>
    <row r="49" spans="1:44" ht="51" x14ac:dyDescent="0.35">
      <c r="A49" s="9" t="s">
        <v>222</v>
      </c>
      <c r="B49" s="9" t="s">
        <v>65</v>
      </c>
      <c r="C49" s="9" t="s">
        <v>190</v>
      </c>
      <c r="D49" s="9" t="s">
        <v>245</v>
      </c>
      <c r="E49" s="9" t="s">
        <v>213</v>
      </c>
      <c r="F49" s="9" t="s">
        <v>56</v>
      </c>
      <c r="G49" s="9" t="s">
        <v>242</v>
      </c>
      <c r="H49" s="9">
        <v>-0.3</v>
      </c>
      <c r="I49" s="9" t="s">
        <v>253</v>
      </c>
      <c r="J49" s="9" t="b">
        <v>0</v>
      </c>
      <c r="K49" s="9" t="s">
        <v>153</v>
      </c>
      <c r="L49" s="9">
        <v>2.208031969701164E-3</v>
      </c>
      <c r="M49" s="9">
        <v>3.6405040780754162E-10</v>
      </c>
      <c r="N49" s="9">
        <v>2.8663061969012919E-10</v>
      </c>
      <c r="O49" s="9">
        <v>2.5258980927114442E-10</v>
      </c>
      <c r="P49" s="9">
        <v>4.5420171200854772E-10</v>
      </c>
      <c r="Q49" s="9">
        <v>3.5192165089682851E-4</v>
      </c>
      <c r="R49" s="9">
        <v>2.191405987702291E-5</v>
      </c>
      <c r="S49" s="9">
        <v>1.9433043512778201E-5</v>
      </c>
      <c r="T49" s="9">
        <v>8.3342277486853647E-5</v>
      </c>
      <c r="U49" s="9">
        <v>5.4186982024009508E-8</v>
      </c>
      <c r="V49" s="9">
        <v>7.1635664845191011E-6</v>
      </c>
      <c r="W49" s="9">
        <v>3.666222178549255E-3</v>
      </c>
      <c r="X49" s="9">
        <v>0.1204345860048915</v>
      </c>
      <c r="Y49" s="9">
        <v>1.3385533413699841E-3</v>
      </c>
      <c r="Z49" s="9">
        <v>3.306338333735332E-8</v>
      </c>
      <c r="AA49" s="9">
        <v>3.8870155273557902E-2</v>
      </c>
      <c r="AB49" s="9">
        <f>Parameter!C38</f>
        <v>-0.3</v>
      </c>
      <c r="AC49" s="9">
        <f t="shared" si="26"/>
        <v>-6.6240959091034917E-4</v>
      </c>
      <c r="AD49" s="9">
        <f t="shared" si="27"/>
        <v>-1.0921512234226248E-10</v>
      </c>
      <c r="AE49" s="9">
        <f t="shared" si="28"/>
        <v>-8.5989185907038755E-11</v>
      </c>
      <c r="AF49" s="9">
        <f t="shared" si="29"/>
        <v>-7.5776942781343318E-11</v>
      </c>
      <c r="AG49" s="9">
        <f t="shared" si="30"/>
        <v>-1.362605136025643E-10</v>
      </c>
      <c r="AH49" s="9">
        <f t="shared" si="31"/>
        <v>-1.0557649526904854E-4</v>
      </c>
      <c r="AI49" s="9">
        <f t="shared" si="32"/>
        <v>-6.5742179631068724E-6</v>
      </c>
      <c r="AJ49" s="9">
        <f t="shared" si="33"/>
        <v>-5.8299130538334598E-6</v>
      </c>
      <c r="AK49" s="9">
        <f t="shared" si="34"/>
        <v>-2.5002683246056092E-5</v>
      </c>
      <c r="AL49" s="9">
        <f t="shared" si="35"/>
        <v>-1.6256094607202851E-8</v>
      </c>
      <c r="AM49" s="9">
        <f t="shared" si="36"/>
        <v>-2.1490699453557301E-6</v>
      </c>
      <c r="AN49" s="9">
        <f t="shared" si="37"/>
        <v>-1.0998666535647764E-3</v>
      </c>
      <c r="AO49" s="9">
        <f t="shared" si="38"/>
        <v>-3.6130375801467447E-2</v>
      </c>
      <c r="AP49" s="9">
        <f t="shared" si="39"/>
        <v>-4.0156600241099519E-4</v>
      </c>
      <c r="AQ49" s="9">
        <f t="shared" si="40"/>
        <v>-9.9190150012059954E-9</v>
      </c>
      <c r="AR49" s="9">
        <f t="shared" si="41"/>
        <v>-1.166104658206737E-2</v>
      </c>
    </row>
    <row r="50" spans="1:44" ht="51" x14ac:dyDescent="0.35">
      <c r="A50" s="9" t="s">
        <v>223</v>
      </c>
      <c r="B50" s="9" t="s">
        <v>66</v>
      </c>
      <c r="C50" s="9" t="s">
        <v>193</v>
      </c>
      <c r="D50" s="9" t="s">
        <v>244</v>
      </c>
      <c r="E50" s="9" t="s">
        <v>213</v>
      </c>
      <c r="F50" s="9" t="s">
        <v>56</v>
      </c>
      <c r="G50" s="9" t="s">
        <v>242</v>
      </c>
      <c r="H50" s="9">
        <v>-2.4985520000777419E-3</v>
      </c>
      <c r="I50" s="9" t="s">
        <v>253</v>
      </c>
      <c r="J50" s="9" t="b">
        <v>0</v>
      </c>
      <c r="K50" s="9" t="s">
        <v>155</v>
      </c>
      <c r="L50" s="9">
        <v>0.77227439189552338</v>
      </c>
      <c r="M50" s="9">
        <v>1.632864979489381E-7</v>
      </c>
      <c r="N50" s="9">
        <v>3.0498146119268741E-9</v>
      </c>
      <c r="O50" s="9">
        <v>1.06580942555414E-8</v>
      </c>
      <c r="P50" s="9">
        <v>1.76106207469668E-8</v>
      </c>
      <c r="Q50" s="9">
        <v>4.4265831495910749E-2</v>
      </c>
      <c r="R50" s="9">
        <v>2.3874036394617511E-3</v>
      </c>
      <c r="S50" s="9">
        <v>2.582170133600807E-3</v>
      </c>
      <c r="T50" s="9">
        <v>8.8204588140954557E-3</v>
      </c>
      <c r="U50" s="9">
        <v>1.1742322574295339E-6</v>
      </c>
      <c r="V50" s="9">
        <v>8.78258113919628E-4</v>
      </c>
      <c r="W50" s="9">
        <v>0.26623541586161859</v>
      </c>
      <c r="X50" s="9">
        <v>0.41572121575623477</v>
      </c>
      <c r="Y50" s="9">
        <v>4.4789584376354358E-2</v>
      </c>
      <c r="Z50" s="9">
        <v>2.2659580512590031E-7</v>
      </c>
      <c r="AA50" s="9">
        <v>9.946483675049274</v>
      </c>
      <c r="AB50" s="9">
        <f>Parameter!C39</f>
        <v>-2.4985520000777419E-3</v>
      </c>
      <c r="AC50" s="9">
        <f t="shared" si="26"/>
        <v>-1.9295677264793817E-3</v>
      </c>
      <c r="AD50" s="9">
        <f t="shared" si="27"/>
        <v>-4.0797980603600942E-10</v>
      </c>
      <c r="AE50" s="9">
        <f t="shared" si="28"/>
        <v>-7.6201203984962134E-12</v>
      </c>
      <c r="AF50" s="9">
        <f t="shared" si="29"/>
        <v>-2.6629802719200056E-11</v>
      </c>
      <c r="AG50" s="9">
        <f t="shared" si="30"/>
        <v>-4.4001051689944475E-11</v>
      </c>
      <c r="AH50" s="9">
        <f t="shared" si="31"/>
        <v>-1.106004818192121E-4</v>
      </c>
      <c r="AI50" s="9">
        <f t="shared" si="32"/>
        <v>-5.9650521383700387E-6</v>
      </c>
      <c r="AJ50" s="9">
        <f t="shared" si="33"/>
        <v>-6.4516863518493061E-6</v>
      </c>
      <c r="AK50" s="9">
        <f t="shared" si="34"/>
        <v>-2.203837501156155E-5</v>
      </c>
      <c r="AL50" s="9">
        <f t="shared" si="35"/>
        <v>-2.9338803553563637E-9</v>
      </c>
      <c r="AM50" s="9">
        <f t="shared" si="36"/>
        <v>-2.194373567118392E-6</v>
      </c>
      <c r="AN50" s="9">
        <f t="shared" si="37"/>
        <v>-6.6520303079257645E-4</v>
      </c>
      <c r="AO50" s="9">
        <f t="shared" si="38"/>
        <v>-1.0387010751024908E-3</v>
      </c>
      <c r="AP50" s="9">
        <f t="shared" si="39"/>
        <v>-1.1190910562619096E-4</v>
      </c>
      <c r="AQ50" s="9">
        <f t="shared" si="40"/>
        <v>-5.6616140210654444E-10</v>
      </c>
      <c r="AR50" s="9">
        <f t="shared" si="41"/>
        <v>-2.4851806680034973E-2</v>
      </c>
    </row>
    <row r="51" spans="1:44" ht="51" x14ac:dyDescent="0.35">
      <c r="A51" s="9" t="s">
        <v>224</v>
      </c>
      <c r="B51" s="9" t="s">
        <v>67</v>
      </c>
      <c r="C51" s="9" t="s">
        <v>193</v>
      </c>
      <c r="D51" s="9" t="s">
        <v>244</v>
      </c>
      <c r="E51" s="9" t="s">
        <v>213</v>
      </c>
      <c r="F51" s="9" t="s">
        <v>56</v>
      </c>
      <c r="G51" s="9" t="s">
        <v>242</v>
      </c>
      <c r="H51" s="9">
        <v>-1.8105966574476409E-2</v>
      </c>
      <c r="I51" s="9" t="s">
        <v>253</v>
      </c>
      <c r="J51" s="9" t="b">
        <v>0</v>
      </c>
      <c r="K51" s="9" t="s">
        <v>157</v>
      </c>
      <c r="L51" s="9">
        <v>1.0138160346549601</v>
      </c>
      <c r="M51" s="9">
        <v>1.0187910127746761E-8</v>
      </c>
      <c r="N51" s="9">
        <v>5.6407227494699393E-9</v>
      </c>
      <c r="O51" s="9">
        <v>8.5295139320477627E-8</v>
      </c>
      <c r="P51" s="9">
        <v>7.4422505720769247E-9</v>
      </c>
      <c r="Q51" s="9">
        <v>4.9212185400136508E-3</v>
      </c>
      <c r="R51" s="9">
        <v>1.783768143482752E-3</v>
      </c>
      <c r="S51" s="9">
        <v>2.7291866609088821E-3</v>
      </c>
      <c r="T51" s="9">
        <v>7.1770420977782671E-3</v>
      </c>
      <c r="U51" s="9">
        <v>6.4037665868914447E-5</v>
      </c>
      <c r="V51" s="9">
        <v>6.1635663789116446E-4</v>
      </c>
      <c r="W51" s="9">
        <v>0.185020942906892</v>
      </c>
      <c r="X51" s="9">
        <v>2.4379863690054271</v>
      </c>
      <c r="Y51" s="9">
        <v>7.5651283196428804E-2</v>
      </c>
      <c r="Z51" s="9">
        <v>3.2232526123353918E-7</v>
      </c>
      <c r="AA51" s="9">
        <v>15.071742778642539</v>
      </c>
      <c r="AB51" s="9">
        <f>Parameter!C40</f>
        <v>-1.8105966574476409E-2</v>
      </c>
      <c r="AC51" s="9">
        <f t="shared" si="26"/>
        <v>-1.8356119236130924E-2</v>
      </c>
      <c r="AD51" s="9">
        <f t="shared" si="27"/>
        <v>-1.8446196023675253E-10</v>
      </c>
      <c r="AE51" s="9">
        <f t="shared" si="28"/>
        <v>-1.0213073755779139E-10</v>
      </c>
      <c r="AF51" s="9">
        <f t="shared" si="29"/>
        <v>-1.5443509415018763E-9</v>
      </c>
      <c r="AG51" s="9">
        <f t="shared" si="30"/>
        <v>-1.3474914009690273E-10</v>
      </c>
      <c r="AH51" s="9">
        <f t="shared" si="31"/>
        <v>-8.9103418391180754E-5</v>
      </c>
      <c r="AI51" s="9">
        <f t="shared" si="32"/>
        <v>-3.2296846382514548E-5</v>
      </c>
      <c r="AJ51" s="9">
        <f t="shared" si="33"/>
        <v>-4.9414562457923097E-5</v>
      </c>
      <c r="AK51" s="9">
        <f t="shared" si="34"/>
        <v>-1.2994728432598335E-4</v>
      </c>
      <c r="AL51" s="9">
        <f t="shared" si="35"/>
        <v>-1.1594638377300538E-6</v>
      </c>
      <c r="AM51" s="9">
        <f t="shared" si="36"/>
        <v>-1.1159732683614083E-5</v>
      </c>
      <c r="AN51" s="9">
        <f t="shared" si="37"/>
        <v>-3.3499830078502946E-3</v>
      </c>
      <c r="AO51" s="9">
        <f t="shared" si="38"/>
        <v>-4.4142099706241368E-2</v>
      </c>
      <c r="AP51" s="9">
        <f t="shared" si="39"/>
        <v>-1.3697396048707887E-3</v>
      </c>
      <c r="AQ51" s="9">
        <f t="shared" si="40"/>
        <v>-5.8360104060038367E-9</v>
      </c>
      <c r="AR51" s="9">
        <f t="shared" si="41"/>
        <v>-0.27288847096920799</v>
      </c>
    </row>
    <row r="52" spans="1:44" ht="88.5" x14ac:dyDescent="0.35">
      <c r="A52" s="9" t="s">
        <v>225</v>
      </c>
      <c r="B52" s="9" t="s">
        <v>68</v>
      </c>
      <c r="C52" s="9" t="s">
        <v>193</v>
      </c>
      <c r="D52" s="9" t="s">
        <v>244</v>
      </c>
      <c r="E52" s="9" t="s">
        <v>213</v>
      </c>
      <c r="F52" s="9" t="s">
        <v>56</v>
      </c>
      <c r="G52" s="9" t="s">
        <v>242</v>
      </c>
      <c r="H52" s="9">
        <v>-0.1345803909607092</v>
      </c>
      <c r="I52" s="9" t="s">
        <v>253</v>
      </c>
      <c r="J52" s="9" t="b">
        <v>0</v>
      </c>
      <c r="K52" s="9" t="s">
        <v>159</v>
      </c>
      <c r="L52" s="9">
        <v>0.64978559270424963</v>
      </c>
      <c r="M52" s="9">
        <v>7.3015186478485082E-8</v>
      </c>
      <c r="N52" s="9">
        <v>1.6107190923212881E-9</v>
      </c>
      <c r="O52" s="9">
        <v>3.1340648345569901E-9</v>
      </c>
      <c r="P52" s="9">
        <v>9.3138714934060796E-10</v>
      </c>
      <c r="Q52" s="9">
        <v>2.2441422963633321E-3</v>
      </c>
      <c r="R52" s="9">
        <v>8.1467578783270148E-4</v>
      </c>
      <c r="S52" s="9">
        <v>6.7155496241843335E-4</v>
      </c>
      <c r="T52" s="9">
        <v>2.8293487486157412E-3</v>
      </c>
      <c r="U52" s="9">
        <v>3.699286786374995E-7</v>
      </c>
      <c r="V52" s="9">
        <v>2.5869392597273712E-4</v>
      </c>
      <c r="W52" s="9">
        <v>2.4468319638467479E-2</v>
      </c>
      <c r="X52" s="9">
        <v>8.7892407702753E-2</v>
      </c>
      <c r="Y52" s="9">
        <v>4.0480448074882193E-2</v>
      </c>
      <c r="Z52" s="9">
        <v>1.227139469659238E-7</v>
      </c>
      <c r="AA52" s="9">
        <v>11.08147584937713</v>
      </c>
      <c r="AB52" s="9">
        <f>Parameter!C41</f>
        <v>-0.1345803909607092</v>
      </c>
      <c r="AC52" s="9">
        <f t="shared" si="26"/>
        <v>-8.7448399106774072E-2</v>
      </c>
      <c r="AD52" s="9">
        <f t="shared" si="27"/>
        <v>-9.826412342343611E-9</v>
      </c>
      <c r="AE52" s="9">
        <f t="shared" si="28"/>
        <v>-2.1677120517247761E-10</v>
      </c>
      <c r="AF52" s="9">
        <f t="shared" si="29"/>
        <v>-4.2178367073089015E-10</v>
      </c>
      <c r="AG52" s="9">
        <f t="shared" si="30"/>
        <v>-1.2534644669403947E-10</v>
      </c>
      <c r="AH52" s="9">
        <f t="shared" si="31"/>
        <v>-3.0201754761604097E-4</v>
      </c>
      <c r="AI52" s="9">
        <f t="shared" si="32"/>
        <v>-1.0963938603274875E-4</v>
      </c>
      <c r="AJ52" s="9">
        <f t="shared" si="33"/>
        <v>-9.0378129393877131E-5</v>
      </c>
      <c r="AK52" s="9">
        <f t="shared" si="34"/>
        <v>-3.8077486075289979E-4</v>
      </c>
      <c r="AL52" s="9">
        <f t="shared" si="35"/>
        <v>-4.9785146198613237E-8</v>
      </c>
      <c r="AM52" s="9">
        <f t="shared" si="36"/>
        <v>-3.4815129696571724E-5</v>
      </c>
      <c r="AN52" s="9">
        <f t="shared" si="37"/>
        <v>-3.2929560230965521E-3</v>
      </c>
      <c r="AO52" s="9">
        <f t="shared" si="38"/>
        <v>-1.1828594591114548E-2</v>
      </c>
      <c r="AP52" s="9">
        <f t="shared" si="39"/>
        <v>-5.4478745281823339E-3</v>
      </c>
      <c r="AQ52" s="9">
        <f t="shared" si="40"/>
        <v>-1.651489095900576E-8</v>
      </c>
      <c r="AR52" s="9">
        <f t="shared" si="41"/>
        <v>-1.4913493522308312</v>
      </c>
    </row>
    <row r="53" spans="1:44" ht="126" x14ac:dyDescent="0.35">
      <c r="A53" s="9" t="s">
        <v>226</v>
      </c>
      <c r="B53" s="9" t="s">
        <v>69</v>
      </c>
      <c r="C53" s="9" t="s">
        <v>194</v>
      </c>
      <c r="D53" s="9" t="s">
        <v>244</v>
      </c>
      <c r="E53" s="9" t="s">
        <v>213</v>
      </c>
      <c r="F53" s="9" t="s">
        <v>56</v>
      </c>
      <c r="G53" s="9" t="s">
        <v>242</v>
      </c>
      <c r="H53" s="9">
        <v>-0.60523930429999995</v>
      </c>
      <c r="I53" s="9" t="s">
        <v>253</v>
      </c>
      <c r="J53" s="9" t="b">
        <v>0</v>
      </c>
      <c r="K53" s="9" t="s">
        <v>161</v>
      </c>
      <c r="L53" s="9">
        <v>2.683067052463645E-2</v>
      </c>
      <c r="M53" s="9">
        <v>3.151279547773675E-9</v>
      </c>
      <c r="N53" s="9">
        <v>8.6917567091511036E-11</v>
      </c>
      <c r="O53" s="9">
        <v>2.174416108709879E-10</v>
      </c>
      <c r="P53" s="9">
        <v>5.1307202744178662E-11</v>
      </c>
      <c r="Q53" s="9">
        <v>1.002942338296396E-4</v>
      </c>
      <c r="R53" s="9">
        <v>3.0257226761884279E-5</v>
      </c>
      <c r="S53" s="9">
        <v>2.5642763078719E-5</v>
      </c>
      <c r="T53" s="9">
        <v>9.9930650241308213E-5</v>
      </c>
      <c r="U53" s="9">
        <v>2.278388015234625E-8</v>
      </c>
      <c r="V53" s="9">
        <v>9.123125236592854E-6</v>
      </c>
      <c r="W53" s="9">
        <v>1.370778596626926E-3</v>
      </c>
      <c r="X53" s="9">
        <v>8.5994637166137856E-3</v>
      </c>
      <c r="Y53" s="9">
        <v>1.7965522578487149E-3</v>
      </c>
      <c r="Z53" s="9">
        <v>2.7982838617634939E-8</v>
      </c>
      <c r="AA53" s="9">
        <v>0.47847395336389392</v>
      </c>
      <c r="AB53" s="9">
        <f>Parameter!C42</f>
        <v>-0.60523930429999995</v>
      </c>
      <c r="AC53" s="9">
        <f t="shared" si="26"/>
        <v>-1.6238976362233478E-2</v>
      </c>
      <c r="AD53" s="9">
        <f t="shared" si="27"/>
        <v>-1.9072782411493576E-9</v>
      </c>
      <c r="AE53" s="9">
        <f t="shared" si="28"/>
        <v>-5.260592783791471E-11</v>
      </c>
      <c r="AF53" s="9">
        <f t="shared" si="29"/>
        <v>-1.3160420928942802E-10</v>
      </c>
      <c r="AG53" s="9">
        <f t="shared" si="30"/>
        <v>-3.1053135694465744E-11</v>
      </c>
      <c r="AH53" s="9">
        <f t="shared" si="31"/>
        <v>-6.0702012308352589E-5</v>
      </c>
      <c r="AI53" s="9">
        <f t="shared" si="32"/>
        <v>-1.8312862875410182E-5</v>
      </c>
      <c r="AJ53" s="9">
        <f t="shared" si="33"/>
        <v>-1.5520008086093614E-5</v>
      </c>
      <c r="AK53" s="9">
        <f t="shared" si="34"/>
        <v>-6.0481957230296004E-5</v>
      </c>
      <c r="AL53" s="9">
        <f t="shared" si="35"/>
        <v>-1.378969977266062E-8</v>
      </c>
      <c r="AM53" s="9">
        <f t="shared" si="36"/>
        <v>-5.5216739712372316E-6</v>
      </c>
      <c r="AN53" s="9">
        <f t="shared" si="37"/>
        <v>-8.2964908417181103E-4</v>
      </c>
      <c r="AO53" s="9">
        <f t="shared" si="38"/>
        <v>-5.2047334371964193E-3</v>
      </c>
      <c r="AP53" s="9">
        <f t="shared" si="39"/>
        <v>-1.0873440386789503E-3</v>
      </c>
      <c r="AQ53" s="9">
        <f t="shared" si="40"/>
        <v>-1.6936313777276542E-8</v>
      </c>
      <c r="AR53" s="9">
        <f t="shared" si="41"/>
        <v>-0.28959124265963376</v>
      </c>
    </row>
    <row r="54" spans="1:44" ht="51" x14ac:dyDescent="0.35">
      <c r="A54" s="9" t="s">
        <v>227</v>
      </c>
      <c r="B54" s="9" t="s">
        <v>70</v>
      </c>
      <c r="C54" s="9" t="s">
        <v>190</v>
      </c>
      <c r="D54" s="9" t="s">
        <v>242</v>
      </c>
      <c r="E54" s="9" t="s">
        <v>213</v>
      </c>
      <c r="F54" s="9" t="s">
        <v>56</v>
      </c>
      <c r="G54" s="9" t="s">
        <v>242</v>
      </c>
      <c r="H54" s="9">
        <v>-0.04</v>
      </c>
      <c r="I54" s="9" t="s">
        <v>253</v>
      </c>
      <c r="J54" s="9" t="b">
        <v>0</v>
      </c>
      <c r="K54" s="9" t="s">
        <v>163</v>
      </c>
      <c r="L54" s="9">
        <v>3.7455609958694069E-2</v>
      </c>
      <c r="M54" s="9">
        <v>7.2195235232356099E-9</v>
      </c>
      <c r="N54" s="9">
        <v>1.30971578992857E-9</v>
      </c>
      <c r="O54" s="9">
        <v>4.1171327605017658E-9</v>
      </c>
      <c r="P54" s="9">
        <v>3.5977419138725379E-9</v>
      </c>
      <c r="Q54" s="9">
        <v>2.1962239249100528E-3</v>
      </c>
      <c r="R54" s="9">
        <v>3.3933672961170409E-4</v>
      </c>
      <c r="S54" s="9">
        <v>3.5860676745434099E-4</v>
      </c>
      <c r="T54" s="9">
        <v>1.219032873766386E-3</v>
      </c>
      <c r="U54" s="9">
        <v>5.3497055822322345E-7</v>
      </c>
      <c r="V54" s="9">
        <v>1.099863774943509E-4</v>
      </c>
      <c r="W54" s="9">
        <v>6.6008265886533801E-2</v>
      </c>
      <c r="X54" s="9">
        <v>1.571699969761793</v>
      </c>
      <c r="Y54" s="9">
        <v>5.2351395608080031E-3</v>
      </c>
      <c r="Z54" s="9">
        <v>2.2622092566405341E-7</v>
      </c>
      <c r="AA54" s="9">
        <v>0.55163610331331792</v>
      </c>
      <c r="AB54" s="9">
        <f>Parameter!C43</f>
        <v>-0.04</v>
      </c>
      <c r="AC54" s="9">
        <f t="shared" si="26"/>
        <v>-1.4982243983477628E-3</v>
      </c>
      <c r="AD54" s="9">
        <f t="shared" si="27"/>
        <v>-2.8878094092942439E-10</v>
      </c>
      <c r="AE54" s="9">
        <f t="shared" si="28"/>
        <v>-5.23886315971428E-11</v>
      </c>
      <c r="AF54" s="9">
        <f t="shared" si="29"/>
        <v>-1.6468531042007064E-10</v>
      </c>
      <c r="AG54" s="9">
        <f t="shared" si="30"/>
        <v>-1.4390967655490152E-10</v>
      </c>
      <c r="AH54" s="9">
        <f t="shared" si="31"/>
        <v>-8.7848956996402117E-5</v>
      </c>
      <c r="AI54" s="9">
        <f t="shared" si="32"/>
        <v>-1.3573469184468163E-5</v>
      </c>
      <c r="AJ54" s="9">
        <f t="shared" si="33"/>
        <v>-1.4344270698173639E-5</v>
      </c>
      <c r="AK54" s="9">
        <f t="shared" si="34"/>
        <v>-4.8761314950655436E-5</v>
      </c>
      <c r="AL54" s="9">
        <f t="shared" si="35"/>
        <v>-2.1398822328928938E-8</v>
      </c>
      <c r="AM54" s="9">
        <f t="shared" si="36"/>
        <v>-4.3994550997740363E-6</v>
      </c>
      <c r="AN54" s="9">
        <f t="shared" si="37"/>
        <v>-2.6403306354613521E-3</v>
      </c>
      <c r="AO54" s="9">
        <f t="shared" si="38"/>
        <v>-6.2867998790471724E-2</v>
      </c>
      <c r="AP54" s="9">
        <f t="shared" si="39"/>
        <v>-2.0940558243232014E-4</v>
      </c>
      <c r="AQ54" s="9">
        <f t="shared" si="40"/>
        <v>-9.0488370265621374E-9</v>
      </c>
      <c r="AR54" s="9">
        <f t="shared" si="41"/>
        <v>-2.2065444132532717E-2</v>
      </c>
    </row>
    <row r="55" spans="1:44" ht="51" x14ac:dyDescent="0.35">
      <c r="A55" s="9" t="s">
        <v>228</v>
      </c>
      <c r="B55" s="9" t="s">
        <v>71</v>
      </c>
      <c r="C55" s="9" t="s">
        <v>190</v>
      </c>
      <c r="D55" s="9" t="s">
        <v>243</v>
      </c>
      <c r="E55" s="9" t="s">
        <v>213</v>
      </c>
      <c r="F55" s="9" t="s">
        <v>56</v>
      </c>
      <c r="G55" s="9" t="s">
        <v>242</v>
      </c>
      <c r="H55" s="9">
        <v>6.6E-4</v>
      </c>
      <c r="I55" s="9" t="s">
        <v>253</v>
      </c>
      <c r="J55" s="9" t="b">
        <v>0</v>
      </c>
      <c r="K55" s="9" t="s">
        <v>165</v>
      </c>
      <c r="L55" s="9">
        <v>1.34225174626121</v>
      </c>
      <c r="M55" s="9">
        <v>2.583285374983189E-7</v>
      </c>
      <c r="N55" s="9">
        <v>3.1456315754611573E-8</v>
      </c>
      <c r="O55" s="9">
        <v>9.3463873068529808E-8</v>
      </c>
      <c r="P55" s="9">
        <v>3.3201433179706229E-8</v>
      </c>
      <c r="Q55" s="9">
        <v>3.4428104254330377E-2</v>
      </c>
      <c r="R55" s="9">
        <v>2.9476625369943138E-3</v>
      </c>
      <c r="S55" s="9">
        <v>6.0372790753528546E-3</v>
      </c>
      <c r="T55" s="9">
        <v>1.5956493846940121E-2</v>
      </c>
      <c r="U55" s="9">
        <v>2.0596629232832679E-5</v>
      </c>
      <c r="V55" s="9">
        <v>1.4749659834146229E-3</v>
      </c>
      <c r="W55" s="9">
        <v>0.76304448505026445</v>
      </c>
      <c r="X55" s="9">
        <v>4.9659284857297887</v>
      </c>
      <c r="Y55" s="9">
        <v>3.668305699811008</v>
      </c>
      <c r="Z55" s="9">
        <v>2.1845339753708781E-5</v>
      </c>
      <c r="AA55" s="9">
        <v>32.446743904425972</v>
      </c>
      <c r="AB55" s="9">
        <f>Parameter!C44</f>
        <v>6.6E-4</v>
      </c>
      <c r="AC55" s="9">
        <f t="shared" si="26"/>
        <v>8.8588615253239861E-4</v>
      </c>
      <c r="AD55" s="9">
        <f t="shared" si="27"/>
        <v>1.7049683474889048E-10</v>
      </c>
      <c r="AE55" s="9">
        <f t="shared" si="28"/>
        <v>2.0761168398043637E-11</v>
      </c>
      <c r="AF55" s="9">
        <f t="shared" si="29"/>
        <v>6.1686156225229674E-11</v>
      </c>
      <c r="AG55" s="9">
        <f t="shared" si="30"/>
        <v>2.191294589860611E-11</v>
      </c>
      <c r="AH55" s="9">
        <f t="shared" si="31"/>
        <v>2.2722548807858049E-5</v>
      </c>
      <c r="AI55" s="9">
        <f t="shared" si="32"/>
        <v>1.9454572744162473E-6</v>
      </c>
      <c r="AJ55" s="9">
        <f t="shared" si="33"/>
        <v>3.984604189732884E-6</v>
      </c>
      <c r="AK55" s="9">
        <f t="shared" si="34"/>
        <v>1.053128593898048E-5</v>
      </c>
      <c r="AL55" s="9">
        <f t="shared" si="35"/>
        <v>1.3593775293669567E-8</v>
      </c>
      <c r="AM55" s="9">
        <f t="shared" si="36"/>
        <v>9.7347754905365113E-7</v>
      </c>
      <c r="AN55" s="9">
        <f t="shared" si="37"/>
        <v>5.036093601331745E-4</v>
      </c>
      <c r="AO55" s="9">
        <f t="shared" si="38"/>
        <v>3.2775128005816606E-3</v>
      </c>
      <c r="AP55" s="9">
        <f t="shared" si="39"/>
        <v>2.4210817618752654E-3</v>
      </c>
      <c r="AQ55" s="9">
        <f t="shared" si="40"/>
        <v>1.4417924237447796E-8</v>
      </c>
      <c r="AR55" s="9">
        <f t="shared" si="41"/>
        <v>2.141485097692114E-2</v>
      </c>
    </row>
    <row r="56" spans="1:44" ht="51" x14ac:dyDescent="0.35">
      <c r="A56" s="9" t="s">
        <v>229</v>
      </c>
      <c r="B56" s="9" t="s">
        <v>72</v>
      </c>
      <c r="C56" s="9" t="s">
        <v>190</v>
      </c>
      <c r="D56" s="9" t="s">
        <v>243</v>
      </c>
      <c r="E56" s="9" t="s">
        <v>213</v>
      </c>
      <c r="F56" s="9" t="s">
        <v>56</v>
      </c>
      <c r="G56" s="9" t="s">
        <v>242</v>
      </c>
      <c r="H56" s="9">
        <v>2.5000000000000001E-3</v>
      </c>
      <c r="I56" s="9" t="s">
        <v>253</v>
      </c>
      <c r="J56" s="9" t="b">
        <v>0</v>
      </c>
      <c r="K56" s="9" t="s">
        <v>167</v>
      </c>
      <c r="L56" s="9">
        <v>2.557745739388784E-2</v>
      </c>
      <c r="M56" s="9">
        <v>2.0959274548077212E-9</v>
      </c>
      <c r="N56" s="9">
        <v>9.0503051897389648E-10</v>
      </c>
      <c r="O56" s="9">
        <v>2.851949431751344E-9</v>
      </c>
      <c r="P56" s="9">
        <v>1.749382356145242E-9</v>
      </c>
      <c r="Q56" s="9">
        <v>2.8435542612078508E-3</v>
      </c>
      <c r="R56" s="9">
        <v>1.283040227269516E-4</v>
      </c>
      <c r="S56" s="9">
        <v>1.9806228338939221E-4</v>
      </c>
      <c r="T56" s="9">
        <v>5.1970903304352195E-4</v>
      </c>
      <c r="U56" s="9">
        <v>1.7517209068205411E-6</v>
      </c>
      <c r="V56" s="9">
        <v>4.132522588674149E-5</v>
      </c>
      <c r="W56" s="9">
        <v>2.177125196234676E-2</v>
      </c>
      <c r="X56" s="9">
        <v>0.27912868230227611</v>
      </c>
      <c r="Y56" s="9">
        <v>4.6092057321368361E-2</v>
      </c>
      <c r="Z56" s="9">
        <v>1.2069540744913099E-7</v>
      </c>
      <c r="AA56" s="9">
        <v>0.47006133563638292</v>
      </c>
      <c r="AB56" s="9">
        <f>Parameter!C45</f>
        <v>2.5000000000000001E-3</v>
      </c>
      <c r="AC56" s="9">
        <f t="shared" si="26"/>
        <v>6.3943643484719605E-5</v>
      </c>
      <c r="AD56" s="9">
        <f t="shared" si="27"/>
        <v>5.2398186370193033E-12</v>
      </c>
      <c r="AE56" s="9">
        <f t="shared" si="28"/>
        <v>2.2625762974347414E-12</v>
      </c>
      <c r="AF56" s="9">
        <f t="shared" si="29"/>
        <v>7.1298735793783601E-12</v>
      </c>
      <c r="AG56" s="9">
        <f t="shared" si="30"/>
        <v>4.373455890363105E-12</v>
      </c>
      <c r="AH56" s="9">
        <f t="shared" si="31"/>
        <v>7.1088856530196268E-6</v>
      </c>
      <c r="AI56" s="9">
        <f t="shared" si="32"/>
        <v>3.2076005681737902E-7</v>
      </c>
      <c r="AJ56" s="9">
        <f t="shared" si="33"/>
        <v>4.951557084734805E-7</v>
      </c>
      <c r="AK56" s="9">
        <f t="shared" si="34"/>
        <v>1.299272582608805E-6</v>
      </c>
      <c r="AL56" s="9">
        <f t="shared" si="35"/>
        <v>4.3793022670513525E-9</v>
      </c>
      <c r="AM56" s="9">
        <f t="shared" si="36"/>
        <v>1.0331306471685372E-7</v>
      </c>
      <c r="AN56" s="9">
        <f t="shared" si="37"/>
        <v>5.4428129905866901E-5</v>
      </c>
      <c r="AO56" s="9">
        <f t="shared" si="38"/>
        <v>6.9782170575569027E-4</v>
      </c>
      <c r="AP56" s="9">
        <f t="shared" si="39"/>
        <v>1.1523014330342091E-4</v>
      </c>
      <c r="AQ56" s="9">
        <f t="shared" si="40"/>
        <v>3.0173851862282747E-10</v>
      </c>
      <c r="AR56" s="9">
        <f t="shared" si="41"/>
        <v>1.1751533390909573E-3</v>
      </c>
    </row>
    <row r="57" spans="1:44" ht="51" x14ac:dyDescent="0.35">
      <c r="A57" s="9" t="s">
        <v>230</v>
      </c>
      <c r="B57" s="9" t="s">
        <v>73</v>
      </c>
      <c r="C57" s="9" t="s">
        <v>190</v>
      </c>
      <c r="D57" s="9" t="s">
        <v>241</v>
      </c>
      <c r="E57" s="9" t="s">
        <v>213</v>
      </c>
      <c r="F57" s="9" t="s">
        <v>56</v>
      </c>
      <c r="G57" s="9" t="s">
        <v>242</v>
      </c>
      <c r="H57" s="9">
        <v>0.14499999999999999</v>
      </c>
      <c r="I57" s="9" t="s">
        <v>253</v>
      </c>
      <c r="J57" s="9" t="b">
        <v>0</v>
      </c>
      <c r="K57" s="9" t="s">
        <v>169</v>
      </c>
      <c r="L57" s="9">
        <v>8.4571071036939935E-5</v>
      </c>
      <c r="M57" s="9">
        <v>7.7455778490000022E-12</v>
      </c>
      <c r="N57" s="9">
        <v>1.4691184127668951E-11</v>
      </c>
      <c r="O57" s="9">
        <v>1.005887936430901E-10</v>
      </c>
      <c r="P57" s="9">
        <v>2.8727822152716301E-12</v>
      </c>
      <c r="Q57" s="9">
        <v>7.0910660803823671E-6</v>
      </c>
      <c r="R57" s="9">
        <v>2.6803667686740951E-7</v>
      </c>
      <c r="S57" s="9">
        <v>4.8914234929715387E-7</v>
      </c>
      <c r="T57" s="9">
        <v>9.3259778642518565E-7</v>
      </c>
      <c r="U57" s="9">
        <v>7.3332833120484121E-9</v>
      </c>
      <c r="V57" s="9">
        <v>2.1229836896946121E-7</v>
      </c>
      <c r="W57" s="9">
        <v>3.0488762180413742E-4</v>
      </c>
      <c r="X57" s="9">
        <v>1.506410004970183E-3</v>
      </c>
      <c r="Y57" s="9">
        <v>3.315256894361592E-4</v>
      </c>
      <c r="Z57" s="9">
        <v>2.8043696725593002E-10</v>
      </c>
      <c r="AA57" s="9">
        <v>1.5496449010605989E-3</v>
      </c>
      <c r="AB57" s="9">
        <f>Parameter!C46</f>
        <v>0.14499999999999999</v>
      </c>
      <c r="AC57" s="9">
        <f t="shared" si="26"/>
        <v>1.226280530035629E-5</v>
      </c>
      <c r="AD57" s="9">
        <f t="shared" si="27"/>
        <v>1.1231087881050002E-12</v>
      </c>
      <c r="AE57" s="9">
        <f t="shared" si="28"/>
        <v>2.1302216985119978E-12</v>
      </c>
      <c r="AF57" s="9">
        <f t="shared" si="29"/>
        <v>1.4585375078248065E-11</v>
      </c>
      <c r="AG57" s="9">
        <f t="shared" si="30"/>
        <v>4.1655342121438635E-13</v>
      </c>
      <c r="AH57" s="9">
        <f t="shared" si="31"/>
        <v>1.0282045816554432E-6</v>
      </c>
      <c r="AI57" s="9">
        <f t="shared" si="32"/>
        <v>3.8865318145774377E-8</v>
      </c>
      <c r="AJ57" s="9">
        <f t="shared" si="33"/>
        <v>7.0925640648087302E-8</v>
      </c>
      <c r="AK57" s="9">
        <f t="shared" si="34"/>
        <v>1.352266790316519E-7</v>
      </c>
      <c r="AL57" s="9">
        <f t="shared" si="35"/>
        <v>1.0633260802470197E-9</v>
      </c>
      <c r="AM57" s="9">
        <f t="shared" si="36"/>
        <v>3.0783263500571874E-8</v>
      </c>
      <c r="AN57" s="9">
        <f t="shared" si="37"/>
        <v>4.4208705161599923E-5</v>
      </c>
      <c r="AO57" s="9">
        <f t="shared" si="38"/>
        <v>2.1842945072067651E-4</v>
      </c>
      <c r="AP57" s="9">
        <f t="shared" si="39"/>
        <v>4.8071224968243078E-5</v>
      </c>
      <c r="AQ57" s="9">
        <f t="shared" si="40"/>
        <v>4.0663360252109851E-11</v>
      </c>
      <c r="AR57" s="9">
        <f t="shared" si="41"/>
        <v>2.2469851065378684E-4</v>
      </c>
    </row>
    <row r="58" spans="1:44" ht="51" x14ac:dyDescent="0.35">
      <c r="A58" s="9" t="s">
        <v>231</v>
      </c>
      <c r="B58" s="9" t="s">
        <v>74</v>
      </c>
      <c r="C58" s="9" t="s">
        <v>190</v>
      </c>
      <c r="D58" s="9" t="s">
        <v>243</v>
      </c>
      <c r="E58" s="9" t="s">
        <v>213</v>
      </c>
      <c r="F58" s="9" t="s">
        <v>56</v>
      </c>
      <c r="G58" s="9" t="s">
        <v>242</v>
      </c>
      <c r="H58" s="9">
        <v>-5.0000000000000001E-3</v>
      </c>
      <c r="I58" s="9" t="s">
        <v>253</v>
      </c>
      <c r="J58" s="9" t="b">
        <v>0</v>
      </c>
      <c r="K58" s="9" t="s">
        <v>171</v>
      </c>
      <c r="L58" s="9">
        <v>7.5055638594159427E-3</v>
      </c>
      <c r="M58" s="9">
        <v>1.529461832148098E-9</v>
      </c>
      <c r="N58" s="9">
        <v>2.4049630510423502E-10</v>
      </c>
      <c r="O58" s="9">
        <v>8.6316923876219882E-10</v>
      </c>
      <c r="P58" s="9">
        <v>1.402963329481857E-9</v>
      </c>
      <c r="Q58" s="9">
        <v>5.556566671011203E-4</v>
      </c>
      <c r="R58" s="9">
        <v>9.2623785307174904E-5</v>
      </c>
      <c r="S58" s="9">
        <v>8.5698313845180155E-5</v>
      </c>
      <c r="T58" s="9">
        <v>3.9609486872003172E-4</v>
      </c>
      <c r="U58" s="9">
        <v>8.7717554376820489E-8</v>
      </c>
      <c r="V58" s="9">
        <v>3.0774041334432378E-5</v>
      </c>
      <c r="W58" s="9">
        <v>1.524989923950856E-2</v>
      </c>
      <c r="X58" s="9">
        <v>0.14794994320556831</v>
      </c>
      <c r="Y58" s="9">
        <v>1.090109510844944E-3</v>
      </c>
      <c r="Z58" s="9">
        <v>2.9159245793675991E-8</v>
      </c>
      <c r="AA58" s="9">
        <v>0.1128495871731368</v>
      </c>
      <c r="AB58" s="9">
        <f>Parameter!C47</f>
        <v>-5.0000000000000001E-3</v>
      </c>
      <c r="AC58" s="9">
        <f t="shared" si="26"/>
        <v>-3.7527819297079712E-5</v>
      </c>
      <c r="AD58" s="9">
        <f t="shared" si="27"/>
        <v>-7.6473091607404895E-12</v>
      </c>
      <c r="AE58" s="9">
        <f t="shared" si="28"/>
        <v>-1.2024815255211751E-12</v>
      </c>
      <c r="AF58" s="9">
        <f t="shared" si="29"/>
        <v>-4.3158461938109941E-12</v>
      </c>
      <c r="AG58" s="9">
        <f t="shared" si="30"/>
        <v>-7.0148166474092851E-12</v>
      </c>
      <c r="AH58" s="9">
        <f t="shared" si="31"/>
        <v>-2.7782833355056015E-6</v>
      </c>
      <c r="AI58" s="9">
        <f t="shared" si="32"/>
        <v>-4.6311892653587455E-7</v>
      </c>
      <c r="AJ58" s="9">
        <f t="shared" si="33"/>
        <v>-4.284915692259008E-7</v>
      </c>
      <c r="AK58" s="9">
        <f t="shared" si="34"/>
        <v>-1.9804743436001586E-6</v>
      </c>
      <c r="AL58" s="9">
        <f t="shared" si="35"/>
        <v>-4.3858777188410245E-10</v>
      </c>
      <c r="AM58" s="9">
        <f t="shared" si="36"/>
        <v>-1.538702066721619E-7</v>
      </c>
      <c r="AN58" s="9">
        <f t="shared" si="37"/>
        <v>-7.6249496197542806E-5</v>
      </c>
      <c r="AO58" s="9">
        <f t="shared" si="38"/>
        <v>-7.3974971602784156E-4</v>
      </c>
      <c r="AP58" s="9">
        <f t="shared" si="39"/>
        <v>-5.4505475542247196E-6</v>
      </c>
      <c r="AQ58" s="9">
        <f t="shared" si="40"/>
        <v>-1.4579622896837995E-10</v>
      </c>
      <c r="AR58" s="9">
        <f t="shared" si="41"/>
        <v>-5.6424793586568403E-4</v>
      </c>
    </row>
    <row r="59" spans="1:44" ht="51" x14ac:dyDescent="0.35">
      <c r="A59" s="9" t="s">
        <v>232</v>
      </c>
      <c r="B59" s="9" t="s">
        <v>75</v>
      </c>
      <c r="C59" s="9" t="s">
        <v>190</v>
      </c>
      <c r="D59" s="9" t="s">
        <v>246</v>
      </c>
      <c r="E59" s="9" t="s">
        <v>213</v>
      </c>
      <c r="F59" s="9" t="s">
        <v>56</v>
      </c>
      <c r="G59" s="9" t="s">
        <v>242</v>
      </c>
      <c r="H59" s="9">
        <v>0.17967</v>
      </c>
      <c r="I59" s="9" t="s">
        <v>254</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232</v>
      </c>
      <c r="B60" s="9" t="s">
        <v>75</v>
      </c>
      <c r="C60" s="9" t="s">
        <v>190</v>
      </c>
      <c r="D60" s="9" t="s">
        <v>246</v>
      </c>
      <c r="E60" s="9" t="s">
        <v>213</v>
      </c>
      <c r="F60" s="9" t="s">
        <v>56</v>
      </c>
      <c r="G60" s="9" t="s">
        <v>242</v>
      </c>
      <c r="H60" s="9">
        <v>1.666666E-2</v>
      </c>
      <c r="I60" s="9" t="s">
        <v>254</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214</v>
      </c>
      <c r="B61" s="9" t="s">
        <v>57</v>
      </c>
      <c r="C61" s="9" t="s">
        <v>190</v>
      </c>
      <c r="D61" s="9" t="s">
        <v>242</v>
      </c>
      <c r="E61" s="9" t="s">
        <v>214</v>
      </c>
      <c r="F61" s="9" t="s">
        <v>57</v>
      </c>
      <c r="G61" s="9" t="s">
        <v>242</v>
      </c>
      <c r="H61" s="9">
        <v>-1</v>
      </c>
      <c r="I61" s="9" t="s">
        <v>252</v>
      </c>
      <c r="J61" s="9" t="b">
        <v>0</v>
      </c>
      <c r="AB61" s="9">
        <f>H61</f>
        <v>-1</v>
      </c>
      <c r="AC61" s="9">
        <f t="shared" ref="AC61:AR61" si="42">+AC62+AC63+AC64+AC65+AC66+AC67</f>
        <v>2.2933107111305504E-2</v>
      </c>
      <c r="AD61" s="9">
        <f t="shared" si="42"/>
        <v>3.6133039487994271E-9</v>
      </c>
      <c r="AE61" s="9">
        <f t="shared" si="42"/>
        <v>3.723661120748826E-10</v>
      </c>
      <c r="AF61" s="9">
        <f t="shared" si="42"/>
        <v>1.9810642529854362E-9</v>
      </c>
      <c r="AG61" s="9">
        <f t="shared" si="42"/>
        <v>2.048955171636261E-9</v>
      </c>
      <c r="AH61" s="9">
        <f t="shared" si="42"/>
        <v>1.0864966131807273E-3</v>
      </c>
      <c r="AI61" s="9">
        <f t="shared" si="42"/>
        <v>9.9779632338382388E-5</v>
      </c>
      <c r="AJ61" s="9">
        <f t="shared" si="42"/>
        <v>8.8895523931956897E-5</v>
      </c>
      <c r="AK61" s="9">
        <f t="shared" si="42"/>
        <v>3.1800264658497047E-4</v>
      </c>
      <c r="AL61" s="9">
        <f t="shared" si="42"/>
        <v>1.4949253042907975E-7</v>
      </c>
      <c r="AM61" s="9">
        <f t="shared" si="42"/>
        <v>3.4406478563081316E-5</v>
      </c>
      <c r="AN61" s="9">
        <f t="shared" si="42"/>
        <v>3.8718350901162976E-2</v>
      </c>
      <c r="AO61" s="9">
        <f t="shared" si="42"/>
        <v>1.0680528699595726</v>
      </c>
      <c r="AP61" s="9">
        <f t="shared" si="42"/>
        <v>1.5098746203112295E-3</v>
      </c>
      <c r="AQ61" s="9">
        <f t="shared" si="42"/>
        <v>3.0773173056806833E-8</v>
      </c>
      <c r="AR61" s="9">
        <f t="shared" si="42"/>
        <v>0.26807837057621603</v>
      </c>
    </row>
    <row r="62" spans="1:44" ht="76" x14ac:dyDescent="0.35">
      <c r="A62" s="9" t="s">
        <v>216</v>
      </c>
      <c r="B62" s="9" t="s">
        <v>59</v>
      </c>
      <c r="C62" s="9" t="s">
        <v>191</v>
      </c>
      <c r="D62" s="9" t="s">
        <v>243</v>
      </c>
      <c r="E62" s="9" t="s">
        <v>214</v>
      </c>
      <c r="F62" s="9" t="s">
        <v>57</v>
      </c>
      <c r="G62" s="9" t="s">
        <v>242</v>
      </c>
      <c r="H62" s="9">
        <v>0.1</v>
      </c>
      <c r="I62" s="9" t="s">
        <v>253</v>
      </c>
      <c r="J62" s="9" t="b">
        <v>0</v>
      </c>
      <c r="K62" s="9" t="s">
        <v>173</v>
      </c>
      <c r="L62" s="9">
        <v>7.7066777005589532E-2</v>
      </c>
      <c r="M62" s="9">
        <v>6.402536531517956E-9</v>
      </c>
      <c r="N62" s="9">
        <v>1.4262036635624469E-9</v>
      </c>
      <c r="O62" s="9">
        <v>1.5477840105608141E-8</v>
      </c>
      <c r="P62" s="9">
        <v>6.9399782334895619E-9</v>
      </c>
      <c r="Q62" s="9">
        <v>2.163581304222899E-3</v>
      </c>
      <c r="R62" s="9">
        <v>2.041083242763148E-4</v>
      </c>
      <c r="S62" s="9">
        <v>1.595775567622508E-4</v>
      </c>
      <c r="T62" s="9">
        <v>5.2652088368769967E-4</v>
      </c>
      <c r="U62" s="9">
        <v>5.6672331668426052E-7</v>
      </c>
      <c r="V62" s="9">
        <v>4.7442212478853127E-5</v>
      </c>
      <c r="W62" s="9">
        <v>0.30783071783792282</v>
      </c>
      <c r="X62" s="9">
        <v>2.460357086066963</v>
      </c>
      <c r="Y62" s="9">
        <v>5.0258631874219159E-3</v>
      </c>
      <c r="Z62" s="9">
        <v>2.0096689658806739E-7</v>
      </c>
      <c r="AA62" s="9">
        <v>0.51339355905937734</v>
      </c>
      <c r="AB62" s="9">
        <f>Parameter!C48</f>
        <v>0.1</v>
      </c>
      <c r="AC62" s="9">
        <f t="shared" ref="AC62:AC67" si="43">AB62*L62</f>
        <v>7.7066777005589532E-3</v>
      </c>
      <c r="AD62" s="9">
        <f t="shared" ref="AD62:AD67" si="44">AB62*M62</f>
        <v>6.402536531517956E-10</v>
      </c>
      <c r="AE62" s="9">
        <f t="shared" ref="AE62:AE67" si="45">AB62*N62</f>
        <v>1.426203663562447E-10</v>
      </c>
      <c r="AF62" s="9">
        <f t="shared" ref="AF62:AF67" si="46">AB62*O62</f>
        <v>1.5477840105608141E-9</v>
      </c>
      <c r="AG62" s="9">
        <f t="shared" ref="AG62:AG67" si="47">AB62*P62</f>
        <v>6.9399782334895619E-10</v>
      </c>
      <c r="AH62" s="9">
        <f t="shared" ref="AH62:AH67" si="48">AB62*Q62</f>
        <v>2.163581304222899E-4</v>
      </c>
      <c r="AI62" s="9">
        <f t="shared" ref="AI62:AI67" si="49">AB62*R62</f>
        <v>2.041083242763148E-5</v>
      </c>
      <c r="AJ62" s="9">
        <f t="shared" ref="AJ62:AJ67" si="50">AB62*S62</f>
        <v>1.5957755676225079E-5</v>
      </c>
      <c r="AK62" s="9">
        <f t="shared" ref="AK62:AK67" si="51">AB62*T62</f>
        <v>5.2652088368769967E-5</v>
      </c>
      <c r="AL62" s="9">
        <f t="shared" ref="AL62:AL67" si="52">AB62*U62</f>
        <v>5.6672331668426054E-8</v>
      </c>
      <c r="AM62" s="9">
        <f t="shared" ref="AM62:AM67" si="53">AB62*V62</f>
        <v>4.7442212478853128E-6</v>
      </c>
      <c r="AN62" s="9">
        <f t="shared" ref="AN62:AN67" si="54">AB62*W62</f>
        <v>3.0783071783792283E-2</v>
      </c>
      <c r="AO62" s="9">
        <f t="shared" ref="AO62:AO67" si="55">AB62*X62</f>
        <v>0.24603570860669632</v>
      </c>
      <c r="AP62" s="9">
        <f t="shared" ref="AP62:AP67" si="56">AB62*Y62</f>
        <v>5.0258631874219156E-4</v>
      </c>
      <c r="AQ62" s="9">
        <f t="shared" ref="AQ62:AQ67" si="57">AB62*Z62</f>
        <v>2.009668965880674E-8</v>
      </c>
      <c r="AR62" s="9">
        <f t="shared" ref="AR62:AR67" si="58">AB62*AA62</f>
        <v>5.1339355905937738E-2</v>
      </c>
    </row>
    <row r="63" spans="1:44" ht="51" x14ac:dyDescent="0.35">
      <c r="A63" s="9" t="s">
        <v>219</v>
      </c>
      <c r="B63" s="9" t="s">
        <v>62</v>
      </c>
      <c r="C63" s="9" t="s">
        <v>190</v>
      </c>
      <c r="D63" s="9" t="s">
        <v>243</v>
      </c>
      <c r="E63" s="9" t="s">
        <v>214</v>
      </c>
      <c r="F63" s="9" t="s">
        <v>57</v>
      </c>
      <c r="G63" s="9" t="s">
        <v>242</v>
      </c>
      <c r="H63" s="9">
        <v>1</v>
      </c>
      <c r="I63" s="9" t="s">
        <v>253</v>
      </c>
      <c r="J63" s="9" t="b">
        <v>0</v>
      </c>
      <c r="K63" s="9" t="s">
        <v>175</v>
      </c>
      <c r="L63" s="9">
        <v>3.0974054272406911E-4</v>
      </c>
      <c r="M63" s="9">
        <v>1.5765961614265349E-11</v>
      </c>
      <c r="N63" s="9">
        <v>1.655245468212227E-11</v>
      </c>
      <c r="O63" s="9">
        <v>4.6494778693260929E-11</v>
      </c>
      <c r="P63" s="9">
        <v>4.9053654295195233E-12</v>
      </c>
      <c r="Q63" s="9">
        <v>5.4275347281213197E-5</v>
      </c>
      <c r="R63" s="9">
        <v>7.2594054247415423E-7</v>
      </c>
      <c r="S63" s="9">
        <v>1.630578789203003E-6</v>
      </c>
      <c r="T63" s="9">
        <v>2.5387297337461032E-6</v>
      </c>
      <c r="U63" s="9">
        <v>3.1719761261650253E-8</v>
      </c>
      <c r="V63" s="9">
        <v>2.2311383772157039E-7</v>
      </c>
      <c r="W63" s="9">
        <v>2.3178496694888599E-4</v>
      </c>
      <c r="X63" s="9">
        <v>1.9021901916218039E-3</v>
      </c>
      <c r="Y63" s="9">
        <v>1.5218652702543979E-4</v>
      </c>
      <c r="Z63" s="9">
        <v>8.1217964624151771E-10</v>
      </c>
      <c r="AA63" s="9">
        <v>7.1222998808550394E-3</v>
      </c>
      <c r="AB63" s="9">
        <f>Parameter!C49</f>
        <v>1</v>
      </c>
      <c r="AC63" s="9">
        <f t="shared" si="43"/>
        <v>3.0974054272406911E-4</v>
      </c>
      <c r="AD63" s="9">
        <f t="shared" si="44"/>
        <v>1.5765961614265349E-11</v>
      </c>
      <c r="AE63" s="9">
        <f t="shared" si="45"/>
        <v>1.655245468212227E-11</v>
      </c>
      <c r="AF63" s="9">
        <f t="shared" si="46"/>
        <v>4.6494778693260929E-11</v>
      </c>
      <c r="AG63" s="9">
        <f t="shared" si="47"/>
        <v>4.9053654295195233E-12</v>
      </c>
      <c r="AH63" s="9">
        <f t="shared" si="48"/>
        <v>5.4275347281213197E-5</v>
      </c>
      <c r="AI63" s="9">
        <f t="shared" si="49"/>
        <v>7.2594054247415423E-7</v>
      </c>
      <c r="AJ63" s="9">
        <f t="shared" si="50"/>
        <v>1.630578789203003E-6</v>
      </c>
      <c r="AK63" s="9">
        <f t="shared" si="51"/>
        <v>2.5387297337461032E-6</v>
      </c>
      <c r="AL63" s="9">
        <f t="shared" si="52"/>
        <v>3.1719761261650253E-8</v>
      </c>
      <c r="AM63" s="9">
        <f t="shared" si="53"/>
        <v>2.2311383772157039E-7</v>
      </c>
      <c r="AN63" s="9">
        <f t="shared" si="54"/>
        <v>2.3178496694888599E-4</v>
      </c>
      <c r="AO63" s="9">
        <f t="shared" si="55"/>
        <v>1.9021901916218039E-3</v>
      </c>
      <c r="AP63" s="9">
        <f t="shared" si="56"/>
        <v>1.5218652702543979E-4</v>
      </c>
      <c r="AQ63" s="9">
        <f t="shared" si="57"/>
        <v>8.1217964624151771E-10</v>
      </c>
      <c r="AR63" s="9">
        <f t="shared" si="58"/>
        <v>7.1222998808550394E-3</v>
      </c>
    </row>
    <row r="64" spans="1:44" ht="51" x14ac:dyDescent="0.35">
      <c r="A64" s="9" t="s">
        <v>222</v>
      </c>
      <c r="B64" s="9" t="s">
        <v>76</v>
      </c>
      <c r="C64" s="9" t="s">
        <v>190</v>
      </c>
      <c r="D64" s="9" t="s">
        <v>241</v>
      </c>
      <c r="E64" s="9" t="s">
        <v>214</v>
      </c>
      <c r="F64" s="9" t="s">
        <v>57</v>
      </c>
      <c r="G64" s="9" t="s">
        <v>242</v>
      </c>
      <c r="H64" s="9">
        <v>-0.73</v>
      </c>
      <c r="I64" s="9" t="s">
        <v>253</v>
      </c>
      <c r="J64" s="9" t="b">
        <v>0</v>
      </c>
      <c r="K64" s="9" t="s">
        <v>177</v>
      </c>
      <c r="L64" s="9">
        <v>4.1533967116424647E-3</v>
      </c>
      <c r="M64" s="9">
        <v>3.9717049824658621E-10</v>
      </c>
      <c r="N64" s="9">
        <v>2.9966971524019948E-10</v>
      </c>
      <c r="O64" s="9">
        <v>3.476046716543653E-10</v>
      </c>
      <c r="P64" s="9">
        <v>5.1334158201510101E-10</v>
      </c>
      <c r="Q64" s="9">
        <v>2.1018190807527829E-4</v>
      </c>
      <c r="R64" s="9">
        <v>2.7392161600459259E-5</v>
      </c>
      <c r="S64" s="9">
        <v>2.9057712043204831E-5</v>
      </c>
      <c r="T64" s="9">
        <v>9.9614994803967662E-5</v>
      </c>
      <c r="U64" s="9">
        <v>1.4528493378483049E-7</v>
      </c>
      <c r="V64" s="9">
        <v>8.6430791704034756E-6</v>
      </c>
      <c r="W64" s="9">
        <v>4.155343806156322E-3</v>
      </c>
      <c r="X64" s="9">
        <v>0.113904487023419</v>
      </c>
      <c r="Y64" s="9">
        <v>7.6105250105089437E-4</v>
      </c>
      <c r="Z64" s="9">
        <v>3.362208416897563E-8</v>
      </c>
      <c r="AA64" s="9">
        <v>5.8870639752513762E-2</v>
      </c>
      <c r="AB64" s="9">
        <f>Parameter!C50</f>
        <v>-0.73</v>
      </c>
      <c r="AC64" s="9">
        <f t="shared" si="43"/>
        <v>-3.0319795994989992E-3</v>
      </c>
      <c r="AD64" s="9">
        <f t="shared" si="44"/>
        <v>-2.8993446372000794E-10</v>
      </c>
      <c r="AE64" s="9">
        <f t="shared" si="45"/>
        <v>-2.1875889212534561E-10</v>
      </c>
      <c r="AF64" s="9">
        <f t="shared" si="46"/>
        <v>-2.5375141030768668E-10</v>
      </c>
      <c r="AG64" s="9">
        <f t="shared" si="47"/>
        <v>-3.7473935487102374E-10</v>
      </c>
      <c r="AH64" s="9">
        <f t="shared" si="48"/>
        <v>-1.5343279289495315E-4</v>
      </c>
      <c r="AI64" s="9">
        <f t="shared" si="49"/>
        <v>-1.9996277968335259E-5</v>
      </c>
      <c r="AJ64" s="9">
        <f t="shared" si="50"/>
        <v>-2.1212129791539525E-5</v>
      </c>
      <c r="AK64" s="9">
        <f t="shared" si="51"/>
        <v>-7.2718946206896395E-5</v>
      </c>
      <c r="AL64" s="9">
        <f t="shared" si="52"/>
        <v>-1.0605800166292626E-7</v>
      </c>
      <c r="AM64" s="9">
        <f t="shared" si="53"/>
        <v>-6.3094477943945374E-6</v>
      </c>
      <c r="AN64" s="9">
        <f t="shared" si="54"/>
        <v>-3.0334009784941151E-3</v>
      </c>
      <c r="AO64" s="9">
        <f t="shared" si="55"/>
        <v>-8.3150275527095863E-2</v>
      </c>
      <c r="AP64" s="9">
        <f t="shared" si="56"/>
        <v>-5.5556832576715283E-4</v>
      </c>
      <c r="AQ64" s="9">
        <f t="shared" si="57"/>
        <v>-2.4544121443352209E-8</v>
      </c>
      <c r="AR64" s="9">
        <f t="shared" si="58"/>
        <v>-4.2975567019335047E-2</v>
      </c>
    </row>
    <row r="65" spans="1:44" ht="63.5" x14ac:dyDescent="0.35">
      <c r="A65" s="9" t="s">
        <v>233</v>
      </c>
      <c r="B65" s="9" t="s">
        <v>77</v>
      </c>
      <c r="C65" s="9" t="s">
        <v>190</v>
      </c>
      <c r="D65" s="9" t="s">
        <v>241</v>
      </c>
      <c r="E65" s="9" t="s">
        <v>214</v>
      </c>
      <c r="F65" s="9" t="s">
        <v>57</v>
      </c>
      <c r="G65" s="9" t="s">
        <v>242</v>
      </c>
      <c r="H65" s="9">
        <v>-1</v>
      </c>
      <c r="I65" s="9" t="s">
        <v>253</v>
      </c>
      <c r="J65" s="9" t="b">
        <v>0</v>
      </c>
      <c r="K65" s="9" t="s">
        <v>179</v>
      </c>
      <c r="L65" s="9">
        <v>-1.7948668467521481E-2</v>
      </c>
      <c r="M65" s="9">
        <v>-3.2472187977533741E-9</v>
      </c>
      <c r="N65" s="9">
        <v>-4.3186967716186122E-10</v>
      </c>
      <c r="O65" s="9">
        <v>-6.4052989783904776E-10</v>
      </c>
      <c r="P65" s="9">
        <v>-1.7247913377288089E-9</v>
      </c>
      <c r="Q65" s="9">
        <v>-9.6929592837217732E-4</v>
      </c>
      <c r="R65" s="9">
        <v>-9.8639137336612015E-5</v>
      </c>
      <c r="S65" s="9">
        <v>-9.2519319258068332E-5</v>
      </c>
      <c r="T65" s="9">
        <v>-3.3553077468935082E-4</v>
      </c>
      <c r="U65" s="9">
        <v>-1.671584391619297E-7</v>
      </c>
      <c r="V65" s="9">
        <v>-3.5748591271868967E-5</v>
      </c>
      <c r="W65" s="9">
        <v>-1.067369112891592E-2</v>
      </c>
      <c r="X65" s="9">
        <v>-0.9032652466883504</v>
      </c>
      <c r="Y65" s="9">
        <v>-1.410670100310751E-3</v>
      </c>
      <c r="Z65" s="9">
        <v>-3.4408425195110783E-8</v>
      </c>
      <c r="AA65" s="9">
        <v>-0.25259228180875831</v>
      </c>
      <c r="AB65" s="9">
        <f>Parameter!C51</f>
        <v>-1</v>
      </c>
      <c r="AC65" s="9">
        <f t="shared" si="43"/>
        <v>1.7948668467521481E-2</v>
      </c>
      <c r="AD65" s="9">
        <f t="shared" si="44"/>
        <v>3.2472187977533741E-9</v>
      </c>
      <c r="AE65" s="9">
        <f t="shared" si="45"/>
        <v>4.3186967716186122E-10</v>
      </c>
      <c r="AF65" s="9">
        <f t="shared" si="46"/>
        <v>6.4052989783904776E-10</v>
      </c>
      <c r="AG65" s="9">
        <f t="shared" si="47"/>
        <v>1.7247913377288089E-9</v>
      </c>
      <c r="AH65" s="9">
        <f t="shared" si="48"/>
        <v>9.6929592837217732E-4</v>
      </c>
      <c r="AI65" s="9">
        <f t="shared" si="49"/>
        <v>9.8639137336612015E-5</v>
      </c>
      <c r="AJ65" s="9">
        <f t="shared" si="50"/>
        <v>9.2519319258068332E-5</v>
      </c>
      <c r="AK65" s="9">
        <f t="shared" si="51"/>
        <v>3.3553077468935082E-4</v>
      </c>
      <c r="AL65" s="9">
        <f t="shared" si="52"/>
        <v>1.671584391619297E-7</v>
      </c>
      <c r="AM65" s="9">
        <f t="shared" si="53"/>
        <v>3.5748591271868967E-5</v>
      </c>
      <c r="AN65" s="9">
        <f t="shared" si="54"/>
        <v>1.067369112891592E-2</v>
      </c>
      <c r="AO65" s="9">
        <f t="shared" si="55"/>
        <v>0.9032652466883504</v>
      </c>
      <c r="AP65" s="9">
        <f t="shared" si="56"/>
        <v>1.410670100310751E-3</v>
      </c>
      <c r="AQ65" s="9">
        <f t="shared" si="57"/>
        <v>3.4408425195110783E-8</v>
      </c>
      <c r="AR65" s="9">
        <f t="shared" si="58"/>
        <v>0.25259228180875831</v>
      </c>
    </row>
    <row r="66" spans="1:44" ht="51" x14ac:dyDescent="0.35">
      <c r="A66" s="9" t="s">
        <v>234</v>
      </c>
      <c r="B66" s="9" t="s">
        <v>78</v>
      </c>
      <c r="C66" s="9" t="s">
        <v>190</v>
      </c>
      <c r="D66" s="9" t="s">
        <v>247</v>
      </c>
      <c r="E66" s="9" t="s">
        <v>214</v>
      </c>
      <c r="F66" s="9" t="s">
        <v>57</v>
      </c>
      <c r="G66" s="9" t="s">
        <v>242</v>
      </c>
      <c r="H66" s="9">
        <v>1.7100000000000001E-9</v>
      </c>
      <c r="I66" s="9" t="s">
        <v>254</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235</v>
      </c>
      <c r="B67" s="9" t="s">
        <v>79</v>
      </c>
      <c r="C67" s="9" t="s">
        <v>190</v>
      </c>
      <c r="D67" s="9" t="s">
        <v>247</v>
      </c>
      <c r="E67" s="9" t="s">
        <v>214</v>
      </c>
      <c r="F67" s="9" t="s">
        <v>57</v>
      </c>
      <c r="G67" s="9" t="s">
        <v>242</v>
      </c>
      <c r="H67" s="9">
        <v>2.3099999999999998E-8</v>
      </c>
      <c r="I67" s="9" t="s">
        <v>254</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215</v>
      </c>
      <c r="B68" s="9" t="s">
        <v>58</v>
      </c>
      <c r="C68" s="9" t="s">
        <v>190</v>
      </c>
      <c r="D68" s="9" t="s">
        <v>242</v>
      </c>
      <c r="E68" s="9" t="s">
        <v>215</v>
      </c>
      <c r="F68" s="9" t="s">
        <v>58</v>
      </c>
      <c r="G68" s="9" t="s">
        <v>242</v>
      </c>
      <c r="H68" s="9">
        <v>-1</v>
      </c>
      <c r="I68" s="9" t="s">
        <v>252</v>
      </c>
      <c r="J68" s="9" t="b">
        <v>0</v>
      </c>
      <c r="AB68" s="9">
        <f>H68</f>
        <v>-1</v>
      </c>
      <c r="AC68" s="9">
        <f t="shared" ref="AC68:AR68" si="59">+AC69+AC70+AC71+AC72</f>
        <v>2.1802007317800957E-2</v>
      </c>
      <c r="AD68" s="9">
        <f t="shared" si="59"/>
        <v>3.5673456243292719E-9</v>
      </c>
      <c r="AE68" s="9">
        <f t="shared" si="59"/>
        <v>5.0326236633998355E-10</v>
      </c>
      <c r="AF68" s="9">
        <f t="shared" si="59"/>
        <v>1.4144288793194547E-9</v>
      </c>
      <c r="AG68" s="9">
        <f t="shared" si="59"/>
        <v>2.0717902494032872E-9</v>
      </c>
      <c r="AH68" s="9">
        <f t="shared" si="59"/>
        <v>1.0774749935833223E-3</v>
      </c>
      <c r="AI68" s="9">
        <f t="shared" si="59"/>
        <v>1.0884455355042775E-4</v>
      </c>
      <c r="AJ68" s="9">
        <f t="shared" si="59"/>
        <v>1.0049819709618087E-4</v>
      </c>
      <c r="AK68" s="9">
        <f t="shared" si="59"/>
        <v>3.6185681887373577E-4</v>
      </c>
      <c r="AL68" s="9">
        <f t="shared" si="59"/>
        <v>1.9549460499614273E-7</v>
      </c>
      <c r="AM68" s="9">
        <f t="shared" si="59"/>
        <v>3.8120701895811622E-5</v>
      </c>
      <c r="AN68" s="9">
        <f t="shared" si="59"/>
        <v>2.6128431020812061E-2</v>
      </c>
      <c r="AO68" s="9">
        <f t="shared" si="59"/>
        <v>1.0262831009916986</v>
      </c>
      <c r="AP68" s="9">
        <f t="shared" si="59"/>
        <v>1.6619632596818468E-3</v>
      </c>
      <c r="AQ68" s="9">
        <f t="shared" si="59"/>
        <v>4.4456770024514151E-8</v>
      </c>
      <c r="AR68" s="9">
        <f t="shared" si="59"/>
        <v>0.27826195976172718</v>
      </c>
    </row>
    <row r="69" spans="1:44" ht="76" x14ac:dyDescent="0.35">
      <c r="A69" s="9" t="s">
        <v>216</v>
      </c>
      <c r="B69" s="9" t="s">
        <v>59</v>
      </c>
      <c r="C69" s="9" t="s">
        <v>191</v>
      </c>
      <c r="D69" s="9" t="s">
        <v>243</v>
      </c>
      <c r="E69" s="9" t="s">
        <v>215</v>
      </c>
      <c r="F69" s="9" t="s">
        <v>58</v>
      </c>
      <c r="G69" s="9" t="s">
        <v>242</v>
      </c>
      <c r="H69" s="9">
        <v>0.05</v>
      </c>
      <c r="I69" s="9" t="s">
        <v>253</v>
      </c>
      <c r="J69" s="9" t="b">
        <v>0</v>
      </c>
      <c r="K69" s="9" t="s">
        <v>181</v>
      </c>
      <c r="L69" s="9">
        <v>7.7066777005589532E-2</v>
      </c>
      <c r="M69" s="9">
        <v>6.402536531517956E-9</v>
      </c>
      <c r="N69" s="9">
        <v>1.4262036635624469E-9</v>
      </c>
      <c r="O69" s="9">
        <v>1.5477840105608141E-8</v>
      </c>
      <c r="P69" s="9">
        <v>6.9399782334895619E-9</v>
      </c>
      <c r="Q69" s="9">
        <v>2.163581304222899E-3</v>
      </c>
      <c r="R69" s="9">
        <v>2.041083242763148E-4</v>
      </c>
      <c r="S69" s="9">
        <v>1.595775567622508E-4</v>
      </c>
      <c r="T69" s="9">
        <v>5.2652088368769967E-4</v>
      </c>
      <c r="U69" s="9">
        <v>5.6672331668426052E-7</v>
      </c>
      <c r="V69" s="9">
        <v>4.7442212478853127E-5</v>
      </c>
      <c r="W69" s="9">
        <v>0.30783071783792282</v>
      </c>
      <c r="X69" s="9">
        <v>2.460357086066963</v>
      </c>
      <c r="Y69" s="9">
        <v>5.0258631874219159E-3</v>
      </c>
      <c r="Z69" s="9">
        <v>2.0096689658806739E-7</v>
      </c>
      <c r="AA69" s="9">
        <v>0.51339355905937734</v>
      </c>
      <c r="AB69" s="9">
        <f>Parameter!C52</f>
        <v>0.05</v>
      </c>
      <c r="AC69" s="9">
        <f>AB69*L69</f>
        <v>3.8533388502794766E-3</v>
      </c>
      <c r="AD69" s="9">
        <f>AB69*M69</f>
        <v>3.201268265758978E-10</v>
      </c>
      <c r="AE69" s="9">
        <f>AB69*N69</f>
        <v>7.1310183178122352E-11</v>
      </c>
      <c r="AF69" s="9">
        <f>AB69*O69</f>
        <v>7.7389200528040703E-10</v>
      </c>
      <c r="AG69" s="9">
        <f>AB69*P69</f>
        <v>3.469989116744781E-10</v>
      </c>
      <c r="AH69" s="9">
        <f>AB69*Q69</f>
        <v>1.0817906521114495E-4</v>
      </c>
      <c r="AI69" s="9">
        <f>AB69*R69</f>
        <v>1.020541621381574E-5</v>
      </c>
      <c r="AJ69" s="9">
        <f>AB69*S69</f>
        <v>7.9788778381125396E-6</v>
      </c>
      <c r="AK69" s="9">
        <f>AB69*T69</f>
        <v>2.6326044184384983E-5</v>
      </c>
      <c r="AL69" s="9">
        <f>AB69*U69</f>
        <v>2.8336165834213027E-8</v>
      </c>
      <c r="AM69" s="9">
        <f>AB69*V69</f>
        <v>2.3721106239426564E-6</v>
      </c>
      <c r="AN69" s="9">
        <f>AB69*W69</f>
        <v>1.5391535891896142E-2</v>
      </c>
      <c r="AO69" s="9">
        <f>AB69*X69</f>
        <v>0.12301785430334816</v>
      </c>
      <c r="AP69" s="9">
        <f>AB69*Y69</f>
        <v>2.5129315937109578E-4</v>
      </c>
      <c r="AQ69" s="9">
        <f>AB69*Z69</f>
        <v>1.004834482940337E-8</v>
      </c>
      <c r="AR69" s="9">
        <f>AB69*AA69</f>
        <v>2.5669677952968869E-2</v>
      </c>
    </row>
    <row r="70" spans="1:44" ht="63.5" x14ac:dyDescent="0.35">
      <c r="A70" s="9" t="s">
        <v>233</v>
      </c>
      <c r="B70" s="9" t="s">
        <v>77</v>
      </c>
      <c r="C70" s="9" t="s">
        <v>190</v>
      </c>
      <c r="D70" s="9" t="s">
        <v>241</v>
      </c>
      <c r="E70" s="9" t="s">
        <v>215</v>
      </c>
      <c r="F70" s="9" t="s">
        <v>58</v>
      </c>
      <c r="G70" s="9" t="s">
        <v>242</v>
      </c>
      <c r="H70" s="9">
        <v>-1</v>
      </c>
      <c r="I70" s="9" t="s">
        <v>253</v>
      </c>
      <c r="J70" s="9" t="b">
        <v>0</v>
      </c>
      <c r="K70" s="9" t="s">
        <v>183</v>
      </c>
      <c r="L70" s="9">
        <v>-1.7948668467521481E-2</v>
      </c>
      <c r="M70" s="9">
        <v>-3.2472187977533741E-9</v>
      </c>
      <c r="N70" s="9">
        <v>-4.3186967716186122E-10</v>
      </c>
      <c r="O70" s="9">
        <v>-6.4052989783904776E-10</v>
      </c>
      <c r="P70" s="9">
        <v>-1.7247913377288089E-9</v>
      </c>
      <c r="Q70" s="9">
        <v>-9.6929592837217732E-4</v>
      </c>
      <c r="R70" s="9">
        <v>-9.8639137336612015E-5</v>
      </c>
      <c r="S70" s="9">
        <v>-9.2519319258068332E-5</v>
      </c>
      <c r="T70" s="9">
        <v>-3.3553077468935082E-4</v>
      </c>
      <c r="U70" s="9">
        <v>-1.671584391619297E-7</v>
      </c>
      <c r="V70" s="9">
        <v>-3.5748591271868967E-5</v>
      </c>
      <c r="W70" s="9">
        <v>-1.067369112891592E-2</v>
      </c>
      <c r="X70" s="9">
        <v>-0.9032652466883504</v>
      </c>
      <c r="Y70" s="9">
        <v>-1.410670100310751E-3</v>
      </c>
      <c r="Z70" s="9">
        <v>-3.4408425195110783E-8</v>
      </c>
      <c r="AA70" s="9">
        <v>-0.25259228180875831</v>
      </c>
      <c r="AB70" s="9">
        <f>Parameter!C53</f>
        <v>-1</v>
      </c>
      <c r="AC70" s="9">
        <f>AB70*L70</f>
        <v>1.7948668467521481E-2</v>
      </c>
      <c r="AD70" s="9">
        <f>AB70*M70</f>
        <v>3.2472187977533741E-9</v>
      </c>
      <c r="AE70" s="9">
        <f>AB70*N70</f>
        <v>4.3186967716186122E-10</v>
      </c>
      <c r="AF70" s="9">
        <f>AB70*O70</f>
        <v>6.4052989783904776E-10</v>
      </c>
      <c r="AG70" s="9">
        <f>AB70*P70</f>
        <v>1.7247913377288089E-9</v>
      </c>
      <c r="AH70" s="9">
        <f>AB70*Q70</f>
        <v>9.6929592837217732E-4</v>
      </c>
      <c r="AI70" s="9">
        <f>AB70*R70</f>
        <v>9.8639137336612015E-5</v>
      </c>
      <c r="AJ70" s="9">
        <f>AB70*S70</f>
        <v>9.2519319258068332E-5</v>
      </c>
      <c r="AK70" s="9">
        <f>AB70*T70</f>
        <v>3.3553077468935082E-4</v>
      </c>
      <c r="AL70" s="9">
        <f>AB70*U70</f>
        <v>1.671584391619297E-7</v>
      </c>
      <c r="AM70" s="9">
        <f>AB70*V70</f>
        <v>3.5748591271868967E-5</v>
      </c>
      <c r="AN70" s="9">
        <f>AB70*W70</f>
        <v>1.067369112891592E-2</v>
      </c>
      <c r="AO70" s="9">
        <f>AB70*X70</f>
        <v>0.9032652466883504</v>
      </c>
      <c r="AP70" s="9">
        <f>AB70*Y70</f>
        <v>1.410670100310751E-3</v>
      </c>
      <c r="AQ70" s="9">
        <f>AB70*Z70</f>
        <v>3.4408425195110783E-8</v>
      </c>
      <c r="AR70" s="9">
        <f>AB70*AA70</f>
        <v>0.25259228180875831</v>
      </c>
    </row>
    <row r="71" spans="1:44" ht="51" x14ac:dyDescent="0.35">
      <c r="A71" s="9" t="s">
        <v>234</v>
      </c>
      <c r="B71" s="9" t="s">
        <v>78</v>
      </c>
      <c r="C71" s="9" t="s">
        <v>190</v>
      </c>
      <c r="D71" s="9" t="s">
        <v>247</v>
      </c>
      <c r="E71" s="9" t="s">
        <v>215</v>
      </c>
      <c r="F71" s="9" t="s">
        <v>58</v>
      </c>
      <c r="G71" s="9" t="s">
        <v>242</v>
      </c>
      <c r="H71" s="9">
        <v>1.7100000000000001E-9</v>
      </c>
      <c r="I71" s="9" t="s">
        <v>254</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235</v>
      </c>
      <c r="B72" s="9" t="s">
        <v>79</v>
      </c>
      <c r="C72" s="9" t="s">
        <v>190</v>
      </c>
      <c r="D72" s="9" t="s">
        <v>247</v>
      </c>
      <c r="E72" s="9" t="s">
        <v>215</v>
      </c>
      <c r="F72" s="9" t="s">
        <v>58</v>
      </c>
      <c r="G72" s="9" t="s">
        <v>242</v>
      </c>
      <c r="H72" s="9">
        <v>2.3099999999999998E-8</v>
      </c>
      <c r="I72" s="9" t="s">
        <v>254</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200</v>
      </c>
      <c r="B1" s="5" t="s">
        <v>236</v>
      </c>
      <c r="C1" s="5" t="s">
        <v>237</v>
      </c>
      <c r="D1" s="5" t="s">
        <v>238</v>
      </c>
      <c r="E1" s="5" t="s">
        <v>248</v>
      </c>
      <c r="F1" s="5" t="s">
        <v>249</v>
      </c>
      <c r="G1" s="5" t="s">
        <v>250</v>
      </c>
      <c r="H1" s="5" t="s">
        <v>46</v>
      </c>
      <c r="I1" s="5" t="s">
        <v>251</v>
      </c>
      <c r="J1" s="5" t="s">
        <v>255</v>
      </c>
      <c r="K1" s="5" t="s">
        <v>256</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257</v>
      </c>
      <c r="AC1" s="5" t="s">
        <v>258</v>
      </c>
      <c r="AD1" s="5" t="s">
        <v>259</v>
      </c>
      <c r="AE1" s="5" t="s">
        <v>260</v>
      </c>
      <c r="AF1" s="5" t="s">
        <v>261</v>
      </c>
      <c r="AG1" s="5" t="s">
        <v>262</v>
      </c>
      <c r="AH1" s="5" t="s">
        <v>263</v>
      </c>
      <c r="AI1" s="5" t="s">
        <v>264</v>
      </c>
      <c r="AJ1" s="5" t="s">
        <v>265</v>
      </c>
      <c r="AK1" s="5" t="s">
        <v>266</v>
      </c>
      <c r="AL1" s="5" t="s">
        <v>267</v>
      </c>
      <c r="AM1" s="5" t="s">
        <v>268</v>
      </c>
      <c r="AN1" s="5" t="s">
        <v>269</v>
      </c>
      <c r="AO1" s="5" t="s">
        <v>270</v>
      </c>
      <c r="AP1" s="5" t="s">
        <v>271</v>
      </c>
      <c r="AQ1" s="5" t="s">
        <v>272</v>
      </c>
      <c r="AR1" s="5" t="s">
        <v>273</v>
      </c>
    </row>
    <row r="2" spans="1:44" ht="26" x14ac:dyDescent="0.35">
      <c r="A2" s="9" t="s">
        <v>201</v>
      </c>
      <c r="B2" s="9" t="s">
        <v>47</v>
      </c>
      <c r="C2" s="9" t="s">
        <v>190</v>
      </c>
      <c r="D2" s="9" t="s">
        <v>239</v>
      </c>
      <c r="E2" s="9" t="s">
        <v>201</v>
      </c>
      <c r="F2" s="9" t="s">
        <v>47</v>
      </c>
      <c r="G2" s="9" t="s">
        <v>239</v>
      </c>
      <c r="H2" s="9">
        <v>1</v>
      </c>
      <c r="I2" s="9" t="s">
        <v>252</v>
      </c>
      <c r="J2" s="9" t="b">
        <v>0</v>
      </c>
      <c r="AB2" s="9">
        <f>H2</f>
        <v>1</v>
      </c>
      <c r="AC2" s="9">
        <f t="shared" ref="AC2:AR2" si="0">+AC3+AC4+AC5</f>
        <v>5.3597115241149393E-2</v>
      </c>
      <c r="AD2" s="9">
        <f t="shared" si="0"/>
        <v>6.2187643540194047E-8</v>
      </c>
      <c r="AE2" s="9">
        <f t="shared" si="0"/>
        <v>1.3066146446917768E-9</v>
      </c>
      <c r="AF2" s="9">
        <f t="shared" si="0"/>
        <v>4.2653732438318535E-9</v>
      </c>
      <c r="AG2" s="9">
        <f t="shared" si="0"/>
        <v>3.6427996650813627E-9</v>
      </c>
      <c r="AH2" s="9">
        <f t="shared" si="0"/>
        <v>1.7468268034823955E-2</v>
      </c>
      <c r="AI2" s="9">
        <f t="shared" si="0"/>
        <v>3.4720535711387293E-4</v>
      </c>
      <c r="AJ2" s="9">
        <f t="shared" si="0"/>
        <v>5.4768999246247859E-4</v>
      </c>
      <c r="AK2" s="9">
        <f t="shared" si="0"/>
        <v>9.7008560995751785E-4</v>
      </c>
      <c r="AL2" s="9">
        <f t="shared" si="0"/>
        <v>1.0273088492501594E-6</v>
      </c>
      <c r="AM2" s="9">
        <f t="shared" si="0"/>
        <v>8.8369795719261282E-5</v>
      </c>
      <c r="AN2" s="9">
        <f t="shared" si="0"/>
        <v>6.3540702630222212E-2</v>
      </c>
      <c r="AO2" s="9">
        <f t="shared" si="0"/>
        <v>1.8412012219255487</v>
      </c>
      <c r="AP2" s="9">
        <f t="shared" si="0"/>
        <v>1.908091903648839E-2</v>
      </c>
      <c r="AQ2" s="9">
        <f t="shared" si="0"/>
        <v>1.0871378109223657E-7</v>
      </c>
      <c r="AR2" s="9">
        <f t="shared" si="0"/>
        <v>3.9058900298135542</v>
      </c>
    </row>
    <row r="3" spans="1:44" ht="38.5" x14ac:dyDescent="0.35">
      <c r="A3" s="9" t="s">
        <v>202</v>
      </c>
      <c r="B3" s="9" t="s">
        <v>48</v>
      </c>
      <c r="C3" s="9" t="s">
        <v>190</v>
      </c>
      <c r="D3" s="9" t="s">
        <v>240</v>
      </c>
      <c r="E3" s="9" t="s">
        <v>201</v>
      </c>
      <c r="F3" s="9" t="s">
        <v>47</v>
      </c>
      <c r="G3" s="9" t="s">
        <v>239</v>
      </c>
      <c r="H3" s="9">
        <v>0.08</v>
      </c>
      <c r="I3" s="9" t="s">
        <v>253</v>
      </c>
      <c r="J3" s="9" t="b">
        <v>0</v>
      </c>
      <c r="K3" s="9" t="s">
        <v>83</v>
      </c>
      <c r="L3" s="9">
        <v>0.41445709225853827</v>
      </c>
      <c r="M3" s="9">
        <v>7.522070628259779E-7</v>
      </c>
      <c r="N3" s="9">
        <v>7.6572914492511929E-9</v>
      </c>
      <c r="O3" s="9">
        <v>2.9719432382232291E-8</v>
      </c>
      <c r="P3" s="9">
        <v>2.5182674167033861E-8</v>
      </c>
      <c r="Q3" s="9">
        <v>0.20263927882454999</v>
      </c>
      <c r="R3" s="9">
        <v>2.8704517316242291E-3</v>
      </c>
      <c r="S3" s="9">
        <v>5.1931485663717194E-3</v>
      </c>
      <c r="T3" s="9">
        <v>6.7506920412539941E-3</v>
      </c>
      <c r="U3" s="9">
        <v>3.3035546808430988E-6</v>
      </c>
      <c r="V3" s="9">
        <v>6.1989830440576375E-4</v>
      </c>
      <c r="W3" s="9">
        <v>0.49246964526631332</v>
      </c>
      <c r="X3" s="9">
        <v>1.364008948738894</v>
      </c>
      <c r="Y3" s="9">
        <v>4.985088159618585E-2</v>
      </c>
      <c r="Z3" s="9">
        <v>2.7010636239872261E-7</v>
      </c>
      <c r="AA3" s="9">
        <v>45.459461751023753</v>
      </c>
      <c r="AB3" s="9">
        <f>Parameter!D3</f>
        <v>0.08</v>
      </c>
      <c r="AC3" s="9">
        <f>AB3*L3</f>
        <v>3.3156567380683059E-2</v>
      </c>
      <c r="AD3" s="9">
        <f>AB3*M3</f>
        <v>6.0176565026078232E-8</v>
      </c>
      <c r="AE3" s="9">
        <f>AB3*N3</f>
        <v>6.1258331594009547E-10</v>
      </c>
      <c r="AF3" s="9">
        <f>AB3*O3</f>
        <v>2.3775545905785834E-9</v>
      </c>
      <c r="AG3" s="9">
        <f>AB3*P3</f>
        <v>2.0146139333627091E-9</v>
      </c>
      <c r="AH3" s="9">
        <f>AB3*Q3</f>
        <v>1.6211142305963998E-2</v>
      </c>
      <c r="AI3" s="9">
        <f>AB3*R3</f>
        <v>2.2963613852993833E-4</v>
      </c>
      <c r="AJ3" s="9">
        <f>AB3*S3</f>
        <v>4.1545188530973758E-4</v>
      </c>
      <c r="AK3" s="9">
        <f>AB3*T3</f>
        <v>5.4005536330031952E-4</v>
      </c>
      <c r="AL3" s="9">
        <f>AB3*U3</f>
        <v>2.6428437446744791E-7</v>
      </c>
      <c r="AM3" s="9">
        <f>AB3*V3</f>
        <v>4.9591864352461099E-5</v>
      </c>
      <c r="AN3" s="9">
        <f>AB3*W3</f>
        <v>3.9397571621305069E-2</v>
      </c>
      <c r="AO3" s="9">
        <f>AB3*X3</f>
        <v>0.10912071589911153</v>
      </c>
      <c r="AP3" s="9">
        <f>AB3*Y3</f>
        <v>3.9880705276948685E-3</v>
      </c>
      <c r="AQ3" s="9">
        <f>AB3*Z3</f>
        <v>2.160850899189781E-8</v>
      </c>
      <c r="AR3" s="9">
        <f>AB3*AA3</f>
        <v>3.6367569400819004</v>
      </c>
    </row>
    <row r="4" spans="1:44" ht="38.5" x14ac:dyDescent="0.35">
      <c r="A4" s="9" t="s">
        <v>203</v>
      </c>
      <c r="B4" s="9" t="s">
        <v>49</v>
      </c>
      <c r="C4" s="9" t="s">
        <v>190</v>
      </c>
      <c r="D4" s="9" t="s">
        <v>241</v>
      </c>
      <c r="E4" s="9" t="s">
        <v>201</v>
      </c>
      <c r="F4" s="9" t="s">
        <v>47</v>
      </c>
      <c r="G4" s="9" t="s">
        <v>239</v>
      </c>
      <c r="H4" s="9">
        <v>0.66</v>
      </c>
      <c r="I4" s="9" t="s">
        <v>253</v>
      </c>
      <c r="J4" s="9" t="b">
        <v>0</v>
      </c>
      <c r="K4" s="9" t="s">
        <v>85</v>
      </c>
      <c r="L4" s="9">
        <v>1.145716282731701E-2</v>
      </c>
      <c r="M4" s="9">
        <v>1.8161256667865311E-9</v>
      </c>
      <c r="N4" s="9">
        <v>5.2251547248130853E-10</v>
      </c>
      <c r="O4" s="9">
        <v>1.1410461669143669E-9</v>
      </c>
      <c r="P4" s="9">
        <v>1.4267915206257269E-9</v>
      </c>
      <c r="Q4" s="9">
        <v>6.116928630039882E-4</v>
      </c>
      <c r="R4" s="9">
        <v>1.006902172835128E-4</v>
      </c>
      <c r="S4" s="9">
        <v>9.6801847933313215E-5</v>
      </c>
      <c r="T4" s="9">
        <v>3.5902826543111898E-4</v>
      </c>
      <c r="U4" s="9">
        <v>2.6719391856231867E-7</v>
      </c>
      <c r="V4" s="9">
        <v>3.2232925922621228E-5</v>
      </c>
      <c r="W4" s="9">
        <v>1.652966209694141E-2</v>
      </c>
      <c r="X4" s="9">
        <v>1.184949230200814</v>
      </c>
      <c r="Y4" s="9">
        <v>3.219764999784369E-3</v>
      </c>
      <c r="Z4" s="9">
        <v>7.3811209491385454E-8</v>
      </c>
      <c r="AA4" s="9">
        <v>0.16943844333385349</v>
      </c>
      <c r="AB4" s="9">
        <f>Parameter!D4</f>
        <v>0.66</v>
      </c>
      <c r="AC4" s="9">
        <f>AB4*L4</f>
        <v>7.5617274660292272E-3</v>
      </c>
      <c r="AD4" s="9">
        <f>AB4*M4</f>
        <v>1.1986429400791105E-9</v>
      </c>
      <c r="AE4" s="9">
        <f>AB4*N4</f>
        <v>3.4486021183766366E-10</v>
      </c>
      <c r="AF4" s="9">
        <f>AB4*O4</f>
        <v>7.5309047016348217E-10</v>
      </c>
      <c r="AG4" s="9">
        <f>AB4*P4</f>
        <v>9.4168240361297989E-10</v>
      </c>
      <c r="AH4" s="9">
        <f>AB4*Q4</f>
        <v>4.0371728958263223E-4</v>
      </c>
      <c r="AI4" s="9">
        <f>AB4*R4</f>
        <v>6.6455543407118443E-5</v>
      </c>
      <c r="AJ4" s="9">
        <f>AB4*S4</f>
        <v>6.3889219635986723E-5</v>
      </c>
      <c r="AK4" s="9">
        <f>AB4*T4</f>
        <v>2.3695865518453854E-4</v>
      </c>
      <c r="AL4" s="9">
        <f>AB4*U4</f>
        <v>1.7634798625113033E-7</v>
      </c>
      <c r="AM4" s="9">
        <f>AB4*V4</f>
        <v>2.1273731108930013E-5</v>
      </c>
      <c r="AN4" s="9">
        <f>AB4*W4</f>
        <v>1.0909576983981331E-2</v>
      </c>
      <c r="AO4" s="9">
        <f>AB4*X4</f>
        <v>0.7820664919325373</v>
      </c>
      <c r="AP4" s="9">
        <f>AB4*Y4</f>
        <v>2.1250448998576836E-3</v>
      </c>
      <c r="AQ4" s="9">
        <f>AB4*Z4</f>
        <v>4.8715398264314399E-8</v>
      </c>
      <c r="AR4" s="9">
        <f>AB4*AA4</f>
        <v>0.11182937260034331</v>
      </c>
    </row>
    <row r="5" spans="1:44" ht="38.5" x14ac:dyDescent="0.35">
      <c r="A5" s="9" t="s">
        <v>204</v>
      </c>
      <c r="B5" s="9" t="s">
        <v>50</v>
      </c>
      <c r="C5" s="9" t="s">
        <v>190</v>
      </c>
      <c r="D5" s="9" t="s">
        <v>240</v>
      </c>
      <c r="E5" s="9" t="s">
        <v>201</v>
      </c>
      <c r="F5" s="9" t="s">
        <v>47</v>
      </c>
      <c r="G5" s="9" t="s">
        <v>239</v>
      </c>
      <c r="H5" s="9">
        <v>0.26</v>
      </c>
      <c r="I5" s="9" t="s">
        <v>253</v>
      </c>
      <c r="J5" s="9" t="b">
        <v>0</v>
      </c>
      <c r="K5" s="9" t="s">
        <v>87</v>
      </c>
      <c r="L5" s="9">
        <v>4.9533924593988858E-2</v>
      </c>
      <c r="M5" s="9">
        <v>3.124752207833464E-9</v>
      </c>
      <c r="N5" s="9">
        <v>1.3429658342846831E-9</v>
      </c>
      <c r="O5" s="9">
        <v>4.3643391657299544E-9</v>
      </c>
      <c r="P5" s="9">
        <v>2.6403974157910521E-9</v>
      </c>
      <c r="Q5" s="9">
        <v>3.2823401510666279E-3</v>
      </c>
      <c r="R5" s="9">
        <v>1.9659105837236979E-4</v>
      </c>
      <c r="S5" s="9">
        <v>2.6288033660290121E-4</v>
      </c>
      <c r="T5" s="9">
        <v>7.425830441256143E-4</v>
      </c>
      <c r="U5" s="9">
        <v>2.2564480328137741E-6</v>
      </c>
      <c r="V5" s="9">
        <v>6.732384714565448E-5</v>
      </c>
      <c r="W5" s="9">
        <v>5.0898284711291569E-2</v>
      </c>
      <c r="X5" s="9">
        <v>3.6539000542073068</v>
      </c>
      <c r="Y5" s="9">
        <v>4.9876167726676301E-2</v>
      </c>
      <c r="Z5" s="9">
        <v>1.47653360907786E-7</v>
      </c>
      <c r="AA5" s="9">
        <v>0.60501429665888629</v>
      </c>
      <c r="AB5" s="9">
        <f>Parameter!D5</f>
        <v>0.26</v>
      </c>
      <c r="AC5" s="9">
        <f>AB5*L5</f>
        <v>1.2878820394437104E-2</v>
      </c>
      <c r="AD5" s="9">
        <f>AB5*M5</f>
        <v>8.1243557403670069E-10</v>
      </c>
      <c r="AE5" s="9">
        <f>AB5*N5</f>
        <v>3.4917111691401761E-10</v>
      </c>
      <c r="AF5" s="9">
        <f>AB5*O5</f>
        <v>1.1347281830897882E-9</v>
      </c>
      <c r="AG5" s="9">
        <f>AB5*P5</f>
        <v>6.8650332810567358E-10</v>
      </c>
      <c r="AH5" s="9">
        <f>AB5*Q5</f>
        <v>8.5340843927732323E-4</v>
      </c>
      <c r="AI5" s="9">
        <f>AB5*R5</f>
        <v>5.1113675176816146E-5</v>
      </c>
      <c r="AJ5" s="9">
        <f>AB5*S5</f>
        <v>6.834888751675432E-5</v>
      </c>
      <c r="AK5" s="9">
        <f>AB5*T5</f>
        <v>1.9307159147265973E-4</v>
      </c>
      <c r="AL5" s="9">
        <f>AB5*U5</f>
        <v>5.8667648853158123E-7</v>
      </c>
      <c r="AM5" s="9">
        <f>AB5*V5</f>
        <v>1.7504200257870166E-5</v>
      </c>
      <c r="AN5" s="9">
        <f>AB5*W5</f>
        <v>1.3233554024935808E-2</v>
      </c>
      <c r="AO5" s="9">
        <f>AB5*X5</f>
        <v>0.95001401409389985</v>
      </c>
      <c r="AP5" s="9">
        <f>AB5*Y5</f>
        <v>1.2967803608935839E-2</v>
      </c>
      <c r="AQ5" s="9">
        <f>AB5*Z5</f>
        <v>3.8389873836024362E-8</v>
      </c>
      <c r="AR5" s="9">
        <f>AB5*AA5</f>
        <v>0.15730371713131044</v>
      </c>
    </row>
    <row r="6" spans="1:44" ht="38.5" x14ac:dyDescent="0.35">
      <c r="A6" s="9" t="s">
        <v>205</v>
      </c>
      <c r="B6" s="9" t="s">
        <v>51</v>
      </c>
      <c r="C6" s="9" t="s">
        <v>190</v>
      </c>
      <c r="D6" s="9" t="s">
        <v>239</v>
      </c>
      <c r="E6" s="9" t="s">
        <v>205</v>
      </c>
      <c r="F6" s="9" t="s">
        <v>51</v>
      </c>
      <c r="G6" s="9" t="s">
        <v>239</v>
      </c>
      <c r="H6" s="9">
        <v>-1</v>
      </c>
      <c r="I6" s="9" t="s">
        <v>252</v>
      </c>
      <c r="J6" s="9" t="b">
        <v>0</v>
      </c>
      <c r="AB6" s="9">
        <f>H6</f>
        <v>-1</v>
      </c>
      <c r="AC6" s="9">
        <f t="shared" ref="AC6:AR6" si="1">+AC7+AC8+AC9</f>
        <v>4.0001299996776499E-2</v>
      </c>
      <c r="AD6" s="9">
        <f t="shared" si="1"/>
        <v>2.0031950408468201E-9</v>
      </c>
      <c r="AE6" s="9">
        <f t="shared" si="1"/>
        <v>3.7959389490476469E-10</v>
      </c>
      <c r="AF6" s="9">
        <f t="shared" si="1"/>
        <v>1.1809124634456217E-9</v>
      </c>
      <c r="AG6" s="9">
        <f t="shared" si="1"/>
        <v>1.6221171346864588E-9</v>
      </c>
      <c r="AH6" s="9">
        <f t="shared" si="1"/>
        <v>8.0497889704403349E-4</v>
      </c>
      <c r="AI6" s="9">
        <f t="shared" si="1"/>
        <v>6.2101252744684211E-5</v>
      </c>
      <c r="AJ6" s="9">
        <f t="shared" si="1"/>
        <v>5.8136488298020101E-5</v>
      </c>
      <c r="AK6" s="9">
        <f t="shared" si="1"/>
        <v>1.9005241213219606E-4</v>
      </c>
      <c r="AL6" s="9">
        <f t="shared" si="1"/>
        <v>2.1001532865570881E-7</v>
      </c>
      <c r="AM6" s="9">
        <f t="shared" si="1"/>
        <v>2.1892787050510559E-5</v>
      </c>
      <c r="AN6" s="9">
        <f t="shared" si="1"/>
        <v>2.4367186282568589E-2</v>
      </c>
      <c r="AO6" s="9">
        <f t="shared" si="1"/>
        <v>0.83218527985135915</v>
      </c>
      <c r="AP6" s="9">
        <f t="shared" si="1"/>
        <v>-1.3801580871375928E-4</v>
      </c>
      <c r="AQ6" s="9">
        <f t="shared" si="1"/>
        <v>2.7255147496786424E-8</v>
      </c>
      <c r="AR6" s="9">
        <f t="shared" si="1"/>
        <v>9.1911925825384294E-2</v>
      </c>
    </row>
    <row r="7" spans="1:44" ht="88.5" x14ac:dyDescent="0.35">
      <c r="A7" s="9" t="s">
        <v>206</v>
      </c>
      <c r="B7" s="9" t="s">
        <v>2</v>
      </c>
      <c r="C7" s="9" t="s">
        <v>190</v>
      </c>
      <c r="D7" s="9" t="s">
        <v>239</v>
      </c>
      <c r="E7" s="9" t="s">
        <v>205</v>
      </c>
      <c r="F7" s="9" t="s">
        <v>51</v>
      </c>
      <c r="G7" s="9" t="s">
        <v>239</v>
      </c>
      <c r="H7" s="9">
        <v>-0.16666666666666671</v>
      </c>
      <c r="I7" s="9" t="s">
        <v>253</v>
      </c>
      <c r="J7" s="9" t="b">
        <v>1</v>
      </c>
      <c r="K7" s="9" t="s">
        <v>89</v>
      </c>
      <c r="L7" s="9">
        <f>AC10*AB10</f>
        <v>-0.12873556380464507</v>
      </c>
      <c r="M7" s="9">
        <f>AD10*AB10</f>
        <v>5.909474525505747E-9</v>
      </c>
      <c r="N7" s="9">
        <f>AE10*AB10</f>
        <v>-2.3044046258872249E-11</v>
      </c>
      <c r="O7" s="9">
        <f>AF10*AB10</f>
        <v>1.1199403632555069E-9</v>
      </c>
      <c r="P7" s="9">
        <f>AG10*AB10</f>
        <v>5.8057828336363087E-10</v>
      </c>
      <c r="Q7" s="9">
        <f>AH10*AB10</f>
        <v>5.7554482484722057E-4</v>
      </c>
      <c r="R7" s="9">
        <f>AI10*AB10</f>
        <v>1.5348540885994273E-4</v>
      </c>
      <c r="S7" s="9">
        <f>AJ10*AB10</f>
        <v>1.3046670936433575E-4</v>
      </c>
      <c r="T7" s="9">
        <f>AK10*AB10</f>
        <v>5.8126127699797167E-4</v>
      </c>
      <c r="U7" s="9">
        <f>AL10*AB10</f>
        <v>-3.7462309608766522E-7</v>
      </c>
      <c r="V7" s="9">
        <f>AM10*AB10</f>
        <v>5.1818340510534121E-5</v>
      </c>
      <c r="W7" s="9">
        <f>AN10*AB10</f>
        <v>9.6188771693505887E-3</v>
      </c>
      <c r="X7" s="9">
        <f>AO10*AB10</f>
        <v>0.22184336378608616</v>
      </c>
      <c r="Y7" s="9">
        <f>AP10*AB10</f>
        <v>8.8337338719505516E-3</v>
      </c>
      <c r="Z7" s="9">
        <f>AQ10*AB10</f>
        <v>3.1385771206437563E-8</v>
      </c>
      <c r="AA7" s="9">
        <f>AR10*AB10</f>
        <v>0.81947106548530757</v>
      </c>
      <c r="AB7" s="9">
        <f>Parameter!D6</f>
        <v>-0.16666666666666671</v>
      </c>
      <c r="AC7" s="9">
        <f>AB7*L7</f>
        <v>2.1455927300774183E-2</v>
      </c>
      <c r="AD7" s="9">
        <f>AB7*M7</f>
        <v>-9.8491242091762484E-10</v>
      </c>
      <c r="AE7" s="9">
        <f>AB7*N7</f>
        <v>3.8406743764787095E-12</v>
      </c>
      <c r="AF7" s="9">
        <f>AB7*O7</f>
        <v>-1.8665672720925122E-10</v>
      </c>
      <c r="AG7" s="9">
        <f>AB7*P7</f>
        <v>-9.6763047227271833E-11</v>
      </c>
      <c r="AH7" s="9">
        <f>AB7*Q7</f>
        <v>-9.5924137474536785E-5</v>
      </c>
      <c r="AI7" s="9">
        <f>AB7*R7</f>
        <v>-2.5580901476657129E-5</v>
      </c>
      <c r="AJ7" s="9">
        <f>AB7*S7</f>
        <v>-2.1744451560722632E-5</v>
      </c>
      <c r="AK7" s="9">
        <f>AB7*T7</f>
        <v>-9.6876879499661967E-5</v>
      </c>
      <c r="AL7" s="9">
        <f>AB7*U7</f>
        <v>6.243718268127755E-8</v>
      </c>
      <c r="AM7" s="9">
        <f>AB7*V7</f>
        <v>-8.6363900850890218E-6</v>
      </c>
      <c r="AN7" s="9">
        <f>AB7*W7</f>
        <v>-1.6031461948917652E-3</v>
      </c>
      <c r="AO7" s="9">
        <f>AB7*X7</f>
        <v>-3.69738939643477E-2</v>
      </c>
      <c r="AP7" s="9">
        <f>AB7*Y7</f>
        <v>-1.4722889786584258E-3</v>
      </c>
      <c r="AQ7" s="9">
        <f>AB7*Z7</f>
        <v>-5.2309618677395955E-9</v>
      </c>
      <c r="AR7" s="9">
        <f>AB7*AA7</f>
        <v>-0.13657851091421797</v>
      </c>
    </row>
    <row r="8" spans="1:44" ht="101" x14ac:dyDescent="0.35">
      <c r="A8" s="9" t="s">
        <v>207</v>
      </c>
      <c r="B8" s="9" t="s">
        <v>3</v>
      </c>
      <c r="C8" s="9" t="s">
        <v>190</v>
      </c>
      <c r="D8" s="9" t="s">
        <v>239</v>
      </c>
      <c r="E8" s="9" t="s">
        <v>205</v>
      </c>
      <c r="F8" s="9" t="s">
        <v>51</v>
      </c>
      <c r="G8" s="9" t="s">
        <v>239</v>
      </c>
      <c r="H8" s="9">
        <v>-0.33333333333333331</v>
      </c>
      <c r="I8" s="9" t="s">
        <v>253</v>
      </c>
      <c r="J8" s="9" t="b">
        <v>1</v>
      </c>
      <c r="K8" s="9" t="s">
        <v>91</v>
      </c>
      <c r="L8" s="9">
        <f>AC12*AB12</f>
        <v>-2.2933107111305504E-2</v>
      </c>
      <c r="M8" s="9">
        <f>AD12*AB12</f>
        <v>-3.6133039487994271E-9</v>
      </c>
      <c r="N8" s="9">
        <f>AE12*AB12</f>
        <v>-3.723661120748826E-10</v>
      </c>
      <c r="O8" s="9">
        <f>AF12*AB12</f>
        <v>-1.9810642529854362E-9</v>
      </c>
      <c r="P8" s="9">
        <f>AG12*AB12</f>
        <v>-2.048955171636261E-9</v>
      </c>
      <c r="Q8" s="9">
        <f>AH12*AB12</f>
        <v>-1.0864966131807273E-3</v>
      </c>
      <c r="R8" s="9">
        <f>AI12*AB12</f>
        <v>-9.9779632338382388E-5</v>
      </c>
      <c r="S8" s="9">
        <f>AJ12*AB12</f>
        <v>-8.8895523931956897E-5</v>
      </c>
      <c r="T8" s="9">
        <f>AK12*AB12</f>
        <v>-3.1800264658497047E-4</v>
      </c>
      <c r="U8" s="9">
        <f>AL12*AB12</f>
        <v>-1.4949253042907975E-7</v>
      </c>
      <c r="V8" s="9">
        <f>AM12*AB12</f>
        <v>-3.4406478563081316E-5</v>
      </c>
      <c r="W8" s="9">
        <f>AN12*AB12</f>
        <v>-3.8718350901162976E-2</v>
      </c>
      <c r="X8" s="9">
        <f>AO12*AB12</f>
        <v>-1.0680528699595726</v>
      </c>
      <c r="Y8" s="9">
        <f>AP12*AB12</f>
        <v>-1.5098746203112295E-3</v>
      </c>
      <c r="Z8" s="9">
        <f>AQ12*AB12</f>
        <v>-3.0773173056806833E-8</v>
      </c>
      <c r="AA8" s="9">
        <f>AR12*AB12</f>
        <v>-0.26807837057621603</v>
      </c>
      <c r="AB8" s="9">
        <f>Parameter!D7</f>
        <v>-0.33333333333333331</v>
      </c>
      <c r="AC8" s="9">
        <f>AB8*L8</f>
        <v>7.6443690371018344E-3</v>
      </c>
      <c r="AD8" s="9">
        <f>AB8*M8</f>
        <v>1.204434649599809E-9</v>
      </c>
      <c r="AE8" s="9">
        <f>AB8*N8</f>
        <v>1.241220373582942E-10</v>
      </c>
      <c r="AF8" s="9">
        <f>AB8*O8</f>
        <v>6.6035475099514539E-10</v>
      </c>
      <c r="AG8" s="9">
        <f>AB8*P8</f>
        <v>6.8298505721208696E-10</v>
      </c>
      <c r="AH8" s="9">
        <f>AB8*Q8</f>
        <v>3.6216553772690907E-4</v>
      </c>
      <c r="AI8" s="9">
        <f>AB8*R8</f>
        <v>3.3259877446127463E-5</v>
      </c>
      <c r="AJ8" s="9">
        <f>AB8*S8</f>
        <v>2.9631841310652297E-5</v>
      </c>
      <c r="AK8" s="9">
        <f>AB8*T8</f>
        <v>1.0600088219499016E-4</v>
      </c>
      <c r="AL8" s="9">
        <f>AB8*U8</f>
        <v>4.9830843476359912E-8</v>
      </c>
      <c r="AM8" s="9">
        <f>AB8*V8</f>
        <v>1.1468826187693772E-5</v>
      </c>
      <c r="AN8" s="9">
        <f>AB8*W8</f>
        <v>1.2906116967054324E-2</v>
      </c>
      <c r="AO8" s="9">
        <f>AB8*X8</f>
        <v>0.35601762331985753</v>
      </c>
      <c r="AP8" s="9">
        <f>AB8*Y8</f>
        <v>5.0329154010374309E-4</v>
      </c>
      <c r="AQ8" s="9">
        <f>AB8*Z8</f>
        <v>1.0257724352268944E-8</v>
      </c>
      <c r="AR8" s="9">
        <f>AB8*AA8</f>
        <v>8.9359456858738667E-2</v>
      </c>
    </row>
    <row r="9" spans="1:44" ht="101" x14ac:dyDescent="0.35">
      <c r="A9" s="9" t="s">
        <v>208</v>
      </c>
      <c r="B9" s="9" t="s">
        <v>4</v>
      </c>
      <c r="C9" s="9" t="s">
        <v>190</v>
      </c>
      <c r="D9" s="9" t="s">
        <v>239</v>
      </c>
      <c r="E9" s="9" t="s">
        <v>205</v>
      </c>
      <c r="F9" s="9" t="s">
        <v>51</v>
      </c>
      <c r="G9" s="9" t="s">
        <v>239</v>
      </c>
      <c r="H9" s="9">
        <v>-0.5</v>
      </c>
      <c r="I9" s="9" t="s">
        <v>253</v>
      </c>
      <c r="J9" s="9" t="b">
        <v>1</v>
      </c>
      <c r="K9" s="9" t="s">
        <v>93</v>
      </c>
      <c r="L9" s="9">
        <f>AC14*AB14</f>
        <v>-2.1802007317800957E-2</v>
      </c>
      <c r="M9" s="9">
        <f>AD14*AB14</f>
        <v>-3.5673456243292719E-9</v>
      </c>
      <c r="N9" s="9">
        <f>AE14*AB14</f>
        <v>-5.0326236633998355E-10</v>
      </c>
      <c r="O9" s="9">
        <f>AF14*AB14</f>
        <v>-1.4144288793194547E-9</v>
      </c>
      <c r="P9" s="9">
        <f>AG14*AB14</f>
        <v>-2.0717902494032872E-9</v>
      </c>
      <c r="Q9" s="9">
        <f>AH14*AB14</f>
        <v>-1.0774749935833223E-3</v>
      </c>
      <c r="R9" s="9">
        <f>AI14*AB14</f>
        <v>-1.0884455355042775E-4</v>
      </c>
      <c r="S9" s="9">
        <f>AJ14*AB14</f>
        <v>-1.0049819709618087E-4</v>
      </c>
      <c r="T9" s="9">
        <f>AK14*AB14</f>
        <v>-3.6185681887373577E-4</v>
      </c>
      <c r="U9" s="9">
        <f>AL14*AB14</f>
        <v>-1.9549460499614273E-7</v>
      </c>
      <c r="V9" s="9">
        <f>AM14*AB14</f>
        <v>-3.8120701895811622E-5</v>
      </c>
      <c r="W9" s="9">
        <f>AN14*AB14</f>
        <v>-2.6128431020812061E-2</v>
      </c>
      <c r="X9" s="9">
        <f>AO14*AB14</f>
        <v>-1.0262831009916986</v>
      </c>
      <c r="Y9" s="9">
        <f>AP14*AB14</f>
        <v>-1.6619632596818468E-3</v>
      </c>
      <c r="Z9" s="9">
        <f>AQ14*AB14</f>
        <v>-4.4456770024514151E-8</v>
      </c>
      <c r="AA9" s="9">
        <f>AR14*AB14</f>
        <v>-0.27826195976172718</v>
      </c>
      <c r="AB9" s="9">
        <f>Parameter!D8</f>
        <v>-0.5</v>
      </c>
      <c r="AC9" s="9">
        <f>AB9*L9</f>
        <v>1.0901003658900479E-2</v>
      </c>
      <c r="AD9" s="9">
        <f>AB9*M9</f>
        <v>1.7836728121646359E-9</v>
      </c>
      <c r="AE9" s="9">
        <f>AB9*N9</f>
        <v>2.5163118316999177E-10</v>
      </c>
      <c r="AF9" s="9">
        <f>AB9*O9</f>
        <v>7.0721443965972737E-10</v>
      </c>
      <c r="AG9" s="9">
        <f>AB9*P9</f>
        <v>1.0358951247016436E-9</v>
      </c>
      <c r="AH9" s="9">
        <f>AB9*Q9</f>
        <v>5.3873749679166116E-4</v>
      </c>
      <c r="AI9" s="9">
        <f>AB9*R9</f>
        <v>5.4422276775213874E-5</v>
      </c>
      <c r="AJ9" s="9">
        <f>AB9*S9</f>
        <v>5.0249098548090437E-5</v>
      </c>
      <c r="AK9" s="9">
        <f>AB9*T9</f>
        <v>1.8092840943686789E-4</v>
      </c>
      <c r="AL9" s="9">
        <f>AB9*U9</f>
        <v>9.7747302498071366E-8</v>
      </c>
      <c r="AM9" s="9">
        <f>AB9*V9</f>
        <v>1.9060350947905811E-5</v>
      </c>
      <c r="AN9" s="9">
        <f>AB9*W9</f>
        <v>1.306421551040603E-2</v>
      </c>
      <c r="AO9" s="9">
        <f>AB9*X9</f>
        <v>0.51314155049584931</v>
      </c>
      <c r="AP9" s="9">
        <f>AB9*Y9</f>
        <v>8.309816298409234E-4</v>
      </c>
      <c r="AQ9" s="9">
        <f>AB9*Z9</f>
        <v>2.2228385012257076E-8</v>
      </c>
      <c r="AR9" s="9">
        <f>AB9*AA9</f>
        <v>0.13913097988086359</v>
      </c>
    </row>
    <row r="10" spans="1:44" ht="88.5" x14ac:dyDescent="0.35">
      <c r="A10" s="9" t="s">
        <v>206</v>
      </c>
      <c r="B10" s="9" t="s">
        <v>2</v>
      </c>
      <c r="C10" s="9" t="s">
        <v>190</v>
      </c>
      <c r="D10" s="9" t="s">
        <v>239</v>
      </c>
      <c r="E10" s="9" t="s">
        <v>206</v>
      </c>
      <c r="F10" s="9" t="s">
        <v>2</v>
      </c>
      <c r="G10" s="9" t="s">
        <v>239</v>
      </c>
      <c r="H10" s="9">
        <v>-1</v>
      </c>
      <c r="I10" s="9" t="s">
        <v>252</v>
      </c>
      <c r="J10" s="9" t="b">
        <v>0</v>
      </c>
      <c r="AB10" s="9">
        <f>H10</f>
        <v>-1</v>
      </c>
      <c r="AC10" s="9">
        <f t="shared" ref="AC10:AR10" si="2">+AC11</f>
        <v>0.12873556380464507</v>
      </c>
      <c r="AD10" s="9">
        <f t="shared" si="2"/>
        <v>-5.909474525505747E-9</v>
      </c>
      <c r="AE10" s="9">
        <f t="shared" si="2"/>
        <v>2.3044046258872249E-11</v>
      </c>
      <c r="AF10" s="9">
        <f t="shared" si="2"/>
        <v>-1.1199403632555069E-9</v>
      </c>
      <c r="AG10" s="9">
        <f t="shared" si="2"/>
        <v>-5.8057828336363087E-10</v>
      </c>
      <c r="AH10" s="9">
        <f t="shared" si="2"/>
        <v>-5.7554482484722057E-4</v>
      </c>
      <c r="AI10" s="9">
        <f t="shared" si="2"/>
        <v>-1.5348540885994273E-4</v>
      </c>
      <c r="AJ10" s="9">
        <f t="shared" si="2"/>
        <v>-1.3046670936433575E-4</v>
      </c>
      <c r="AK10" s="9">
        <f t="shared" si="2"/>
        <v>-5.8126127699797167E-4</v>
      </c>
      <c r="AL10" s="9">
        <f t="shared" si="2"/>
        <v>3.7462309608766522E-7</v>
      </c>
      <c r="AM10" s="9">
        <f t="shared" si="2"/>
        <v>-5.1818340510534121E-5</v>
      </c>
      <c r="AN10" s="9">
        <f t="shared" si="2"/>
        <v>-9.6188771693505887E-3</v>
      </c>
      <c r="AO10" s="9">
        <f t="shared" si="2"/>
        <v>-0.22184336378608616</v>
      </c>
      <c r="AP10" s="9">
        <f t="shared" si="2"/>
        <v>-8.8337338719505516E-3</v>
      </c>
      <c r="AQ10" s="9">
        <f t="shared" si="2"/>
        <v>-3.1385771206437563E-8</v>
      </c>
      <c r="AR10" s="9">
        <f t="shared" si="2"/>
        <v>-0.81947106548530757</v>
      </c>
    </row>
    <row r="11" spans="1:44" ht="101" x14ac:dyDescent="0.35">
      <c r="A11" s="9" t="s">
        <v>209</v>
      </c>
      <c r="B11" s="9" t="s">
        <v>52</v>
      </c>
      <c r="C11" s="9" t="s">
        <v>190</v>
      </c>
      <c r="D11" s="9" t="s">
        <v>239</v>
      </c>
      <c r="E11" s="9" t="s">
        <v>206</v>
      </c>
      <c r="F11" s="9" t="s">
        <v>2</v>
      </c>
      <c r="G11" s="9" t="s">
        <v>239</v>
      </c>
      <c r="H11" s="9">
        <v>-1</v>
      </c>
      <c r="I11" s="9" t="s">
        <v>253</v>
      </c>
      <c r="J11" s="9" t="b">
        <v>1</v>
      </c>
      <c r="K11" s="9" t="s">
        <v>95</v>
      </c>
      <c r="L11" s="9">
        <f>AC16*AB16</f>
        <v>-0.12873556380464507</v>
      </c>
      <c r="M11" s="9">
        <f>AD16*AB16</f>
        <v>5.909474525505747E-9</v>
      </c>
      <c r="N11" s="9">
        <f>AE16*AB16</f>
        <v>-2.3044046258872249E-11</v>
      </c>
      <c r="O11" s="9">
        <f>AF16*AB16</f>
        <v>1.1199403632555069E-9</v>
      </c>
      <c r="P11" s="9">
        <f>AG16*AB16</f>
        <v>5.8057828336363087E-10</v>
      </c>
      <c r="Q11" s="9">
        <f>AH16*AB16</f>
        <v>5.7554482484722057E-4</v>
      </c>
      <c r="R11" s="9">
        <f>AI16*AB16</f>
        <v>1.5348540885994273E-4</v>
      </c>
      <c r="S11" s="9">
        <f>AJ16*AB16</f>
        <v>1.3046670936433575E-4</v>
      </c>
      <c r="T11" s="9">
        <f>AK16*AB16</f>
        <v>5.8126127699797167E-4</v>
      </c>
      <c r="U11" s="9">
        <f>AL16*AB16</f>
        <v>-3.7462309608766522E-7</v>
      </c>
      <c r="V11" s="9">
        <f>AM16*AB16</f>
        <v>5.1818340510534121E-5</v>
      </c>
      <c r="W11" s="9">
        <f>AN16*AB16</f>
        <v>9.6188771693505887E-3</v>
      </c>
      <c r="X11" s="9">
        <f>AO16*AB16</f>
        <v>0.22184336378608616</v>
      </c>
      <c r="Y11" s="9">
        <f>AP16*AB16</f>
        <v>8.8337338719505516E-3</v>
      </c>
      <c r="Z11" s="9">
        <f>AQ16*AB16</f>
        <v>3.1385771206437563E-8</v>
      </c>
      <c r="AA11" s="9">
        <f>AR16*AB16</f>
        <v>0.81947106548530757</v>
      </c>
      <c r="AB11" s="9">
        <f>Parameter!D9</f>
        <v>-1</v>
      </c>
      <c r="AC11" s="9">
        <f>AB11*L11</f>
        <v>0.12873556380464507</v>
      </c>
      <c r="AD11" s="9">
        <f>AB11*M11</f>
        <v>-5.909474525505747E-9</v>
      </c>
      <c r="AE11" s="9">
        <f>AB11*N11</f>
        <v>2.3044046258872249E-11</v>
      </c>
      <c r="AF11" s="9">
        <f>AB11*O11</f>
        <v>-1.1199403632555069E-9</v>
      </c>
      <c r="AG11" s="9">
        <f>AB11*P11</f>
        <v>-5.8057828336363087E-10</v>
      </c>
      <c r="AH11" s="9">
        <f>AB11*Q11</f>
        <v>-5.7554482484722057E-4</v>
      </c>
      <c r="AI11" s="9">
        <f>AB11*R11</f>
        <v>-1.5348540885994273E-4</v>
      </c>
      <c r="AJ11" s="9">
        <f>AB11*S11</f>
        <v>-1.3046670936433575E-4</v>
      </c>
      <c r="AK11" s="9">
        <f>AB11*T11</f>
        <v>-5.8126127699797167E-4</v>
      </c>
      <c r="AL11" s="9">
        <f>AB11*U11</f>
        <v>3.7462309608766522E-7</v>
      </c>
      <c r="AM11" s="9">
        <f>AB11*V11</f>
        <v>-5.1818340510534121E-5</v>
      </c>
      <c r="AN11" s="9">
        <f>AB11*W11</f>
        <v>-9.6188771693505887E-3</v>
      </c>
      <c r="AO11" s="9">
        <f>AB11*X11</f>
        <v>-0.22184336378608616</v>
      </c>
      <c r="AP11" s="9">
        <f>AB11*Y11</f>
        <v>-8.8337338719505516E-3</v>
      </c>
      <c r="AQ11" s="9">
        <f>AB11*Z11</f>
        <v>-3.1385771206437563E-8</v>
      </c>
      <c r="AR11" s="9">
        <f>AB11*AA11</f>
        <v>-0.81947106548530757</v>
      </c>
    </row>
    <row r="12" spans="1:44" ht="101" x14ac:dyDescent="0.35">
      <c r="A12" s="9" t="s">
        <v>207</v>
      </c>
      <c r="B12" s="9" t="s">
        <v>3</v>
      </c>
      <c r="C12" s="9" t="s">
        <v>190</v>
      </c>
      <c r="D12" s="9" t="s">
        <v>239</v>
      </c>
      <c r="E12" s="9" t="s">
        <v>207</v>
      </c>
      <c r="F12" s="9" t="s">
        <v>3</v>
      </c>
      <c r="G12" s="9" t="s">
        <v>239</v>
      </c>
      <c r="H12" s="9">
        <v>-1</v>
      </c>
      <c r="I12" s="9" t="s">
        <v>252</v>
      </c>
      <c r="J12" s="9" t="b">
        <v>0</v>
      </c>
      <c r="AB12" s="9">
        <f>H12</f>
        <v>-1</v>
      </c>
      <c r="AC12" s="9">
        <f t="shared" ref="AC12:AR12" si="3">+AC13</f>
        <v>2.2933107111305504E-2</v>
      </c>
      <c r="AD12" s="9">
        <f t="shared" si="3"/>
        <v>3.6133039487994271E-9</v>
      </c>
      <c r="AE12" s="9">
        <f t="shared" si="3"/>
        <v>3.723661120748826E-10</v>
      </c>
      <c r="AF12" s="9">
        <f t="shared" si="3"/>
        <v>1.9810642529854362E-9</v>
      </c>
      <c r="AG12" s="9">
        <f t="shared" si="3"/>
        <v>2.048955171636261E-9</v>
      </c>
      <c r="AH12" s="9">
        <f t="shared" si="3"/>
        <v>1.0864966131807273E-3</v>
      </c>
      <c r="AI12" s="9">
        <f t="shared" si="3"/>
        <v>9.9779632338382388E-5</v>
      </c>
      <c r="AJ12" s="9">
        <f t="shared" si="3"/>
        <v>8.8895523931956897E-5</v>
      </c>
      <c r="AK12" s="9">
        <f t="shared" si="3"/>
        <v>3.1800264658497047E-4</v>
      </c>
      <c r="AL12" s="9">
        <f t="shared" si="3"/>
        <v>1.4949253042907975E-7</v>
      </c>
      <c r="AM12" s="9">
        <f t="shared" si="3"/>
        <v>3.4406478563081316E-5</v>
      </c>
      <c r="AN12" s="9">
        <f t="shared" si="3"/>
        <v>3.8718350901162976E-2</v>
      </c>
      <c r="AO12" s="9">
        <f t="shared" si="3"/>
        <v>1.0680528699595726</v>
      </c>
      <c r="AP12" s="9">
        <f t="shared" si="3"/>
        <v>1.5098746203112295E-3</v>
      </c>
      <c r="AQ12" s="9">
        <f t="shared" si="3"/>
        <v>3.0773173056806833E-8</v>
      </c>
      <c r="AR12" s="9">
        <f t="shared" si="3"/>
        <v>0.26807837057621603</v>
      </c>
    </row>
    <row r="13" spans="1:44" ht="113.5" x14ac:dyDescent="0.35">
      <c r="A13" s="9" t="s">
        <v>210</v>
      </c>
      <c r="B13" s="9" t="s">
        <v>53</v>
      </c>
      <c r="C13" s="9" t="s">
        <v>190</v>
      </c>
      <c r="D13" s="9" t="s">
        <v>239</v>
      </c>
      <c r="E13" s="9" t="s">
        <v>207</v>
      </c>
      <c r="F13" s="9" t="s">
        <v>3</v>
      </c>
      <c r="G13" s="9" t="s">
        <v>239</v>
      </c>
      <c r="H13" s="9">
        <v>-1</v>
      </c>
      <c r="I13" s="9" t="s">
        <v>253</v>
      </c>
      <c r="J13" s="9" t="b">
        <v>1</v>
      </c>
      <c r="K13" s="9" t="s">
        <v>97</v>
      </c>
      <c r="L13" s="9">
        <f>AC19*AB19</f>
        <v>-2.2933107111305504E-2</v>
      </c>
      <c r="M13" s="9">
        <f>AD19*AB19</f>
        <v>-3.6133039487994271E-9</v>
      </c>
      <c r="N13" s="9">
        <f>AE19*AB19</f>
        <v>-3.723661120748826E-10</v>
      </c>
      <c r="O13" s="9">
        <f>AF19*AB19</f>
        <v>-1.9810642529854362E-9</v>
      </c>
      <c r="P13" s="9">
        <f>AG19*AB19</f>
        <v>-2.048955171636261E-9</v>
      </c>
      <c r="Q13" s="9">
        <f>AH19*AB19</f>
        <v>-1.0864966131807273E-3</v>
      </c>
      <c r="R13" s="9">
        <f>AI19*AB19</f>
        <v>-9.9779632338382388E-5</v>
      </c>
      <c r="S13" s="9">
        <f>AJ19*AB19</f>
        <v>-8.8895523931956897E-5</v>
      </c>
      <c r="T13" s="9">
        <f>AK19*AB19</f>
        <v>-3.1800264658497047E-4</v>
      </c>
      <c r="U13" s="9">
        <f>AL19*AB19</f>
        <v>-1.4949253042907975E-7</v>
      </c>
      <c r="V13" s="9">
        <f>AM19*AB19</f>
        <v>-3.4406478563081316E-5</v>
      </c>
      <c r="W13" s="9">
        <f>AN19*AB19</f>
        <v>-3.8718350901162976E-2</v>
      </c>
      <c r="X13" s="9">
        <f>AO19*AB19</f>
        <v>-1.0680528699595726</v>
      </c>
      <c r="Y13" s="9">
        <f>AP19*AB19</f>
        <v>-1.5098746203112295E-3</v>
      </c>
      <c r="Z13" s="9">
        <f>AQ19*AB19</f>
        <v>-3.0773173056806833E-8</v>
      </c>
      <c r="AA13" s="9">
        <f>AR19*AB19</f>
        <v>-0.26807837057621603</v>
      </c>
      <c r="AB13" s="9">
        <f>Parameter!D10</f>
        <v>-1</v>
      </c>
      <c r="AC13" s="9">
        <f>AB13*L13</f>
        <v>2.2933107111305504E-2</v>
      </c>
      <c r="AD13" s="9">
        <f>AB13*M13</f>
        <v>3.6133039487994271E-9</v>
      </c>
      <c r="AE13" s="9">
        <f>AB13*N13</f>
        <v>3.723661120748826E-10</v>
      </c>
      <c r="AF13" s="9">
        <f>AB13*O13</f>
        <v>1.9810642529854362E-9</v>
      </c>
      <c r="AG13" s="9">
        <f>AB13*P13</f>
        <v>2.048955171636261E-9</v>
      </c>
      <c r="AH13" s="9">
        <f>AB13*Q13</f>
        <v>1.0864966131807273E-3</v>
      </c>
      <c r="AI13" s="9">
        <f>AB13*R13</f>
        <v>9.9779632338382388E-5</v>
      </c>
      <c r="AJ13" s="9">
        <f>AB13*S13</f>
        <v>8.8895523931956897E-5</v>
      </c>
      <c r="AK13" s="9">
        <f>AB13*T13</f>
        <v>3.1800264658497047E-4</v>
      </c>
      <c r="AL13" s="9">
        <f>AB13*U13</f>
        <v>1.4949253042907975E-7</v>
      </c>
      <c r="AM13" s="9">
        <f>AB13*V13</f>
        <v>3.4406478563081316E-5</v>
      </c>
      <c r="AN13" s="9">
        <f>AB13*W13</f>
        <v>3.8718350901162976E-2</v>
      </c>
      <c r="AO13" s="9">
        <f>AB13*X13</f>
        <v>1.0680528699595726</v>
      </c>
      <c r="AP13" s="9">
        <f>AB13*Y13</f>
        <v>1.5098746203112295E-3</v>
      </c>
      <c r="AQ13" s="9">
        <f>AB13*Z13</f>
        <v>3.0773173056806833E-8</v>
      </c>
      <c r="AR13" s="9">
        <f>AB13*AA13</f>
        <v>0.26807837057621603</v>
      </c>
    </row>
    <row r="14" spans="1:44" ht="101" x14ac:dyDescent="0.35">
      <c r="A14" s="9" t="s">
        <v>208</v>
      </c>
      <c r="B14" s="9" t="s">
        <v>4</v>
      </c>
      <c r="C14" s="9" t="s">
        <v>190</v>
      </c>
      <c r="D14" s="9" t="s">
        <v>239</v>
      </c>
      <c r="E14" s="9" t="s">
        <v>208</v>
      </c>
      <c r="F14" s="9" t="s">
        <v>4</v>
      </c>
      <c r="G14" s="9" t="s">
        <v>239</v>
      </c>
      <c r="H14" s="9">
        <v>-1</v>
      </c>
      <c r="I14" s="9" t="s">
        <v>252</v>
      </c>
      <c r="J14" s="9" t="b">
        <v>0</v>
      </c>
      <c r="AB14" s="9">
        <f>H14</f>
        <v>-1</v>
      </c>
      <c r="AC14" s="9">
        <f t="shared" ref="AC14:AR14" si="4">+AC15</f>
        <v>2.1802007317800957E-2</v>
      </c>
      <c r="AD14" s="9">
        <f t="shared" si="4"/>
        <v>3.5673456243292719E-9</v>
      </c>
      <c r="AE14" s="9">
        <f t="shared" si="4"/>
        <v>5.0326236633998355E-10</v>
      </c>
      <c r="AF14" s="9">
        <f t="shared" si="4"/>
        <v>1.4144288793194547E-9</v>
      </c>
      <c r="AG14" s="9">
        <f t="shared" si="4"/>
        <v>2.0717902494032872E-9</v>
      </c>
      <c r="AH14" s="9">
        <f t="shared" si="4"/>
        <v>1.0774749935833223E-3</v>
      </c>
      <c r="AI14" s="9">
        <f t="shared" si="4"/>
        <v>1.0884455355042775E-4</v>
      </c>
      <c r="AJ14" s="9">
        <f t="shared" si="4"/>
        <v>1.0049819709618087E-4</v>
      </c>
      <c r="AK14" s="9">
        <f t="shared" si="4"/>
        <v>3.6185681887373577E-4</v>
      </c>
      <c r="AL14" s="9">
        <f t="shared" si="4"/>
        <v>1.9549460499614273E-7</v>
      </c>
      <c r="AM14" s="9">
        <f t="shared" si="4"/>
        <v>3.8120701895811622E-5</v>
      </c>
      <c r="AN14" s="9">
        <f t="shared" si="4"/>
        <v>2.6128431020812061E-2</v>
      </c>
      <c r="AO14" s="9">
        <f t="shared" si="4"/>
        <v>1.0262831009916986</v>
      </c>
      <c r="AP14" s="9">
        <f t="shared" si="4"/>
        <v>1.6619632596818468E-3</v>
      </c>
      <c r="AQ14" s="9">
        <f t="shared" si="4"/>
        <v>4.4456770024514151E-8</v>
      </c>
      <c r="AR14" s="9">
        <f t="shared" si="4"/>
        <v>0.27826195976172718</v>
      </c>
    </row>
    <row r="15" spans="1:44" ht="113.5" x14ac:dyDescent="0.35">
      <c r="A15" s="9" t="s">
        <v>211</v>
      </c>
      <c r="B15" s="9" t="s">
        <v>54</v>
      </c>
      <c r="C15" s="9" t="s">
        <v>190</v>
      </c>
      <c r="D15" s="9" t="s">
        <v>239</v>
      </c>
      <c r="E15" s="9" t="s">
        <v>208</v>
      </c>
      <c r="F15" s="9" t="s">
        <v>4</v>
      </c>
      <c r="G15" s="9" t="s">
        <v>239</v>
      </c>
      <c r="H15" s="9">
        <v>-1</v>
      </c>
      <c r="I15" s="9" t="s">
        <v>253</v>
      </c>
      <c r="J15" s="9" t="b">
        <v>1</v>
      </c>
      <c r="K15" s="9" t="s">
        <v>99</v>
      </c>
      <c r="L15" s="9">
        <f>AC21*AB21</f>
        <v>-2.1802007317800957E-2</v>
      </c>
      <c r="M15" s="9">
        <f>AD21*AB21</f>
        <v>-3.5673456243292719E-9</v>
      </c>
      <c r="N15" s="9">
        <f>AE21*AB21</f>
        <v>-5.0326236633998355E-10</v>
      </c>
      <c r="O15" s="9">
        <f>AF21*AB21</f>
        <v>-1.4144288793194547E-9</v>
      </c>
      <c r="P15" s="9">
        <f>AG21*AB21</f>
        <v>-2.0717902494032872E-9</v>
      </c>
      <c r="Q15" s="9">
        <f>AH21*AB21</f>
        <v>-1.0774749935833223E-3</v>
      </c>
      <c r="R15" s="9">
        <f>AI21*AB21</f>
        <v>-1.0884455355042775E-4</v>
      </c>
      <c r="S15" s="9">
        <f>AJ21*AB21</f>
        <v>-1.0049819709618087E-4</v>
      </c>
      <c r="T15" s="9">
        <f>AK21*AB21</f>
        <v>-3.6185681887373577E-4</v>
      </c>
      <c r="U15" s="9">
        <f>AL21*AB21</f>
        <v>-1.9549460499614273E-7</v>
      </c>
      <c r="V15" s="9">
        <f>AM21*AB21</f>
        <v>-3.8120701895811622E-5</v>
      </c>
      <c r="W15" s="9">
        <f>AN21*AB21</f>
        <v>-2.6128431020812061E-2</v>
      </c>
      <c r="X15" s="9">
        <f>AO21*AB21</f>
        <v>-1.0262831009916986</v>
      </c>
      <c r="Y15" s="9">
        <f>AP21*AB21</f>
        <v>-1.6619632596818468E-3</v>
      </c>
      <c r="Z15" s="9">
        <f>AQ21*AB21</f>
        <v>-4.4456770024514151E-8</v>
      </c>
      <c r="AA15" s="9">
        <f>AR21*AB21</f>
        <v>-0.27826195976172718</v>
      </c>
      <c r="AB15" s="9">
        <f>Parameter!D11</f>
        <v>-1</v>
      </c>
      <c r="AC15" s="9">
        <f>AB15*L15</f>
        <v>2.1802007317800957E-2</v>
      </c>
      <c r="AD15" s="9">
        <f>AB15*M15</f>
        <v>3.5673456243292719E-9</v>
      </c>
      <c r="AE15" s="9">
        <f>AB15*N15</f>
        <v>5.0326236633998355E-10</v>
      </c>
      <c r="AF15" s="9">
        <f>AB15*O15</f>
        <v>1.4144288793194547E-9</v>
      </c>
      <c r="AG15" s="9">
        <f>AB15*P15</f>
        <v>2.0717902494032872E-9</v>
      </c>
      <c r="AH15" s="9">
        <f>AB15*Q15</f>
        <v>1.0774749935833223E-3</v>
      </c>
      <c r="AI15" s="9">
        <f>AB15*R15</f>
        <v>1.0884455355042775E-4</v>
      </c>
      <c r="AJ15" s="9">
        <f>AB15*S15</f>
        <v>1.0049819709618087E-4</v>
      </c>
      <c r="AK15" s="9">
        <f>AB15*T15</f>
        <v>3.6185681887373577E-4</v>
      </c>
      <c r="AL15" s="9">
        <f>AB15*U15</f>
        <v>1.9549460499614273E-7</v>
      </c>
      <c r="AM15" s="9">
        <f>AB15*V15</f>
        <v>3.8120701895811622E-5</v>
      </c>
      <c r="AN15" s="9">
        <f>AB15*W15</f>
        <v>2.6128431020812061E-2</v>
      </c>
      <c r="AO15" s="9">
        <f>AB15*X15</f>
        <v>1.0262831009916986</v>
      </c>
      <c r="AP15" s="9">
        <f>AB15*Y15</f>
        <v>1.6619632596818468E-3</v>
      </c>
      <c r="AQ15" s="9">
        <f>AB15*Z15</f>
        <v>4.4456770024514151E-8</v>
      </c>
      <c r="AR15" s="9">
        <f>AB15*AA15</f>
        <v>0.27826195976172718</v>
      </c>
    </row>
    <row r="16" spans="1:44" ht="101" x14ac:dyDescent="0.35">
      <c r="A16" s="9" t="s">
        <v>209</v>
      </c>
      <c r="B16" s="9" t="s">
        <v>52</v>
      </c>
      <c r="C16" s="9" t="s">
        <v>190</v>
      </c>
      <c r="D16" s="9" t="s">
        <v>239</v>
      </c>
      <c r="E16" s="9" t="s">
        <v>209</v>
      </c>
      <c r="F16" s="9" t="s">
        <v>52</v>
      </c>
      <c r="G16" s="9" t="s">
        <v>239</v>
      </c>
      <c r="H16" s="9">
        <v>-1</v>
      </c>
      <c r="I16" s="9" t="s">
        <v>252</v>
      </c>
      <c r="J16" s="9" t="b">
        <v>0</v>
      </c>
      <c r="AB16" s="9">
        <f>H16</f>
        <v>-1</v>
      </c>
      <c r="AC16" s="9">
        <f t="shared" ref="AC16:AR16" si="5">+AC17+AC18</f>
        <v>0.12873556380464507</v>
      </c>
      <c r="AD16" s="9">
        <f t="shared" si="5"/>
        <v>-5.909474525505747E-9</v>
      </c>
      <c r="AE16" s="9">
        <f t="shared" si="5"/>
        <v>2.3044046258872249E-11</v>
      </c>
      <c r="AF16" s="9">
        <f t="shared" si="5"/>
        <v>-1.1199403632555069E-9</v>
      </c>
      <c r="AG16" s="9">
        <f t="shared" si="5"/>
        <v>-5.8057828336363087E-10</v>
      </c>
      <c r="AH16" s="9">
        <f t="shared" si="5"/>
        <v>-5.7554482484722057E-4</v>
      </c>
      <c r="AI16" s="9">
        <f t="shared" si="5"/>
        <v>-1.5348540885994273E-4</v>
      </c>
      <c r="AJ16" s="9">
        <f t="shared" si="5"/>
        <v>-1.3046670936433575E-4</v>
      </c>
      <c r="AK16" s="9">
        <f t="shared" si="5"/>
        <v>-5.8126127699797167E-4</v>
      </c>
      <c r="AL16" s="9">
        <f t="shared" si="5"/>
        <v>3.7462309608766522E-7</v>
      </c>
      <c r="AM16" s="9">
        <f t="shared" si="5"/>
        <v>-5.1818340510534121E-5</v>
      </c>
      <c r="AN16" s="9">
        <f t="shared" si="5"/>
        <v>-9.6188771693505887E-3</v>
      </c>
      <c r="AO16" s="9">
        <f t="shared" si="5"/>
        <v>-0.22184336378608616</v>
      </c>
      <c r="AP16" s="9">
        <f t="shared" si="5"/>
        <v>-8.8337338719505516E-3</v>
      </c>
      <c r="AQ16" s="9">
        <f t="shared" si="5"/>
        <v>-3.1385771206437563E-8</v>
      </c>
      <c r="AR16" s="9">
        <f t="shared" si="5"/>
        <v>-0.81947106548530757</v>
      </c>
    </row>
    <row r="17" spans="1:44" ht="76" x14ac:dyDescent="0.35">
      <c r="A17" s="9" t="s">
        <v>212</v>
      </c>
      <c r="B17" s="9" t="s">
        <v>55</v>
      </c>
      <c r="C17" s="9" t="s">
        <v>190</v>
      </c>
      <c r="D17" s="9" t="s">
        <v>242</v>
      </c>
      <c r="E17" s="9" t="s">
        <v>209</v>
      </c>
      <c r="F17" s="9" t="s">
        <v>52</v>
      </c>
      <c r="G17" s="9" t="s">
        <v>239</v>
      </c>
      <c r="H17" s="9">
        <v>-0.5</v>
      </c>
      <c r="I17" s="9" t="s">
        <v>253</v>
      </c>
      <c r="J17" s="9" t="b">
        <v>1</v>
      </c>
      <c r="K17" s="9" t="s">
        <v>101</v>
      </c>
      <c r="L17" s="9">
        <f>AC23*AB23</f>
        <v>-0.18205734821729491</v>
      </c>
      <c r="M17" s="9">
        <f>AD23*AB23</f>
        <v>5.9887789155897211E-10</v>
      </c>
      <c r="N17" s="9">
        <f>AE23*AB23</f>
        <v>-1.8565236336023325E-10</v>
      </c>
      <c r="O17" s="9">
        <f>AF23*AB23</f>
        <v>2.1570929803731429E-10</v>
      </c>
      <c r="P17" s="9">
        <f>AG23*AB23</f>
        <v>4.3749817969299315E-10</v>
      </c>
      <c r="Q17" s="9">
        <f>AH23*AB23</f>
        <v>3.3447700670416464E-4</v>
      </c>
      <c r="R17" s="9">
        <f>AI23*AB23</f>
        <v>8.2598834464030059E-5</v>
      </c>
      <c r="S17" s="9">
        <f>AJ23*AB23</f>
        <v>6.1476824302753366E-5</v>
      </c>
      <c r="T17" s="9">
        <f>AK23*AB23</f>
        <v>3.2859315866322494E-4</v>
      </c>
      <c r="U17" s="9">
        <f>AL23*AB23</f>
        <v>-8.9499045076364434E-7</v>
      </c>
      <c r="V17" s="9">
        <f>AM23*AB23</f>
        <v>2.8949844691199867E-5</v>
      </c>
      <c r="W17" s="9">
        <f>AN23*AB23</f>
        <v>6.1400605635129534E-3</v>
      </c>
      <c r="X17" s="9">
        <f>AO23*AB23</f>
        <v>0.19535624796457987</v>
      </c>
      <c r="Y17" s="9">
        <f>AP23*AB23</f>
        <v>5.4226613252974275E-3</v>
      </c>
      <c r="Z17" s="9">
        <f>AQ23*AB23</f>
        <v>1.4324596904086173E-8</v>
      </c>
      <c r="AA17" s="9">
        <f>AR23*AB23</f>
        <v>-7.4711614860910824E-2</v>
      </c>
      <c r="AB17" s="9">
        <f>Parameter!D12</f>
        <v>-0.5</v>
      </c>
      <c r="AC17" s="9">
        <f>AB17*L17</f>
        <v>9.1028674108647456E-2</v>
      </c>
      <c r="AD17" s="9">
        <f>AB17*M17</f>
        <v>-2.9943894577948606E-10</v>
      </c>
      <c r="AE17" s="9">
        <f>AB17*N17</f>
        <v>9.2826181680116627E-11</v>
      </c>
      <c r="AF17" s="9">
        <f>AB17*O17</f>
        <v>-1.0785464901865715E-10</v>
      </c>
      <c r="AG17" s="9">
        <f>AB17*P17</f>
        <v>-2.1874908984649658E-10</v>
      </c>
      <c r="AH17" s="9">
        <f>AB17*Q17</f>
        <v>-1.6723850335208232E-4</v>
      </c>
      <c r="AI17" s="9">
        <f>AB17*R17</f>
        <v>-4.1299417232015029E-5</v>
      </c>
      <c r="AJ17" s="9">
        <f>AB17*S17</f>
        <v>-3.0738412151376683E-5</v>
      </c>
      <c r="AK17" s="9">
        <f>AB17*T17</f>
        <v>-1.6429657933161247E-4</v>
      </c>
      <c r="AL17" s="9">
        <f>AB17*U17</f>
        <v>4.4749522538182217E-7</v>
      </c>
      <c r="AM17" s="9">
        <f>AB17*V17</f>
        <v>-1.4474922345599933E-5</v>
      </c>
      <c r="AN17" s="9">
        <f>AB17*W17</f>
        <v>-3.0700302817564767E-3</v>
      </c>
      <c r="AO17" s="9">
        <f>AB17*X17</f>
        <v>-9.7678123982289936E-2</v>
      </c>
      <c r="AP17" s="9">
        <f>AB17*Y17</f>
        <v>-2.7113306626487138E-3</v>
      </c>
      <c r="AQ17" s="9">
        <f>AB17*Z17</f>
        <v>-7.1622984520430864E-9</v>
      </c>
      <c r="AR17" s="9">
        <f>AB17*AA17</f>
        <v>3.7355807430455412E-2</v>
      </c>
    </row>
    <row r="18" spans="1:44" ht="76" x14ac:dyDescent="0.35">
      <c r="A18" s="9" t="s">
        <v>213</v>
      </c>
      <c r="B18" s="9" t="s">
        <v>56</v>
      </c>
      <c r="C18" s="9" t="s">
        <v>190</v>
      </c>
      <c r="D18" s="9" t="s">
        <v>242</v>
      </c>
      <c r="E18" s="9" t="s">
        <v>209</v>
      </c>
      <c r="F18" s="9" t="s">
        <v>52</v>
      </c>
      <c r="G18" s="9" t="s">
        <v>239</v>
      </c>
      <c r="H18" s="9">
        <v>-0.5</v>
      </c>
      <c r="I18" s="9" t="s">
        <v>253</v>
      </c>
      <c r="J18" s="9" t="b">
        <v>1</v>
      </c>
      <c r="K18" s="9" t="s">
        <v>103</v>
      </c>
      <c r="L18" s="9">
        <f>AC42*AB42</f>
        <v>-7.5413779391995256E-2</v>
      </c>
      <c r="M18" s="9">
        <f>AD42*AB42</f>
        <v>1.1220071159452521E-8</v>
      </c>
      <c r="N18" s="9">
        <f>AE42*AB42</f>
        <v>1.3956427084248876E-10</v>
      </c>
      <c r="O18" s="9">
        <f>AF42*AB42</f>
        <v>2.0241714284736996E-9</v>
      </c>
      <c r="P18" s="9">
        <f>AG42*AB42</f>
        <v>7.2365838703426853E-10</v>
      </c>
      <c r="Q18" s="9">
        <f>AH42*AB42</f>
        <v>8.1661264299027645E-4</v>
      </c>
      <c r="R18" s="9">
        <f>AI42*AB42</f>
        <v>2.2437198325585541E-4</v>
      </c>
      <c r="S18" s="9">
        <f>AJ42*AB42</f>
        <v>1.9945659442591811E-4</v>
      </c>
      <c r="T18" s="9">
        <f>AK42*AB42</f>
        <v>8.3392939533271835E-4</v>
      </c>
      <c r="U18" s="9">
        <f>AL42*AB42</f>
        <v>1.4574425858831387E-7</v>
      </c>
      <c r="V18" s="9">
        <f>AM42*AB42</f>
        <v>7.4686836329868379E-5</v>
      </c>
      <c r="W18" s="9">
        <f>AN42*AB42</f>
        <v>1.3097693775188225E-2</v>
      </c>
      <c r="X18" s="9">
        <f>AO42*AB42</f>
        <v>0.24833047960759247</v>
      </c>
      <c r="Y18" s="9">
        <f>AP42*AB42</f>
        <v>1.2244806418603676E-2</v>
      </c>
      <c r="Z18" s="9">
        <f>AQ42*AB42</f>
        <v>4.8446945508788951E-8</v>
      </c>
      <c r="AA18" s="9">
        <f>AR42*AB42</f>
        <v>1.713653745831526</v>
      </c>
      <c r="AB18" s="9">
        <f>Parameter!D13</f>
        <v>-0.5</v>
      </c>
      <c r="AC18" s="9">
        <f>AB18*L18</f>
        <v>3.7706889695997628E-2</v>
      </c>
      <c r="AD18" s="9">
        <f>AB18*M18</f>
        <v>-5.6100355797262607E-9</v>
      </c>
      <c r="AE18" s="9">
        <f>AB18*N18</f>
        <v>-6.9782135421244378E-11</v>
      </c>
      <c r="AF18" s="9">
        <f>AB18*O18</f>
        <v>-1.0120857142368498E-9</v>
      </c>
      <c r="AG18" s="9">
        <f>AB18*P18</f>
        <v>-3.6182919351713427E-10</v>
      </c>
      <c r="AH18" s="9">
        <f>AB18*Q18</f>
        <v>-4.0830632149513823E-4</v>
      </c>
      <c r="AI18" s="9">
        <f>AB18*R18</f>
        <v>-1.121859916279277E-4</v>
      </c>
      <c r="AJ18" s="9">
        <f>AB18*S18</f>
        <v>-9.9728297212959055E-5</v>
      </c>
      <c r="AK18" s="9">
        <f>AB18*T18</f>
        <v>-4.1696469766635917E-4</v>
      </c>
      <c r="AL18" s="9">
        <f>AB18*U18</f>
        <v>-7.2872129294156937E-8</v>
      </c>
      <c r="AM18" s="9">
        <f>AB18*V18</f>
        <v>-3.7343418164934189E-5</v>
      </c>
      <c r="AN18" s="9">
        <f>AB18*W18</f>
        <v>-6.5488468875941125E-3</v>
      </c>
      <c r="AO18" s="9">
        <f>AB18*X18</f>
        <v>-0.12416523980379623</v>
      </c>
      <c r="AP18" s="9">
        <f>AB18*Y18</f>
        <v>-6.1224032093018382E-3</v>
      </c>
      <c r="AQ18" s="9">
        <f>AB18*Z18</f>
        <v>-2.4223472754394475E-8</v>
      </c>
      <c r="AR18" s="9">
        <f>AB18*AA18</f>
        <v>-0.85682687291576298</v>
      </c>
    </row>
    <row r="19" spans="1:44" ht="113.5" x14ac:dyDescent="0.35">
      <c r="A19" s="9" t="s">
        <v>210</v>
      </c>
      <c r="B19" s="9" t="s">
        <v>53</v>
      </c>
      <c r="C19" s="9" t="s">
        <v>190</v>
      </c>
      <c r="D19" s="9" t="s">
        <v>239</v>
      </c>
      <c r="E19" s="9" t="s">
        <v>210</v>
      </c>
      <c r="F19" s="9" t="s">
        <v>53</v>
      </c>
      <c r="G19" s="9" t="s">
        <v>239</v>
      </c>
      <c r="H19" s="9">
        <v>-1</v>
      </c>
      <c r="I19" s="9" t="s">
        <v>252</v>
      </c>
      <c r="J19" s="9" t="b">
        <v>0</v>
      </c>
      <c r="AB19" s="9">
        <f>H19</f>
        <v>-1</v>
      </c>
      <c r="AC19" s="9">
        <f t="shared" ref="AC19:AR19" si="6">+AC20</f>
        <v>2.2933107111305504E-2</v>
      </c>
      <c r="AD19" s="9">
        <f t="shared" si="6"/>
        <v>3.6133039487994271E-9</v>
      </c>
      <c r="AE19" s="9">
        <f t="shared" si="6"/>
        <v>3.723661120748826E-10</v>
      </c>
      <c r="AF19" s="9">
        <f t="shared" si="6"/>
        <v>1.9810642529854362E-9</v>
      </c>
      <c r="AG19" s="9">
        <f t="shared" si="6"/>
        <v>2.048955171636261E-9</v>
      </c>
      <c r="AH19" s="9">
        <f t="shared" si="6"/>
        <v>1.0864966131807273E-3</v>
      </c>
      <c r="AI19" s="9">
        <f t="shared" si="6"/>
        <v>9.9779632338382388E-5</v>
      </c>
      <c r="AJ19" s="9">
        <f t="shared" si="6"/>
        <v>8.8895523931956897E-5</v>
      </c>
      <c r="AK19" s="9">
        <f t="shared" si="6"/>
        <v>3.1800264658497047E-4</v>
      </c>
      <c r="AL19" s="9">
        <f t="shared" si="6"/>
        <v>1.4949253042907975E-7</v>
      </c>
      <c r="AM19" s="9">
        <f t="shared" si="6"/>
        <v>3.4406478563081316E-5</v>
      </c>
      <c r="AN19" s="9">
        <f t="shared" si="6"/>
        <v>3.8718350901162976E-2</v>
      </c>
      <c r="AO19" s="9">
        <f t="shared" si="6"/>
        <v>1.0680528699595726</v>
      </c>
      <c r="AP19" s="9">
        <f t="shared" si="6"/>
        <v>1.5098746203112295E-3</v>
      </c>
      <c r="AQ19" s="9">
        <f t="shared" si="6"/>
        <v>3.0773173056806833E-8</v>
      </c>
      <c r="AR19" s="9">
        <f t="shared" si="6"/>
        <v>0.26807837057621603</v>
      </c>
    </row>
    <row r="20" spans="1:44" ht="76" x14ac:dyDescent="0.35">
      <c r="A20" s="9" t="s">
        <v>214</v>
      </c>
      <c r="B20" s="9" t="s">
        <v>57</v>
      </c>
      <c r="C20" s="9" t="s">
        <v>190</v>
      </c>
      <c r="D20" s="9" t="s">
        <v>242</v>
      </c>
      <c r="E20" s="9" t="s">
        <v>210</v>
      </c>
      <c r="F20" s="9" t="s">
        <v>53</v>
      </c>
      <c r="G20" s="9" t="s">
        <v>239</v>
      </c>
      <c r="H20" s="9">
        <v>-1</v>
      </c>
      <c r="I20" s="9" t="s">
        <v>253</v>
      </c>
      <c r="J20" s="9" t="b">
        <v>1</v>
      </c>
      <c r="K20" s="9" t="s">
        <v>105</v>
      </c>
      <c r="L20" s="9">
        <f>AC61*AB61</f>
        <v>-2.2933107111305504E-2</v>
      </c>
      <c r="M20" s="9">
        <f>AD61*AB61</f>
        <v>-3.6133039487994271E-9</v>
      </c>
      <c r="N20" s="9">
        <f>AE61*AB61</f>
        <v>-3.723661120748826E-10</v>
      </c>
      <c r="O20" s="9">
        <f>AF61*AB61</f>
        <v>-1.9810642529854362E-9</v>
      </c>
      <c r="P20" s="9">
        <f>AG61*AB61</f>
        <v>-2.048955171636261E-9</v>
      </c>
      <c r="Q20" s="9">
        <f>AH61*AB61</f>
        <v>-1.0864966131807273E-3</v>
      </c>
      <c r="R20" s="9">
        <f>AI61*AB61</f>
        <v>-9.9779632338382388E-5</v>
      </c>
      <c r="S20" s="9">
        <f>AJ61*AB61</f>
        <v>-8.8895523931956897E-5</v>
      </c>
      <c r="T20" s="9">
        <f>AK61*AB61</f>
        <v>-3.1800264658497047E-4</v>
      </c>
      <c r="U20" s="9">
        <f>AL61*AB61</f>
        <v>-1.4949253042907975E-7</v>
      </c>
      <c r="V20" s="9">
        <f>AM61*AB61</f>
        <v>-3.4406478563081316E-5</v>
      </c>
      <c r="W20" s="9">
        <f>AN61*AB61</f>
        <v>-3.8718350901162976E-2</v>
      </c>
      <c r="X20" s="9">
        <f>AO61*AB61</f>
        <v>-1.0680528699595726</v>
      </c>
      <c r="Y20" s="9">
        <f>AP61*AB61</f>
        <v>-1.5098746203112295E-3</v>
      </c>
      <c r="Z20" s="9">
        <f>AQ61*AB61</f>
        <v>-3.0773173056806833E-8</v>
      </c>
      <c r="AA20" s="9">
        <f>AR61*AB61</f>
        <v>-0.26807837057621603</v>
      </c>
      <c r="AB20" s="9">
        <f>Parameter!D14</f>
        <v>-1</v>
      </c>
      <c r="AC20" s="9">
        <f>AB20*L20</f>
        <v>2.2933107111305504E-2</v>
      </c>
      <c r="AD20" s="9">
        <f>AB20*M20</f>
        <v>3.6133039487994271E-9</v>
      </c>
      <c r="AE20" s="9">
        <f>AB20*N20</f>
        <v>3.723661120748826E-10</v>
      </c>
      <c r="AF20" s="9">
        <f>AB20*O20</f>
        <v>1.9810642529854362E-9</v>
      </c>
      <c r="AG20" s="9">
        <f>AB20*P20</f>
        <v>2.048955171636261E-9</v>
      </c>
      <c r="AH20" s="9">
        <f>AB20*Q20</f>
        <v>1.0864966131807273E-3</v>
      </c>
      <c r="AI20" s="9">
        <f>AB20*R20</f>
        <v>9.9779632338382388E-5</v>
      </c>
      <c r="AJ20" s="9">
        <f>AB20*S20</f>
        <v>8.8895523931956897E-5</v>
      </c>
      <c r="AK20" s="9">
        <f>AB20*T20</f>
        <v>3.1800264658497047E-4</v>
      </c>
      <c r="AL20" s="9">
        <f>AB20*U20</f>
        <v>1.4949253042907975E-7</v>
      </c>
      <c r="AM20" s="9">
        <f>AB20*V20</f>
        <v>3.4406478563081316E-5</v>
      </c>
      <c r="AN20" s="9">
        <f>AB20*W20</f>
        <v>3.8718350901162976E-2</v>
      </c>
      <c r="AO20" s="9">
        <f>AB20*X20</f>
        <v>1.0680528699595726</v>
      </c>
      <c r="AP20" s="9">
        <f>AB20*Y20</f>
        <v>1.5098746203112295E-3</v>
      </c>
      <c r="AQ20" s="9">
        <f>AB20*Z20</f>
        <v>3.0773173056806833E-8</v>
      </c>
      <c r="AR20" s="9">
        <f>AB20*AA20</f>
        <v>0.26807837057621603</v>
      </c>
    </row>
    <row r="21" spans="1:44" ht="113.5" x14ac:dyDescent="0.35">
      <c r="A21" s="9" t="s">
        <v>211</v>
      </c>
      <c r="B21" s="9" t="s">
        <v>54</v>
      </c>
      <c r="C21" s="9" t="s">
        <v>190</v>
      </c>
      <c r="D21" s="9" t="s">
        <v>239</v>
      </c>
      <c r="E21" s="9" t="s">
        <v>211</v>
      </c>
      <c r="F21" s="9" t="s">
        <v>54</v>
      </c>
      <c r="G21" s="9" t="s">
        <v>239</v>
      </c>
      <c r="H21" s="9">
        <v>-1</v>
      </c>
      <c r="I21" s="9" t="s">
        <v>252</v>
      </c>
      <c r="J21" s="9" t="b">
        <v>0</v>
      </c>
      <c r="AB21" s="9">
        <f>H21</f>
        <v>-1</v>
      </c>
      <c r="AC21" s="9">
        <f t="shared" ref="AC21:AR21" si="7">+AC22</f>
        <v>2.1802007317800957E-2</v>
      </c>
      <c r="AD21" s="9">
        <f t="shared" si="7"/>
        <v>3.5673456243292719E-9</v>
      </c>
      <c r="AE21" s="9">
        <f t="shared" si="7"/>
        <v>5.0326236633998355E-10</v>
      </c>
      <c r="AF21" s="9">
        <f t="shared" si="7"/>
        <v>1.4144288793194547E-9</v>
      </c>
      <c r="AG21" s="9">
        <f t="shared" si="7"/>
        <v>2.0717902494032872E-9</v>
      </c>
      <c r="AH21" s="9">
        <f t="shared" si="7"/>
        <v>1.0774749935833223E-3</v>
      </c>
      <c r="AI21" s="9">
        <f t="shared" si="7"/>
        <v>1.0884455355042775E-4</v>
      </c>
      <c r="AJ21" s="9">
        <f t="shared" si="7"/>
        <v>1.0049819709618087E-4</v>
      </c>
      <c r="AK21" s="9">
        <f t="shared" si="7"/>
        <v>3.6185681887373577E-4</v>
      </c>
      <c r="AL21" s="9">
        <f t="shared" si="7"/>
        <v>1.9549460499614273E-7</v>
      </c>
      <c r="AM21" s="9">
        <f t="shared" si="7"/>
        <v>3.8120701895811622E-5</v>
      </c>
      <c r="AN21" s="9">
        <f t="shared" si="7"/>
        <v>2.6128431020812061E-2</v>
      </c>
      <c r="AO21" s="9">
        <f t="shared" si="7"/>
        <v>1.0262831009916986</v>
      </c>
      <c r="AP21" s="9">
        <f t="shared" si="7"/>
        <v>1.6619632596818468E-3</v>
      </c>
      <c r="AQ21" s="9">
        <f t="shared" si="7"/>
        <v>4.4456770024514151E-8</v>
      </c>
      <c r="AR21" s="9">
        <f t="shared" si="7"/>
        <v>0.27826195976172718</v>
      </c>
    </row>
    <row r="22" spans="1:44" ht="76" x14ac:dyDescent="0.35">
      <c r="A22" s="9" t="s">
        <v>215</v>
      </c>
      <c r="B22" s="9" t="s">
        <v>58</v>
      </c>
      <c r="C22" s="9" t="s">
        <v>190</v>
      </c>
      <c r="D22" s="9" t="s">
        <v>242</v>
      </c>
      <c r="E22" s="9" t="s">
        <v>211</v>
      </c>
      <c r="F22" s="9" t="s">
        <v>54</v>
      </c>
      <c r="G22" s="9" t="s">
        <v>239</v>
      </c>
      <c r="H22" s="9">
        <v>-1</v>
      </c>
      <c r="I22" s="9" t="s">
        <v>253</v>
      </c>
      <c r="J22" s="9" t="b">
        <v>1</v>
      </c>
      <c r="K22" s="9" t="s">
        <v>107</v>
      </c>
      <c r="L22" s="9">
        <f>AC68*AB68</f>
        <v>-2.1802007317800957E-2</v>
      </c>
      <c r="M22" s="9">
        <f>AD68*AB68</f>
        <v>-3.5673456243292719E-9</v>
      </c>
      <c r="N22" s="9">
        <f>AE68*AB68</f>
        <v>-5.0326236633998355E-10</v>
      </c>
      <c r="O22" s="9">
        <f>AF68*AB68</f>
        <v>-1.4144288793194547E-9</v>
      </c>
      <c r="P22" s="9">
        <f>AG68*AB68</f>
        <v>-2.0717902494032872E-9</v>
      </c>
      <c r="Q22" s="9">
        <f>AH68*AB68</f>
        <v>-1.0774749935833223E-3</v>
      </c>
      <c r="R22" s="9">
        <f>AI68*AB68</f>
        <v>-1.0884455355042775E-4</v>
      </c>
      <c r="S22" s="9">
        <f>AJ68*AB68</f>
        <v>-1.0049819709618087E-4</v>
      </c>
      <c r="T22" s="9">
        <f>AK68*AB68</f>
        <v>-3.6185681887373577E-4</v>
      </c>
      <c r="U22" s="9">
        <f>AL68*AB68</f>
        <v>-1.9549460499614273E-7</v>
      </c>
      <c r="V22" s="9">
        <f>AM68*AB68</f>
        <v>-3.8120701895811622E-5</v>
      </c>
      <c r="W22" s="9">
        <f>AN68*AB68</f>
        <v>-2.6128431020812061E-2</v>
      </c>
      <c r="X22" s="9">
        <f>AO68*AB68</f>
        <v>-1.0262831009916986</v>
      </c>
      <c r="Y22" s="9">
        <f>AP68*AB68</f>
        <v>-1.6619632596818468E-3</v>
      </c>
      <c r="Z22" s="9">
        <f>AQ68*AB68</f>
        <v>-4.4456770024514151E-8</v>
      </c>
      <c r="AA22" s="9">
        <f>AR68*AB68</f>
        <v>-0.27826195976172718</v>
      </c>
      <c r="AB22" s="9">
        <f>Parameter!D15</f>
        <v>-1</v>
      </c>
      <c r="AC22" s="9">
        <f>AB22*L22</f>
        <v>2.1802007317800957E-2</v>
      </c>
      <c r="AD22" s="9">
        <f>AB22*M22</f>
        <v>3.5673456243292719E-9</v>
      </c>
      <c r="AE22" s="9">
        <f>AB22*N22</f>
        <v>5.0326236633998355E-10</v>
      </c>
      <c r="AF22" s="9">
        <f>AB22*O22</f>
        <v>1.4144288793194547E-9</v>
      </c>
      <c r="AG22" s="9">
        <f>AB22*P22</f>
        <v>2.0717902494032872E-9</v>
      </c>
      <c r="AH22" s="9">
        <f>AB22*Q22</f>
        <v>1.0774749935833223E-3</v>
      </c>
      <c r="AI22" s="9">
        <f>AB22*R22</f>
        <v>1.0884455355042775E-4</v>
      </c>
      <c r="AJ22" s="9">
        <f>AB22*S22</f>
        <v>1.0049819709618087E-4</v>
      </c>
      <c r="AK22" s="9">
        <f>AB22*T22</f>
        <v>3.6185681887373577E-4</v>
      </c>
      <c r="AL22" s="9">
        <f>AB22*U22</f>
        <v>1.9549460499614273E-7</v>
      </c>
      <c r="AM22" s="9">
        <f>AB22*V22</f>
        <v>3.8120701895811622E-5</v>
      </c>
      <c r="AN22" s="9">
        <f>AB22*W22</f>
        <v>2.6128431020812061E-2</v>
      </c>
      <c r="AO22" s="9">
        <f>AB22*X22</f>
        <v>1.0262831009916986</v>
      </c>
      <c r="AP22" s="9">
        <f>AB22*Y22</f>
        <v>1.6619632596818468E-3</v>
      </c>
      <c r="AQ22" s="9">
        <f>AB22*Z22</f>
        <v>4.4456770024514151E-8</v>
      </c>
      <c r="AR22" s="9">
        <f>AB22*AA22</f>
        <v>0.27826195976172718</v>
      </c>
    </row>
    <row r="23" spans="1:44" ht="76" x14ac:dyDescent="0.35">
      <c r="A23" s="9" t="s">
        <v>212</v>
      </c>
      <c r="B23" s="9" t="s">
        <v>55</v>
      </c>
      <c r="C23" s="9" t="s">
        <v>190</v>
      </c>
      <c r="D23" s="9" t="s">
        <v>242</v>
      </c>
      <c r="E23" s="9" t="s">
        <v>212</v>
      </c>
      <c r="F23" s="9" t="s">
        <v>55</v>
      </c>
      <c r="G23" s="9" t="s">
        <v>242</v>
      </c>
      <c r="H23" s="9">
        <v>-1</v>
      </c>
      <c r="I23" s="9" t="s">
        <v>252</v>
      </c>
      <c r="J23" s="9" t="b">
        <v>0</v>
      </c>
      <c r="AB23" s="9">
        <f>H23</f>
        <v>-1</v>
      </c>
      <c r="AC23" s="9">
        <f t="shared" ref="AC23:AR23" si="8">+AC24+AC25+AC26+AC27+AC28+AC29+AC30+AC31+AC32+AC33+AC34+AC35+AC36+AC37+AC38+AC39+AC40+AC41</f>
        <v>0.18205734821729491</v>
      </c>
      <c r="AD23" s="9">
        <f t="shared" si="8"/>
        <v>-5.9887789155897211E-10</v>
      </c>
      <c r="AE23" s="9">
        <f t="shared" si="8"/>
        <v>1.8565236336023325E-10</v>
      </c>
      <c r="AF23" s="9">
        <f t="shared" si="8"/>
        <v>-2.1570929803731429E-10</v>
      </c>
      <c r="AG23" s="9">
        <f t="shared" si="8"/>
        <v>-4.3749817969299315E-10</v>
      </c>
      <c r="AH23" s="9">
        <f t="shared" si="8"/>
        <v>-3.3447700670416464E-4</v>
      </c>
      <c r="AI23" s="9">
        <f t="shared" si="8"/>
        <v>-8.2598834464030059E-5</v>
      </c>
      <c r="AJ23" s="9">
        <f t="shared" si="8"/>
        <v>-6.1476824302753366E-5</v>
      </c>
      <c r="AK23" s="9">
        <f t="shared" si="8"/>
        <v>-3.2859315866322494E-4</v>
      </c>
      <c r="AL23" s="9">
        <f t="shared" si="8"/>
        <v>8.9499045076364434E-7</v>
      </c>
      <c r="AM23" s="9">
        <f t="shared" si="8"/>
        <v>-2.8949844691199867E-5</v>
      </c>
      <c r="AN23" s="9">
        <f t="shared" si="8"/>
        <v>-6.1400605635129534E-3</v>
      </c>
      <c r="AO23" s="9">
        <f t="shared" si="8"/>
        <v>-0.19535624796457987</v>
      </c>
      <c r="AP23" s="9">
        <f t="shared" si="8"/>
        <v>-5.4226613252974275E-3</v>
      </c>
      <c r="AQ23" s="9">
        <f t="shared" si="8"/>
        <v>-1.4324596904086173E-8</v>
      </c>
      <c r="AR23" s="9">
        <f t="shared" si="8"/>
        <v>7.4711614860910824E-2</v>
      </c>
    </row>
    <row r="24" spans="1:44" ht="76" x14ac:dyDescent="0.35">
      <c r="A24" s="9" t="s">
        <v>216</v>
      </c>
      <c r="B24" s="9" t="s">
        <v>59</v>
      </c>
      <c r="C24" s="9" t="s">
        <v>191</v>
      </c>
      <c r="D24" s="9" t="s">
        <v>243</v>
      </c>
      <c r="E24" s="9" t="s">
        <v>212</v>
      </c>
      <c r="F24" s="9" t="s">
        <v>55</v>
      </c>
      <c r="G24" s="9" t="s">
        <v>242</v>
      </c>
      <c r="H24" s="9">
        <v>-2.2249999999999999E-2</v>
      </c>
      <c r="I24" s="9" t="s">
        <v>253</v>
      </c>
      <c r="J24" s="9" t="b">
        <v>0</v>
      </c>
      <c r="K24" s="9" t="s">
        <v>109</v>
      </c>
      <c r="L24" s="9">
        <v>7.7066777005589532E-2</v>
      </c>
      <c r="M24" s="9">
        <v>6.402536531517956E-9</v>
      </c>
      <c r="N24" s="9">
        <v>1.4262036635624469E-9</v>
      </c>
      <c r="O24" s="9">
        <v>1.5477840105608141E-8</v>
      </c>
      <c r="P24" s="9">
        <v>6.9399782334895619E-9</v>
      </c>
      <c r="Q24" s="9">
        <v>2.163581304222899E-3</v>
      </c>
      <c r="R24" s="9">
        <v>2.041083242763148E-4</v>
      </c>
      <c r="S24" s="9">
        <v>1.595775567622508E-4</v>
      </c>
      <c r="T24" s="9">
        <v>5.2652088368769967E-4</v>
      </c>
      <c r="U24" s="9">
        <v>5.6672331668426052E-7</v>
      </c>
      <c r="V24" s="9">
        <v>4.7442212478853127E-5</v>
      </c>
      <c r="W24" s="9">
        <v>0.30783071783792282</v>
      </c>
      <c r="X24" s="9">
        <v>2.460357086066963</v>
      </c>
      <c r="Y24" s="9">
        <v>5.0258631874219159E-3</v>
      </c>
      <c r="Z24" s="9">
        <v>2.0096689658806739E-7</v>
      </c>
      <c r="AA24" s="9">
        <v>0.51339355905937734</v>
      </c>
      <c r="AB24" s="9">
        <f>Parameter!D16</f>
        <v>-2.2249999999999999E-2</v>
      </c>
      <c r="AC24" s="9">
        <f t="shared" ref="AC24:AC41" si="9">AB24*L24</f>
        <v>-1.7147357883743671E-3</v>
      </c>
      <c r="AD24" s="9">
        <f t="shared" ref="AD24:AD41" si="10">AB24*M24</f>
        <v>-1.4245643782627451E-10</v>
      </c>
      <c r="AE24" s="9">
        <f t="shared" ref="AE24:AE41" si="11">AB24*N24</f>
        <v>-3.1733031514264444E-11</v>
      </c>
      <c r="AF24" s="9">
        <f t="shared" ref="AF24:AF41" si="12">AB24*O24</f>
        <v>-3.4438194234978113E-10</v>
      </c>
      <c r="AG24" s="9">
        <f t="shared" ref="AG24:AG41" si="13">AB24*P24</f>
        <v>-1.5441451569514275E-10</v>
      </c>
      <c r="AH24" s="9">
        <f t="shared" ref="AH24:AH41" si="14">AB24*Q24</f>
        <v>-4.8139684018959496E-5</v>
      </c>
      <c r="AI24" s="9">
        <f t="shared" ref="AI24:AI41" si="15">AB24*R24</f>
        <v>-4.5414102151480043E-6</v>
      </c>
      <c r="AJ24" s="9">
        <f t="shared" ref="AJ24:AJ41" si="16">AB24*S24</f>
        <v>-3.5506006379600801E-6</v>
      </c>
      <c r="AK24" s="9">
        <f t="shared" ref="AK24:AK41" si="17">AB24*T24</f>
        <v>-1.1715089662051316E-5</v>
      </c>
      <c r="AL24" s="9">
        <f t="shared" ref="AL24:AL41" si="18">AB24*U24</f>
        <v>-1.2609593796224795E-8</v>
      </c>
      <c r="AM24" s="9">
        <f t="shared" ref="AM24:AM41" si="19">AB24*V24</f>
        <v>-1.0555892276544819E-6</v>
      </c>
      <c r="AN24" s="9">
        <f t="shared" ref="AN24:AN41" si="20">AB24*W24</f>
        <v>-6.8492334718937824E-3</v>
      </c>
      <c r="AO24" s="9">
        <f t="shared" ref="AO24:AO41" si="21">AB24*X24</f>
        <v>-5.4742945164989926E-2</v>
      </c>
      <c r="AP24" s="9">
        <f t="shared" ref="AP24:AP41" si="22">AB24*Y24</f>
        <v>-1.1182545592013763E-4</v>
      </c>
      <c r="AQ24" s="9">
        <f t="shared" ref="AQ24:AQ41" si="23">AB24*Z24</f>
        <v>-4.4715134490844995E-9</v>
      </c>
      <c r="AR24" s="9">
        <f t="shared" ref="AR24:AR41" si="24">AB24*AA24</f>
        <v>-1.1423006689071145E-2</v>
      </c>
    </row>
    <row r="25" spans="1:44" ht="51" x14ac:dyDescent="0.35">
      <c r="A25" s="9" t="s">
        <v>217</v>
      </c>
      <c r="B25" s="9" t="s">
        <v>60</v>
      </c>
      <c r="C25" s="9" t="s">
        <v>191</v>
      </c>
      <c r="D25" s="9" t="s">
        <v>239</v>
      </c>
      <c r="E25" s="9" t="s">
        <v>212</v>
      </c>
      <c r="F25" s="9" t="s">
        <v>55</v>
      </c>
      <c r="G25" s="9" t="s">
        <v>242</v>
      </c>
      <c r="H25" s="9">
        <v>0.2</v>
      </c>
      <c r="I25" s="9" t="s">
        <v>253</v>
      </c>
      <c r="J25" s="9" t="b">
        <v>0</v>
      </c>
      <c r="K25" s="9" t="s">
        <v>111</v>
      </c>
      <c r="L25" s="9">
        <v>5.8584248024418639E-2</v>
      </c>
      <c r="M25" s="9">
        <v>3.7604762752073811E-9</v>
      </c>
      <c r="N25" s="9">
        <v>4.5481180509114463E-9</v>
      </c>
      <c r="O25" s="9">
        <v>5.06654711494131E-9</v>
      </c>
      <c r="P25" s="9">
        <v>2.1630683853581281E-9</v>
      </c>
      <c r="Q25" s="9">
        <v>2.5897913783591718E-3</v>
      </c>
      <c r="R25" s="9">
        <v>2.426064709514234E-4</v>
      </c>
      <c r="S25" s="9">
        <v>2.5962673623235177E-4</v>
      </c>
      <c r="T25" s="9">
        <v>8.9292098111892185E-4</v>
      </c>
      <c r="U25" s="9">
        <v>6.1113643031451868E-6</v>
      </c>
      <c r="V25" s="9">
        <v>7.9774235920693177E-5</v>
      </c>
      <c r="W25" s="9">
        <v>6.3213265693489409E-2</v>
      </c>
      <c r="X25" s="9">
        <v>0.73003663993558932</v>
      </c>
      <c r="Y25" s="9">
        <v>1.0444813600663931E-2</v>
      </c>
      <c r="Z25" s="9">
        <v>2.2915072346323399E-7</v>
      </c>
      <c r="AA25" s="9">
        <v>0.90112988808502903</v>
      </c>
      <c r="AB25" s="9">
        <f>Parameter!D17</f>
        <v>0.2</v>
      </c>
      <c r="AC25" s="9">
        <f t="shared" si="9"/>
        <v>1.1716849604883728E-2</v>
      </c>
      <c r="AD25" s="9">
        <f t="shared" si="10"/>
        <v>7.5209525504147626E-10</v>
      </c>
      <c r="AE25" s="9">
        <f t="shared" si="11"/>
        <v>9.0962361018228927E-10</v>
      </c>
      <c r="AF25" s="9">
        <f t="shared" si="12"/>
        <v>1.0133094229882621E-9</v>
      </c>
      <c r="AG25" s="9">
        <f t="shared" si="13"/>
        <v>4.3261367707162561E-10</v>
      </c>
      <c r="AH25" s="9">
        <f t="shared" si="14"/>
        <v>5.1795827567183443E-4</v>
      </c>
      <c r="AI25" s="9">
        <f t="shared" si="15"/>
        <v>4.852129419028468E-5</v>
      </c>
      <c r="AJ25" s="9">
        <f t="shared" si="16"/>
        <v>5.1925347246470356E-5</v>
      </c>
      <c r="AK25" s="9">
        <f t="shared" si="17"/>
        <v>1.7858419622378437E-4</v>
      </c>
      <c r="AL25" s="9">
        <f t="shared" si="18"/>
        <v>1.2222728606290375E-6</v>
      </c>
      <c r="AM25" s="9">
        <f t="shared" si="19"/>
        <v>1.5954847184138637E-5</v>
      </c>
      <c r="AN25" s="9">
        <f t="shared" si="20"/>
        <v>1.2642653138697883E-2</v>
      </c>
      <c r="AO25" s="9">
        <f t="shared" si="21"/>
        <v>0.14600732798711788</v>
      </c>
      <c r="AP25" s="9">
        <f t="shared" si="22"/>
        <v>2.0889627201327861E-3</v>
      </c>
      <c r="AQ25" s="9">
        <f t="shared" si="23"/>
        <v>4.58301446926468E-8</v>
      </c>
      <c r="AR25" s="9">
        <f t="shared" si="24"/>
        <v>0.18022597761700582</v>
      </c>
    </row>
    <row r="26" spans="1:44" ht="63.5" x14ac:dyDescent="0.35">
      <c r="A26" s="9" t="s">
        <v>218</v>
      </c>
      <c r="B26" s="9" t="s">
        <v>61</v>
      </c>
      <c r="C26" s="9" t="s">
        <v>191</v>
      </c>
      <c r="D26" s="9" t="s">
        <v>243</v>
      </c>
      <c r="E26" s="9" t="s">
        <v>212</v>
      </c>
      <c r="F26" s="9" t="s">
        <v>55</v>
      </c>
      <c r="G26" s="9" t="s">
        <v>242</v>
      </c>
      <c r="H26" s="9">
        <v>-0.13800000000000001</v>
      </c>
      <c r="I26" s="9" t="s">
        <v>253</v>
      </c>
      <c r="J26" s="9" t="b">
        <v>0</v>
      </c>
      <c r="K26" s="9" t="s">
        <v>113</v>
      </c>
      <c r="L26" s="9">
        <v>4.6563296004294957E-2</v>
      </c>
      <c r="M26" s="9">
        <v>8.3706793782448386E-9</v>
      </c>
      <c r="N26" s="9">
        <v>1.66923390616585E-9</v>
      </c>
      <c r="O26" s="9">
        <v>1.6025512904291189E-9</v>
      </c>
      <c r="P26" s="9">
        <v>9.6281616332673374E-10</v>
      </c>
      <c r="Q26" s="9">
        <v>2.7686620671019909E-3</v>
      </c>
      <c r="R26" s="9">
        <v>5.7011482763571879E-4</v>
      </c>
      <c r="S26" s="9">
        <v>4.6399088292410851E-4</v>
      </c>
      <c r="T26" s="9">
        <v>2.215666210359984E-3</v>
      </c>
      <c r="U26" s="9">
        <v>5.478949751943936E-7</v>
      </c>
      <c r="V26" s="9">
        <v>2.0177208530554669E-4</v>
      </c>
      <c r="W26" s="9">
        <v>2.864631384424399E-2</v>
      </c>
      <c r="X26" s="9">
        <v>0.81691905179362212</v>
      </c>
      <c r="Y26" s="9">
        <v>3.9562689148783352E-3</v>
      </c>
      <c r="Z26" s="9">
        <v>8.0412458191092287E-8</v>
      </c>
      <c r="AA26" s="9">
        <v>0.61306352028392619</v>
      </c>
      <c r="AB26" s="9">
        <f>Parameter!D18</f>
        <v>-0.13800000000000001</v>
      </c>
      <c r="AC26" s="9">
        <f t="shared" si="9"/>
        <v>-6.4257348485927046E-3</v>
      </c>
      <c r="AD26" s="9">
        <f t="shared" si="10"/>
        <v>-1.1551537541977878E-9</v>
      </c>
      <c r="AE26" s="9">
        <f t="shared" si="11"/>
        <v>-2.3035427905088733E-10</v>
      </c>
      <c r="AF26" s="9">
        <f t="shared" si="12"/>
        <v>-2.2115207807921842E-10</v>
      </c>
      <c r="AG26" s="9">
        <f t="shared" si="13"/>
        <v>-1.3286863053908927E-10</v>
      </c>
      <c r="AH26" s="9">
        <f t="shared" si="14"/>
        <v>-3.8207536526007479E-4</v>
      </c>
      <c r="AI26" s="9">
        <f t="shared" si="15"/>
        <v>-7.8675846213729204E-5</v>
      </c>
      <c r="AJ26" s="9">
        <f t="shared" si="16"/>
        <v>-6.4030741843526978E-5</v>
      </c>
      <c r="AK26" s="9">
        <f t="shared" si="17"/>
        <v>-3.057619370296778E-4</v>
      </c>
      <c r="AL26" s="9">
        <f t="shared" si="18"/>
        <v>-7.5609506576826322E-8</v>
      </c>
      <c r="AM26" s="9">
        <f t="shared" si="19"/>
        <v>-2.7844547772165446E-5</v>
      </c>
      <c r="AN26" s="9">
        <f t="shared" si="20"/>
        <v>-3.9531913105056707E-3</v>
      </c>
      <c r="AO26" s="9">
        <f t="shared" si="21"/>
        <v>-0.11273482914751987</v>
      </c>
      <c r="AP26" s="9">
        <f t="shared" si="22"/>
        <v>-5.4596511025321035E-4</v>
      </c>
      <c r="AQ26" s="9">
        <f t="shared" si="23"/>
        <v>-1.1096919230370736E-8</v>
      </c>
      <c r="AR26" s="9">
        <f t="shared" si="24"/>
        <v>-8.4602765799181814E-2</v>
      </c>
    </row>
    <row r="27" spans="1:44" ht="51" x14ac:dyDescent="0.35">
      <c r="A27" s="9" t="s">
        <v>219</v>
      </c>
      <c r="B27" s="9" t="s">
        <v>62</v>
      </c>
      <c r="C27" s="9" t="s">
        <v>190</v>
      </c>
      <c r="D27" s="9" t="s">
        <v>243</v>
      </c>
      <c r="E27" s="9" t="s">
        <v>212</v>
      </c>
      <c r="F27" s="9" t="s">
        <v>55</v>
      </c>
      <c r="G27" s="9" t="s">
        <v>242</v>
      </c>
      <c r="H27" s="9">
        <v>0.3</v>
      </c>
      <c r="I27" s="9" t="s">
        <v>253</v>
      </c>
      <c r="J27" s="9" t="b">
        <v>0</v>
      </c>
      <c r="K27" s="9" t="s">
        <v>115</v>
      </c>
      <c r="L27" s="9">
        <v>3.0974054272406911E-4</v>
      </c>
      <c r="M27" s="9">
        <v>1.5765961614265349E-11</v>
      </c>
      <c r="N27" s="9">
        <v>1.655245468212227E-11</v>
      </c>
      <c r="O27" s="9">
        <v>4.6494778693260929E-11</v>
      </c>
      <c r="P27" s="9">
        <v>4.9053654295195233E-12</v>
      </c>
      <c r="Q27" s="9">
        <v>5.4275347281213197E-5</v>
      </c>
      <c r="R27" s="9">
        <v>7.2594054247415423E-7</v>
      </c>
      <c r="S27" s="9">
        <v>1.630578789203003E-6</v>
      </c>
      <c r="T27" s="9">
        <v>2.5387297337461032E-6</v>
      </c>
      <c r="U27" s="9">
        <v>3.1719761261650253E-8</v>
      </c>
      <c r="V27" s="9">
        <v>2.2311383772157039E-7</v>
      </c>
      <c r="W27" s="9">
        <v>2.3178496694888599E-4</v>
      </c>
      <c r="X27" s="9">
        <v>1.9021901916218039E-3</v>
      </c>
      <c r="Y27" s="9">
        <v>1.5218652702543979E-4</v>
      </c>
      <c r="Z27" s="9">
        <v>8.1217964624151771E-10</v>
      </c>
      <c r="AA27" s="9">
        <v>7.1222998808550394E-3</v>
      </c>
      <c r="AB27" s="9">
        <f>Parameter!D19</f>
        <v>0.3</v>
      </c>
      <c r="AC27" s="9">
        <f t="shared" si="9"/>
        <v>9.2922162817220727E-5</v>
      </c>
      <c r="AD27" s="9">
        <f t="shared" si="10"/>
        <v>4.7297884842796046E-12</v>
      </c>
      <c r="AE27" s="9">
        <f t="shared" si="11"/>
        <v>4.9657364046366811E-12</v>
      </c>
      <c r="AF27" s="9">
        <f t="shared" si="12"/>
        <v>1.3948433607978278E-11</v>
      </c>
      <c r="AG27" s="9">
        <f t="shared" si="13"/>
        <v>1.471609628855857E-12</v>
      </c>
      <c r="AH27" s="9">
        <f t="shared" si="14"/>
        <v>1.6282604184363958E-5</v>
      </c>
      <c r="AI27" s="9">
        <f t="shared" si="15"/>
        <v>2.1778216274224625E-7</v>
      </c>
      <c r="AJ27" s="9">
        <f t="shared" si="16"/>
        <v>4.8917363676090091E-7</v>
      </c>
      <c r="AK27" s="9">
        <f t="shared" si="17"/>
        <v>7.6161892012383088E-7</v>
      </c>
      <c r="AL27" s="9">
        <f t="shared" si="18"/>
        <v>9.5159283784950752E-9</v>
      </c>
      <c r="AM27" s="9">
        <f t="shared" si="19"/>
        <v>6.6934151316471111E-8</v>
      </c>
      <c r="AN27" s="9">
        <f t="shared" si="20"/>
        <v>6.9535490084665793E-5</v>
      </c>
      <c r="AO27" s="9">
        <f t="shared" si="21"/>
        <v>5.7065705748654116E-4</v>
      </c>
      <c r="AP27" s="9">
        <f t="shared" si="22"/>
        <v>4.5655958107631938E-5</v>
      </c>
      <c r="AQ27" s="9">
        <f t="shared" si="23"/>
        <v>2.4365389387245528E-10</v>
      </c>
      <c r="AR27" s="9">
        <f t="shared" si="24"/>
        <v>2.1366899642565117E-3</v>
      </c>
    </row>
    <row r="28" spans="1:44" ht="63.5" x14ac:dyDescent="0.35">
      <c r="A28" s="9" t="s">
        <v>220</v>
      </c>
      <c r="B28" s="9" t="s">
        <v>63</v>
      </c>
      <c r="C28" s="9" t="s">
        <v>192</v>
      </c>
      <c r="D28" s="9" t="s">
        <v>244</v>
      </c>
      <c r="E28" s="9" t="s">
        <v>212</v>
      </c>
      <c r="F28" s="9" t="s">
        <v>55</v>
      </c>
      <c r="G28" s="9" t="s">
        <v>242</v>
      </c>
      <c r="H28" s="9">
        <v>7.9012345679012348E-3</v>
      </c>
      <c r="I28" s="9" t="s">
        <v>253</v>
      </c>
      <c r="J28" s="9" t="b">
        <v>0</v>
      </c>
      <c r="K28" s="9" t="s">
        <v>117</v>
      </c>
      <c r="L28" s="9">
        <v>0.32274564607413148</v>
      </c>
      <c r="M28" s="9">
        <v>2.845414232795141E-7</v>
      </c>
      <c r="N28" s="9">
        <v>5.9358228843035381E-9</v>
      </c>
      <c r="O28" s="9">
        <v>9.6306379438210898E-9</v>
      </c>
      <c r="P28" s="9">
        <v>2.96372383221975E-9</v>
      </c>
      <c r="Q28" s="9">
        <v>8.6373579952683174E-3</v>
      </c>
      <c r="R28" s="9">
        <v>1.0980383839803681E-3</v>
      </c>
      <c r="S28" s="9">
        <v>1.134438329858875E-3</v>
      </c>
      <c r="T28" s="9">
        <v>2.6872772930311272E-3</v>
      </c>
      <c r="U28" s="9">
        <v>1.291244265976907E-6</v>
      </c>
      <c r="V28" s="9">
        <v>2.4590339527707052E-4</v>
      </c>
      <c r="W28" s="9">
        <v>8.889344079083264E-2</v>
      </c>
      <c r="X28" s="9">
        <v>0.26963916735088789</v>
      </c>
      <c r="Y28" s="9">
        <v>1.5343158679544749E-2</v>
      </c>
      <c r="Z28" s="9">
        <v>1.8926796108575011E-7</v>
      </c>
      <c r="AA28" s="9">
        <v>43.184252278470652</v>
      </c>
      <c r="AB28" s="9">
        <f>Parameter!D20</f>
        <v>7.9012345679012348E-3</v>
      </c>
      <c r="AC28" s="9">
        <f t="shared" si="9"/>
        <v>2.550089055400545E-3</v>
      </c>
      <c r="AD28" s="9">
        <f t="shared" si="10"/>
        <v>2.2482285296159141E-9</v>
      </c>
      <c r="AE28" s="9">
        <f t="shared" si="11"/>
        <v>4.6900328962398324E-11</v>
      </c>
      <c r="AF28" s="9">
        <f t="shared" si="12"/>
        <v>7.609392943266047E-11</v>
      </c>
      <c r="AG28" s="9">
        <f t="shared" si="13"/>
        <v>2.3417077192847409E-11</v>
      </c>
      <c r="AH28" s="9">
        <f t="shared" si="14"/>
        <v>6.8245791567552141E-5</v>
      </c>
      <c r="AI28" s="9">
        <f t="shared" si="15"/>
        <v>8.675858836388094E-6</v>
      </c>
      <c r="AJ28" s="9">
        <f t="shared" si="16"/>
        <v>8.9634633470330867E-6</v>
      </c>
      <c r="AK28" s="9">
        <f t="shared" si="17"/>
        <v>2.1232808241233597E-5</v>
      </c>
      <c r="AL28" s="9">
        <f t="shared" si="18"/>
        <v>1.0202423829940994E-8</v>
      </c>
      <c r="AM28" s="9">
        <f t="shared" si="19"/>
        <v>1.942940407127471E-6</v>
      </c>
      <c r="AN28" s="9">
        <f t="shared" si="20"/>
        <v>7.0236792723620857E-4</v>
      </c>
      <c r="AO28" s="9">
        <f t="shared" si="21"/>
        <v>2.1304823099329412E-3</v>
      </c>
      <c r="AP28" s="9">
        <f t="shared" si="22"/>
        <v>1.2122989573961284E-4</v>
      </c>
      <c r="AQ28" s="9">
        <f t="shared" si="23"/>
        <v>1.4954505567269144E-9</v>
      </c>
      <c r="AR28" s="9">
        <f t="shared" si="24"/>
        <v>0.34120890689161998</v>
      </c>
    </row>
    <row r="29" spans="1:44" ht="51" x14ac:dyDescent="0.35">
      <c r="A29" s="9" t="s">
        <v>221</v>
      </c>
      <c r="B29" s="9" t="s">
        <v>64</v>
      </c>
      <c r="C29" s="9" t="s">
        <v>190</v>
      </c>
      <c r="D29" s="9" t="s">
        <v>245</v>
      </c>
      <c r="E29" s="9" t="s">
        <v>212</v>
      </c>
      <c r="F29" s="9" t="s">
        <v>55</v>
      </c>
      <c r="G29" s="9" t="s">
        <v>242</v>
      </c>
      <c r="H29" s="9">
        <v>-0.505</v>
      </c>
      <c r="I29" s="9" t="s">
        <v>253</v>
      </c>
      <c r="J29" s="9" t="b">
        <v>0</v>
      </c>
      <c r="K29" s="9" t="s">
        <v>119</v>
      </c>
      <c r="L29" s="9">
        <v>3.5123932461802549E-3</v>
      </c>
      <c r="M29" s="9">
        <v>4.5957286622770249E-10</v>
      </c>
      <c r="N29" s="9">
        <v>6.7818028052300793E-10</v>
      </c>
      <c r="O29" s="9">
        <v>5.3760000936692438E-10</v>
      </c>
      <c r="P29" s="9">
        <v>5.8768754772033356E-10</v>
      </c>
      <c r="Q29" s="9">
        <v>5.0861652766101204E-4</v>
      </c>
      <c r="R29" s="9">
        <v>2.6747623733354299E-5</v>
      </c>
      <c r="S29" s="9">
        <v>2.9458700283928991E-5</v>
      </c>
      <c r="T29" s="9">
        <v>1.162035185160839E-4</v>
      </c>
      <c r="U29" s="9">
        <v>1.066317909695701E-7</v>
      </c>
      <c r="V29" s="9">
        <v>8.6024871368579564E-6</v>
      </c>
      <c r="W29" s="9">
        <v>8.5424471632099038E-3</v>
      </c>
      <c r="X29" s="9">
        <v>0.141919858108288</v>
      </c>
      <c r="Y29" s="9">
        <v>1.5418576788748041E-2</v>
      </c>
      <c r="Z29" s="9">
        <v>7.1579401243520789E-8</v>
      </c>
      <c r="AA29" s="9">
        <v>5.8845708459249732E-2</v>
      </c>
      <c r="AB29" s="9">
        <f>Parameter!D21</f>
        <v>-0.505</v>
      </c>
      <c r="AC29" s="9">
        <f t="shared" si="9"/>
        <v>-1.7737585893210287E-3</v>
      </c>
      <c r="AD29" s="9">
        <f t="shared" si="10"/>
        <v>-2.3208429744498975E-10</v>
      </c>
      <c r="AE29" s="9">
        <f t="shared" si="11"/>
        <v>-3.4248104166411903E-10</v>
      </c>
      <c r="AF29" s="9">
        <f t="shared" si="12"/>
        <v>-2.7148800473029679E-10</v>
      </c>
      <c r="AG29" s="9">
        <f t="shared" si="13"/>
        <v>-2.9678221159876844E-10</v>
      </c>
      <c r="AH29" s="9">
        <f t="shared" si="14"/>
        <v>-2.568513464688111E-4</v>
      </c>
      <c r="AI29" s="9">
        <f t="shared" si="15"/>
        <v>-1.3507549985343922E-5</v>
      </c>
      <c r="AJ29" s="9">
        <f t="shared" si="16"/>
        <v>-1.4876643643384141E-5</v>
      </c>
      <c r="AK29" s="9">
        <f t="shared" si="17"/>
        <v>-5.8682776850622369E-5</v>
      </c>
      <c r="AL29" s="9">
        <f t="shared" si="18"/>
        <v>-5.3849054439632902E-8</v>
      </c>
      <c r="AM29" s="9">
        <f t="shared" si="19"/>
        <v>-4.3442560041132679E-6</v>
      </c>
      <c r="AN29" s="9">
        <f t="shared" si="20"/>
        <v>-4.3139358174210012E-3</v>
      </c>
      <c r="AO29" s="9">
        <f t="shared" si="21"/>
        <v>-7.1669528344685443E-2</v>
      </c>
      <c r="AP29" s="9">
        <f t="shared" si="22"/>
        <v>-7.7863812783177605E-3</v>
      </c>
      <c r="AQ29" s="9">
        <f t="shared" si="23"/>
        <v>-3.6147597627977999E-8</v>
      </c>
      <c r="AR29" s="9">
        <f t="shared" si="24"/>
        <v>-2.9717082771921116E-2</v>
      </c>
    </row>
    <row r="30" spans="1:44" ht="51" x14ac:dyDescent="0.35">
      <c r="A30" s="9" t="s">
        <v>222</v>
      </c>
      <c r="B30" s="9" t="s">
        <v>65</v>
      </c>
      <c r="C30" s="9" t="s">
        <v>190</v>
      </c>
      <c r="D30" s="9" t="s">
        <v>245</v>
      </c>
      <c r="E30" s="9" t="s">
        <v>212</v>
      </c>
      <c r="F30" s="9" t="s">
        <v>55</v>
      </c>
      <c r="G30" s="9" t="s">
        <v>242</v>
      </c>
      <c r="H30" s="9">
        <v>-0.3</v>
      </c>
      <c r="I30" s="9" t="s">
        <v>253</v>
      </c>
      <c r="J30" s="9" t="b">
        <v>0</v>
      </c>
      <c r="K30" s="9" t="s">
        <v>121</v>
      </c>
      <c r="L30" s="9">
        <v>2.208031969701164E-3</v>
      </c>
      <c r="M30" s="9">
        <v>3.6405040780754162E-10</v>
      </c>
      <c r="N30" s="9">
        <v>2.8663061969012919E-10</v>
      </c>
      <c r="O30" s="9">
        <v>2.5258980927114442E-10</v>
      </c>
      <c r="P30" s="9">
        <v>4.5420171200854772E-10</v>
      </c>
      <c r="Q30" s="9">
        <v>3.5192165089682851E-4</v>
      </c>
      <c r="R30" s="9">
        <v>2.191405987702291E-5</v>
      </c>
      <c r="S30" s="9">
        <v>1.9433043512778201E-5</v>
      </c>
      <c r="T30" s="9">
        <v>8.3342277486853647E-5</v>
      </c>
      <c r="U30" s="9">
        <v>5.4186982024009508E-8</v>
      </c>
      <c r="V30" s="9">
        <v>7.1635664845191011E-6</v>
      </c>
      <c r="W30" s="9">
        <v>3.666222178549255E-3</v>
      </c>
      <c r="X30" s="9">
        <v>0.1204345860048915</v>
      </c>
      <c r="Y30" s="9">
        <v>1.3385533413699841E-3</v>
      </c>
      <c r="Z30" s="9">
        <v>3.306338333735332E-8</v>
      </c>
      <c r="AA30" s="9">
        <v>3.8870155273557902E-2</v>
      </c>
      <c r="AB30" s="9">
        <f>Parameter!D22</f>
        <v>-0.3</v>
      </c>
      <c r="AC30" s="9">
        <f t="shared" si="9"/>
        <v>-6.6240959091034917E-4</v>
      </c>
      <c r="AD30" s="9">
        <f t="shared" si="10"/>
        <v>-1.0921512234226248E-10</v>
      </c>
      <c r="AE30" s="9">
        <f t="shared" si="11"/>
        <v>-8.5989185907038755E-11</v>
      </c>
      <c r="AF30" s="9">
        <f t="shared" si="12"/>
        <v>-7.5776942781343318E-11</v>
      </c>
      <c r="AG30" s="9">
        <f t="shared" si="13"/>
        <v>-1.362605136025643E-10</v>
      </c>
      <c r="AH30" s="9">
        <f t="shared" si="14"/>
        <v>-1.0557649526904854E-4</v>
      </c>
      <c r="AI30" s="9">
        <f t="shared" si="15"/>
        <v>-6.5742179631068724E-6</v>
      </c>
      <c r="AJ30" s="9">
        <f t="shared" si="16"/>
        <v>-5.8299130538334598E-6</v>
      </c>
      <c r="AK30" s="9">
        <f t="shared" si="17"/>
        <v>-2.5002683246056092E-5</v>
      </c>
      <c r="AL30" s="9">
        <f t="shared" si="18"/>
        <v>-1.6256094607202851E-8</v>
      </c>
      <c r="AM30" s="9">
        <f t="shared" si="19"/>
        <v>-2.1490699453557301E-6</v>
      </c>
      <c r="AN30" s="9">
        <f t="shared" si="20"/>
        <v>-1.0998666535647764E-3</v>
      </c>
      <c r="AO30" s="9">
        <f t="shared" si="21"/>
        <v>-3.6130375801467447E-2</v>
      </c>
      <c r="AP30" s="9">
        <f t="shared" si="22"/>
        <v>-4.0156600241099519E-4</v>
      </c>
      <c r="AQ30" s="9">
        <f t="shared" si="23"/>
        <v>-9.9190150012059954E-9</v>
      </c>
      <c r="AR30" s="9">
        <f t="shared" si="24"/>
        <v>-1.166104658206737E-2</v>
      </c>
    </row>
    <row r="31" spans="1:44" ht="51" x14ac:dyDescent="0.35">
      <c r="A31" s="9" t="s">
        <v>223</v>
      </c>
      <c r="B31" s="9" t="s">
        <v>66</v>
      </c>
      <c r="C31" s="9" t="s">
        <v>193</v>
      </c>
      <c r="D31" s="9" t="s">
        <v>244</v>
      </c>
      <c r="E31" s="9" t="s">
        <v>212</v>
      </c>
      <c r="F31" s="9" t="s">
        <v>55</v>
      </c>
      <c r="G31" s="9" t="s">
        <v>242</v>
      </c>
      <c r="H31" s="9">
        <v>-3.7918864962611292E-4</v>
      </c>
      <c r="I31" s="9" t="s">
        <v>253</v>
      </c>
      <c r="J31" s="9" t="b">
        <v>0</v>
      </c>
      <c r="K31" s="9" t="s">
        <v>123</v>
      </c>
      <c r="L31" s="9">
        <v>0.77227439189552338</v>
      </c>
      <c r="M31" s="9">
        <v>1.632864979489381E-7</v>
      </c>
      <c r="N31" s="9">
        <v>3.0498146119268741E-9</v>
      </c>
      <c r="O31" s="9">
        <v>1.06580942555414E-8</v>
      </c>
      <c r="P31" s="9">
        <v>1.76106207469668E-8</v>
      </c>
      <c r="Q31" s="9">
        <v>4.4265831495910749E-2</v>
      </c>
      <c r="R31" s="9">
        <v>2.3874036394617511E-3</v>
      </c>
      <c r="S31" s="9">
        <v>2.582170133600807E-3</v>
      </c>
      <c r="T31" s="9">
        <v>8.8204588140954557E-3</v>
      </c>
      <c r="U31" s="9">
        <v>1.1742322574295339E-6</v>
      </c>
      <c r="V31" s="9">
        <v>8.78258113919628E-4</v>
      </c>
      <c r="W31" s="9">
        <v>0.26623541586161859</v>
      </c>
      <c r="X31" s="9">
        <v>0.41572121575623477</v>
      </c>
      <c r="Y31" s="9">
        <v>4.4789584376354358E-2</v>
      </c>
      <c r="Z31" s="9">
        <v>2.2659580512590031E-7</v>
      </c>
      <c r="AA31" s="9">
        <v>9.946483675049274</v>
      </c>
      <c r="AB31" s="9">
        <f>Parameter!D23</f>
        <v>-3.7918864962611292E-4</v>
      </c>
      <c r="AC31" s="9">
        <f t="shared" si="9"/>
        <v>-2.9283768380369103E-4</v>
      </c>
      <c r="AD31" s="9">
        <f t="shared" si="10"/>
        <v>-6.1916386659434897E-11</v>
      </c>
      <c r="AE31" s="9">
        <f t="shared" si="11"/>
        <v>-1.1564550843065391E-12</v>
      </c>
      <c r="AF31" s="9">
        <f t="shared" si="12"/>
        <v>-4.0414283683465747E-12</v>
      </c>
      <c r="AG31" s="9">
        <f t="shared" si="13"/>
        <v>-6.6777475001199485E-12</v>
      </c>
      <c r="AH31" s="9">
        <f t="shared" si="14"/>
        <v>-1.6785100869511453E-5</v>
      </c>
      <c r="AI31" s="9">
        <f t="shared" si="15"/>
        <v>-9.0527636215996869E-7</v>
      </c>
      <c r="AJ31" s="9">
        <f t="shared" si="16"/>
        <v>-9.7912960606496966E-7</v>
      </c>
      <c r="AK31" s="9">
        <f t="shared" si="17"/>
        <v>-3.3446178667996011E-6</v>
      </c>
      <c r="AL31" s="9">
        <f t="shared" si="18"/>
        <v>-4.4525554404212715E-10</v>
      </c>
      <c r="AM31" s="9">
        <f t="shared" si="19"/>
        <v>-3.330255082403606E-7</v>
      </c>
      <c r="AN31" s="9">
        <f t="shared" si="20"/>
        <v>-1.0095344782321375E-4</v>
      </c>
      <c r="AO31" s="9">
        <f t="shared" si="21"/>
        <v>-1.5763676642353261E-4</v>
      </c>
      <c r="AP31" s="9">
        <f t="shared" si="22"/>
        <v>-1.6983702016984654E-5</v>
      </c>
      <c r="AQ31" s="9">
        <f t="shared" si="23"/>
        <v>-8.5922557356631976E-11</v>
      </c>
      <c r="AR31" s="9">
        <f t="shared" si="24"/>
        <v>-3.7715937132701111E-3</v>
      </c>
    </row>
    <row r="32" spans="1:44" ht="51" x14ac:dyDescent="0.35">
      <c r="A32" s="9" t="s">
        <v>224</v>
      </c>
      <c r="B32" s="9" t="s">
        <v>67</v>
      </c>
      <c r="C32" s="9" t="s">
        <v>193</v>
      </c>
      <c r="D32" s="9" t="s">
        <v>244</v>
      </c>
      <c r="E32" s="9" t="s">
        <v>212</v>
      </c>
      <c r="F32" s="9" t="s">
        <v>55</v>
      </c>
      <c r="G32" s="9" t="s">
        <v>242</v>
      </c>
      <c r="H32" s="9">
        <v>-2.7478223448371801E-3</v>
      </c>
      <c r="I32" s="9" t="s">
        <v>253</v>
      </c>
      <c r="J32" s="9" t="b">
        <v>0</v>
      </c>
      <c r="K32" s="9" t="s">
        <v>125</v>
      </c>
      <c r="L32" s="9">
        <v>1.0138160346549601</v>
      </c>
      <c r="M32" s="9">
        <v>1.0187910127746761E-8</v>
      </c>
      <c r="N32" s="9">
        <v>5.6407227494699393E-9</v>
      </c>
      <c r="O32" s="9">
        <v>8.5295139320477627E-8</v>
      </c>
      <c r="P32" s="9">
        <v>7.4422505720769247E-9</v>
      </c>
      <c r="Q32" s="9">
        <v>4.9212185400136508E-3</v>
      </c>
      <c r="R32" s="9">
        <v>1.783768143482752E-3</v>
      </c>
      <c r="S32" s="9">
        <v>2.7291866609088821E-3</v>
      </c>
      <c r="T32" s="9">
        <v>7.1770420977782671E-3</v>
      </c>
      <c r="U32" s="9">
        <v>6.4037665868914447E-5</v>
      </c>
      <c r="V32" s="9">
        <v>6.1635663789116446E-4</v>
      </c>
      <c r="W32" s="9">
        <v>0.185020942906892</v>
      </c>
      <c r="X32" s="9">
        <v>2.4379863690054271</v>
      </c>
      <c r="Y32" s="9">
        <v>7.5651283196428804E-2</v>
      </c>
      <c r="Z32" s="9">
        <v>3.2232526123353918E-7</v>
      </c>
      <c r="AA32" s="9">
        <v>15.071742778642539</v>
      </c>
      <c r="AB32" s="9">
        <f>Parameter!D24</f>
        <v>-2.7478223448371801E-3</v>
      </c>
      <c r="AC32" s="9">
        <f t="shared" si="9"/>
        <v>-2.785786353579124E-3</v>
      </c>
      <c r="AD32" s="9">
        <f t="shared" si="10"/>
        <v>-2.799456709621556E-11</v>
      </c>
      <c r="AE32" s="9">
        <f t="shared" si="11"/>
        <v>-1.5499704012024914E-11</v>
      </c>
      <c r="AF32" s="9">
        <f t="shared" si="12"/>
        <v>-2.3437588973080882E-10</v>
      </c>
      <c r="AG32" s="9">
        <f t="shared" si="13"/>
        <v>-2.044998241783026E-11</v>
      </c>
      <c r="AH32" s="9">
        <f t="shared" si="14"/>
        <v>-1.3522634268076513E-5</v>
      </c>
      <c r="AI32" s="9">
        <f t="shared" si="15"/>
        <v>-4.9014779626706391E-6</v>
      </c>
      <c r="AJ32" s="9">
        <f t="shared" si="16"/>
        <v>-7.499320090076998E-6</v>
      </c>
      <c r="AK32" s="9">
        <f t="shared" si="17"/>
        <v>-1.9721236646112231E-5</v>
      </c>
      <c r="AL32" s="9">
        <f t="shared" si="18"/>
        <v>-1.7596412918582036E-7</v>
      </c>
      <c r="AM32" s="9">
        <f t="shared" si="19"/>
        <v>-1.6936385419860602E-6</v>
      </c>
      <c r="AN32" s="9">
        <f t="shared" si="20"/>
        <v>-5.08404681182402E-4</v>
      </c>
      <c r="AO32" s="9">
        <f t="shared" si="21"/>
        <v>-6.6991534211615755E-3</v>
      </c>
      <c r="AP32" s="9">
        <f t="shared" si="22"/>
        <v>-2.0787628638275257E-4</v>
      </c>
      <c r="AQ32" s="9">
        <f t="shared" si="23"/>
        <v>-8.8569255512300029E-10</v>
      </c>
      <c r="AR32" s="9">
        <f t="shared" si="24"/>
        <v>-4.1414471582792378E-2</v>
      </c>
    </row>
    <row r="33" spans="1:44" ht="88.5" x14ac:dyDescent="0.35">
      <c r="A33" s="9" t="s">
        <v>225</v>
      </c>
      <c r="B33" s="9" t="s">
        <v>68</v>
      </c>
      <c r="C33" s="9" t="s">
        <v>193</v>
      </c>
      <c r="D33" s="9" t="s">
        <v>244</v>
      </c>
      <c r="E33" s="9" t="s">
        <v>212</v>
      </c>
      <c r="F33" s="9" t="s">
        <v>55</v>
      </c>
      <c r="G33" s="9" t="s">
        <v>242</v>
      </c>
      <c r="H33" s="9">
        <v>-2.0424372481724538E-2</v>
      </c>
      <c r="I33" s="9" t="s">
        <v>253</v>
      </c>
      <c r="J33" s="9" t="b">
        <v>0</v>
      </c>
      <c r="K33" s="9" t="s">
        <v>127</v>
      </c>
      <c r="L33" s="9">
        <v>0.64978559270424963</v>
      </c>
      <c r="M33" s="9">
        <v>7.3015186478485082E-8</v>
      </c>
      <c r="N33" s="9">
        <v>1.6107190923212881E-9</v>
      </c>
      <c r="O33" s="9">
        <v>3.1340648345569901E-9</v>
      </c>
      <c r="P33" s="9">
        <v>9.3138714934060796E-10</v>
      </c>
      <c r="Q33" s="9">
        <v>2.2441422963633321E-3</v>
      </c>
      <c r="R33" s="9">
        <v>8.1467578783270148E-4</v>
      </c>
      <c r="S33" s="9">
        <v>6.7155496241843335E-4</v>
      </c>
      <c r="T33" s="9">
        <v>2.8293487486157412E-3</v>
      </c>
      <c r="U33" s="9">
        <v>3.699286786374995E-7</v>
      </c>
      <c r="V33" s="9">
        <v>2.5869392597273712E-4</v>
      </c>
      <c r="W33" s="9">
        <v>2.4468319638467479E-2</v>
      </c>
      <c r="X33" s="9">
        <v>8.7892407702753E-2</v>
      </c>
      <c r="Y33" s="9">
        <v>4.0480448074882193E-2</v>
      </c>
      <c r="Z33" s="9">
        <v>1.227139469659238E-7</v>
      </c>
      <c r="AA33" s="9">
        <v>11.08147584937713</v>
      </c>
      <c r="AB33" s="9">
        <f>Parameter!D25</f>
        <v>-2.0424372481724538E-2</v>
      </c>
      <c r="AC33" s="9">
        <f t="shared" si="9"/>
        <v>-1.3271462978649746E-2</v>
      </c>
      <c r="AD33" s="9">
        <f t="shared" si="10"/>
        <v>-1.4912893654591563E-9</v>
      </c>
      <c r="AE33" s="9">
        <f t="shared" si="11"/>
        <v>-3.289792670499524E-11</v>
      </c>
      <c r="AF33" s="9">
        <f t="shared" si="12"/>
        <v>-6.4011307562866362E-11</v>
      </c>
      <c r="AG33" s="9">
        <f t="shared" si="13"/>
        <v>-1.9022998062824175E-11</v>
      </c>
      <c r="AH33" s="9">
        <f t="shared" si="14"/>
        <v>-4.5835198162917354E-5</v>
      </c>
      <c r="AI33" s="9">
        <f t="shared" si="15"/>
        <v>-1.6639241742537488E-5</v>
      </c>
      <c r="AJ33" s="9">
        <f t="shared" si="16"/>
        <v>-1.3716088694384606E-5</v>
      </c>
      <c r="AK33" s="9">
        <f t="shared" si="17"/>
        <v>-5.7787672722429101E-5</v>
      </c>
      <c r="AL33" s="9">
        <f t="shared" si="18"/>
        <v>-7.5555611241644643E-9</v>
      </c>
      <c r="AM33" s="9">
        <f t="shared" si="19"/>
        <v>-5.2836611028268571E-6</v>
      </c>
      <c r="AN33" s="9">
        <f t="shared" si="20"/>
        <v>-4.9975007429795524E-4</v>
      </c>
      <c r="AO33" s="9">
        <f t="shared" si="21"/>
        <v>-1.7951472732366223E-3</v>
      </c>
      <c r="AP33" s="9">
        <f t="shared" si="22"/>
        <v>-8.267877497085029E-4</v>
      </c>
      <c r="AQ33" s="9">
        <f t="shared" si="23"/>
        <v>-2.5063553615346186E-9</v>
      </c>
      <c r="AR33" s="9">
        <f t="shared" si="24"/>
        <v>-0.22633219039491331</v>
      </c>
    </row>
    <row r="34" spans="1:44" ht="126" x14ac:dyDescent="0.35">
      <c r="A34" s="9" t="s">
        <v>226</v>
      </c>
      <c r="B34" s="9" t="s">
        <v>69</v>
      </c>
      <c r="C34" s="9" t="s">
        <v>194</v>
      </c>
      <c r="D34" s="9" t="s">
        <v>244</v>
      </c>
      <c r="E34" s="9" t="s">
        <v>212</v>
      </c>
      <c r="F34" s="9" t="s">
        <v>55</v>
      </c>
      <c r="G34" s="9" t="s">
        <v>242</v>
      </c>
      <c r="H34" s="9">
        <v>-8.3855793100000006E-2</v>
      </c>
      <c r="I34" s="9" t="s">
        <v>253</v>
      </c>
      <c r="J34" s="9" t="b">
        <v>0</v>
      </c>
      <c r="K34" s="9" t="s">
        <v>129</v>
      </c>
      <c r="L34" s="9">
        <v>2.683067052463645E-2</v>
      </c>
      <c r="M34" s="9">
        <v>3.151279547773675E-9</v>
      </c>
      <c r="N34" s="9">
        <v>8.6917567091511036E-11</v>
      </c>
      <c r="O34" s="9">
        <v>2.174416108709879E-10</v>
      </c>
      <c r="P34" s="9">
        <v>5.1307202744178662E-11</v>
      </c>
      <c r="Q34" s="9">
        <v>1.002942338296396E-4</v>
      </c>
      <c r="R34" s="9">
        <v>3.0257226761884279E-5</v>
      </c>
      <c r="S34" s="9">
        <v>2.5642763078719E-5</v>
      </c>
      <c r="T34" s="9">
        <v>9.9930650241308213E-5</v>
      </c>
      <c r="U34" s="9">
        <v>2.278388015234625E-8</v>
      </c>
      <c r="V34" s="9">
        <v>9.123125236592854E-6</v>
      </c>
      <c r="W34" s="9">
        <v>1.370778596626926E-3</v>
      </c>
      <c r="X34" s="9">
        <v>8.5994637166137856E-3</v>
      </c>
      <c r="Y34" s="9">
        <v>1.7965522578487149E-3</v>
      </c>
      <c r="Z34" s="9">
        <v>2.7982838617634939E-8</v>
      </c>
      <c r="AA34" s="9">
        <v>0.47847395336389392</v>
      </c>
      <c r="AB34" s="9">
        <f>Parameter!D26</f>
        <v>-8.3855793100000006E-2</v>
      </c>
      <c r="AC34" s="9">
        <f t="shared" si="9"/>
        <v>-2.2499071562481826E-3</v>
      </c>
      <c r="AD34" s="9">
        <f t="shared" si="10"/>
        <v>-2.6425304575837088E-10</v>
      </c>
      <c r="AE34" s="9">
        <f t="shared" si="11"/>
        <v>-7.2885415227811191E-12</v>
      </c>
      <c r="AF34" s="9">
        <f t="shared" si="12"/>
        <v>-1.8233738732528274E-11</v>
      </c>
      <c r="AG34" s="9">
        <f t="shared" si="13"/>
        <v>-4.3024061778555982E-12</v>
      </c>
      <c r="AH34" s="9">
        <f t="shared" si="14"/>
        <v>-8.4102525211412798E-6</v>
      </c>
      <c r="AI34" s="9">
        <f t="shared" si="15"/>
        <v>-2.5372437471243512E-6</v>
      </c>
      <c r="AJ34" s="9">
        <f t="shared" si="16"/>
        <v>-2.1502942352413797E-6</v>
      </c>
      <c r="AK34" s="9">
        <f t="shared" si="17"/>
        <v>-8.3797639309836069E-6</v>
      </c>
      <c r="AL34" s="9">
        <f t="shared" si="18"/>
        <v>-1.9105603400703438E-9</v>
      </c>
      <c r="AM34" s="9">
        <f t="shared" si="19"/>
        <v>-7.6502690226511893E-7</v>
      </c>
      <c r="AN34" s="9">
        <f t="shared" si="20"/>
        <v>-1.1494772638465587E-4</v>
      </c>
      <c r="AO34" s="9">
        <f t="shared" si="21"/>
        <v>-7.2111485019132264E-4</v>
      </c>
      <c r="AP34" s="9">
        <f t="shared" si="22"/>
        <v>-1.5065131442749971E-4</v>
      </c>
      <c r="AQ34" s="9">
        <f t="shared" si="23"/>
        <v>-2.3465231254710856E-9</v>
      </c>
      <c r="AR34" s="9">
        <f t="shared" si="24"/>
        <v>-4.0122812837021737E-2</v>
      </c>
    </row>
    <row r="35" spans="1:44" ht="51" x14ac:dyDescent="0.35">
      <c r="A35" s="9" t="s">
        <v>227</v>
      </c>
      <c r="B35" s="9" t="s">
        <v>70</v>
      </c>
      <c r="C35" s="9" t="s">
        <v>190</v>
      </c>
      <c r="D35" s="9" t="s">
        <v>242</v>
      </c>
      <c r="E35" s="9" t="s">
        <v>212</v>
      </c>
      <c r="F35" s="9" t="s">
        <v>55</v>
      </c>
      <c r="G35" s="9" t="s">
        <v>242</v>
      </c>
      <c r="H35" s="9">
        <v>-0.04</v>
      </c>
      <c r="I35" s="9" t="s">
        <v>253</v>
      </c>
      <c r="J35" s="9" t="b">
        <v>0</v>
      </c>
      <c r="K35" s="9" t="s">
        <v>131</v>
      </c>
      <c r="L35" s="9">
        <v>3.7455609958694069E-2</v>
      </c>
      <c r="M35" s="9">
        <v>7.2195235232356099E-9</v>
      </c>
      <c r="N35" s="9">
        <v>1.30971578992857E-9</v>
      </c>
      <c r="O35" s="9">
        <v>4.1171327605017658E-9</v>
      </c>
      <c r="P35" s="9">
        <v>3.5977419138725379E-9</v>
      </c>
      <c r="Q35" s="9">
        <v>2.1962239249100528E-3</v>
      </c>
      <c r="R35" s="9">
        <v>3.3933672961170409E-4</v>
      </c>
      <c r="S35" s="9">
        <v>3.5860676745434099E-4</v>
      </c>
      <c r="T35" s="9">
        <v>1.219032873766386E-3</v>
      </c>
      <c r="U35" s="9">
        <v>5.3497055822322345E-7</v>
      </c>
      <c r="V35" s="9">
        <v>1.099863774943509E-4</v>
      </c>
      <c r="W35" s="9">
        <v>6.6008265886533801E-2</v>
      </c>
      <c r="X35" s="9">
        <v>1.571699969761793</v>
      </c>
      <c r="Y35" s="9">
        <v>5.2351395608080031E-3</v>
      </c>
      <c r="Z35" s="9">
        <v>2.2622092566405341E-7</v>
      </c>
      <c r="AA35" s="9">
        <v>0.55163610331331792</v>
      </c>
      <c r="AB35" s="9">
        <f>Parameter!D27</f>
        <v>-0.04</v>
      </c>
      <c r="AC35" s="9">
        <f t="shared" si="9"/>
        <v>-1.4982243983477628E-3</v>
      </c>
      <c r="AD35" s="9">
        <f t="shared" si="10"/>
        <v>-2.8878094092942439E-10</v>
      </c>
      <c r="AE35" s="9">
        <f t="shared" si="11"/>
        <v>-5.23886315971428E-11</v>
      </c>
      <c r="AF35" s="9">
        <f t="shared" si="12"/>
        <v>-1.6468531042007064E-10</v>
      </c>
      <c r="AG35" s="9">
        <f t="shared" si="13"/>
        <v>-1.4390967655490152E-10</v>
      </c>
      <c r="AH35" s="9">
        <f t="shared" si="14"/>
        <v>-8.7848956996402117E-5</v>
      </c>
      <c r="AI35" s="9">
        <f t="shared" si="15"/>
        <v>-1.3573469184468163E-5</v>
      </c>
      <c r="AJ35" s="9">
        <f t="shared" si="16"/>
        <v>-1.4344270698173639E-5</v>
      </c>
      <c r="AK35" s="9">
        <f t="shared" si="17"/>
        <v>-4.8761314950655436E-5</v>
      </c>
      <c r="AL35" s="9">
        <f t="shared" si="18"/>
        <v>-2.1398822328928938E-8</v>
      </c>
      <c r="AM35" s="9">
        <f t="shared" si="19"/>
        <v>-4.3994550997740363E-6</v>
      </c>
      <c r="AN35" s="9">
        <f t="shared" si="20"/>
        <v>-2.6403306354613521E-3</v>
      </c>
      <c r="AO35" s="9">
        <f t="shared" si="21"/>
        <v>-6.2867998790471724E-2</v>
      </c>
      <c r="AP35" s="9">
        <f t="shared" si="22"/>
        <v>-2.0940558243232014E-4</v>
      </c>
      <c r="AQ35" s="9">
        <f t="shared" si="23"/>
        <v>-9.0488370265621374E-9</v>
      </c>
      <c r="AR35" s="9">
        <f t="shared" si="24"/>
        <v>-2.2065444132532717E-2</v>
      </c>
    </row>
    <row r="36" spans="1:44" ht="51" x14ac:dyDescent="0.35">
      <c r="A36" s="9" t="s">
        <v>228</v>
      </c>
      <c r="B36" s="9" t="s">
        <v>71</v>
      </c>
      <c r="C36" s="9" t="s">
        <v>190</v>
      </c>
      <c r="D36" s="9" t="s">
        <v>243</v>
      </c>
      <c r="E36" s="9" t="s">
        <v>212</v>
      </c>
      <c r="F36" s="9" t="s">
        <v>55</v>
      </c>
      <c r="G36" s="9" t="s">
        <v>242</v>
      </c>
      <c r="H36" s="9">
        <v>6.6E-4</v>
      </c>
      <c r="I36" s="9" t="s">
        <v>253</v>
      </c>
      <c r="J36" s="9" t="b">
        <v>0</v>
      </c>
      <c r="K36" s="9" t="s">
        <v>133</v>
      </c>
      <c r="L36" s="9">
        <v>1.34225174626121</v>
      </c>
      <c r="M36" s="9">
        <v>2.583285374983189E-7</v>
      </c>
      <c r="N36" s="9">
        <v>3.1456315754611573E-8</v>
      </c>
      <c r="O36" s="9">
        <v>9.3463873068529808E-8</v>
      </c>
      <c r="P36" s="9">
        <v>3.3201433179706229E-8</v>
      </c>
      <c r="Q36" s="9">
        <v>3.4428104254330377E-2</v>
      </c>
      <c r="R36" s="9">
        <v>2.9476625369943138E-3</v>
      </c>
      <c r="S36" s="9">
        <v>6.0372790753528546E-3</v>
      </c>
      <c r="T36" s="9">
        <v>1.5956493846940121E-2</v>
      </c>
      <c r="U36" s="9">
        <v>2.0596629232832679E-5</v>
      </c>
      <c r="V36" s="9">
        <v>1.4749659834146229E-3</v>
      </c>
      <c r="W36" s="9">
        <v>0.76304448505026445</v>
      </c>
      <c r="X36" s="9">
        <v>4.9659284857297887</v>
      </c>
      <c r="Y36" s="9">
        <v>3.668305699811008</v>
      </c>
      <c r="Z36" s="9">
        <v>2.1845339753708781E-5</v>
      </c>
      <c r="AA36" s="9">
        <v>32.446743904425972</v>
      </c>
      <c r="AB36" s="9">
        <f>Parameter!D28</f>
        <v>6.6E-4</v>
      </c>
      <c r="AC36" s="9">
        <f t="shared" si="9"/>
        <v>8.8588615253239861E-4</v>
      </c>
      <c r="AD36" s="9">
        <f t="shared" si="10"/>
        <v>1.7049683474889048E-10</v>
      </c>
      <c r="AE36" s="9">
        <f t="shared" si="11"/>
        <v>2.0761168398043637E-11</v>
      </c>
      <c r="AF36" s="9">
        <f t="shared" si="12"/>
        <v>6.1686156225229674E-11</v>
      </c>
      <c r="AG36" s="9">
        <f t="shared" si="13"/>
        <v>2.191294589860611E-11</v>
      </c>
      <c r="AH36" s="9">
        <f t="shared" si="14"/>
        <v>2.2722548807858049E-5</v>
      </c>
      <c r="AI36" s="9">
        <f t="shared" si="15"/>
        <v>1.9454572744162473E-6</v>
      </c>
      <c r="AJ36" s="9">
        <f t="shared" si="16"/>
        <v>3.984604189732884E-6</v>
      </c>
      <c r="AK36" s="9">
        <f t="shared" si="17"/>
        <v>1.053128593898048E-5</v>
      </c>
      <c r="AL36" s="9">
        <f t="shared" si="18"/>
        <v>1.3593775293669567E-8</v>
      </c>
      <c r="AM36" s="9">
        <f t="shared" si="19"/>
        <v>9.7347754905365113E-7</v>
      </c>
      <c r="AN36" s="9">
        <f t="shared" si="20"/>
        <v>5.036093601331745E-4</v>
      </c>
      <c r="AO36" s="9">
        <f t="shared" si="21"/>
        <v>3.2775128005816606E-3</v>
      </c>
      <c r="AP36" s="9">
        <f t="shared" si="22"/>
        <v>2.4210817618752654E-3</v>
      </c>
      <c r="AQ36" s="9">
        <f t="shared" si="23"/>
        <v>1.4417924237447796E-8</v>
      </c>
      <c r="AR36" s="9">
        <f t="shared" si="24"/>
        <v>2.141485097692114E-2</v>
      </c>
    </row>
    <row r="37" spans="1:44" ht="51" x14ac:dyDescent="0.35">
      <c r="A37" s="9" t="s">
        <v>229</v>
      </c>
      <c r="B37" s="9" t="s">
        <v>72</v>
      </c>
      <c r="C37" s="9" t="s">
        <v>190</v>
      </c>
      <c r="D37" s="9" t="s">
        <v>243</v>
      </c>
      <c r="E37" s="9" t="s">
        <v>212</v>
      </c>
      <c r="F37" s="9" t="s">
        <v>55</v>
      </c>
      <c r="G37" s="9" t="s">
        <v>242</v>
      </c>
      <c r="H37" s="9">
        <v>2.5000000000000001E-3</v>
      </c>
      <c r="I37" s="9" t="s">
        <v>253</v>
      </c>
      <c r="J37" s="9" t="b">
        <v>0</v>
      </c>
      <c r="K37" s="9" t="s">
        <v>135</v>
      </c>
      <c r="L37" s="9">
        <v>2.557745739388784E-2</v>
      </c>
      <c r="M37" s="9">
        <v>2.0959274548077212E-9</v>
      </c>
      <c r="N37" s="9">
        <v>9.0503051897389648E-10</v>
      </c>
      <c r="O37" s="9">
        <v>2.851949431751344E-9</v>
      </c>
      <c r="P37" s="9">
        <v>1.749382356145242E-9</v>
      </c>
      <c r="Q37" s="9">
        <v>2.8435542612078508E-3</v>
      </c>
      <c r="R37" s="9">
        <v>1.283040227269516E-4</v>
      </c>
      <c r="S37" s="9">
        <v>1.9806228338939221E-4</v>
      </c>
      <c r="T37" s="9">
        <v>5.1970903304352195E-4</v>
      </c>
      <c r="U37" s="9">
        <v>1.7517209068205411E-6</v>
      </c>
      <c r="V37" s="9">
        <v>4.132522588674149E-5</v>
      </c>
      <c r="W37" s="9">
        <v>2.177125196234676E-2</v>
      </c>
      <c r="X37" s="9">
        <v>0.27912868230227611</v>
      </c>
      <c r="Y37" s="9">
        <v>4.6092057321368361E-2</v>
      </c>
      <c r="Z37" s="9">
        <v>1.2069540744913099E-7</v>
      </c>
      <c r="AA37" s="9">
        <v>0.47006133563638292</v>
      </c>
      <c r="AB37" s="9">
        <f>Parameter!D29</f>
        <v>2.5000000000000001E-3</v>
      </c>
      <c r="AC37" s="9">
        <f t="shared" si="9"/>
        <v>6.3943643484719605E-5</v>
      </c>
      <c r="AD37" s="9">
        <f t="shared" si="10"/>
        <v>5.2398186370193033E-12</v>
      </c>
      <c r="AE37" s="9">
        <f t="shared" si="11"/>
        <v>2.2625762974347414E-12</v>
      </c>
      <c r="AF37" s="9">
        <f t="shared" si="12"/>
        <v>7.1298735793783601E-12</v>
      </c>
      <c r="AG37" s="9">
        <f t="shared" si="13"/>
        <v>4.373455890363105E-12</v>
      </c>
      <c r="AH37" s="9">
        <f t="shared" si="14"/>
        <v>7.1088856530196268E-6</v>
      </c>
      <c r="AI37" s="9">
        <f t="shared" si="15"/>
        <v>3.2076005681737902E-7</v>
      </c>
      <c r="AJ37" s="9">
        <f t="shared" si="16"/>
        <v>4.951557084734805E-7</v>
      </c>
      <c r="AK37" s="9">
        <f t="shared" si="17"/>
        <v>1.299272582608805E-6</v>
      </c>
      <c r="AL37" s="9">
        <f t="shared" si="18"/>
        <v>4.3793022670513525E-9</v>
      </c>
      <c r="AM37" s="9">
        <f t="shared" si="19"/>
        <v>1.0331306471685372E-7</v>
      </c>
      <c r="AN37" s="9">
        <f t="shared" si="20"/>
        <v>5.4428129905866901E-5</v>
      </c>
      <c r="AO37" s="9">
        <f t="shared" si="21"/>
        <v>6.9782170575569027E-4</v>
      </c>
      <c r="AP37" s="9">
        <f t="shared" si="22"/>
        <v>1.1523014330342091E-4</v>
      </c>
      <c r="AQ37" s="9">
        <f t="shared" si="23"/>
        <v>3.0173851862282747E-10</v>
      </c>
      <c r="AR37" s="9">
        <f t="shared" si="24"/>
        <v>1.1751533390909573E-3</v>
      </c>
    </row>
    <row r="38" spans="1:44" ht="51" x14ac:dyDescent="0.35">
      <c r="A38" s="9" t="s">
        <v>230</v>
      </c>
      <c r="B38" s="9" t="s">
        <v>73</v>
      </c>
      <c r="C38" s="9" t="s">
        <v>190</v>
      </c>
      <c r="D38" s="9" t="s">
        <v>241</v>
      </c>
      <c r="E38" s="9" t="s">
        <v>212</v>
      </c>
      <c r="F38" s="9" t="s">
        <v>55</v>
      </c>
      <c r="G38" s="9" t="s">
        <v>242</v>
      </c>
      <c r="H38" s="9">
        <v>0.14499999999999999</v>
      </c>
      <c r="I38" s="9" t="s">
        <v>253</v>
      </c>
      <c r="J38" s="9" t="b">
        <v>0</v>
      </c>
      <c r="K38" s="9" t="s">
        <v>137</v>
      </c>
      <c r="L38" s="9">
        <v>8.4571071036939935E-5</v>
      </c>
      <c r="M38" s="9">
        <v>7.7455778490000022E-12</v>
      </c>
      <c r="N38" s="9">
        <v>1.4691184127668951E-11</v>
      </c>
      <c r="O38" s="9">
        <v>1.005887936430901E-10</v>
      </c>
      <c r="P38" s="9">
        <v>2.8727822152716301E-12</v>
      </c>
      <c r="Q38" s="9">
        <v>7.0910660803823671E-6</v>
      </c>
      <c r="R38" s="9">
        <v>2.6803667686740951E-7</v>
      </c>
      <c r="S38" s="9">
        <v>4.8914234929715387E-7</v>
      </c>
      <c r="T38" s="9">
        <v>9.3259778642518565E-7</v>
      </c>
      <c r="U38" s="9">
        <v>7.3332833120484121E-9</v>
      </c>
      <c r="V38" s="9">
        <v>2.1229836896946121E-7</v>
      </c>
      <c r="W38" s="9">
        <v>3.0488762180413742E-4</v>
      </c>
      <c r="X38" s="9">
        <v>1.506410004970183E-3</v>
      </c>
      <c r="Y38" s="9">
        <v>3.315256894361592E-4</v>
      </c>
      <c r="Z38" s="9">
        <v>2.8043696725593002E-10</v>
      </c>
      <c r="AA38" s="9">
        <v>1.5496449010605989E-3</v>
      </c>
      <c r="AB38" s="9">
        <f>Parameter!D30</f>
        <v>0.14499999999999999</v>
      </c>
      <c r="AC38" s="9">
        <f t="shared" si="9"/>
        <v>1.226280530035629E-5</v>
      </c>
      <c r="AD38" s="9">
        <f t="shared" si="10"/>
        <v>1.1231087881050002E-12</v>
      </c>
      <c r="AE38" s="9">
        <f t="shared" si="11"/>
        <v>2.1302216985119978E-12</v>
      </c>
      <c r="AF38" s="9">
        <f t="shared" si="12"/>
        <v>1.4585375078248065E-11</v>
      </c>
      <c r="AG38" s="9">
        <f t="shared" si="13"/>
        <v>4.1655342121438635E-13</v>
      </c>
      <c r="AH38" s="9">
        <f t="shared" si="14"/>
        <v>1.0282045816554432E-6</v>
      </c>
      <c r="AI38" s="9">
        <f t="shared" si="15"/>
        <v>3.8865318145774377E-8</v>
      </c>
      <c r="AJ38" s="9">
        <f t="shared" si="16"/>
        <v>7.0925640648087302E-8</v>
      </c>
      <c r="AK38" s="9">
        <f t="shared" si="17"/>
        <v>1.352266790316519E-7</v>
      </c>
      <c r="AL38" s="9">
        <f t="shared" si="18"/>
        <v>1.0633260802470197E-9</v>
      </c>
      <c r="AM38" s="9">
        <f t="shared" si="19"/>
        <v>3.0783263500571874E-8</v>
      </c>
      <c r="AN38" s="9">
        <f t="shared" si="20"/>
        <v>4.4208705161599923E-5</v>
      </c>
      <c r="AO38" s="9">
        <f t="shared" si="21"/>
        <v>2.1842945072067651E-4</v>
      </c>
      <c r="AP38" s="9">
        <f t="shared" si="22"/>
        <v>4.8071224968243078E-5</v>
      </c>
      <c r="AQ38" s="9">
        <f t="shared" si="23"/>
        <v>4.0663360252109851E-11</v>
      </c>
      <c r="AR38" s="9">
        <f t="shared" si="24"/>
        <v>2.2469851065378684E-4</v>
      </c>
    </row>
    <row r="39" spans="1:44" ht="51" x14ac:dyDescent="0.35">
      <c r="A39" s="9" t="s">
        <v>231</v>
      </c>
      <c r="B39" s="9" t="s">
        <v>74</v>
      </c>
      <c r="C39" s="9" t="s">
        <v>190</v>
      </c>
      <c r="D39" s="9" t="s">
        <v>243</v>
      </c>
      <c r="E39" s="9" t="s">
        <v>212</v>
      </c>
      <c r="F39" s="9" t="s">
        <v>55</v>
      </c>
      <c r="G39" s="9" t="s">
        <v>242</v>
      </c>
      <c r="H39" s="9">
        <v>-5.0000000000000001E-3</v>
      </c>
      <c r="I39" s="9" t="s">
        <v>253</v>
      </c>
      <c r="J39" s="9" t="b">
        <v>0</v>
      </c>
      <c r="K39" s="9" t="s">
        <v>139</v>
      </c>
      <c r="L39" s="9">
        <v>7.5055638594159427E-3</v>
      </c>
      <c r="M39" s="9">
        <v>1.529461832148098E-9</v>
      </c>
      <c r="N39" s="9">
        <v>2.4049630510423502E-10</v>
      </c>
      <c r="O39" s="9">
        <v>8.6316923876219882E-10</v>
      </c>
      <c r="P39" s="9">
        <v>1.402963329481857E-9</v>
      </c>
      <c r="Q39" s="9">
        <v>5.556566671011203E-4</v>
      </c>
      <c r="R39" s="9">
        <v>9.2623785307174904E-5</v>
      </c>
      <c r="S39" s="9">
        <v>8.5698313845180155E-5</v>
      </c>
      <c r="T39" s="9">
        <v>3.9609486872003172E-4</v>
      </c>
      <c r="U39" s="9">
        <v>8.7717554376820489E-8</v>
      </c>
      <c r="V39" s="9">
        <v>3.0774041334432378E-5</v>
      </c>
      <c r="W39" s="9">
        <v>1.524989923950856E-2</v>
      </c>
      <c r="X39" s="9">
        <v>0.14794994320556831</v>
      </c>
      <c r="Y39" s="9">
        <v>1.090109510844944E-3</v>
      </c>
      <c r="Z39" s="9">
        <v>2.9159245793675991E-8</v>
      </c>
      <c r="AA39" s="9">
        <v>0.1128495871731368</v>
      </c>
      <c r="AB39" s="9">
        <f>Parameter!D31</f>
        <v>-5.0000000000000001E-3</v>
      </c>
      <c r="AC39" s="9">
        <f t="shared" si="9"/>
        <v>-3.7527819297079712E-5</v>
      </c>
      <c r="AD39" s="9">
        <f t="shared" si="10"/>
        <v>-7.6473091607404895E-12</v>
      </c>
      <c r="AE39" s="9">
        <f t="shared" si="11"/>
        <v>-1.2024815255211751E-12</v>
      </c>
      <c r="AF39" s="9">
        <f t="shared" si="12"/>
        <v>-4.3158461938109941E-12</v>
      </c>
      <c r="AG39" s="9">
        <f t="shared" si="13"/>
        <v>-7.0148166474092851E-12</v>
      </c>
      <c r="AH39" s="9">
        <f t="shared" si="14"/>
        <v>-2.7782833355056015E-6</v>
      </c>
      <c r="AI39" s="9">
        <f t="shared" si="15"/>
        <v>-4.6311892653587455E-7</v>
      </c>
      <c r="AJ39" s="9">
        <f t="shared" si="16"/>
        <v>-4.284915692259008E-7</v>
      </c>
      <c r="AK39" s="9">
        <f t="shared" si="17"/>
        <v>-1.9804743436001586E-6</v>
      </c>
      <c r="AL39" s="9">
        <f t="shared" si="18"/>
        <v>-4.3858777188410245E-10</v>
      </c>
      <c r="AM39" s="9">
        <f t="shared" si="19"/>
        <v>-1.538702066721619E-7</v>
      </c>
      <c r="AN39" s="9">
        <f t="shared" si="20"/>
        <v>-7.6249496197542806E-5</v>
      </c>
      <c r="AO39" s="9">
        <f t="shared" si="21"/>
        <v>-7.3974971602784156E-4</v>
      </c>
      <c r="AP39" s="9">
        <f t="shared" si="22"/>
        <v>-5.4505475542247196E-6</v>
      </c>
      <c r="AQ39" s="9">
        <f t="shared" si="23"/>
        <v>-1.4579622896837995E-10</v>
      </c>
      <c r="AR39" s="9">
        <f t="shared" si="24"/>
        <v>-5.6424793586568403E-4</v>
      </c>
    </row>
    <row r="40" spans="1:44" ht="51" x14ac:dyDescent="0.35">
      <c r="A40" s="9" t="s">
        <v>232</v>
      </c>
      <c r="B40" s="9" t="s">
        <v>75</v>
      </c>
      <c r="C40" s="9" t="s">
        <v>190</v>
      </c>
      <c r="D40" s="9" t="s">
        <v>246</v>
      </c>
      <c r="E40" s="9" t="s">
        <v>212</v>
      </c>
      <c r="F40" s="9" t="s">
        <v>55</v>
      </c>
      <c r="G40" s="9" t="s">
        <v>242</v>
      </c>
      <c r="H40" s="9">
        <v>0.17967</v>
      </c>
      <c r="I40" s="9" t="s">
        <v>254</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232</v>
      </c>
      <c r="B41" s="9" t="s">
        <v>75</v>
      </c>
      <c r="C41" s="9" t="s">
        <v>190</v>
      </c>
      <c r="D41" s="9" t="s">
        <v>246</v>
      </c>
      <c r="E41" s="9" t="s">
        <v>212</v>
      </c>
      <c r="F41" s="9" t="s">
        <v>55</v>
      </c>
      <c r="G41" s="9" t="s">
        <v>242</v>
      </c>
      <c r="H41" s="9">
        <v>1.777778E-2</v>
      </c>
      <c r="I41" s="9" t="s">
        <v>254</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213</v>
      </c>
      <c r="B42" s="9" t="s">
        <v>56</v>
      </c>
      <c r="C42" s="9" t="s">
        <v>190</v>
      </c>
      <c r="D42" s="9" t="s">
        <v>242</v>
      </c>
      <c r="E42" s="9" t="s">
        <v>213</v>
      </c>
      <c r="F42" s="9" t="s">
        <v>56</v>
      </c>
      <c r="G42" s="9" t="s">
        <v>242</v>
      </c>
      <c r="H42" s="9">
        <v>-1</v>
      </c>
      <c r="I42" s="9" t="s">
        <v>252</v>
      </c>
      <c r="J42" s="9" t="b">
        <v>0</v>
      </c>
      <c r="AB42" s="9">
        <f>H42</f>
        <v>-1</v>
      </c>
      <c r="AC42" s="9">
        <f t="shared" ref="AC42:AR42" si="25">+AC43+AC44+AC45+AC46+AC47+AC48+AC49+AC50+AC51+AC52+AC53+AC54+AC55+AC56+AC57+AC58+AC59+AC60</f>
        <v>7.5413779391995256E-2</v>
      </c>
      <c r="AD42" s="9">
        <f t="shared" si="25"/>
        <v>-1.1220071159452521E-8</v>
      </c>
      <c r="AE42" s="9">
        <f t="shared" si="25"/>
        <v>-1.3956427084248876E-10</v>
      </c>
      <c r="AF42" s="9">
        <f t="shared" si="25"/>
        <v>-2.0241714284736996E-9</v>
      </c>
      <c r="AG42" s="9">
        <f t="shared" si="25"/>
        <v>-7.2365838703426853E-10</v>
      </c>
      <c r="AH42" s="9">
        <f t="shared" si="25"/>
        <v>-8.1661264299027645E-4</v>
      </c>
      <c r="AI42" s="9">
        <f t="shared" si="25"/>
        <v>-2.2437198325585541E-4</v>
      </c>
      <c r="AJ42" s="9">
        <f t="shared" si="25"/>
        <v>-1.9945659442591811E-4</v>
      </c>
      <c r="AK42" s="9">
        <f t="shared" si="25"/>
        <v>-8.3392939533271835E-4</v>
      </c>
      <c r="AL42" s="9">
        <f t="shared" si="25"/>
        <v>-1.4574425858831387E-7</v>
      </c>
      <c r="AM42" s="9">
        <f t="shared" si="25"/>
        <v>-7.4686836329868379E-5</v>
      </c>
      <c r="AN42" s="9">
        <f t="shared" si="25"/>
        <v>-1.3097693775188225E-2</v>
      </c>
      <c r="AO42" s="9">
        <f t="shared" si="25"/>
        <v>-0.24833047960759247</v>
      </c>
      <c r="AP42" s="9">
        <f t="shared" si="25"/>
        <v>-1.2244806418603676E-2</v>
      </c>
      <c r="AQ42" s="9">
        <f t="shared" si="25"/>
        <v>-4.8446945508788951E-8</v>
      </c>
      <c r="AR42" s="9">
        <f t="shared" si="25"/>
        <v>-1.713653745831526</v>
      </c>
    </row>
    <row r="43" spans="1:44" ht="76" x14ac:dyDescent="0.35">
      <c r="A43" s="9" t="s">
        <v>216</v>
      </c>
      <c r="B43" s="9" t="s">
        <v>59</v>
      </c>
      <c r="C43" s="9" t="s">
        <v>191</v>
      </c>
      <c r="D43" s="9" t="s">
        <v>243</v>
      </c>
      <c r="E43" s="9" t="s">
        <v>213</v>
      </c>
      <c r="F43" s="9" t="s">
        <v>56</v>
      </c>
      <c r="G43" s="9" t="s">
        <v>242</v>
      </c>
      <c r="H43" s="9">
        <v>-2.2249999999999999E-2</v>
      </c>
      <c r="I43" s="9" t="s">
        <v>253</v>
      </c>
      <c r="J43" s="9" t="b">
        <v>0</v>
      </c>
      <c r="K43" s="9" t="s">
        <v>141</v>
      </c>
      <c r="L43" s="9">
        <v>7.7066777005589532E-2</v>
      </c>
      <c r="M43" s="9">
        <v>6.402536531517956E-9</v>
      </c>
      <c r="N43" s="9">
        <v>1.4262036635624469E-9</v>
      </c>
      <c r="O43" s="9">
        <v>1.5477840105608141E-8</v>
      </c>
      <c r="P43" s="9">
        <v>6.9399782334895619E-9</v>
      </c>
      <c r="Q43" s="9">
        <v>2.163581304222899E-3</v>
      </c>
      <c r="R43" s="9">
        <v>2.041083242763148E-4</v>
      </c>
      <c r="S43" s="9">
        <v>1.595775567622508E-4</v>
      </c>
      <c r="T43" s="9">
        <v>5.2652088368769967E-4</v>
      </c>
      <c r="U43" s="9">
        <v>5.6672331668426052E-7</v>
      </c>
      <c r="V43" s="9">
        <v>4.7442212478853127E-5</v>
      </c>
      <c r="W43" s="9">
        <v>0.30783071783792282</v>
      </c>
      <c r="X43" s="9">
        <v>2.460357086066963</v>
      </c>
      <c r="Y43" s="9">
        <v>5.0258631874219159E-3</v>
      </c>
      <c r="Z43" s="9">
        <v>2.0096689658806739E-7</v>
      </c>
      <c r="AA43" s="9">
        <v>0.51339355905937734</v>
      </c>
      <c r="AB43" s="9">
        <f>Parameter!D32</f>
        <v>-2.2249999999999999E-2</v>
      </c>
      <c r="AC43" s="9">
        <f t="shared" ref="AC43:AC60" si="26">AB43*L43</f>
        <v>-1.7147357883743671E-3</v>
      </c>
      <c r="AD43" s="9">
        <f t="shared" ref="AD43:AD60" si="27">AB43*M43</f>
        <v>-1.4245643782627451E-10</v>
      </c>
      <c r="AE43" s="9">
        <f t="shared" ref="AE43:AE60" si="28">AB43*N43</f>
        <v>-3.1733031514264444E-11</v>
      </c>
      <c r="AF43" s="9">
        <f t="shared" ref="AF43:AF60" si="29">AB43*O43</f>
        <v>-3.4438194234978113E-10</v>
      </c>
      <c r="AG43" s="9">
        <f t="shared" ref="AG43:AG60" si="30">AB43*P43</f>
        <v>-1.5441451569514275E-10</v>
      </c>
      <c r="AH43" s="9">
        <f t="shared" ref="AH43:AH60" si="31">AB43*Q43</f>
        <v>-4.8139684018959496E-5</v>
      </c>
      <c r="AI43" s="9">
        <f t="shared" ref="AI43:AI60" si="32">AB43*R43</f>
        <v>-4.5414102151480043E-6</v>
      </c>
      <c r="AJ43" s="9">
        <f t="shared" ref="AJ43:AJ60" si="33">AB43*S43</f>
        <v>-3.5506006379600801E-6</v>
      </c>
      <c r="AK43" s="9">
        <f t="shared" ref="AK43:AK60" si="34">AB43*T43</f>
        <v>-1.1715089662051316E-5</v>
      </c>
      <c r="AL43" s="9">
        <f t="shared" ref="AL43:AL60" si="35">AB43*U43</f>
        <v>-1.2609593796224795E-8</v>
      </c>
      <c r="AM43" s="9">
        <f t="shared" ref="AM43:AM60" si="36">AB43*V43</f>
        <v>-1.0555892276544819E-6</v>
      </c>
      <c r="AN43" s="9">
        <f t="shared" ref="AN43:AN60" si="37">AB43*W43</f>
        <v>-6.8492334718937824E-3</v>
      </c>
      <c r="AO43" s="9">
        <f t="shared" ref="AO43:AO60" si="38">AB43*X43</f>
        <v>-5.4742945164989926E-2</v>
      </c>
      <c r="AP43" s="9">
        <f t="shared" ref="AP43:AP60" si="39">AB43*Y43</f>
        <v>-1.1182545592013763E-4</v>
      </c>
      <c r="AQ43" s="9">
        <f t="shared" ref="AQ43:AQ60" si="40">AB43*Z43</f>
        <v>-4.4715134490844995E-9</v>
      </c>
      <c r="AR43" s="9">
        <f t="shared" ref="AR43:AR60" si="41">AB43*AA43</f>
        <v>-1.1423006689071145E-2</v>
      </c>
    </row>
    <row r="44" spans="1:44" ht="51" x14ac:dyDescent="0.35">
      <c r="A44" s="9" t="s">
        <v>217</v>
      </c>
      <c r="B44" s="9" t="s">
        <v>60</v>
      </c>
      <c r="C44" s="9" t="s">
        <v>191</v>
      </c>
      <c r="D44" s="9" t="s">
        <v>239</v>
      </c>
      <c r="E44" s="9" t="s">
        <v>213</v>
      </c>
      <c r="F44" s="9" t="s">
        <v>56</v>
      </c>
      <c r="G44" s="9" t="s">
        <v>242</v>
      </c>
      <c r="H44" s="9">
        <v>0.2</v>
      </c>
      <c r="I44" s="9" t="s">
        <v>253</v>
      </c>
      <c r="J44" s="9" t="b">
        <v>0</v>
      </c>
      <c r="K44" s="9" t="s">
        <v>143</v>
      </c>
      <c r="L44" s="9">
        <v>5.8584248024418639E-2</v>
      </c>
      <c r="M44" s="9">
        <v>3.7604762752073811E-9</v>
      </c>
      <c r="N44" s="9">
        <v>4.5481180509114463E-9</v>
      </c>
      <c r="O44" s="9">
        <v>5.06654711494131E-9</v>
      </c>
      <c r="P44" s="9">
        <v>2.1630683853581281E-9</v>
      </c>
      <c r="Q44" s="9">
        <v>2.5897913783591718E-3</v>
      </c>
      <c r="R44" s="9">
        <v>2.426064709514234E-4</v>
      </c>
      <c r="S44" s="9">
        <v>2.5962673623235177E-4</v>
      </c>
      <c r="T44" s="9">
        <v>8.9292098111892185E-4</v>
      </c>
      <c r="U44" s="9">
        <v>6.1113643031451868E-6</v>
      </c>
      <c r="V44" s="9">
        <v>7.9774235920693177E-5</v>
      </c>
      <c r="W44" s="9">
        <v>6.3213265693489409E-2</v>
      </c>
      <c r="X44" s="9">
        <v>0.73003663993558932</v>
      </c>
      <c r="Y44" s="9">
        <v>1.0444813600663931E-2</v>
      </c>
      <c r="Z44" s="9">
        <v>2.2915072346323399E-7</v>
      </c>
      <c r="AA44" s="9">
        <v>0.90112988808502903</v>
      </c>
      <c r="AB44" s="9">
        <f>Parameter!D33</f>
        <v>0.2</v>
      </c>
      <c r="AC44" s="9">
        <f t="shared" si="26"/>
        <v>1.1716849604883728E-2</v>
      </c>
      <c r="AD44" s="9">
        <f t="shared" si="27"/>
        <v>7.5209525504147626E-10</v>
      </c>
      <c r="AE44" s="9">
        <f t="shared" si="28"/>
        <v>9.0962361018228927E-10</v>
      </c>
      <c r="AF44" s="9">
        <f t="shared" si="29"/>
        <v>1.0133094229882621E-9</v>
      </c>
      <c r="AG44" s="9">
        <f t="shared" si="30"/>
        <v>4.3261367707162561E-10</v>
      </c>
      <c r="AH44" s="9">
        <f t="shared" si="31"/>
        <v>5.1795827567183443E-4</v>
      </c>
      <c r="AI44" s="9">
        <f t="shared" si="32"/>
        <v>4.852129419028468E-5</v>
      </c>
      <c r="AJ44" s="9">
        <f t="shared" si="33"/>
        <v>5.1925347246470356E-5</v>
      </c>
      <c r="AK44" s="9">
        <f t="shared" si="34"/>
        <v>1.7858419622378437E-4</v>
      </c>
      <c r="AL44" s="9">
        <f t="shared" si="35"/>
        <v>1.2222728606290375E-6</v>
      </c>
      <c r="AM44" s="9">
        <f t="shared" si="36"/>
        <v>1.5954847184138637E-5</v>
      </c>
      <c r="AN44" s="9">
        <f t="shared" si="37"/>
        <v>1.2642653138697883E-2</v>
      </c>
      <c r="AO44" s="9">
        <f t="shared" si="38"/>
        <v>0.14600732798711788</v>
      </c>
      <c r="AP44" s="9">
        <f t="shared" si="39"/>
        <v>2.0889627201327861E-3</v>
      </c>
      <c r="AQ44" s="9">
        <f t="shared" si="40"/>
        <v>4.58301446926468E-8</v>
      </c>
      <c r="AR44" s="9">
        <f t="shared" si="41"/>
        <v>0.18022597761700582</v>
      </c>
    </row>
    <row r="45" spans="1:44" ht="63.5" x14ac:dyDescent="0.35">
      <c r="A45" s="9" t="s">
        <v>218</v>
      </c>
      <c r="B45" s="9" t="s">
        <v>61</v>
      </c>
      <c r="C45" s="9" t="s">
        <v>191</v>
      </c>
      <c r="D45" s="9" t="s">
        <v>243</v>
      </c>
      <c r="E45" s="9" t="s">
        <v>213</v>
      </c>
      <c r="F45" s="9" t="s">
        <v>56</v>
      </c>
      <c r="G45" s="9" t="s">
        <v>242</v>
      </c>
      <c r="H45" s="9">
        <v>-0.13800000000000001</v>
      </c>
      <c r="I45" s="9" t="s">
        <v>253</v>
      </c>
      <c r="J45" s="9" t="b">
        <v>0</v>
      </c>
      <c r="K45" s="9" t="s">
        <v>145</v>
      </c>
      <c r="L45" s="9">
        <v>4.6563296004294957E-2</v>
      </c>
      <c r="M45" s="9">
        <v>8.3706793782448386E-9</v>
      </c>
      <c r="N45" s="9">
        <v>1.66923390616585E-9</v>
      </c>
      <c r="O45" s="9">
        <v>1.6025512904291189E-9</v>
      </c>
      <c r="P45" s="9">
        <v>9.6281616332673374E-10</v>
      </c>
      <c r="Q45" s="9">
        <v>2.7686620671019909E-3</v>
      </c>
      <c r="R45" s="9">
        <v>5.7011482763571879E-4</v>
      </c>
      <c r="S45" s="9">
        <v>4.6399088292410851E-4</v>
      </c>
      <c r="T45" s="9">
        <v>2.215666210359984E-3</v>
      </c>
      <c r="U45" s="9">
        <v>5.478949751943936E-7</v>
      </c>
      <c r="V45" s="9">
        <v>2.0177208530554669E-4</v>
      </c>
      <c r="W45" s="9">
        <v>2.864631384424399E-2</v>
      </c>
      <c r="X45" s="9">
        <v>0.81691905179362212</v>
      </c>
      <c r="Y45" s="9">
        <v>3.9562689148783352E-3</v>
      </c>
      <c r="Z45" s="9">
        <v>8.0412458191092287E-8</v>
      </c>
      <c r="AA45" s="9">
        <v>0.61306352028392619</v>
      </c>
      <c r="AB45" s="9">
        <f>Parameter!D34</f>
        <v>-0.13800000000000001</v>
      </c>
      <c r="AC45" s="9">
        <f t="shared" si="26"/>
        <v>-6.4257348485927046E-3</v>
      </c>
      <c r="AD45" s="9">
        <f t="shared" si="27"/>
        <v>-1.1551537541977878E-9</v>
      </c>
      <c r="AE45" s="9">
        <f t="shared" si="28"/>
        <v>-2.3035427905088733E-10</v>
      </c>
      <c r="AF45" s="9">
        <f t="shared" si="29"/>
        <v>-2.2115207807921842E-10</v>
      </c>
      <c r="AG45" s="9">
        <f t="shared" si="30"/>
        <v>-1.3286863053908927E-10</v>
      </c>
      <c r="AH45" s="9">
        <f t="shared" si="31"/>
        <v>-3.8207536526007479E-4</v>
      </c>
      <c r="AI45" s="9">
        <f t="shared" si="32"/>
        <v>-7.8675846213729204E-5</v>
      </c>
      <c r="AJ45" s="9">
        <f t="shared" si="33"/>
        <v>-6.4030741843526978E-5</v>
      </c>
      <c r="AK45" s="9">
        <f t="shared" si="34"/>
        <v>-3.057619370296778E-4</v>
      </c>
      <c r="AL45" s="9">
        <f t="shared" si="35"/>
        <v>-7.5609506576826322E-8</v>
      </c>
      <c r="AM45" s="9">
        <f t="shared" si="36"/>
        <v>-2.7844547772165446E-5</v>
      </c>
      <c r="AN45" s="9">
        <f t="shared" si="37"/>
        <v>-3.9531913105056707E-3</v>
      </c>
      <c r="AO45" s="9">
        <f t="shared" si="38"/>
        <v>-0.11273482914751987</v>
      </c>
      <c r="AP45" s="9">
        <f t="shared" si="39"/>
        <v>-5.4596511025321035E-4</v>
      </c>
      <c r="AQ45" s="9">
        <f t="shared" si="40"/>
        <v>-1.1096919230370736E-8</v>
      </c>
      <c r="AR45" s="9">
        <f t="shared" si="41"/>
        <v>-8.4602765799181814E-2</v>
      </c>
    </row>
    <row r="46" spans="1:44" ht="51" x14ac:dyDescent="0.35">
      <c r="A46" s="9" t="s">
        <v>219</v>
      </c>
      <c r="B46" s="9" t="s">
        <v>62</v>
      </c>
      <c r="C46" s="9" t="s">
        <v>190</v>
      </c>
      <c r="D46" s="9" t="s">
        <v>243</v>
      </c>
      <c r="E46" s="9" t="s">
        <v>213</v>
      </c>
      <c r="F46" s="9" t="s">
        <v>56</v>
      </c>
      <c r="G46" s="9" t="s">
        <v>242</v>
      </c>
      <c r="H46" s="9">
        <v>0.3</v>
      </c>
      <c r="I46" s="9" t="s">
        <v>253</v>
      </c>
      <c r="J46" s="9" t="b">
        <v>0</v>
      </c>
      <c r="K46" s="9" t="s">
        <v>147</v>
      </c>
      <c r="L46" s="9">
        <v>3.0974054272406911E-4</v>
      </c>
      <c r="M46" s="9">
        <v>1.5765961614265349E-11</v>
      </c>
      <c r="N46" s="9">
        <v>1.655245468212227E-11</v>
      </c>
      <c r="O46" s="9">
        <v>4.6494778693260929E-11</v>
      </c>
      <c r="P46" s="9">
        <v>4.9053654295195233E-12</v>
      </c>
      <c r="Q46" s="9">
        <v>5.4275347281213197E-5</v>
      </c>
      <c r="R46" s="9">
        <v>7.2594054247415423E-7</v>
      </c>
      <c r="S46" s="9">
        <v>1.630578789203003E-6</v>
      </c>
      <c r="T46" s="9">
        <v>2.5387297337461032E-6</v>
      </c>
      <c r="U46" s="9">
        <v>3.1719761261650253E-8</v>
      </c>
      <c r="V46" s="9">
        <v>2.2311383772157039E-7</v>
      </c>
      <c r="W46" s="9">
        <v>2.3178496694888599E-4</v>
      </c>
      <c r="X46" s="9">
        <v>1.9021901916218039E-3</v>
      </c>
      <c r="Y46" s="9">
        <v>1.5218652702543979E-4</v>
      </c>
      <c r="Z46" s="9">
        <v>8.1217964624151771E-10</v>
      </c>
      <c r="AA46" s="9">
        <v>7.1222998808550394E-3</v>
      </c>
      <c r="AB46" s="9">
        <f>Parameter!D35</f>
        <v>0.3</v>
      </c>
      <c r="AC46" s="9">
        <f t="shared" si="26"/>
        <v>9.2922162817220727E-5</v>
      </c>
      <c r="AD46" s="9">
        <f t="shared" si="27"/>
        <v>4.7297884842796046E-12</v>
      </c>
      <c r="AE46" s="9">
        <f t="shared" si="28"/>
        <v>4.9657364046366811E-12</v>
      </c>
      <c r="AF46" s="9">
        <f t="shared" si="29"/>
        <v>1.3948433607978278E-11</v>
      </c>
      <c r="AG46" s="9">
        <f t="shared" si="30"/>
        <v>1.471609628855857E-12</v>
      </c>
      <c r="AH46" s="9">
        <f t="shared" si="31"/>
        <v>1.6282604184363958E-5</v>
      </c>
      <c r="AI46" s="9">
        <f t="shared" si="32"/>
        <v>2.1778216274224625E-7</v>
      </c>
      <c r="AJ46" s="9">
        <f t="shared" si="33"/>
        <v>4.8917363676090091E-7</v>
      </c>
      <c r="AK46" s="9">
        <f t="shared" si="34"/>
        <v>7.6161892012383088E-7</v>
      </c>
      <c r="AL46" s="9">
        <f t="shared" si="35"/>
        <v>9.5159283784950752E-9</v>
      </c>
      <c r="AM46" s="9">
        <f t="shared" si="36"/>
        <v>6.6934151316471111E-8</v>
      </c>
      <c r="AN46" s="9">
        <f t="shared" si="37"/>
        <v>6.9535490084665793E-5</v>
      </c>
      <c r="AO46" s="9">
        <f t="shared" si="38"/>
        <v>5.7065705748654116E-4</v>
      </c>
      <c r="AP46" s="9">
        <f t="shared" si="39"/>
        <v>4.5655958107631938E-5</v>
      </c>
      <c r="AQ46" s="9">
        <f t="shared" si="40"/>
        <v>2.4365389387245528E-10</v>
      </c>
      <c r="AR46" s="9">
        <f t="shared" si="41"/>
        <v>2.1366899642565117E-3</v>
      </c>
    </row>
    <row r="47" spans="1:44" ht="63.5" x14ac:dyDescent="0.35">
      <c r="A47" s="9" t="s">
        <v>220</v>
      </c>
      <c r="B47" s="9" t="s">
        <v>63</v>
      </c>
      <c r="C47" s="9" t="s">
        <v>192</v>
      </c>
      <c r="D47" s="9" t="s">
        <v>244</v>
      </c>
      <c r="E47" s="9" t="s">
        <v>213</v>
      </c>
      <c r="F47" s="9" t="s">
        <v>56</v>
      </c>
      <c r="G47" s="9" t="s">
        <v>242</v>
      </c>
      <c r="H47" s="9">
        <v>7.4074074074074077E-3</v>
      </c>
      <c r="I47" s="9" t="s">
        <v>253</v>
      </c>
      <c r="J47" s="9" t="b">
        <v>0</v>
      </c>
      <c r="K47" s="9" t="s">
        <v>149</v>
      </c>
      <c r="L47" s="9">
        <v>0.32274564607413148</v>
      </c>
      <c r="M47" s="9">
        <v>2.845414232795141E-7</v>
      </c>
      <c r="N47" s="9">
        <v>5.9358228843035381E-9</v>
      </c>
      <c r="O47" s="9">
        <v>9.6306379438210898E-9</v>
      </c>
      <c r="P47" s="9">
        <v>2.96372383221975E-9</v>
      </c>
      <c r="Q47" s="9">
        <v>8.6373579952683174E-3</v>
      </c>
      <c r="R47" s="9">
        <v>1.0980383839803681E-3</v>
      </c>
      <c r="S47" s="9">
        <v>1.134438329858875E-3</v>
      </c>
      <c r="T47" s="9">
        <v>2.6872772930311272E-3</v>
      </c>
      <c r="U47" s="9">
        <v>1.291244265976907E-6</v>
      </c>
      <c r="V47" s="9">
        <v>2.4590339527707052E-4</v>
      </c>
      <c r="W47" s="9">
        <v>8.889344079083264E-2</v>
      </c>
      <c r="X47" s="9">
        <v>0.26963916735088789</v>
      </c>
      <c r="Y47" s="9">
        <v>1.5343158679544749E-2</v>
      </c>
      <c r="Z47" s="9">
        <v>1.8926796108575011E-7</v>
      </c>
      <c r="AA47" s="9">
        <v>43.184252278470652</v>
      </c>
      <c r="AB47" s="9">
        <f>Parameter!D36</f>
        <v>7.4074074074074077E-3</v>
      </c>
      <c r="AC47" s="9">
        <f t="shared" si="26"/>
        <v>2.390708489438011E-3</v>
      </c>
      <c r="AD47" s="9">
        <f t="shared" si="27"/>
        <v>2.1077142465149194E-9</v>
      </c>
      <c r="AE47" s="9">
        <f t="shared" si="28"/>
        <v>4.3969058402248429E-11</v>
      </c>
      <c r="AF47" s="9">
        <f t="shared" si="29"/>
        <v>7.133805884311918E-11</v>
      </c>
      <c r="AG47" s="9">
        <f t="shared" si="30"/>
        <v>2.1953509868294444E-11</v>
      </c>
      <c r="AH47" s="9">
        <f t="shared" si="31"/>
        <v>6.3980429594580131E-5</v>
      </c>
      <c r="AI47" s="9">
        <f t="shared" si="32"/>
        <v>8.1336176591138371E-6</v>
      </c>
      <c r="AJ47" s="9">
        <f t="shared" si="33"/>
        <v>8.4032468878435184E-6</v>
      </c>
      <c r="AK47" s="9">
        <f t="shared" si="34"/>
        <v>1.9905757726156498E-5</v>
      </c>
      <c r="AL47" s="9">
        <f t="shared" si="35"/>
        <v>9.5647723405696821E-9</v>
      </c>
      <c r="AM47" s="9">
        <f t="shared" si="36"/>
        <v>1.8215066316820039E-6</v>
      </c>
      <c r="AN47" s="9">
        <f t="shared" si="37"/>
        <v>6.5846993178394553E-4</v>
      </c>
      <c r="AO47" s="9">
        <f t="shared" si="38"/>
        <v>1.9973271655621327E-3</v>
      </c>
      <c r="AP47" s="9">
        <f t="shared" si="39"/>
        <v>1.1365302725588703E-4</v>
      </c>
      <c r="AQ47" s="9">
        <f t="shared" si="40"/>
        <v>1.4019848969314824E-9</v>
      </c>
      <c r="AR47" s="9">
        <f t="shared" si="41"/>
        <v>0.3198833502108937</v>
      </c>
    </row>
    <row r="48" spans="1:44" ht="51" x14ac:dyDescent="0.35">
      <c r="A48" s="9" t="s">
        <v>221</v>
      </c>
      <c r="B48" s="9" t="s">
        <v>64</v>
      </c>
      <c r="C48" s="9" t="s">
        <v>190</v>
      </c>
      <c r="D48" s="9" t="s">
        <v>245</v>
      </c>
      <c r="E48" s="9" t="s">
        <v>213</v>
      </c>
      <c r="F48" s="9" t="s">
        <v>56</v>
      </c>
      <c r="G48" s="9" t="s">
        <v>242</v>
      </c>
      <c r="H48" s="9">
        <v>-0.505</v>
      </c>
      <c r="I48" s="9" t="s">
        <v>253</v>
      </c>
      <c r="J48" s="9" t="b">
        <v>0</v>
      </c>
      <c r="K48" s="9" t="s">
        <v>151</v>
      </c>
      <c r="L48" s="9">
        <v>3.5123932461802549E-3</v>
      </c>
      <c r="M48" s="9">
        <v>4.5957286622770249E-10</v>
      </c>
      <c r="N48" s="9">
        <v>6.7818028052300793E-10</v>
      </c>
      <c r="O48" s="9">
        <v>5.3760000936692438E-10</v>
      </c>
      <c r="P48" s="9">
        <v>5.8768754772033356E-10</v>
      </c>
      <c r="Q48" s="9">
        <v>5.0861652766101204E-4</v>
      </c>
      <c r="R48" s="9">
        <v>2.6747623733354299E-5</v>
      </c>
      <c r="S48" s="9">
        <v>2.9458700283928991E-5</v>
      </c>
      <c r="T48" s="9">
        <v>1.162035185160839E-4</v>
      </c>
      <c r="U48" s="9">
        <v>1.066317909695701E-7</v>
      </c>
      <c r="V48" s="9">
        <v>8.6024871368579564E-6</v>
      </c>
      <c r="W48" s="9">
        <v>8.5424471632099038E-3</v>
      </c>
      <c r="X48" s="9">
        <v>0.141919858108288</v>
      </c>
      <c r="Y48" s="9">
        <v>1.5418576788748041E-2</v>
      </c>
      <c r="Z48" s="9">
        <v>7.1579401243520789E-8</v>
      </c>
      <c r="AA48" s="9">
        <v>5.8845708459249732E-2</v>
      </c>
      <c r="AB48" s="9">
        <f>Parameter!D37</f>
        <v>-0.505</v>
      </c>
      <c r="AC48" s="9">
        <f t="shared" si="26"/>
        <v>-1.7737585893210287E-3</v>
      </c>
      <c r="AD48" s="9">
        <f t="shared" si="27"/>
        <v>-2.3208429744498975E-10</v>
      </c>
      <c r="AE48" s="9">
        <f t="shared" si="28"/>
        <v>-3.4248104166411903E-10</v>
      </c>
      <c r="AF48" s="9">
        <f t="shared" si="29"/>
        <v>-2.7148800473029679E-10</v>
      </c>
      <c r="AG48" s="9">
        <f t="shared" si="30"/>
        <v>-2.9678221159876844E-10</v>
      </c>
      <c r="AH48" s="9">
        <f t="shared" si="31"/>
        <v>-2.568513464688111E-4</v>
      </c>
      <c r="AI48" s="9">
        <f t="shared" si="32"/>
        <v>-1.3507549985343922E-5</v>
      </c>
      <c r="AJ48" s="9">
        <f t="shared" si="33"/>
        <v>-1.4876643643384141E-5</v>
      </c>
      <c r="AK48" s="9">
        <f t="shared" si="34"/>
        <v>-5.8682776850622369E-5</v>
      </c>
      <c r="AL48" s="9">
        <f t="shared" si="35"/>
        <v>-5.3849054439632902E-8</v>
      </c>
      <c r="AM48" s="9">
        <f t="shared" si="36"/>
        <v>-4.3442560041132679E-6</v>
      </c>
      <c r="AN48" s="9">
        <f t="shared" si="37"/>
        <v>-4.3139358174210012E-3</v>
      </c>
      <c r="AO48" s="9">
        <f t="shared" si="38"/>
        <v>-7.1669528344685443E-2</v>
      </c>
      <c r="AP48" s="9">
        <f t="shared" si="39"/>
        <v>-7.7863812783177605E-3</v>
      </c>
      <c r="AQ48" s="9">
        <f t="shared" si="40"/>
        <v>-3.6147597627977999E-8</v>
      </c>
      <c r="AR48" s="9">
        <f t="shared" si="41"/>
        <v>-2.9717082771921116E-2</v>
      </c>
    </row>
    <row r="49" spans="1:44" ht="51" x14ac:dyDescent="0.35">
      <c r="A49" s="9" t="s">
        <v>222</v>
      </c>
      <c r="B49" s="9" t="s">
        <v>65</v>
      </c>
      <c r="C49" s="9" t="s">
        <v>190</v>
      </c>
      <c r="D49" s="9" t="s">
        <v>245</v>
      </c>
      <c r="E49" s="9" t="s">
        <v>213</v>
      </c>
      <c r="F49" s="9" t="s">
        <v>56</v>
      </c>
      <c r="G49" s="9" t="s">
        <v>242</v>
      </c>
      <c r="H49" s="9">
        <v>-0.3</v>
      </c>
      <c r="I49" s="9" t="s">
        <v>253</v>
      </c>
      <c r="J49" s="9" t="b">
        <v>0</v>
      </c>
      <c r="K49" s="9" t="s">
        <v>153</v>
      </c>
      <c r="L49" s="9">
        <v>2.208031969701164E-3</v>
      </c>
      <c r="M49" s="9">
        <v>3.6405040780754162E-10</v>
      </c>
      <c r="N49" s="9">
        <v>2.8663061969012919E-10</v>
      </c>
      <c r="O49" s="9">
        <v>2.5258980927114442E-10</v>
      </c>
      <c r="P49" s="9">
        <v>4.5420171200854772E-10</v>
      </c>
      <c r="Q49" s="9">
        <v>3.5192165089682851E-4</v>
      </c>
      <c r="R49" s="9">
        <v>2.191405987702291E-5</v>
      </c>
      <c r="S49" s="9">
        <v>1.9433043512778201E-5</v>
      </c>
      <c r="T49" s="9">
        <v>8.3342277486853647E-5</v>
      </c>
      <c r="U49" s="9">
        <v>5.4186982024009508E-8</v>
      </c>
      <c r="V49" s="9">
        <v>7.1635664845191011E-6</v>
      </c>
      <c r="W49" s="9">
        <v>3.666222178549255E-3</v>
      </c>
      <c r="X49" s="9">
        <v>0.1204345860048915</v>
      </c>
      <c r="Y49" s="9">
        <v>1.3385533413699841E-3</v>
      </c>
      <c r="Z49" s="9">
        <v>3.306338333735332E-8</v>
      </c>
      <c r="AA49" s="9">
        <v>3.8870155273557902E-2</v>
      </c>
      <c r="AB49" s="9">
        <f>Parameter!D38</f>
        <v>-0.3</v>
      </c>
      <c r="AC49" s="9">
        <f t="shared" si="26"/>
        <v>-6.6240959091034917E-4</v>
      </c>
      <c r="AD49" s="9">
        <f t="shared" si="27"/>
        <v>-1.0921512234226248E-10</v>
      </c>
      <c r="AE49" s="9">
        <f t="shared" si="28"/>
        <v>-8.5989185907038755E-11</v>
      </c>
      <c r="AF49" s="9">
        <f t="shared" si="29"/>
        <v>-7.5776942781343318E-11</v>
      </c>
      <c r="AG49" s="9">
        <f t="shared" si="30"/>
        <v>-1.362605136025643E-10</v>
      </c>
      <c r="AH49" s="9">
        <f t="shared" si="31"/>
        <v>-1.0557649526904854E-4</v>
      </c>
      <c r="AI49" s="9">
        <f t="shared" si="32"/>
        <v>-6.5742179631068724E-6</v>
      </c>
      <c r="AJ49" s="9">
        <f t="shared" si="33"/>
        <v>-5.8299130538334598E-6</v>
      </c>
      <c r="AK49" s="9">
        <f t="shared" si="34"/>
        <v>-2.5002683246056092E-5</v>
      </c>
      <c r="AL49" s="9">
        <f t="shared" si="35"/>
        <v>-1.6256094607202851E-8</v>
      </c>
      <c r="AM49" s="9">
        <f t="shared" si="36"/>
        <v>-2.1490699453557301E-6</v>
      </c>
      <c r="AN49" s="9">
        <f t="shared" si="37"/>
        <v>-1.0998666535647764E-3</v>
      </c>
      <c r="AO49" s="9">
        <f t="shared" si="38"/>
        <v>-3.6130375801467447E-2</v>
      </c>
      <c r="AP49" s="9">
        <f t="shared" si="39"/>
        <v>-4.0156600241099519E-4</v>
      </c>
      <c r="AQ49" s="9">
        <f t="shared" si="40"/>
        <v>-9.9190150012059954E-9</v>
      </c>
      <c r="AR49" s="9">
        <f t="shared" si="41"/>
        <v>-1.166104658206737E-2</v>
      </c>
    </row>
    <row r="50" spans="1:44" ht="51" x14ac:dyDescent="0.35">
      <c r="A50" s="9" t="s">
        <v>223</v>
      </c>
      <c r="B50" s="9" t="s">
        <v>66</v>
      </c>
      <c r="C50" s="9" t="s">
        <v>193</v>
      </c>
      <c r="D50" s="9" t="s">
        <v>244</v>
      </c>
      <c r="E50" s="9" t="s">
        <v>213</v>
      </c>
      <c r="F50" s="9" t="s">
        <v>56</v>
      </c>
      <c r="G50" s="9" t="s">
        <v>242</v>
      </c>
      <c r="H50" s="9">
        <v>-2.4985520000777419E-3</v>
      </c>
      <c r="I50" s="9" t="s">
        <v>253</v>
      </c>
      <c r="J50" s="9" t="b">
        <v>0</v>
      </c>
      <c r="K50" s="9" t="s">
        <v>155</v>
      </c>
      <c r="L50" s="9">
        <v>0.77227439189552338</v>
      </c>
      <c r="M50" s="9">
        <v>1.632864979489381E-7</v>
      </c>
      <c r="N50" s="9">
        <v>3.0498146119268741E-9</v>
      </c>
      <c r="O50" s="9">
        <v>1.06580942555414E-8</v>
      </c>
      <c r="P50" s="9">
        <v>1.76106207469668E-8</v>
      </c>
      <c r="Q50" s="9">
        <v>4.4265831495910749E-2</v>
      </c>
      <c r="R50" s="9">
        <v>2.3874036394617511E-3</v>
      </c>
      <c r="S50" s="9">
        <v>2.582170133600807E-3</v>
      </c>
      <c r="T50" s="9">
        <v>8.8204588140954557E-3</v>
      </c>
      <c r="U50" s="9">
        <v>1.1742322574295339E-6</v>
      </c>
      <c r="V50" s="9">
        <v>8.78258113919628E-4</v>
      </c>
      <c r="W50" s="9">
        <v>0.26623541586161859</v>
      </c>
      <c r="X50" s="9">
        <v>0.41572121575623477</v>
      </c>
      <c r="Y50" s="9">
        <v>4.4789584376354358E-2</v>
      </c>
      <c r="Z50" s="9">
        <v>2.2659580512590031E-7</v>
      </c>
      <c r="AA50" s="9">
        <v>9.946483675049274</v>
      </c>
      <c r="AB50" s="9">
        <f>Parameter!D39</f>
        <v>-2.4985520000777419E-3</v>
      </c>
      <c r="AC50" s="9">
        <f t="shared" si="26"/>
        <v>-1.9295677264793817E-3</v>
      </c>
      <c r="AD50" s="9">
        <f t="shared" si="27"/>
        <v>-4.0797980603600942E-10</v>
      </c>
      <c r="AE50" s="9">
        <f t="shared" si="28"/>
        <v>-7.6201203984962134E-12</v>
      </c>
      <c r="AF50" s="9">
        <f t="shared" si="29"/>
        <v>-2.6629802719200056E-11</v>
      </c>
      <c r="AG50" s="9">
        <f t="shared" si="30"/>
        <v>-4.4001051689944475E-11</v>
      </c>
      <c r="AH50" s="9">
        <f t="shared" si="31"/>
        <v>-1.106004818192121E-4</v>
      </c>
      <c r="AI50" s="9">
        <f t="shared" si="32"/>
        <v>-5.9650521383700387E-6</v>
      </c>
      <c r="AJ50" s="9">
        <f t="shared" si="33"/>
        <v>-6.4516863518493061E-6</v>
      </c>
      <c r="AK50" s="9">
        <f t="shared" si="34"/>
        <v>-2.203837501156155E-5</v>
      </c>
      <c r="AL50" s="9">
        <f t="shared" si="35"/>
        <v>-2.9338803553563637E-9</v>
      </c>
      <c r="AM50" s="9">
        <f t="shared" si="36"/>
        <v>-2.194373567118392E-6</v>
      </c>
      <c r="AN50" s="9">
        <f t="shared" si="37"/>
        <v>-6.6520303079257645E-4</v>
      </c>
      <c r="AO50" s="9">
        <f t="shared" si="38"/>
        <v>-1.0387010751024908E-3</v>
      </c>
      <c r="AP50" s="9">
        <f t="shared" si="39"/>
        <v>-1.1190910562619096E-4</v>
      </c>
      <c r="AQ50" s="9">
        <f t="shared" si="40"/>
        <v>-5.6616140210654444E-10</v>
      </c>
      <c r="AR50" s="9">
        <f t="shared" si="41"/>
        <v>-2.4851806680034973E-2</v>
      </c>
    </row>
    <row r="51" spans="1:44" ht="51" x14ac:dyDescent="0.35">
      <c r="A51" s="9" t="s">
        <v>224</v>
      </c>
      <c r="B51" s="9" t="s">
        <v>67</v>
      </c>
      <c r="C51" s="9" t="s">
        <v>193</v>
      </c>
      <c r="D51" s="9" t="s">
        <v>244</v>
      </c>
      <c r="E51" s="9" t="s">
        <v>213</v>
      </c>
      <c r="F51" s="9" t="s">
        <v>56</v>
      </c>
      <c r="G51" s="9" t="s">
        <v>242</v>
      </c>
      <c r="H51" s="9">
        <v>-1.8105966574476409E-2</v>
      </c>
      <c r="I51" s="9" t="s">
        <v>253</v>
      </c>
      <c r="J51" s="9" t="b">
        <v>0</v>
      </c>
      <c r="K51" s="9" t="s">
        <v>157</v>
      </c>
      <c r="L51" s="9">
        <v>1.0138160346549601</v>
      </c>
      <c r="M51" s="9">
        <v>1.0187910127746761E-8</v>
      </c>
      <c r="N51" s="9">
        <v>5.6407227494699393E-9</v>
      </c>
      <c r="O51" s="9">
        <v>8.5295139320477627E-8</v>
      </c>
      <c r="P51" s="9">
        <v>7.4422505720769247E-9</v>
      </c>
      <c r="Q51" s="9">
        <v>4.9212185400136508E-3</v>
      </c>
      <c r="R51" s="9">
        <v>1.783768143482752E-3</v>
      </c>
      <c r="S51" s="9">
        <v>2.7291866609088821E-3</v>
      </c>
      <c r="T51" s="9">
        <v>7.1770420977782671E-3</v>
      </c>
      <c r="U51" s="9">
        <v>6.4037665868914447E-5</v>
      </c>
      <c r="V51" s="9">
        <v>6.1635663789116446E-4</v>
      </c>
      <c r="W51" s="9">
        <v>0.185020942906892</v>
      </c>
      <c r="X51" s="9">
        <v>2.4379863690054271</v>
      </c>
      <c r="Y51" s="9">
        <v>7.5651283196428804E-2</v>
      </c>
      <c r="Z51" s="9">
        <v>3.2232526123353918E-7</v>
      </c>
      <c r="AA51" s="9">
        <v>15.071742778642539</v>
      </c>
      <c r="AB51" s="9">
        <f>Parameter!D40</f>
        <v>-1.8105966574476409E-2</v>
      </c>
      <c r="AC51" s="9">
        <f t="shared" si="26"/>
        <v>-1.8356119236130924E-2</v>
      </c>
      <c r="AD51" s="9">
        <f t="shared" si="27"/>
        <v>-1.8446196023675253E-10</v>
      </c>
      <c r="AE51" s="9">
        <f t="shared" si="28"/>
        <v>-1.0213073755779139E-10</v>
      </c>
      <c r="AF51" s="9">
        <f t="shared" si="29"/>
        <v>-1.5443509415018763E-9</v>
      </c>
      <c r="AG51" s="9">
        <f t="shared" si="30"/>
        <v>-1.3474914009690273E-10</v>
      </c>
      <c r="AH51" s="9">
        <f t="shared" si="31"/>
        <v>-8.9103418391180754E-5</v>
      </c>
      <c r="AI51" s="9">
        <f t="shared" si="32"/>
        <v>-3.2296846382514548E-5</v>
      </c>
      <c r="AJ51" s="9">
        <f t="shared" si="33"/>
        <v>-4.9414562457923097E-5</v>
      </c>
      <c r="AK51" s="9">
        <f t="shared" si="34"/>
        <v>-1.2994728432598335E-4</v>
      </c>
      <c r="AL51" s="9">
        <f t="shared" si="35"/>
        <v>-1.1594638377300538E-6</v>
      </c>
      <c r="AM51" s="9">
        <f t="shared" si="36"/>
        <v>-1.1159732683614083E-5</v>
      </c>
      <c r="AN51" s="9">
        <f t="shared" si="37"/>
        <v>-3.3499830078502946E-3</v>
      </c>
      <c r="AO51" s="9">
        <f t="shared" si="38"/>
        <v>-4.4142099706241368E-2</v>
      </c>
      <c r="AP51" s="9">
        <f t="shared" si="39"/>
        <v>-1.3697396048707887E-3</v>
      </c>
      <c r="AQ51" s="9">
        <f t="shared" si="40"/>
        <v>-5.8360104060038367E-9</v>
      </c>
      <c r="AR51" s="9">
        <f t="shared" si="41"/>
        <v>-0.27288847096920799</v>
      </c>
    </row>
    <row r="52" spans="1:44" ht="88.5" x14ac:dyDescent="0.35">
      <c r="A52" s="9" t="s">
        <v>225</v>
      </c>
      <c r="B52" s="9" t="s">
        <v>68</v>
      </c>
      <c r="C52" s="9" t="s">
        <v>193</v>
      </c>
      <c r="D52" s="9" t="s">
        <v>244</v>
      </c>
      <c r="E52" s="9" t="s">
        <v>213</v>
      </c>
      <c r="F52" s="9" t="s">
        <v>56</v>
      </c>
      <c r="G52" s="9" t="s">
        <v>242</v>
      </c>
      <c r="H52" s="9">
        <v>-0.1345803909607092</v>
      </c>
      <c r="I52" s="9" t="s">
        <v>253</v>
      </c>
      <c r="J52" s="9" t="b">
        <v>0</v>
      </c>
      <c r="K52" s="9" t="s">
        <v>159</v>
      </c>
      <c r="L52" s="9">
        <v>0.64978559270424963</v>
      </c>
      <c r="M52" s="9">
        <v>7.3015186478485082E-8</v>
      </c>
      <c r="N52" s="9">
        <v>1.6107190923212881E-9</v>
      </c>
      <c r="O52" s="9">
        <v>3.1340648345569901E-9</v>
      </c>
      <c r="P52" s="9">
        <v>9.3138714934060796E-10</v>
      </c>
      <c r="Q52" s="9">
        <v>2.2441422963633321E-3</v>
      </c>
      <c r="R52" s="9">
        <v>8.1467578783270148E-4</v>
      </c>
      <c r="S52" s="9">
        <v>6.7155496241843335E-4</v>
      </c>
      <c r="T52" s="9">
        <v>2.8293487486157412E-3</v>
      </c>
      <c r="U52" s="9">
        <v>3.699286786374995E-7</v>
      </c>
      <c r="V52" s="9">
        <v>2.5869392597273712E-4</v>
      </c>
      <c r="W52" s="9">
        <v>2.4468319638467479E-2</v>
      </c>
      <c r="X52" s="9">
        <v>8.7892407702753E-2</v>
      </c>
      <c r="Y52" s="9">
        <v>4.0480448074882193E-2</v>
      </c>
      <c r="Z52" s="9">
        <v>1.227139469659238E-7</v>
      </c>
      <c r="AA52" s="9">
        <v>11.08147584937713</v>
      </c>
      <c r="AB52" s="9">
        <f>Parameter!D41</f>
        <v>-0.1345803909607092</v>
      </c>
      <c r="AC52" s="9">
        <f t="shared" si="26"/>
        <v>-8.7448399106774072E-2</v>
      </c>
      <c r="AD52" s="9">
        <f t="shared" si="27"/>
        <v>-9.826412342343611E-9</v>
      </c>
      <c r="AE52" s="9">
        <f t="shared" si="28"/>
        <v>-2.1677120517247761E-10</v>
      </c>
      <c r="AF52" s="9">
        <f t="shared" si="29"/>
        <v>-4.2178367073089015E-10</v>
      </c>
      <c r="AG52" s="9">
        <f t="shared" si="30"/>
        <v>-1.2534644669403947E-10</v>
      </c>
      <c r="AH52" s="9">
        <f t="shared" si="31"/>
        <v>-3.0201754761604097E-4</v>
      </c>
      <c r="AI52" s="9">
        <f t="shared" si="32"/>
        <v>-1.0963938603274875E-4</v>
      </c>
      <c r="AJ52" s="9">
        <f t="shared" si="33"/>
        <v>-9.0378129393877131E-5</v>
      </c>
      <c r="AK52" s="9">
        <f t="shared" si="34"/>
        <v>-3.8077486075289979E-4</v>
      </c>
      <c r="AL52" s="9">
        <f t="shared" si="35"/>
        <v>-4.9785146198613237E-8</v>
      </c>
      <c r="AM52" s="9">
        <f t="shared" si="36"/>
        <v>-3.4815129696571724E-5</v>
      </c>
      <c r="AN52" s="9">
        <f t="shared" si="37"/>
        <v>-3.2929560230965521E-3</v>
      </c>
      <c r="AO52" s="9">
        <f t="shared" si="38"/>
        <v>-1.1828594591114548E-2</v>
      </c>
      <c r="AP52" s="9">
        <f t="shared" si="39"/>
        <v>-5.4478745281823339E-3</v>
      </c>
      <c r="AQ52" s="9">
        <f t="shared" si="40"/>
        <v>-1.651489095900576E-8</v>
      </c>
      <c r="AR52" s="9">
        <f t="shared" si="41"/>
        <v>-1.4913493522308312</v>
      </c>
    </row>
    <row r="53" spans="1:44" ht="126" x14ac:dyDescent="0.35">
      <c r="A53" s="9" t="s">
        <v>226</v>
      </c>
      <c r="B53" s="9" t="s">
        <v>69</v>
      </c>
      <c r="C53" s="9" t="s">
        <v>194</v>
      </c>
      <c r="D53" s="9" t="s">
        <v>244</v>
      </c>
      <c r="E53" s="9" t="s">
        <v>213</v>
      </c>
      <c r="F53" s="9" t="s">
        <v>56</v>
      </c>
      <c r="G53" s="9" t="s">
        <v>242</v>
      </c>
      <c r="H53" s="9">
        <v>-0.60523930429999995</v>
      </c>
      <c r="I53" s="9" t="s">
        <v>253</v>
      </c>
      <c r="J53" s="9" t="b">
        <v>0</v>
      </c>
      <c r="K53" s="9" t="s">
        <v>161</v>
      </c>
      <c r="L53" s="9">
        <v>2.683067052463645E-2</v>
      </c>
      <c r="M53" s="9">
        <v>3.151279547773675E-9</v>
      </c>
      <c r="N53" s="9">
        <v>8.6917567091511036E-11</v>
      </c>
      <c r="O53" s="9">
        <v>2.174416108709879E-10</v>
      </c>
      <c r="P53" s="9">
        <v>5.1307202744178662E-11</v>
      </c>
      <c r="Q53" s="9">
        <v>1.002942338296396E-4</v>
      </c>
      <c r="R53" s="9">
        <v>3.0257226761884279E-5</v>
      </c>
      <c r="S53" s="9">
        <v>2.5642763078719E-5</v>
      </c>
      <c r="T53" s="9">
        <v>9.9930650241308213E-5</v>
      </c>
      <c r="U53" s="9">
        <v>2.278388015234625E-8</v>
      </c>
      <c r="V53" s="9">
        <v>9.123125236592854E-6</v>
      </c>
      <c r="W53" s="9">
        <v>1.370778596626926E-3</v>
      </c>
      <c r="X53" s="9">
        <v>8.5994637166137856E-3</v>
      </c>
      <c r="Y53" s="9">
        <v>1.7965522578487149E-3</v>
      </c>
      <c r="Z53" s="9">
        <v>2.7982838617634939E-8</v>
      </c>
      <c r="AA53" s="9">
        <v>0.47847395336389392</v>
      </c>
      <c r="AB53" s="9">
        <f>Parameter!D42</f>
        <v>-0.60523930429999995</v>
      </c>
      <c r="AC53" s="9">
        <f t="shared" si="26"/>
        <v>-1.6238976362233478E-2</v>
      </c>
      <c r="AD53" s="9">
        <f t="shared" si="27"/>
        <v>-1.9072782411493576E-9</v>
      </c>
      <c r="AE53" s="9">
        <f t="shared" si="28"/>
        <v>-5.260592783791471E-11</v>
      </c>
      <c r="AF53" s="9">
        <f t="shared" si="29"/>
        <v>-1.3160420928942802E-10</v>
      </c>
      <c r="AG53" s="9">
        <f t="shared" si="30"/>
        <v>-3.1053135694465744E-11</v>
      </c>
      <c r="AH53" s="9">
        <f t="shared" si="31"/>
        <v>-6.0702012308352589E-5</v>
      </c>
      <c r="AI53" s="9">
        <f t="shared" si="32"/>
        <v>-1.8312862875410182E-5</v>
      </c>
      <c r="AJ53" s="9">
        <f t="shared" si="33"/>
        <v>-1.5520008086093614E-5</v>
      </c>
      <c r="AK53" s="9">
        <f t="shared" si="34"/>
        <v>-6.0481957230296004E-5</v>
      </c>
      <c r="AL53" s="9">
        <f t="shared" si="35"/>
        <v>-1.378969977266062E-8</v>
      </c>
      <c r="AM53" s="9">
        <f t="shared" si="36"/>
        <v>-5.5216739712372316E-6</v>
      </c>
      <c r="AN53" s="9">
        <f t="shared" si="37"/>
        <v>-8.2964908417181103E-4</v>
      </c>
      <c r="AO53" s="9">
        <f t="shared" si="38"/>
        <v>-5.2047334371964193E-3</v>
      </c>
      <c r="AP53" s="9">
        <f t="shared" si="39"/>
        <v>-1.0873440386789503E-3</v>
      </c>
      <c r="AQ53" s="9">
        <f t="shared" si="40"/>
        <v>-1.6936313777276542E-8</v>
      </c>
      <c r="AR53" s="9">
        <f t="shared" si="41"/>
        <v>-0.28959124265963376</v>
      </c>
    </row>
    <row r="54" spans="1:44" ht="51" x14ac:dyDescent="0.35">
      <c r="A54" s="9" t="s">
        <v>227</v>
      </c>
      <c r="B54" s="9" t="s">
        <v>70</v>
      </c>
      <c r="C54" s="9" t="s">
        <v>190</v>
      </c>
      <c r="D54" s="9" t="s">
        <v>242</v>
      </c>
      <c r="E54" s="9" t="s">
        <v>213</v>
      </c>
      <c r="F54" s="9" t="s">
        <v>56</v>
      </c>
      <c r="G54" s="9" t="s">
        <v>242</v>
      </c>
      <c r="H54" s="9">
        <v>-0.04</v>
      </c>
      <c r="I54" s="9" t="s">
        <v>253</v>
      </c>
      <c r="J54" s="9" t="b">
        <v>0</v>
      </c>
      <c r="K54" s="9" t="s">
        <v>163</v>
      </c>
      <c r="L54" s="9">
        <v>3.7455609958694069E-2</v>
      </c>
      <c r="M54" s="9">
        <v>7.2195235232356099E-9</v>
      </c>
      <c r="N54" s="9">
        <v>1.30971578992857E-9</v>
      </c>
      <c r="O54" s="9">
        <v>4.1171327605017658E-9</v>
      </c>
      <c r="P54" s="9">
        <v>3.5977419138725379E-9</v>
      </c>
      <c r="Q54" s="9">
        <v>2.1962239249100528E-3</v>
      </c>
      <c r="R54" s="9">
        <v>3.3933672961170409E-4</v>
      </c>
      <c r="S54" s="9">
        <v>3.5860676745434099E-4</v>
      </c>
      <c r="T54" s="9">
        <v>1.219032873766386E-3</v>
      </c>
      <c r="U54" s="9">
        <v>5.3497055822322345E-7</v>
      </c>
      <c r="V54" s="9">
        <v>1.099863774943509E-4</v>
      </c>
      <c r="W54" s="9">
        <v>6.6008265886533801E-2</v>
      </c>
      <c r="X54" s="9">
        <v>1.571699969761793</v>
      </c>
      <c r="Y54" s="9">
        <v>5.2351395608080031E-3</v>
      </c>
      <c r="Z54" s="9">
        <v>2.2622092566405341E-7</v>
      </c>
      <c r="AA54" s="9">
        <v>0.55163610331331792</v>
      </c>
      <c r="AB54" s="9">
        <f>Parameter!D43</f>
        <v>-0.04</v>
      </c>
      <c r="AC54" s="9">
        <f t="shared" si="26"/>
        <v>-1.4982243983477628E-3</v>
      </c>
      <c r="AD54" s="9">
        <f t="shared" si="27"/>
        <v>-2.8878094092942439E-10</v>
      </c>
      <c r="AE54" s="9">
        <f t="shared" si="28"/>
        <v>-5.23886315971428E-11</v>
      </c>
      <c r="AF54" s="9">
        <f t="shared" si="29"/>
        <v>-1.6468531042007064E-10</v>
      </c>
      <c r="AG54" s="9">
        <f t="shared" si="30"/>
        <v>-1.4390967655490152E-10</v>
      </c>
      <c r="AH54" s="9">
        <f t="shared" si="31"/>
        <v>-8.7848956996402117E-5</v>
      </c>
      <c r="AI54" s="9">
        <f t="shared" si="32"/>
        <v>-1.3573469184468163E-5</v>
      </c>
      <c r="AJ54" s="9">
        <f t="shared" si="33"/>
        <v>-1.4344270698173639E-5</v>
      </c>
      <c r="AK54" s="9">
        <f t="shared" si="34"/>
        <v>-4.8761314950655436E-5</v>
      </c>
      <c r="AL54" s="9">
        <f t="shared" si="35"/>
        <v>-2.1398822328928938E-8</v>
      </c>
      <c r="AM54" s="9">
        <f t="shared" si="36"/>
        <v>-4.3994550997740363E-6</v>
      </c>
      <c r="AN54" s="9">
        <f t="shared" si="37"/>
        <v>-2.6403306354613521E-3</v>
      </c>
      <c r="AO54" s="9">
        <f t="shared" si="38"/>
        <v>-6.2867998790471724E-2</v>
      </c>
      <c r="AP54" s="9">
        <f t="shared" si="39"/>
        <v>-2.0940558243232014E-4</v>
      </c>
      <c r="AQ54" s="9">
        <f t="shared" si="40"/>
        <v>-9.0488370265621374E-9</v>
      </c>
      <c r="AR54" s="9">
        <f t="shared" si="41"/>
        <v>-2.2065444132532717E-2</v>
      </c>
    </row>
    <row r="55" spans="1:44" ht="51" x14ac:dyDescent="0.35">
      <c r="A55" s="9" t="s">
        <v>228</v>
      </c>
      <c r="B55" s="9" t="s">
        <v>71</v>
      </c>
      <c r="C55" s="9" t="s">
        <v>190</v>
      </c>
      <c r="D55" s="9" t="s">
        <v>243</v>
      </c>
      <c r="E55" s="9" t="s">
        <v>213</v>
      </c>
      <c r="F55" s="9" t="s">
        <v>56</v>
      </c>
      <c r="G55" s="9" t="s">
        <v>242</v>
      </c>
      <c r="H55" s="9">
        <v>6.6E-4</v>
      </c>
      <c r="I55" s="9" t="s">
        <v>253</v>
      </c>
      <c r="J55" s="9" t="b">
        <v>0</v>
      </c>
      <c r="K55" s="9" t="s">
        <v>165</v>
      </c>
      <c r="L55" s="9">
        <v>1.34225174626121</v>
      </c>
      <c r="M55" s="9">
        <v>2.583285374983189E-7</v>
      </c>
      <c r="N55" s="9">
        <v>3.1456315754611573E-8</v>
      </c>
      <c r="O55" s="9">
        <v>9.3463873068529808E-8</v>
      </c>
      <c r="P55" s="9">
        <v>3.3201433179706229E-8</v>
      </c>
      <c r="Q55" s="9">
        <v>3.4428104254330377E-2</v>
      </c>
      <c r="R55" s="9">
        <v>2.9476625369943138E-3</v>
      </c>
      <c r="S55" s="9">
        <v>6.0372790753528546E-3</v>
      </c>
      <c r="T55" s="9">
        <v>1.5956493846940121E-2</v>
      </c>
      <c r="U55" s="9">
        <v>2.0596629232832679E-5</v>
      </c>
      <c r="V55" s="9">
        <v>1.4749659834146229E-3</v>
      </c>
      <c r="W55" s="9">
        <v>0.76304448505026445</v>
      </c>
      <c r="X55" s="9">
        <v>4.9659284857297887</v>
      </c>
      <c r="Y55" s="9">
        <v>3.668305699811008</v>
      </c>
      <c r="Z55" s="9">
        <v>2.1845339753708781E-5</v>
      </c>
      <c r="AA55" s="9">
        <v>32.446743904425972</v>
      </c>
      <c r="AB55" s="9">
        <f>Parameter!D44</f>
        <v>6.6E-4</v>
      </c>
      <c r="AC55" s="9">
        <f t="shared" si="26"/>
        <v>8.8588615253239861E-4</v>
      </c>
      <c r="AD55" s="9">
        <f t="shared" si="27"/>
        <v>1.7049683474889048E-10</v>
      </c>
      <c r="AE55" s="9">
        <f t="shared" si="28"/>
        <v>2.0761168398043637E-11</v>
      </c>
      <c r="AF55" s="9">
        <f t="shared" si="29"/>
        <v>6.1686156225229674E-11</v>
      </c>
      <c r="AG55" s="9">
        <f t="shared" si="30"/>
        <v>2.191294589860611E-11</v>
      </c>
      <c r="AH55" s="9">
        <f t="shared" si="31"/>
        <v>2.2722548807858049E-5</v>
      </c>
      <c r="AI55" s="9">
        <f t="shared" si="32"/>
        <v>1.9454572744162473E-6</v>
      </c>
      <c r="AJ55" s="9">
        <f t="shared" si="33"/>
        <v>3.984604189732884E-6</v>
      </c>
      <c r="AK55" s="9">
        <f t="shared" si="34"/>
        <v>1.053128593898048E-5</v>
      </c>
      <c r="AL55" s="9">
        <f t="shared" si="35"/>
        <v>1.3593775293669567E-8</v>
      </c>
      <c r="AM55" s="9">
        <f t="shared" si="36"/>
        <v>9.7347754905365113E-7</v>
      </c>
      <c r="AN55" s="9">
        <f t="shared" si="37"/>
        <v>5.036093601331745E-4</v>
      </c>
      <c r="AO55" s="9">
        <f t="shared" si="38"/>
        <v>3.2775128005816606E-3</v>
      </c>
      <c r="AP55" s="9">
        <f t="shared" si="39"/>
        <v>2.4210817618752654E-3</v>
      </c>
      <c r="AQ55" s="9">
        <f t="shared" si="40"/>
        <v>1.4417924237447796E-8</v>
      </c>
      <c r="AR55" s="9">
        <f t="shared" si="41"/>
        <v>2.141485097692114E-2</v>
      </c>
    </row>
    <row r="56" spans="1:44" ht="51" x14ac:dyDescent="0.35">
      <c r="A56" s="9" t="s">
        <v>229</v>
      </c>
      <c r="B56" s="9" t="s">
        <v>72</v>
      </c>
      <c r="C56" s="9" t="s">
        <v>190</v>
      </c>
      <c r="D56" s="9" t="s">
        <v>243</v>
      </c>
      <c r="E56" s="9" t="s">
        <v>213</v>
      </c>
      <c r="F56" s="9" t="s">
        <v>56</v>
      </c>
      <c r="G56" s="9" t="s">
        <v>242</v>
      </c>
      <c r="H56" s="9">
        <v>2.5000000000000001E-3</v>
      </c>
      <c r="I56" s="9" t="s">
        <v>253</v>
      </c>
      <c r="J56" s="9" t="b">
        <v>0</v>
      </c>
      <c r="K56" s="9" t="s">
        <v>167</v>
      </c>
      <c r="L56" s="9">
        <v>2.557745739388784E-2</v>
      </c>
      <c r="M56" s="9">
        <v>2.0959274548077212E-9</v>
      </c>
      <c r="N56" s="9">
        <v>9.0503051897389648E-10</v>
      </c>
      <c r="O56" s="9">
        <v>2.851949431751344E-9</v>
      </c>
      <c r="P56" s="9">
        <v>1.749382356145242E-9</v>
      </c>
      <c r="Q56" s="9">
        <v>2.8435542612078508E-3</v>
      </c>
      <c r="R56" s="9">
        <v>1.283040227269516E-4</v>
      </c>
      <c r="S56" s="9">
        <v>1.9806228338939221E-4</v>
      </c>
      <c r="T56" s="9">
        <v>5.1970903304352195E-4</v>
      </c>
      <c r="U56" s="9">
        <v>1.7517209068205411E-6</v>
      </c>
      <c r="V56" s="9">
        <v>4.132522588674149E-5</v>
      </c>
      <c r="W56" s="9">
        <v>2.177125196234676E-2</v>
      </c>
      <c r="X56" s="9">
        <v>0.27912868230227611</v>
      </c>
      <c r="Y56" s="9">
        <v>4.6092057321368361E-2</v>
      </c>
      <c r="Z56" s="9">
        <v>1.2069540744913099E-7</v>
      </c>
      <c r="AA56" s="9">
        <v>0.47006133563638292</v>
      </c>
      <c r="AB56" s="9">
        <f>Parameter!D45</f>
        <v>2.5000000000000001E-3</v>
      </c>
      <c r="AC56" s="9">
        <f t="shared" si="26"/>
        <v>6.3943643484719605E-5</v>
      </c>
      <c r="AD56" s="9">
        <f t="shared" si="27"/>
        <v>5.2398186370193033E-12</v>
      </c>
      <c r="AE56" s="9">
        <f t="shared" si="28"/>
        <v>2.2625762974347414E-12</v>
      </c>
      <c r="AF56" s="9">
        <f t="shared" si="29"/>
        <v>7.1298735793783601E-12</v>
      </c>
      <c r="AG56" s="9">
        <f t="shared" si="30"/>
        <v>4.373455890363105E-12</v>
      </c>
      <c r="AH56" s="9">
        <f t="shared" si="31"/>
        <v>7.1088856530196268E-6</v>
      </c>
      <c r="AI56" s="9">
        <f t="shared" si="32"/>
        <v>3.2076005681737902E-7</v>
      </c>
      <c r="AJ56" s="9">
        <f t="shared" si="33"/>
        <v>4.951557084734805E-7</v>
      </c>
      <c r="AK56" s="9">
        <f t="shared" si="34"/>
        <v>1.299272582608805E-6</v>
      </c>
      <c r="AL56" s="9">
        <f t="shared" si="35"/>
        <v>4.3793022670513525E-9</v>
      </c>
      <c r="AM56" s="9">
        <f t="shared" si="36"/>
        <v>1.0331306471685372E-7</v>
      </c>
      <c r="AN56" s="9">
        <f t="shared" si="37"/>
        <v>5.4428129905866901E-5</v>
      </c>
      <c r="AO56" s="9">
        <f t="shared" si="38"/>
        <v>6.9782170575569027E-4</v>
      </c>
      <c r="AP56" s="9">
        <f t="shared" si="39"/>
        <v>1.1523014330342091E-4</v>
      </c>
      <c r="AQ56" s="9">
        <f t="shared" si="40"/>
        <v>3.0173851862282747E-10</v>
      </c>
      <c r="AR56" s="9">
        <f t="shared" si="41"/>
        <v>1.1751533390909573E-3</v>
      </c>
    </row>
    <row r="57" spans="1:44" ht="51" x14ac:dyDescent="0.35">
      <c r="A57" s="9" t="s">
        <v>230</v>
      </c>
      <c r="B57" s="9" t="s">
        <v>73</v>
      </c>
      <c r="C57" s="9" t="s">
        <v>190</v>
      </c>
      <c r="D57" s="9" t="s">
        <v>241</v>
      </c>
      <c r="E57" s="9" t="s">
        <v>213</v>
      </c>
      <c r="F57" s="9" t="s">
        <v>56</v>
      </c>
      <c r="G57" s="9" t="s">
        <v>242</v>
      </c>
      <c r="H57" s="9">
        <v>0.14499999999999999</v>
      </c>
      <c r="I57" s="9" t="s">
        <v>253</v>
      </c>
      <c r="J57" s="9" t="b">
        <v>0</v>
      </c>
      <c r="K57" s="9" t="s">
        <v>169</v>
      </c>
      <c r="L57" s="9">
        <v>8.4571071036939935E-5</v>
      </c>
      <c r="M57" s="9">
        <v>7.7455778490000022E-12</v>
      </c>
      <c r="N57" s="9">
        <v>1.4691184127668951E-11</v>
      </c>
      <c r="O57" s="9">
        <v>1.005887936430901E-10</v>
      </c>
      <c r="P57" s="9">
        <v>2.8727822152716301E-12</v>
      </c>
      <c r="Q57" s="9">
        <v>7.0910660803823671E-6</v>
      </c>
      <c r="R57" s="9">
        <v>2.6803667686740951E-7</v>
      </c>
      <c r="S57" s="9">
        <v>4.8914234929715387E-7</v>
      </c>
      <c r="T57" s="9">
        <v>9.3259778642518565E-7</v>
      </c>
      <c r="U57" s="9">
        <v>7.3332833120484121E-9</v>
      </c>
      <c r="V57" s="9">
        <v>2.1229836896946121E-7</v>
      </c>
      <c r="W57" s="9">
        <v>3.0488762180413742E-4</v>
      </c>
      <c r="X57" s="9">
        <v>1.506410004970183E-3</v>
      </c>
      <c r="Y57" s="9">
        <v>3.315256894361592E-4</v>
      </c>
      <c r="Z57" s="9">
        <v>2.8043696725593002E-10</v>
      </c>
      <c r="AA57" s="9">
        <v>1.5496449010605989E-3</v>
      </c>
      <c r="AB57" s="9">
        <f>Parameter!D46</f>
        <v>0.14499999999999999</v>
      </c>
      <c r="AC57" s="9">
        <f t="shared" si="26"/>
        <v>1.226280530035629E-5</v>
      </c>
      <c r="AD57" s="9">
        <f t="shared" si="27"/>
        <v>1.1231087881050002E-12</v>
      </c>
      <c r="AE57" s="9">
        <f t="shared" si="28"/>
        <v>2.1302216985119978E-12</v>
      </c>
      <c r="AF57" s="9">
        <f t="shared" si="29"/>
        <v>1.4585375078248065E-11</v>
      </c>
      <c r="AG57" s="9">
        <f t="shared" si="30"/>
        <v>4.1655342121438635E-13</v>
      </c>
      <c r="AH57" s="9">
        <f t="shared" si="31"/>
        <v>1.0282045816554432E-6</v>
      </c>
      <c r="AI57" s="9">
        <f t="shared" si="32"/>
        <v>3.8865318145774377E-8</v>
      </c>
      <c r="AJ57" s="9">
        <f t="shared" si="33"/>
        <v>7.0925640648087302E-8</v>
      </c>
      <c r="AK57" s="9">
        <f t="shared" si="34"/>
        <v>1.352266790316519E-7</v>
      </c>
      <c r="AL57" s="9">
        <f t="shared" si="35"/>
        <v>1.0633260802470197E-9</v>
      </c>
      <c r="AM57" s="9">
        <f t="shared" si="36"/>
        <v>3.0783263500571874E-8</v>
      </c>
      <c r="AN57" s="9">
        <f t="shared" si="37"/>
        <v>4.4208705161599923E-5</v>
      </c>
      <c r="AO57" s="9">
        <f t="shared" si="38"/>
        <v>2.1842945072067651E-4</v>
      </c>
      <c r="AP57" s="9">
        <f t="shared" si="39"/>
        <v>4.8071224968243078E-5</v>
      </c>
      <c r="AQ57" s="9">
        <f t="shared" si="40"/>
        <v>4.0663360252109851E-11</v>
      </c>
      <c r="AR57" s="9">
        <f t="shared" si="41"/>
        <v>2.2469851065378684E-4</v>
      </c>
    </row>
    <row r="58" spans="1:44" ht="51" x14ac:dyDescent="0.35">
      <c r="A58" s="9" t="s">
        <v>231</v>
      </c>
      <c r="B58" s="9" t="s">
        <v>74</v>
      </c>
      <c r="C58" s="9" t="s">
        <v>190</v>
      </c>
      <c r="D58" s="9" t="s">
        <v>243</v>
      </c>
      <c r="E58" s="9" t="s">
        <v>213</v>
      </c>
      <c r="F58" s="9" t="s">
        <v>56</v>
      </c>
      <c r="G58" s="9" t="s">
        <v>242</v>
      </c>
      <c r="H58" s="9">
        <v>-5.0000000000000001E-3</v>
      </c>
      <c r="I58" s="9" t="s">
        <v>253</v>
      </c>
      <c r="J58" s="9" t="b">
        <v>0</v>
      </c>
      <c r="K58" s="9" t="s">
        <v>171</v>
      </c>
      <c r="L58" s="9">
        <v>7.5055638594159427E-3</v>
      </c>
      <c r="M58" s="9">
        <v>1.529461832148098E-9</v>
      </c>
      <c r="N58" s="9">
        <v>2.4049630510423502E-10</v>
      </c>
      <c r="O58" s="9">
        <v>8.6316923876219882E-10</v>
      </c>
      <c r="P58" s="9">
        <v>1.402963329481857E-9</v>
      </c>
      <c r="Q58" s="9">
        <v>5.556566671011203E-4</v>
      </c>
      <c r="R58" s="9">
        <v>9.2623785307174904E-5</v>
      </c>
      <c r="S58" s="9">
        <v>8.5698313845180155E-5</v>
      </c>
      <c r="T58" s="9">
        <v>3.9609486872003172E-4</v>
      </c>
      <c r="U58" s="9">
        <v>8.7717554376820489E-8</v>
      </c>
      <c r="V58" s="9">
        <v>3.0774041334432378E-5</v>
      </c>
      <c r="W58" s="9">
        <v>1.524989923950856E-2</v>
      </c>
      <c r="X58" s="9">
        <v>0.14794994320556831</v>
      </c>
      <c r="Y58" s="9">
        <v>1.090109510844944E-3</v>
      </c>
      <c r="Z58" s="9">
        <v>2.9159245793675991E-8</v>
      </c>
      <c r="AA58" s="9">
        <v>0.1128495871731368</v>
      </c>
      <c r="AB58" s="9">
        <f>Parameter!D47</f>
        <v>-5.0000000000000001E-3</v>
      </c>
      <c r="AC58" s="9">
        <f t="shared" si="26"/>
        <v>-3.7527819297079712E-5</v>
      </c>
      <c r="AD58" s="9">
        <f t="shared" si="27"/>
        <v>-7.6473091607404895E-12</v>
      </c>
      <c r="AE58" s="9">
        <f t="shared" si="28"/>
        <v>-1.2024815255211751E-12</v>
      </c>
      <c r="AF58" s="9">
        <f t="shared" si="29"/>
        <v>-4.3158461938109941E-12</v>
      </c>
      <c r="AG58" s="9">
        <f t="shared" si="30"/>
        <v>-7.0148166474092851E-12</v>
      </c>
      <c r="AH58" s="9">
        <f t="shared" si="31"/>
        <v>-2.7782833355056015E-6</v>
      </c>
      <c r="AI58" s="9">
        <f t="shared" si="32"/>
        <v>-4.6311892653587455E-7</v>
      </c>
      <c r="AJ58" s="9">
        <f t="shared" si="33"/>
        <v>-4.284915692259008E-7</v>
      </c>
      <c r="AK58" s="9">
        <f t="shared" si="34"/>
        <v>-1.9804743436001586E-6</v>
      </c>
      <c r="AL58" s="9">
        <f t="shared" si="35"/>
        <v>-4.3858777188410245E-10</v>
      </c>
      <c r="AM58" s="9">
        <f t="shared" si="36"/>
        <v>-1.538702066721619E-7</v>
      </c>
      <c r="AN58" s="9">
        <f t="shared" si="37"/>
        <v>-7.6249496197542806E-5</v>
      </c>
      <c r="AO58" s="9">
        <f t="shared" si="38"/>
        <v>-7.3974971602784156E-4</v>
      </c>
      <c r="AP58" s="9">
        <f t="shared" si="39"/>
        <v>-5.4505475542247196E-6</v>
      </c>
      <c r="AQ58" s="9">
        <f t="shared" si="40"/>
        <v>-1.4579622896837995E-10</v>
      </c>
      <c r="AR58" s="9">
        <f t="shared" si="41"/>
        <v>-5.6424793586568403E-4</v>
      </c>
    </row>
    <row r="59" spans="1:44" ht="51" x14ac:dyDescent="0.35">
      <c r="A59" s="9" t="s">
        <v>232</v>
      </c>
      <c r="B59" s="9" t="s">
        <v>75</v>
      </c>
      <c r="C59" s="9" t="s">
        <v>190</v>
      </c>
      <c r="D59" s="9" t="s">
        <v>246</v>
      </c>
      <c r="E59" s="9" t="s">
        <v>213</v>
      </c>
      <c r="F59" s="9" t="s">
        <v>56</v>
      </c>
      <c r="G59" s="9" t="s">
        <v>242</v>
      </c>
      <c r="H59" s="9">
        <v>0.17967</v>
      </c>
      <c r="I59" s="9" t="s">
        <v>254</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232</v>
      </c>
      <c r="B60" s="9" t="s">
        <v>75</v>
      </c>
      <c r="C60" s="9" t="s">
        <v>190</v>
      </c>
      <c r="D60" s="9" t="s">
        <v>246</v>
      </c>
      <c r="E60" s="9" t="s">
        <v>213</v>
      </c>
      <c r="F60" s="9" t="s">
        <v>56</v>
      </c>
      <c r="G60" s="9" t="s">
        <v>242</v>
      </c>
      <c r="H60" s="9">
        <v>1.666666E-2</v>
      </c>
      <c r="I60" s="9" t="s">
        <v>254</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214</v>
      </c>
      <c r="B61" s="9" t="s">
        <v>57</v>
      </c>
      <c r="C61" s="9" t="s">
        <v>190</v>
      </c>
      <c r="D61" s="9" t="s">
        <v>242</v>
      </c>
      <c r="E61" s="9" t="s">
        <v>214</v>
      </c>
      <c r="F61" s="9" t="s">
        <v>57</v>
      </c>
      <c r="G61" s="9" t="s">
        <v>242</v>
      </c>
      <c r="H61" s="9">
        <v>-1</v>
      </c>
      <c r="I61" s="9" t="s">
        <v>252</v>
      </c>
      <c r="J61" s="9" t="b">
        <v>0</v>
      </c>
      <c r="AB61" s="9">
        <f>H61</f>
        <v>-1</v>
      </c>
      <c r="AC61" s="9">
        <f t="shared" ref="AC61:AR61" si="42">+AC62+AC63+AC64+AC65+AC66+AC67</f>
        <v>2.2933107111305504E-2</v>
      </c>
      <c r="AD61" s="9">
        <f t="shared" si="42"/>
        <v>3.6133039487994271E-9</v>
      </c>
      <c r="AE61" s="9">
        <f t="shared" si="42"/>
        <v>3.723661120748826E-10</v>
      </c>
      <c r="AF61" s="9">
        <f t="shared" si="42"/>
        <v>1.9810642529854362E-9</v>
      </c>
      <c r="AG61" s="9">
        <f t="shared" si="42"/>
        <v>2.048955171636261E-9</v>
      </c>
      <c r="AH61" s="9">
        <f t="shared" si="42"/>
        <v>1.0864966131807273E-3</v>
      </c>
      <c r="AI61" s="9">
        <f t="shared" si="42"/>
        <v>9.9779632338382388E-5</v>
      </c>
      <c r="AJ61" s="9">
        <f t="shared" si="42"/>
        <v>8.8895523931956897E-5</v>
      </c>
      <c r="AK61" s="9">
        <f t="shared" si="42"/>
        <v>3.1800264658497047E-4</v>
      </c>
      <c r="AL61" s="9">
        <f t="shared" si="42"/>
        <v>1.4949253042907975E-7</v>
      </c>
      <c r="AM61" s="9">
        <f t="shared" si="42"/>
        <v>3.4406478563081316E-5</v>
      </c>
      <c r="AN61" s="9">
        <f t="shared" si="42"/>
        <v>3.8718350901162976E-2</v>
      </c>
      <c r="AO61" s="9">
        <f t="shared" si="42"/>
        <v>1.0680528699595726</v>
      </c>
      <c r="AP61" s="9">
        <f t="shared" si="42"/>
        <v>1.5098746203112295E-3</v>
      </c>
      <c r="AQ61" s="9">
        <f t="shared" si="42"/>
        <v>3.0773173056806833E-8</v>
      </c>
      <c r="AR61" s="9">
        <f t="shared" si="42"/>
        <v>0.26807837057621603</v>
      </c>
    </row>
    <row r="62" spans="1:44" ht="76" x14ac:dyDescent="0.35">
      <c r="A62" s="9" t="s">
        <v>216</v>
      </c>
      <c r="B62" s="9" t="s">
        <v>59</v>
      </c>
      <c r="C62" s="9" t="s">
        <v>191</v>
      </c>
      <c r="D62" s="9" t="s">
        <v>243</v>
      </c>
      <c r="E62" s="9" t="s">
        <v>214</v>
      </c>
      <c r="F62" s="9" t="s">
        <v>57</v>
      </c>
      <c r="G62" s="9" t="s">
        <v>242</v>
      </c>
      <c r="H62" s="9">
        <v>0.1</v>
      </c>
      <c r="I62" s="9" t="s">
        <v>253</v>
      </c>
      <c r="J62" s="9" t="b">
        <v>0</v>
      </c>
      <c r="K62" s="9" t="s">
        <v>173</v>
      </c>
      <c r="L62" s="9">
        <v>7.7066777005589532E-2</v>
      </c>
      <c r="M62" s="9">
        <v>6.402536531517956E-9</v>
      </c>
      <c r="N62" s="9">
        <v>1.4262036635624469E-9</v>
      </c>
      <c r="O62" s="9">
        <v>1.5477840105608141E-8</v>
      </c>
      <c r="P62" s="9">
        <v>6.9399782334895619E-9</v>
      </c>
      <c r="Q62" s="9">
        <v>2.163581304222899E-3</v>
      </c>
      <c r="R62" s="9">
        <v>2.041083242763148E-4</v>
      </c>
      <c r="S62" s="9">
        <v>1.595775567622508E-4</v>
      </c>
      <c r="T62" s="9">
        <v>5.2652088368769967E-4</v>
      </c>
      <c r="U62" s="9">
        <v>5.6672331668426052E-7</v>
      </c>
      <c r="V62" s="9">
        <v>4.7442212478853127E-5</v>
      </c>
      <c r="W62" s="9">
        <v>0.30783071783792282</v>
      </c>
      <c r="X62" s="9">
        <v>2.460357086066963</v>
      </c>
      <c r="Y62" s="9">
        <v>5.0258631874219159E-3</v>
      </c>
      <c r="Z62" s="9">
        <v>2.0096689658806739E-7</v>
      </c>
      <c r="AA62" s="9">
        <v>0.51339355905937734</v>
      </c>
      <c r="AB62" s="9">
        <f>Parameter!D48</f>
        <v>0.1</v>
      </c>
      <c r="AC62" s="9">
        <f t="shared" ref="AC62:AC67" si="43">AB62*L62</f>
        <v>7.7066777005589532E-3</v>
      </c>
      <c r="AD62" s="9">
        <f t="shared" ref="AD62:AD67" si="44">AB62*M62</f>
        <v>6.402536531517956E-10</v>
      </c>
      <c r="AE62" s="9">
        <f t="shared" ref="AE62:AE67" si="45">AB62*N62</f>
        <v>1.426203663562447E-10</v>
      </c>
      <c r="AF62" s="9">
        <f t="shared" ref="AF62:AF67" si="46">AB62*O62</f>
        <v>1.5477840105608141E-9</v>
      </c>
      <c r="AG62" s="9">
        <f t="shared" ref="AG62:AG67" si="47">AB62*P62</f>
        <v>6.9399782334895619E-10</v>
      </c>
      <c r="AH62" s="9">
        <f t="shared" ref="AH62:AH67" si="48">AB62*Q62</f>
        <v>2.163581304222899E-4</v>
      </c>
      <c r="AI62" s="9">
        <f t="shared" ref="AI62:AI67" si="49">AB62*R62</f>
        <v>2.041083242763148E-5</v>
      </c>
      <c r="AJ62" s="9">
        <f t="shared" ref="AJ62:AJ67" si="50">AB62*S62</f>
        <v>1.5957755676225079E-5</v>
      </c>
      <c r="AK62" s="9">
        <f t="shared" ref="AK62:AK67" si="51">AB62*T62</f>
        <v>5.2652088368769967E-5</v>
      </c>
      <c r="AL62" s="9">
        <f t="shared" ref="AL62:AL67" si="52">AB62*U62</f>
        <v>5.6672331668426054E-8</v>
      </c>
      <c r="AM62" s="9">
        <f t="shared" ref="AM62:AM67" si="53">AB62*V62</f>
        <v>4.7442212478853128E-6</v>
      </c>
      <c r="AN62" s="9">
        <f t="shared" ref="AN62:AN67" si="54">AB62*W62</f>
        <v>3.0783071783792283E-2</v>
      </c>
      <c r="AO62" s="9">
        <f t="shared" ref="AO62:AO67" si="55">AB62*X62</f>
        <v>0.24603570860669632</v>
      </c>
      <c r="AP62" s="9">
        <f t="shared" ref="AP62:AP67" si="56">AB62*Y62</f>
        <v>5.0258631874219156E-4</v>
      </c>
      <c r="AQ62" s="9">
        <f t="shared" ref="AQ62:AQ67" si="57">AB62*Z62</f>
        <v>2.009668965880674E-8</v>
      </c>
      <c r="AR62" s="9">
        <f t="shared" ref="AR62:AR67" si="58">AB62*AA62</f>
        <v>5.1339355905937738E-2</v>
      </c>
    </row>
    <row r="63" spans="1:44" ht="51" x14ac:dyDescent="0.35">
      <c r="A63" s="9" t="s">
        <v>219</v>
      </c>
      <c r="B63" s="9" t="s">
        <v>62</v>
      </c>
      <c r="C63" s="9" t="s">
        <v>190</v>
      </c>
      <c r="D63" s="9" t="s">
        <v>243</v>
      </c>
      <c r="E63" s="9" t="s">
        <v>214</v>
      </c>
      <c r="F63" s="9" t="s">
        <v>57</v>
      </c>
      <c r="G63" s="9" t="s">
        <v>242</v>
      </c>
      <c r="H63" s="9">
        <v>1</v>
      </c>
      <c r="I63" s="9" t="s">
        <v>253</v>
      </c>
      <c r="J63" s="9" t="b">
        <v>0</v>
      </c>
      <c r="K63" s="9" t="s">
        <v>175</v>
      </c>
      <c r="L63" s="9">
        <v>3.0974054272406911E-4</v>
      </c>
      <c r="M63" s="9">
        <v>1.5765961614265349E-11</v>
      </c>
      <c r="N63" s="9">
        <v>1.655245468212227E-11</v>
      </c>
      <c r="O63" s="9">
        <v>4.6494778693260929E-11</v>
      </c>
      <c r="P63" s="9">
        <v>4.9053654295195233E-12</v>
      </c>
      <c r="Q63" s="9">
        <v>5.4275347281213197E-5</v>
      </c>
      <c r="R63" s="9">
        <v>7.2594054247415423E-7</v>
      </c>
      <c r="S63" s="9">
        <v>1.630578789203003E-6</v>
      </c>
      <c r="T63" s="9">
        <v>2.5387297337461032E-6</v>
      </c>
      <c r="U63" s="9">
        <v>3.1719761261650253E-8</v>
      </c>
      <c r="V63" s="9">
        <v>2.2311383772157039E-7</v>
      </c>
      <c r="W63" s="9">
        <v>2.3178496694888599E-4</v>
      </c>
      <c r="X63" s="9">
        <v>1.9021901916218039E-3</v>
      </c>
      <c r="Y63" s="9">
        <v>1.5218652702543979E-4</v>
      </c>
      <c r="Z63" s="9">
        <v>8.1217964624151771E-10</v>
      </c>
      <c r="AA63" s="9">
        <v>7.1222998808550394E-3</v>
      </c>
      <c r="AB63" s="9">
        <f>Parameter!D49</f>
        <v>1</v>
      </c>
      <c r="AC63" s="9">
        <f t="shared" si="43"/>
        <v>3.0974054272406911E-4</v>
      </c>
      <c r="AD63" s="9">
        <f t="shared" si="44"/>
        <v>1.5765961614265349E-11</v>
      </c>
      <c r="AE63" s="9">
        <f t="shared" si="45"/>
        <v>1.655245468212227E-11</v>
      </c>
      <c r="AF63" s="9">
        <f t="shared" si="46"/>
        <v>4.6494778693260929E-11</v>
      </c>
      <c r="AG63" s="9">
        <f t="shared" si="47"/>
        <v>4.9053654295195233E-12</v>
      </c>
      <c r="AH63" s="9">
        <f t="shared" si="48"/>
        <v>5.4275347281213197E-5</v>
      </c>
      <c r="AI63" s="9">
        <f t="shared" si="49"/>
        <v>7.2594054247415423E-7</v>
      </c>
      <c r="AJ63" s="9">
        <f t="shared" si="50"/>
        <v>1.630578789203003E-6</v>
      </c>
      <c r="AK63" s="9">
        <f t="shared" si="51"/>
        <v>2.5387297337461032E-6</v>
      </c>
      <c r="AL63" s="9">
        <f t="shared" si="52"/>
        <v>3.1719761261650253E-8</v>
      </c>
      <c r="AM63" s="9">
        <f t="shared" si="53"/>
        <v>2.2311383772157039E-7</v>
      </c>
      <c r="AN63" s="9">
        <f t="shared" si="54"/>
        <v>2.3178496694888599E-4</v>
      </c>
      <c r="AO63" s="9">
        <f t="shared" si="55"/>
        <v>1.9021901916218039E-3</v>
      </c>
      <c r="AP63" s="9">
        <f t="shared" si="56"/>
        <v>1.5218652702543979E-4</v>
      </c>
      <c r="AQ63" s="9">
        <f t="shared" si="57"/>
        <v>8.1217964624151771E-10</v>
      </c>
      <c r="AR63" s="9">
        <f t="shared" si="58"/>
        <v>7.1222998808550394E-3</v>
      </c>
    </row>
    <row r="64" spans="1:44" ht="51" x14ac:dyDescent="0.35">
      <c r="A64" s="9" t="s">
        <v>222</v>
      </c>
      <c r="B64" s="9" t="s">
        <v>76</v>
      </c>
      <c r="C64" s="9" t="s">
        <v>190</v>
      </c>
      <c r="D64" s="9" t="s">
        <v>241</v>
      </c>
      <c r="E64" s="9" t="s">
        <v>214</v>
      </c>
      <c r="F64" s="9" t="s">
        <v>57</v>
      </c>
      <c r="G64" s="9" t="s">
        <v>242</v>
      </c>
      <c r="H64" s="9">
        <v>-0.73</v>
      </c>
      <c r="I64" s="9" t="s">
        <v>253</v>
      </c>
      <c r="J64" s="9" t="b">
        <v>0</v>
      </c>
      <c r="K64" s="9" t="s">
        <v>177</v>
      </c>
      <c r="L64" s="9">
        <v>4.1533967116424647E-3</v>
      </c>
      <c r="M64" s="9">
        <v>3.9717049824658621E-10</v>
      </c>
      <c r="N64" s="9">
        <v>2.9966971524019948E-10</v>
      </c>
      <c r="O64" s="9">
        <v>3.476046716543653E-10</v>
      </c>
      <c r="P64" s="9">
        <v>5.1334158201510101E-10</v>
      </c>
      <c r="Q64" s="9">
        <v>2.1018190807527829E-4</v>
      </c>
      <c r="R64" s="9">
        <v>2.7392161600459259E-5</v>
      </c>
      <c r="S64" s="9">
        <v>2.9057712043204831E-5</v>
      </c>
      <c r="T64" s="9">
        <v>9.9614994803967662E-5</v>
      </c>
      <c r="U64" s="9">
        <v>1.4528493378483049E-7</v>
      </c>
      <c r="V64" s="9">
        <v>8.6430791704034756E-6</v>
      </c>
      <c r="W64" s="9">
        <v>4.155343806156322E-3</v>
      </c>
      <c r="X64" s="9">
        <v>0.113904487023419</v>
      </c>
      <c r="Y64" s="9">
        <v>7.6105250105089437E-4</v>
      </c>
      <c r="Z64" s="9">
        <v>3.362208416897563E-8</v>
      </c>
      <c r="AA64" s="9">
        <v>5.8870639752513762E-2</v>
      </c>
      <c r="AB64" s="9">
        <f>Parameter!D50</f>
        <v>-0.73</v>
      </c>
      <c r="AC64" s="9">
        <f t="shared" si="43"/>
        <v>-3.0319795994989992E-3</v>
      </c>
      <c r="AD64" s="9">
        <f t="shared" si="44"/>
        <v>-2.8993446372000794E-10</v>
      </c>
      <c r="AE64" s="9">
        <f t="shared" si="45"/>
        <v>-2.1875889212534561E-10</v>
      </c>
      <c r="AF64" s="9">
        <f t="shared" si="46"/>
        <v>-2.5375141030768668E-10</v>
      </c>
      <c r="AG64" s="9">
        <f t="shared" si="47"/>
        <v>-3.7473935487102374E-10</v>
      </c>
      <c r="AH64" s="9">
        <f t="shared" si="48"/>
        <v>-1.5343279289495315E-4</v>
      </c>
      <c r="AI64" s="9">
        <f t="shared" si="49"/>
        <v>-1.9996277968335259E-5</v>
      </c>
      <c r="AJ64" s="9">
        <f t="shared" si="50"/>
        <v>-2.1212129791539525E-5</v>
      </c>
      <c r="AK64" s="9">
        <f t="shared" si="51"/>
        <v>-7.2718946206896395E-5</v>
      </c>
      <c r="AL64" s="9">
        <f t="shared" si="52"/>
        <v>-1.0605800166292626E-7</v>
      </c>
      <c r="AM64" s="9">
        <f t="shared" si="53"/>
        <v>-6.3094477943945374E-6</v>
      </c>
      <c r="AN64" s="9">
        <f t="shared" si="54"/>
        <v>-3.0334009784941151E-3</v>
      </c>
      <c r="AO64" s="9">
        <f t="shared" si="55"/>
        <v>-8.3150275527095863E-2</v>
      </c>
      <c r="AP64" s="9">
        <f t="shared" si="56"/>
        <v>-5.5556832576715283E-4</v>
      </c>
      <c r="AQ64" s="9">
        <f t="shared" si="57"/>
        <v>-2.4544121443352209E-8</v>
      </c>
      <c r="AR64" s="9">
        <f t="shared" si="58"/>
        <v>-4.2975567019335047E-2</v>
      </c>
    </row>
    <row r="65" spans="1:44" ht="63.5" x14ac:dyDescent="0.35">
      <c r="A65" s="9" t="s">
        <v>233</v>
      </c>
      <c r="B65" s="9" t="s">
        <v>77</v>
      </c>
      <c r="C65" s="9" t="s">
        <v>190</v>
      </c>
      <c r="D65" s="9" t="s">
        <v>241</v>
      </c>
      <c r="E65" s="9" t="s">
        <v>214</v>
      </c>
      <c r="F65" s="9" t="s">
        <v>57</v>
      </c>
      <c r="G65" s="9" t="s">
        <v>242</v>
      </c>
      <c r="H65" s="9">
        <v>-1</v>
      </c>
      <c r="I65" s="9" t="s">
        <v>253</v>
      </c>
      <c r="J65" s="9" t="b">
        <v>0</v>
      </c>
      <c r="K65" s="9" t="s">
        <v>179</v>
      </c>
      <c r="L65" s="9">
        <v>-1.7948668467521481E-2</v>
      </c>
      <c r="M65" s="9">
        <v>-3.2472187977533741E-9</v>
      </c>
      <c r="N65" s="9">
        <v>-4.3186967716186122E-10</v>
      </c>
      <c r="O65" s="9">
        <v>-6.4052989783904776E-10</v>
      </c>
      <c r="P65" s="9">
        <v>-1.7247913377288089E-9</v>
      </c>
      <c r="Q65" s="9">
        <v>-9.6929592837217732E-4</v>
      </c>
      <c r="R65" s="9">
        <v>-9.8639137336612015E-5</v>
      </c>
      <c r="S65" s="9">
        <v>-9.2519319258068332E-5</v>
      </c>
      <c r="T65" s="9">
        <v>-3.3553077468935082E-4</v>
      </c>
      <c r="U65" s="9">
        <v>-1.671584391619297E-7</v>
      </c>
      <c r="V65" s="9">
        <v>-3.5748591271868967E-5</v>
      </c>
      <c r="W65" s="9">
        <v>-1.067369112891592E-2</v>
      </c>
      <c r="X65" s="9">
        <v>-0.9032652466883504</v>
      </c>
      <c r="Y65" s="9">
        <v>-1.410670100310751E-3</v>
      </c>
      <c r="Z65" s="9">
        <v>-3.4408425195110783E-8</v>
      </c>
      <c r="AA65" s="9">
        <v>-0.25259228180875831</v>
      </c>
      <c r="AB65" s="9">
        <f>Parameter!D51</f>
        <v>-1</v>
      </c>
      <c r="AC65" s="9">
        <f t="shared" si="43"/>
        <v>1.7948668467521481E-2</v>
      </c>
      <c r="AD65" s="9">
        <f t="shared" si="44"/>
        <v>3.2472187977533741E-9</v>
      </c>
      <c r="AE65" s="9">
        <f t="shared" si="45"/>
        <v>4.3186967716186122E-10</v>
      </c>
      <c r="AF65" s="9">
        <f t="shared" si="46"/>
        <v>6.4052989783904776E-10</v>
      </c>
      <c r="AG65" s="9">
        <f t="shared" si="47"/>
        <v>1.7247913377288089E-9</v>
      </c>
      <c r="AH65" s="9">
        <f t="shared" si="48"/>
        <v>9.6929592837217732E-4</v>
      </c>
      <c r="AI65" s="9">
        <f t="shared" si="49"/>
        <v>9.8639137336612015E-5</v>
      </c>
      <c r="AJ65" s="9">
        <f t="shared" si="50"/>
        <v>9.2519319258068332E-5</v>
      </c>
      <c r="AK65" s="9">
        <f t="shared" si="51"/>
        <v>3.3553077468935082E-4</v>
      </c>
      <c r="AL65" s="9">
        <f t="shared" si="52"/>
        <v>1.671584391619297E-7</v>
      </c>
      <c r="AM65" s="9">
        <f t="shared" si="53"/>
        <v>3.5748591271868967E-5</v>
      </c>
      <c r="AN65" s="9">
        <f t="shared" si="54"/>
        <v>1.067369112891592E-2</v>
      </c>
      <c r="AO65" s="9">
        <f t="shared" si="55"/>
        <v>0.9032652466883504</v>
      </c>
      <c r="AP65" s="9">
        <f t="shared" si="56"/>
        <v>1.410670100310751E-3</v>
      </c>
      <c r="AQ65" s="9">
        <f t="shared" si="57"/>
        <v>3.4408425195110783E-8</v>
      </c>
      <c r="AR65" s="9">
        <f t="shared" si="58"/>
        <v>0.25259228180875831</v>
      </c>
    </row>
    <row r="66" spans="1:44" ht="51" x14ac:dyDescent="0.35">
      <c r="A66" s="9" t="s">
        <v>234</v>
      </c>
      <c r="B66" s="9" t="s">
        <v>78</v>
      </c>
      <c r="C66" s="9" t="s">
        <v>190</v>
      </c>
      <c r="D66" s="9" t="s">
        <v>247</v>
      </c>
      <c r="E66" s="9" t="s">
        <v>214</v>
      </c>
      <c r="F66" s="9" t="s">
        <v>57</v>
      </c>
      <c r="G66" s="9" t="s">
        <v>242</v>
      </c>
      <c r="H66" s="9">
        <v>1.7100000000000001E-9</v>
      </c>
      <c r="I66" s="9" t="s">
        <v>254</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235</v>
      </c>
      <c r="B67" s="9" t="s">
        <v>79</v>
      </c>
      <c r="C67" s="9" t="s">
        <v>190</v>
      </c>
      <c r="D67" s="9" t="s">
        <v>247</v>
      </c>
      <c r="E67" s="9" t="s">
        <v>214</v>
      </c>
      <c r="F67" s="9" t="s">
        <v>57</v>
      </c>
      <c r="G67" s="9" t="s">
        <v>242</v>
      </c>
      <c r="H67" s="9">
        <v>2.3099999999999998E-8</v>
      </c>
      <c r="I67" s="9" t="s">
        <v>254</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215</v>
      </c>
      <c r="B68" s="9" t="s">
        <v>58</v>
      </c>
      <c r="C68" s="9" t="s">
        <v>190</v>
      </c>
      <c r="D68" s="9" t="s">
        <v>242</v>
      </c>
      <c r="E68" s="9" t="s">
        <v>215</v>
      </c>
      <c r="F68" s="9" t="s">
        <v>58</v>
      </c>
      <c r="G68" s="9" t="s">
        <v>242</v>
      </c>
      <c r="H68" s="9">
        <v>-1</v>
      </c>
      <c r="I68" s="9" t="s">
        <v>252</v>
      </c>
      <c r="J68" s="9" t="b">
        <v>0</v>
      </c>
      <c r="AB68" s="9">
        <f>H68</f>
        <v>-1</v>
      </c>
      <c r="AC68" s="9">
        <f t="shared" ref="AC68:AR68" si="59">+AC69+AC70+AC71+AC72</f>
        <v>2.1802007317800957E-2</v>
      </c>
      <c r="AD68" s="9">
        <f t="shared" si="59"/>
        <v>3.5673456243292719E-9</v>
      </c>
      <c r="AE68" s="9">
        <f t="shared" si="59"/>
        <v>5.0326236633998355E-10</v>
      </c>
      <c r="AF68" s="9">
        <f t="shared" si="59"/>
        <v>1.4144288793194547E-9</v>
      </c>
      <c r="AG68" s="9">
        <f t="shared" si="59"/>
        <v>2.0717902494032872E-9</v>
      </c>
      <c r="AH68" s="9">
        <f t="shared" si="59"/>
        <v>1.0774749935833223E-3</v>
      </c>
      <c r="AI68" s="9">
        <f t="shared" si="59"/>
        <v>1.0884455355042775E-4</v>
      </c>
      <c r="AJ68" s="9">
        <f t="shared" si="59"/>
        <v>1.0049819709618087E-4</v>
      </c>
      <c r="AK68" s="9">
        <f t="shared" si="59"/>
        <v>3.6185681887373577E-4</v>
      </c>
      <c r="AL68" s="9">
        <f t="shared" si="59"/>
        <v>1.9549460499614273E-7</v>
      </c>
      <c r="AM68" s="9">
        <f t="shared" si="59"/>
        <v>3.8120701895811622E-5</v>
      </c>
      <c r="AN68" s="9">
        <f t="shared" si="59"/>
        <v>2.6128431020812061E-2</v>
      </c>
      <c r="AO68" s="9">
        <f t="shared" si="59"/>
        <v>1.0262831009916986</v>
      </c>
      <c r="AP68" s="9">
        <f t="shared" si="59"/>
        <v>1.6619632596818468E-3</v>
      </c>
      <c r="AQ68" s="9">
        <f t="shared" si="59"/>
        <v>4.4456770024514151E-8</v>
      </c>
      <c r="AR68" s="9">
        <f t="shared" si="59"/>
        <v>0.27826195976172718</v>
      </c>
    </row>
    <row r="69" spans="1:44" ht="76" x14ac:dyDescent="0.35">
      <c r="A69" s="9" t="s">
        <v>216</v>
      </c>
      <c r="B69" s="9" t="s">
        <v>59</v>
      </c>
      <c r="C69" s="9" t="s">
        <v>191</v>
      </c>
      <c r="D69" s="9" t="s">
        <v>243</v>
      </c>
      <c r="E69" s="9" t="s">
        <v>215</v>
      </c>
      <c r="F69" s="9" t="s">
        <v>58</v>
      </c>
      <c r="G69" s="9" t="s">
        <v>242</v>
      </c>
      <c r="H69" s="9">
        <v>0.05</v>
      </c>
      <c r="I69" s="9" t="s">
        <v>253</v>
      </c>
      <c r="J69" s="9" t="b">
        <v>0</v>
      </c>
      <c r="K69" s="9" t="s">
        <v>181</v>
      </c>
      <c r="L69" s="9">
        <v>7.7066777005589532E-2</v>
      </c>
      <c r="M69" s="9">
        <v>6.402536531517956E-9</v>
      </c>
      <c r="N69" s="9">
        <v>1.4262036635624469E-9</v>
      </c>
      <c r="O69" s="9">
        <v>1.5477840105608141E-8</v>
      </c>
      <c r="P69" s="9">
        <v>6.9399782334895619E-9</v>
      </c>
      <c r="Q69" s="9">
        <v>2.163581304222899E-3</v>
      </c>
      <c r="R69" s="9">
        <v>2.041083242763148E-4</v>
      </c>
      <c r="S69" s="9">
        <v>1.595775567622508E-4</v>
      </c>
      <c r="T69" s="9">
        <v>5.2652088368769967E-4</v>
      </c>
      <c r="U69" s="9">
        <v>5.6672331668426052E-7</v>
      </c>
      <c r="V69" s="9">
        <v>4.7442212478853127E-5</v>
      </c>
      <c r="W69" s="9">
        <v>0.30783071783792282</v>
      </c>
      <c r="X69" s="9">
        <v>2.460357086066963</v>
      </c>
      <c r="Y69" s="9">
        <v>5.0258631874219159E-3</v>
      </c>
      <c r="Z69" s="9">
        <v>2.0096689658806739E-7</v>
      </c>
      <c r="AA69" s="9">
        <v>0.51339355905937734</v>
      </c>
      <c r="AB69" s="9">
        <f>Parameter!D52</f>
        <v>0.05</v>
      </c>
      <c r="AC69" s="9">
        <f>AB69*L69</f>
        <v>3.8533388502794766E-3</v>
      </c>
      <c r="AD69" s="9">
        <f>AB69*M69</f>
        <v>3.201268265758978E-10</v>
      </c>
      <c r="AE69" s="9">
        <f>AB69*N69</f>
        <v>7.1310183178122352E-11</v>
      </c>
      <c r="AF69" s="9">
        <f>AB69*O69</f>
        <v>7.7389200528040703E-10</v>
      </c>
      <c r="AG69" s="9">
        <f>AB69*P69</f>
        <v>3.469989116744781E-10</v>
      </c>
      <c r="AH69" s="9">
        <f>AB69*Q69</f>
        <v>1.0817906521114495E-4</v>
      </c>
      <c r="AI69" s="9">
        <f>AB69*R69</f>
        <v>1.020541621381574E-5</v>
      </c>
      <c r="AJ69" s="9">
        <f>AB69*S69</f>
        <v>7.9788778381125396E-6</v>
      </c>
      <c r="AK69" s="9">
        <f>AB69*T69</f>
        <v>2.6326044184384983E-5</v>
      </c>
      <c r="AL69" s="9">
        <f>AB69*U69</f>
        <v>2.8336165834213027E-8</v>
      </c>
      <c r="AM69" s="9">
        <f>AB69*V69</f>
        <v>2.3721106239426564E-6</v>
      </c>
      <c r="AN69" s="9">
        <f>AB69*W69</f>
        <v>1.5391535891896142E-2</v>
      </c>
      <c r="AO69" s="9">
        <f>AB69*X69</f>
        <v>0.12301785430334816</v>
      </c>
      <c r="AP69" s="9">
        <f>AB69*Y69</f>
        <v>2.5129315937109578E-4</v>
      </c>
      <c r="AQ69" s="9">
        <f>AB69*Z69</f>
        <v>1.004834482940337E-8</v>
      </c>
      <c r="AR69" s="9">
        <f>AB69*AA69</f>
        <v>2.5669677952968869E-2</v>
      </c>
    </row>
    <row r="70" spans="1:44" ht="63.5" x14ac:dyDescent="0.35">
      <c r="A70" s="9" t="s">
        <v>233</v>
      </c>
      <c r="B70" s="9" t="s">
        <v>77</v>
      </c>
      <c r="C70" s="9" t="s">
        <v>190</v>
      </c>
      <c r="D70" s="9" t="s">
        <v>241</v>
      </c>
      <c r="E70" s="9" t="s">
        <v>215</v>
      </c>
      <c r="F70" s="9" t="s">
        <v>58</v>
      </c>
      <c r="G70" s="9" t="s">
        <v>242</v>
      </c>
      <c r="H70" s="9">
        <v>-1</v>
      </c>
      <c r="I70" s="9" t="s">
        <v>253</v>
      </c>
      <c r="J70" s="9" t="b">
        <v>0</v>
      </c>
      <c r="K70" s="9" t="s">
        <v>183</v>
      </c>
      <c r="L70" s="9">
        <v>-1.7948668467521481E-2</v>
      </c>
      <c r="M70" s="9">
        <v>-3.2472187977533741E-9</v>
      </c>
      <c r="N70" s="9">
        <v>-4.3186967716186122E-10</v>
      </c>
      <c r="O70" s="9">
        <v>-6.4052989783904776E-10</v>
      </c>
      <c r="P70" s="9">
        <v>-1.7247913377288089E-9</v>
      </c>
      <c r="Q70" s="9">
        <v>-9.6929592837217732E-4</v>
      </c>
      <c r="R70" s="9">
        <v>-9.8639137336612015E-5</v>
      </c>
      <c r="S70" s="9">
        <v>-9.2519319258068332E-5</v>
      </c>
      <c r="T70" s="9">
        <v>-3.3553077468935082E-4</v>
      </c>
      <c r="U70" s="9">
        <v>-1.671584391619297E-7</v>
      </c>
      <c r="V70" s="9">
        <v>-3.5748591271868967E-5</v>
      </c>
      <c r="W70" s="9">
        <v>-1.067369112891592E-2</v>
      </c>
      <c r="X70" s="9">
        <v>-0.9032652466883504</v>
      </c>
      <c r="Y70" s="9">
        <v>-1.410670100310751E-3</v>
      </c>
      <c r="Z70" s="9">
        <v>-3.4408425195110783E-8</v>
      </c>
      <c r="AA70" s="9">
        <v>-0.25259228180875831</v>
      </c>
      <c r="AB70" s="9">
        <f>Parameter!D53</f>
        <v>-1</v>
      </c>
      <c r="AC70" s="9">
        <f>AB70*L70</f>
        <v>1.7948668467521481E-2</v>
      </c>
      <c r="AD70" s="9">
        <f>AB70*M70</f>
        <v>3.2472187977533741E-9</v>
      </c>
      <c r="AE70" s="9">
        <f>AB70*N70</f>
        <v>4.3186967716186122E-10</v>
      </c>
      <c r="AF70" s="9">
        <f>AB70*O70</f>
        <v>6.4052989783904776E-10</v>
      </c>
      <c r="AG70" s="9">
        <f>AB70*P70</f>
        <v>1.7247913377288089E-9</v>
      </c>
      <c r="AH70" s="9">
        <f>AB70*Q70</f>
        <v>9.6929592837217732E-4</v>
      </c>
      <c r="AI70" s="9">
        <f>AB70*R70</f>
        <v>9.8639137336612015E-5</v>
      </c>
      <c r="AJ70" s="9">
        <f>AB70*S70</f>
        <v>9.2519319258068332E-5</v>
      </c>
      <c r="AK70" s="9">
        <f>AB70*T70</f>
        <v>3.3553077468935082E-4</v>
      </c>
      <c r="AL70" s="9">
        <f>AB70*U70</f>
        <v>1.671584391619297E-7</v>
      </c>
      <c r="AM70" s="9">
        <f>AB70*V70</f>
        <v>3.5748591271868967E-5</v>
      </c>
      <c r="AN70" s="9">
        <f>AB70*W70</f>
        <v>1.067369112891592E-2</v>
      </c>
      <c r="AO70" s="9">
        <f>AB70*X70</f>
        <v>0.9032652466883504</v>
      </c>
      <c r="AP70" s="9">
        <f>AB70*Y70</f>
        <v>1.410670100310751E-3</v>
      </c>
      <c r="AQ70" s="9">
        <f>AB70*Z70</f>
        <v>3.4408425195110783E-8</v>
      </c>
      <c r="AR70" s="9">
        <f>AB70*AA70</f>
        <v>0.25259228180875831</v>
      </c>
    </row>
    <row r="71" spans="1:44" ht="51" x14ac:dyDescent="0.35">
      <c r="A71" s="9" t="s">
        <v>234</v>
      </c>
      <c r="B71" s="9" t="s">
        <v>78</v>
      </c>
      <c r="C71" s="9" t="s">
        <v>190</v>
      </c>
      <c r="D71" s="9" t="s">
        <v>247</v>
      </c>
      <c r="E71" s="9" t="s">
        <v>215</v>
      </c>
      <c r="F71" s="9" t="s">
        <v>58</v>
      </c>
      <c r="G71" s="9" t="s">
        <v>242</v>
      </c>
      <c r="H71" s="9">
        <v>1.7100000000000001E-9</v>
      </c>
      <c r="I71" s="9" t="s">
        <v>254</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235</v>
      </c>
      <c r="B72" s="9" t="s">
        <v>79</v>
      </c>
      <c r="C72" s="9" t="s">
        <v>190</v>
      </c>
      <c r="D72" s="9" t="s">
        <v>247</v>
      </c>
      <c r="E72" s="9" t="s">
        <v>215</v>
      </c>
      <c r="F72" s="9" t="s">
        <v>58</v>
      </c>
      <c r="G72" s="9" t="s">
        <v>242</v>
      </c>
      <c r="H72" s="9">
        <v>2.3099999999999998E-8</v>
      </c>
      <c r="I72" s="9" t="s">
        <v>254</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200</v>
      </c>
      <c r="B1" s="5" t="s">
        <v>236</v>
      </c>
      <c r="C1" s="5" t="s">
        <v>237</v>
      </c>
      <c r="D1" s="5" t="s">
        <v>238</v>
      </c>
      <c r="E1" s="5" t="s">
        <v>248</v>
      </c>
      <c r="F1" s="5" t="s">
        <v>249</v>
      </c>
      <c r="G1" s="5" t="s">
        <v>250</v>
      </c>
      <c r="H1" s="5" t="s">
        <v>46</v>
      </c>
      <c r="I1" s="5" t="s">
        <v>251</v>
      </c>
      <c r="J1" s="5" t="s">
        <v>255</v>
      </c>
      <c r="K1" s="5" t="s">
        <v>256</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257</v>
      </c>
      <c r="AC1" s="5" t="s">
        <v>258</v>
      </c>
      <c r="AD1" s="5" t="s">
        <v>259</v>
      </c>
      <c r="AE1" s="5" t="s">
        <v>260</v>
      </c>
      <c r="AF1" s="5" t="s">
        <v>261</v>
      </c>
      <c r="AG1" s="5" t="s">
        <v>262</v>
      </c>
      <c r="AH1" s="5" t="s">
        <v>263</v>
      </c>
      <c r="AI1" s="5" t="s">
        <v>264</v>
      </c>
      <c r="AJ1" s="5" t="s">
        <v>265</v>
      </c>
      <c r="AK1" s="5" t="s">
        <v>266</v>
      </c>
      <c r="AL1" s="5" t="s">
        <v>267</v>
      </c>
      <c r="AM1" s="5" t="s">
        <v>268</v>
      </c>
      <c r="AN1" s="5" t="s">
        <v>269</v>
      </c>
      <c r="AO1" s="5" t="s">
        <v>270</v>
      </c>
      <c r="AP1" s="5" t="s">
        <v>271</v>
      </c>
      <c r="AQ1" s="5" t="s">
        <v>272</v>
      </c>
      <c r="AR1" s="5" t="s">
        <v>273</v>
      </c>
    </row>
    <row r="2" spans="1:44" ht="26" x14ac:dyDescent="0.35">
      <c r="A2" s="9" t="s">
        <v>201</v>
      </c>
      <c r="B2" s="9" t="s">
        <v>47</v>
      </c>
      <c r="C2" s="9" t="s">
        <v>190</v>
      </c>
      <c r="D2" s="9" t="s">
        <v>239</v>
      </c>
      <c r="E2" s="9" t="s">
        <v>201</v>
      </c>
      <c r="F2" s="9" t="s">
        <v>47</v>
      </c>
      <c r="G2" s="9" t="s">
        <v>239</v>
      </c>
      <c r="H2" s="9">
        <v>1</v>
      </c>
      <c r="I2" s="9" t="s">
        <v>252</v>
      </c>
      <c r="J2" s="9" t="b">
        <v>0</v>
      </c>
      <c r="AB2" s="9">
        <f>H2</f>
        <v>1</v>
      </c>
      <c r="AC2" s="9">
        <f t="shared" ref="AC2:AR2" si="0">+AC3+AC4+AC5</f>
        <v>5.3597115241149393E-2</v>
      </c>
      <c r="AD2" s="9">
        <f t="shared" si="0"/>
        <v>6.2187643540194047E-8</v>
      </c>
      <c r="AE2" s="9">
        <f t="shared" si="0"/>
        <v>1.3066146446917768E-9</v>
      </c>
      <c r="AF2" s="9">
        <f t="shared" si="0"/>
        <v>4.2653732438318535E-9</v>
      </c>
      <c r="AG2" s="9">
        <f t="shared" si="0"/>
        <v>3.6427996650813627E-9</v>
      </c>
      <c r="AH2" s="9">
        <f t="shared" si="0"/>
        <v>1.7468268034823955E-2</v>
      </c>
      <c r="AI2" s="9">
        <f t="shared" si="0"/>
        <v>3.4720535711387293E-4</v>
      </c>
      <c r="AJ2" s="9">
        <f t="shared" si="0"/>
        <v>5.4768999246247859E-4</v>
      </c>
      <c r="AK2" s="9">
        <f t="shared" si="0"/>
        <v>9.7008560995751785E-4</v>
      </c>
      <c r="AL2" s="9">
        <f t="shared" si="0"/>
        <v>1.0273088492501594E-6</v>
      </c>
      <c r="AM2" s="9">
        <f t="shared" si="0"/>
        <v>8.8369795719261282E-5</v>
      </c>
      <c r="AN2" s="9">
        <f t="shared" si="0"/>
        <v>6.3540702630222212E-2</v>
      </c>
      <c r="AO2" s="9">
        <f t="shared" si="0"/>
        <v>1.8412012219255487</v>
      </c>
      <c r="AP2" s="9">
        <f t="shared" si="0"/>
        <v>1.908091903648839E-2</v>
      </c>
      <c r="AQ2" s="9">
        <f t="shared" si="0"/>
        <v>1.0871378109223657E-7</v>
      </c>
      <c r="AR2" s="9">
        <f t="shared" si="0"/>
        <v>3.9058900298135542</v>
      </c>
    </row>
    <row r="3" spans="1:44" ht="38.5" x14ac:dyDescent="0.35">
      <c r="A3" s="9" t="s">
        <v>202</v>
      </c>
      <c r="B3" s="9" t="s">
        <v>48</v>
      </c>
      <c r="C3" s="9" t="s">
        <v>190</v>
      </c>
      <c r="D3" s="9" t="s">
        <v>240</v>
      </c>
      <c r="E3" s="9" t="s">
        <v>201</v>
      </c>
      <c r="F3" s="9" t="s">
        <v>47</v>
      </c>
      <c r="G3" s="9" t="s">
        <v>239</v>
      </c>
      <c r="H3" s="9">
        <v>0.08</v>
      </c>
      <c r="I3" s="9" t="s">
        <v>253</v>
      </c>
      <c r="J3" s="9" t="b">
        <v>0</v>
      </c>
      <c r="K3" s="9" t="s">
        <v>83</v>
      </c>
      <c r="L3" s="9">
        <v>0.41445709225853827</v>
      </c>
      <c r="M3" s="9">
        <v>7.522070628259779E-7</v>
      </c>
      <c r="N3" s="9">
        <v>7.6572914492511929E-9</v>
      </c>
      <c r="O3" s="9">
        <v>2.9719432382232291E-8</v>
      </c>
      <c r="P3" s="9">
        <v>2.5182674167033861E-8</v>
      </c>
      <c r="Q3" s="9">
        <v>0.20263927882454999</v>
      </c>
      <c r="R3" s="9">
        <v>2.8704517316242291E-3</v>
      </c>
      <c r="S3" s="9">
        <v>5.1931485663717194E-3</v>
      </c>
      <c r="T3" s="9">
        <v>6.7506920412539941E-3</v>
      </c>
      <c r="U3" s="9">
        <v>3.3035546808430988E-6</v>
      </c>
      <c r="V3" s="9">
        <v>6.1989830440576375E-4</v>
      </c>
      <c r="W3" s="9">
        <v>0.49246964526631332</v>
      </c>
      <c r="X3" s="9">
        <v>1.364008948738894</v>
      </c>
      <c r="Y3" s="9">
        <v>4.985088159618585E-2</v>
      </c>
      <c r="Z3" s="9">
        <v>2.7010636239872261E-7</v>
      </c>
      <c r="AA3" s="9">
        <v>45.459461751023753</v>
      </c>
      <c r="AB3" s="9">
        <f>Parameter!E3</f>
        <v>0.08</v>
      </c>
      <c r="AC3" s="9">
        <f>AB3*L3</f>
        <v>3.3156567380683059E-2</v>
      </c>
      <c r="AD3" s="9">
        <f>AB3*M3</f>
        <v>6.0176565026078232E-8</v>
      </c>
      <c r="AE3" s="9">
        <f>AB3*N3</f>
        <v>6.1258331594009547E-10</v>
      </c>
      <c r="AF3" s="9">
        <f>AB3*O3</f>
        <v>2.3775545905785834E-9</v>
      </c>
      <c r="AG3" s="9">
        <f>AB3*P3</f>
        <v>2.0146139333627091E-9</v>
      </c>
      <c r="AH3" s="9">
        <f>AB3*Q3</f>
        <v>1.6211142305963998E-2</v>
      </c>
      <c r="AI3" s="9">
        <f>AB3*R3</f>
        <v>2.2963613852993833E-4</v>
      </c>
      <c r="AJ3" s="9">
        <f>AB3*S3</f>
        <v>4.1545188530973758E-4</v>
      </c>
      <c r="AK3" s="9">
        <f>AB3*T3</f>
        <v>5.4005536330031952E-4</v>
      </c>
      <c r="AL3" s="9">
        <f>AB3*U3</f>
        <v>2.6428437446744791E-7</v>
      </c>
      <c r="AM3" s="9">
        <f>AB3*V3</f>
        <v>4.9591864352461099E-5</v>
      </c>
      <c r="AN3" s="9">
        <f>AB3*W3</f>
        <v>3.9397571621305069E-2</v>
      </c>
      <c r="AO3" s="9">
        <f>AB3*X3</f>
        <v>0.10912071589911153</v>
      </c>
      <c r="AP3" s="9">
        <f>AB3*Y3</f>
        <v>3.9880705276948685E-3</v>
      </c>
      <c r="AQ3" s="9">
        <f>AB3*Z3</f>
        <v>2.160850899189781E-8</v>
      </c>
      <c r="AR3" s="9">
        <f>AB3*AA3</f>
        <v>3.6367569400819004</v>
      </c>
    </row>
    <row r="4" spans="1:44" ht="38.5" x14ac:dyDescent="0.35">
      <c r="A4" s="9" t="s">
        <v>203</v>
      </c>
      <c r="B4" s="9" t="s">
        <v>49</v>
      </c>
      <c r="C4" s="9" t="s">
        <v>190</v>
      </c>
      <c r="D4" s="9" t="s">
        <v>241</v>
      </c>
      <c r="E4" s="9" t="s">
        <v>201</v>
      </c>
      <c r="F4" s="9" t="s">
        <v>47</v>
      </c>
      <c r="G4" s="9" t="s">
        <v>239</v>
      </c>
      <c r="H4" s="9">
        <v>0.66</v>
      </c>
      <c r="I4" s="9" t="s">
        <v>253</v>
      </c>
      <c r="J4" s="9" t="b">
        <v>0</v>
      </c>
      <c r="K4" s="9" t="s">
        <v>85</v>
      </c>
      <c r="L4" s="9">
        <v>1.145716282731701E-2</v>
      </c>
      <c r="M4" s="9">
        <v>1.8161256667865311E-9</v>
      </c>
      <c r="N4" s="9">
        <v>5.2251547248130853E-10</v>
      </c>
      <c r="O4" s="9">
        <v>1.1410461669143669E-9</v>
      </c>
      <c r="P4" s="9">
        <v>1.4267915206257269E-9</v>
      </c>
      <c r="Q4" s="9">
        <v>6.116928630039882E-4</v>
      </c>
      <c r="R4" s="9">
        <v>1.006902172835128E-4</v>
      </c>
      <c r="S4" s="9">
        <v>9.6801847933313215E-5</v>
      </c>
      <c r="T4" s="9">
        <v>3.5902826543111898E-4</v>
      </c>
      <c r="U4" s="9">
        <v>2.6719391856231867E-7</v>
      </c>
      <c r="V4" s="9">
        <v>3.2232925922621228E-5</v>
      </c>
      <c r="W4" s="9">
        <v>1.652966209694141E-2</v>
      </c>
      <c r="X4" s="9">
        <v>1.184949230200814</v>
      </c>
      <c r="Y4" s="9">
        <v>3.219764999784369E-3</v>
      </c>
      <c r="Z4" s="9">
        <v>7.3811209491385454E-8</v>
      </c>
      <c r="AA4" s="9">
        <v>0.16943844333385349</v>
      </c>
      <c r="AB4" s="9">
        <f>Parameter!E4</f>
        <v>0.66</v>
      </c>
      <c r="AC4" s="9">
        <f>AB4*L4</f>
        <v>7.5617274660292272E-3</v>
      </c>
      <c r="AD4" s="9">
        <f>AB4*M4</f>
        <v>1.1986429400791105E-9</v>
      </c>
      <c r="AE4" s="9">
        <f>AB4*N4</f>
        <v>3.4486021183766366E-10</v>
      </c>
      <c r="AF4" s="9">
        <f>AB4*O4</f>
        <v>7.5309047016348217E-10</v>
      </c>
      <c r="AG4" s="9">
        <f>AB4*P4</f>
        <v>9.4168240361297989E-10</v>
      </c>
      <c r="AH4" s="9">
        <f>AB4*Q4</f>
        <v>4.0371728958263223E-4</v>
      </c>
      <c r="AI4" s="9">
        <f>AB4*R4</f>
        <v>6.6455543407118443E-5</v>
      </c>
      <c r="AJ4" s="9">
        <f>AB4*S4</f>
        <v>6.3889219635986723E-5</v>
      </c>
      <c r="AK4" s="9">
        <f>AB4*T4</f>
        <v>2.3695865518453854E-4</v>
      </c>
      <c r="AL4" s="9">
        <f>AB4*U4</f>
        <v>1.7634798625113033E-7</v>
      </c>
      <c r="AM4" s="9">
        <f>AB4*V4</f>
        <v>2.1273731108930013E-5</v>
      </c>
      <c r="AN4" s="9">
        <f>AB4*W4</f>
        <v>1.0909576983981331E-2</v>
      </c>
      <c r="AO4" s="9">
        <f>AB4*X4</f>
        <v>0.7820664919325373</v>
      </c>
      <c r="AP4" s="9">
        <f>AB4*Y4</f>
        <v>2.1250448998576836E-3</v>
      </c>
      <c r="AQ4" s="9">
        <f>AB4*Z4</f>
        <v>4.8715398264314399E-8</v>
      </c>
      <c r="AR4" s="9">
        <f>AB4*AA4</f>
        <v>0.11182937260034331</v>
      </c>
    </row>
    <row r="5" spans="1:44" ht="38.5" x14ac:dyDescent="0.35">
      <c r="A5" s="9" t="s">
        <v>204</v>
      </c>
      <c r="B5" s="9" t="s">
        <v>50</v>
      </c>
      <c r="C5" s="9" t="s">
        <v>190</v>
      </c>
      <c r="D5" s="9" t="s">
        <v>240</v>
      </c>
      <c r="E5" s="9" t="s">
        <v>201</v>
      </c>
      <c r="F5" s="9" t="s">
        <v>47</v>
      </c>
      <c r="G5" s="9" t="s">
        <v>239</v>
      </c>
      <c r="H5" s="9">
        <v>0.26</v>
      </c>
      <c r="I5" s="9" t="s">
        <v>253</v>
      </c>
      <c r="J5" s="9" t="b">
        <v>0</v>
      </c>
      <c r="K5" s="9" t="s">
        <v>87</v>
      </c>
      <c r="L5" s="9">
        <v>4.9533924593988858E-2</v>
      </c>
      <c r="M5" s="9">
        <v>3.124752207833464E-9</v>
      </c>
      <c r="N5" s="9">
        <v>1.3429658342846831E-9</v>
      </c>
      <c r="O5" s="9">
        <v>4.3643391657299544E-9</v>
      </c>
      <c r="P5" s="9">
        <v>2.6403974157910521E-9</v>
      </c>
      <c r="Q5" s="9">
        <v>3.2823401510666279E-3</v>
      </c>
      <c r="R5" s="9">
        <v>1.9659105837236979E-4</v>
      </c>
      <c r="S5" s="9">
        <v>2.6288033660290121E-4</v>
      </c>
      <c r="T5" s="9">
        <v>7.425830441256143E-4</v>
      </c>
      <c r="U5" s="9">
        <v>2.2564480328137741E-6</v>
      </c>
      <c r="V5" s="9">
        <v>6.732384714565448E-5</v>
      </c>
      <c r="W5" s="9">
        <v>5.0898284711291569E-2</v>
      </c>
      <c r="X5" s="9">
        <v>3.6539000542073068</v>
      </c>
      <c r="Y5" s="9">
        <v>4.9876167726676301E-2</v>
      </c>
      <c r="Z5" s="9">
        <v>1.47653360907786E-7</v>
      </c>
      <c r="AA5" s="9">
        <v>0.60501429665888629</v>
      </c>
      <c r="AB5" s="9">
        <f>Parameter!E5</f>
        <v>0.26</v>
      </c>
      <c r="AC5" s="9">
        <f>AB5*L5</f>
        <v>1.2878820394437104E-2</v>
      </c>
      <c r="AD5" s="9">
        <f>AB5*M5</f>
        <v>8.1243557403670069E-10</v>
      </c>
      <c r="AE5" s="9">
        <f>AB5*N5</f>
        <v>3.4917111691401761E-10</v>
      </c>
      <c r="AF5" s="9">
        <f>AB5*O5</f>
        <v>1.1347281830897882E-9</v>
      </c>
      <c r="AG5" s="9">
        <f>AB5*P5</f>
        <v>6.8650332810567358E-10</v>
      </c>
      <c r="AH5" s="9">
        <f>AB5*Q5</f>
        <v>8.5340843927732323E-4</v>
      </c>
      <c r="AI5" s="9">
        <f>AB5*R5</f>
        <v>5.1113675176816146E-5</v>
      </c>
      <c r="AJ5" s="9">
        <f>AB5*S5</f>
        <v>6.834888751675432E-5</v>
      </c>
      <c r="AK5" s="9">
        <f>AB5*T5</f>
        <v>1.9307159147265973E-4</v>
      </c>
      <c r="AL5" s="9">
        <f>AB5*U5</f>
        <v>5.8667648853158123E-7</v>
      </c>
      <c r="AM5" s="9">
        <f>AB5*V5</f>
        <v>1.7504200257870166E-5</v>
      </c>
      <c r="AN5" s="9">
        <f>AB5*W5</f>
        <v>1.3233554024935808E-2</v>
      </c>
      <c r="AO5" s="9">
        <f>AB5*X5</f>
        <v>0.95001401409389985</v>
      </c>
      <c r="AP5" s="9">
        <f>AB5*Y5</f>
        <v>1.2967803608935839E-2</v>
      </c>
      <c r="AQ5" s="9">
        <f>AB5*Z5</f>
        <v>3.8389873836024362E-8</v>
      </c>
      <c r="AR5" s="9">
        <f>AB5*AA5</f>
        <v>0.15730371713131044</v>
      </c>
    </row>
    <row r="6" spans="1:44" ht="38.5" x14ac:dyDescent="0.35">
      <c r="A6" s="9" t="s">
        <v>205</v>
      </c>
      <c r="B6" s="9" t="s">
        <v>51</v>
      </c>
      <c r="C6" s="9" t="s">
        <v>190</v>
      </c>
      <c r="D6" s="9" t="s">
        <v>239</v>
      </c>
      <c r="E6" s="9" t="s">
        <v>205</v>
      </c>
      <c r="F6" s="9" t="s">
        <v>51</v>
      </c>
      <c r="G6" s="9" t="s">
        <v>239</v>
      </c>
      <c r="H6" s="9">
        <v>-1</v>
      </c>
      <c r="I6" s="9" t="s">
        <v>252</v>
      </c>
      <c r="J6" s="9" t="b">
        <v>0</v>
      </c>
      <c r="AB6" s="9">
        <f>H6</f>
        <v>-1</v>
      </c>
      <c r="AC6" s="9">
        <f t="shared" ref="AC6:AR6" si="1">+AC7+AC8+AC9</f>
        <v>4.3516354878241625E-2</v>
      </c>
      <c r="AD6" s="9">
        <f t="shared" si="1"/>
        <v>2.2288236173592633E-9</v>
      </c>
      <c r="AE6" s="9">
        <f t="shared" si="1"/>
        <v>6.5248097795945154E-10</v>
      </c>
      <c r="AF6" s="9">
        <f t="shared" si="1"/>
        <v>1.4849052903421003E-9</v>
      </c>
      <c r="AG6" s="9">
        <f t="shared" si="1"/>
        <v>1.7519012378079464E-9</v>
      </c>
      <c r="AH6" s="9">
        <f t="shared" si="1"/>
        <v>9.6036637974558387E-4</v>
      </c>
      <c r="AI6" s="9">
        <f t="shared" si="1"/>
        <v>7.6657641001769616E-5</v>
      </c>
      <c r="AJ6" s="9">
        <f t="shared" si="1"/>
        <v>7.371409247196122E-5</v>
      </c>
      <c r="AK6" s="9">
        <f t="shared" si="1"/>
        <v>2.4362767099933141E-4</v>
      </c>
      <c r="AL6" s="9">
        <f t="shared" si="1"/>
        <v>5.7669718684442025E-7</v>
      </c>
      <c r="AM6" s="9">
        <f t="shared" si="1"/>
        <v>2.6679241205752152E-5</v>
      </c>
      <c r="AN6" s="9">
        <f t="shared" si="1"/>
        <v>2.8159982224177954E-2</v>
      </c>
      <c r="AO6" s="9">
        <f t="shared" si="1"/>
        <v>0.87598747824749457</v>
      </c>
      <c r="AP6" s="9">
        <f t="shared" si="1"/>
        <v>4.8867300732607683E-4</v>
      </c>
      <c r="AQ6" s="9">
        <f t="shared" si="1"/>
        <v>4.1004190904580467E-8</v>
      </c>
      <c r="AR6" s="9">
        <f t="shared" si="1"/>
        <v>0.14597971911048607</v>
      </c>
    </row>
    <row r="7" spans="1:44" ht="88.5" x14ac:dyDescent="0.35">
      <c r="A7" s="9" t="s">
        <v>206</v>
      </c>
      <c r="B7" s="9" t="s">
        <v>2</v>
      </c>
      <c r="C7" s="9" t="s">
        <v>190</v>
      </c>
      <c r="D7" s="9" t="s">
        <v>239</v>
      </c>
      <c r="E7" s="9" t="s">
        <v>205</v>
      </c>
      <c r="F7" s="9" t="s">
        <v>51</v>
      </c>
      <c r="G7" s="9" t="s">
        <v>239</v>
      </c>
      <c r="H7" s="9">
        <v>-0.16666666666666671</v>
      </c>
      <c r="I7" s="9" t="s">
        <v>253</v>
      </c>
      <c r="J7" s="9" t="b">
        <v>1</v>
      </c>
      <c r="K7" s="9" t="s">
        <v>89</v>
      </c>
      <c r="L7" s="9">
        <f>AC10*AB10</f>
        <v>-0.1498258930934358</v>
      </c>
      <c r="M7" s="9">
        <f>AD10*AB10</f>
        <v>4.5557030664310884E-9</v>
      </c>
      <c r="N7" s="9">
        <f>AE10*AB10</f>
        <v>-1.6603665445869932E-9</v>
      </c>
      <c r="O7" s="9">
        <f>AF10*AB10</f>
        <v>-7.0401659812336476E-10</v>
      </c>
      <c r="P7" s="9">
        <f>AG10*AB10</f>
        <v>-1.9812633536529539E-10</v>
      </c>
      <c r="Q7" s="9">
        <f>AH10*AB10</f>
        <v>-3.5678007136208156E-4</v>
      </c>
      <c r="R7" s="9">
        <f>AI10*AB10</f>
        <v>6.6147079317430339E-5</v>
      </c>
      <c r="S7" s="9">
        <f>AJ10*AB10</f>
        <v>3.7001084320689083E-5</v>
      </c>
      <c r="T7" s="9">
        <f>AK10*AB10</f>
        <v>2.5980972379515972E-4</v>
      </c>
      <c r="U7" s="9">
        <f>AL10*AB10</f>
        <v>-2.5747142452199334E-6</v>
      </c>
      <c r="V7" s="9">
        <f>AM10*AB10</f>
        <v>2.309961557908457E-5</v>
      </c>
      <c r="W7" s="9">
        <f>AN10*AB10</f>
        <v>-1.3137898480305599E-2</v>
      </c>
      <c r="X7" s="9">
        <f>AO10*AB10</f>
        <v>-4.0969826590726031E-2</v>
      </c>
      <c r="Y7" s="9">
        <f>AP10*AB10</f>
        <v>5.0736009757115369E-3</v>
      </c>
      <c r="Z7" s="9">
        <f>AQ10*AB10</f>
        <v>-5.1108489240326683E-8</v>
      </c>
      <c r="AA7" s="9">
        <f>AR10*AB10</f>
        <v>0.49506430577469696</v>
      </c>
      <c r="AB7" s="9">
        <f>Parameter!E6</f>
        <v>-0.16666666666666671</v>
      </c>
      <c r="AC7" s="9">
        <f>AB7*L7</f>
        <v>2.4970982182239306E-2</v>
      </c>
      <c r="AD7" s="9">
        <f>AB7*M7</f>
        <v>-7.5928384440518161E-10</v>
      </c>
      <c r="AE7" s="9">
        <f>AB7*N7</f>
        <v>2.7672775743116562E-10</v>
      </c>
      <c r="AF7" s="9">
        <f>AB7*O7</f>
        <v>1.173360996872275E-10</v>
      </c>
      <c r="AG7" s="9">
        <f>AB7*P7</f>
        <v>3.3021055894215906E-11</v>
      </c>
      <c r="AH7" s="9">
        <f>AB7*Q7</f>
        <v>5.9463345227013612E-5</v>
      </c>
      <c r="AI7" s="9">
        <f>AB7*R7</f>
        <v>-1.1024513219571726E-5</v>
      </c>
      <c r="AJ7" s="9">
        <f>AB7*S7</f>
        <v>-6.1668473867815155E-6</v>
      </c>
      <c r="AK7" s="9">
        <f>AB7*T7</f>
        <v>-4.3301620632526631E-5</v>
      </c>
      <c r="AL7" s="9">
        <f>AB7*U7</f>
        <v>4.29119040869989E-7</v>
      </c>
      <c r="AM7" s="9">
        <f>AB7*V7</f>
        <v>-3.8499359298474298E-6</v>
      </c>
      <c r="AN7" s="9">
        <f>AB7*W7</f>
        <v>2.1896497467176006E-3</v>
      </c>
      <c r="AO7" s="9">
        <f>AB7*X7</f>
        <v>6.8283044317876736E-3</v>
      </c>
      <c r="AP7" s="9">
        <f>AB7*Y7</f>
        <v>-8.4560016261858966E-4</v>
      </c>
      <c r="AQ7" s="9">
        <f>AB7*Z7</f>
        <v>8.5180815400544494E-9</v>
      </c>
      <c r="AR7" s="9">
        <f>AB7*AA7</f>
        <v>-8.2510717629116187E-2</v>
      </c>
    </row>
    <row r="8" spans="1:44" ht="101" x14ac:dyDescent="0.35">
      <c r="A8" s="9" t="s">
        <v>207</v>
      </c>
      <c r="B8" s="9" t="s">
        <v>3</v>
      </c>
      <c r="C8" s="9" t="s">
        <v>190</v>
      </c>
      <c r="D8" s="9" t="s">
        <v>239</v>
      </c>
      <c r="E8" s="9" t="s">
        <v>205</v>
      </c>
      <c r="F8" s="9" t="s">
        <v>51</v>
      </c>
      <c r="G8" s="9" t="s">
        <v>239</v>
      </c>
      <c r="H8" s="9">
        <v>-0.33333333333333331</v>
      </c>
      <c r="I8" s="9" t="s">
        <v>253</v>
      </c>
      <c r="J8" s="9" t="b">
        <v>1</v>
      </c>
      <c r="K8" s="9" t="s">
        <v>91</v>
      </c>
      <c r="L8" s="9">
        <f>AC12*AB12</f>
        <v>-2.2933107111305504E-2</v>
      </c>
      <c r="M8" s="9">
        <f>AD12*AB12</f>
        <v>-3.6133039487994271E-9</v>
      </c>
      <c r="N8" s="9">
        <f>AE12*AB12</f>
        <v>-3.723661120748826E-10</v>
      </c>
      <c r="O8" s="9">
        <f>AF12*AB12</f>
        <v>-1.9810642529854362E-9</v>
      </c>
      <c r="P8" s="9">
        <f>AG12*AB12</f>
        <v>-2.048955171636261E-9</v>
      </c>
      <c r="Q8" s="9">
        <f>AH12*AB12</f>
        <v>-1.0864966131807273E-3</v>
      </c>
      <c r="R8" s="9">
        <f>AI12*AB12</f>
        <v>-9.9779632338382388E-5</v>
      </c>
      <c r="S8" s="9">
        <f>AJ12*AB12</f>
        <v>-8.8895523931956897E-5</v>
      </c>
      <c r="T8" s="9">
        <f>AK12*AB12</f>
        <v>-3.1800264658497047E-4</v>
      </c>
      <c r="U8" s="9">
        <f>AL12*AB12</f>
        <v>-1.4949253042907975E-7</v>
      </c>
      <c r="V8" s="9">
        <f>AM12*AB12</f>
        <v>-3.4406478563081316E-5</v>
      </c>
      <c r="W8" s="9">
        <f>AN12*AB12</f>
        <v>-3.8718350901162976E-2</v>
      </c>
      <c r="X8" s="9">
        <f>AO12*AB12</f>
        <v>-1.0680528699595726</v>
      </c>
      <c r="Y8" s="9">
        <f>AP12*AB12</f>
        <v>-1.5098746203112295E-3</v>
      </c>
      <c r="Z8" s="9">
        <f>AQ12*AB12</f>
        <v>-3.0773173056806833E-8</v>
      </c>
      <c r="AA8" s="9">
        <f>AR12*AB12</f>
        <v>-0.26807837057621603</v>
      </c>
      <c r="AB8" s="9">
        <f>Parameter!E7</f>
        <v>-0.33333333333333331</v>
      </c>
      <c r="AC8" s="9">
        <f>AB8*L8</f>
        <v>7.6443690371018344E-3</v>
      </c>
      <c r="AD8" s="9">
        <f>AB8*M8</f>
        <v>1.204434649599809E-9</v>
      </c>
      <c r="AE8" s="9">
        <f>AB8*N8</f>
        <v>1.241220373582942E-10</v>
      </c>
      <c r="AF8" s="9">
        <f>AB8*O8</f>
        <v>6.6035475099514539E-10</v>
      </c>
      <c r="AG8" s="9">
        <f>AB8*P8</f>
        <v>6.8298505721208696E-10</v>
      </c>
      <c r="AH8" s="9">
        <f>AB8*Q8</f>
        <v>3.6216553772690907E-4</v>
      </c>
      <c r="AI8" s="9">
        <f>AB8*R8</f>
        <v>3.3259877446127463E-5</v>
      </c>
      <c r="AJ8" s="9">
        <f>AB8*S8</f>
        <v>2.9631841310652297E-5</v>
      </c>
      <c r="AK8" s="9">
        <f>AB8*T8</f>
        <v>1.0600088219499016E-4</v>
      </c>
      <c r="AL8" s="9">
        <f>AB8*U8</f>
        <v>4.9830843476359912E-8</v>
      </c>
      <c r="AM8" s="9">
        <f>AB8*V8</f>
        <v>1.1468826187693772E-5</v>
      </c>
      <c r="AN8" s="9">
        <f>AB8*W8</f>
        <v>1.2906116967054324E-2</v>
      </c>
      <c r="AO8" s="9">
        <f>AB8*X8</f>
        <v>0.35601762331985753</v>
      </c>
      <c r="AP8" s="9">
        <f>AB8*Y8</f>
        <v>5.0329154010374309E-4</v>
      </c>
      <c r="AQ8" s="9">
        <f>AB8*Z8</f>
        <v>1.0257724352268944E-8</v>
      </c>
      <c r="AR8" s="9">
        <f>AB8*AA8</f>
        <v>8.9359456858738667E-2</v>
      </c>
    </row>
    <row r="9" spans="1:44" ht="101" x14ac:dyDescent="0.35">
      <c r="A9" s="9" t="s">
        <v>208</v>
      </c>
      <c r="B9" s="9" t="s">
        <v>4</v>
      </c>
      <c r="C9" s="9" t="s">
        <v>190</v>
      </c>
      <c r="D9" s="9" t="s">
        <v>239</v>
      </c>
      <c r="E9" s="9" t="s">
        <v>205</v>
      </c>
      <c r="F9" s="9" t="s">
        <v>51</v>
      </c>
      <c r="G9" s="9" t="s">
        <v>239</v>
      </c>
      <c r="H9" s="9">
        <v>-0.5</v>
      </c>
      <c r="I9" s="9" t="s">
        <v>253</v>
      </c>
      <c r="J9" s="9" t="b">
        <v>1</v>
      </c>
      <c r="K9" s="9" t="s">
        <v>93</v>
      </c>
      <c r="L9" s="9">
        <f>AC14*AB14</f>
        <v>-2.1802007317800957E-2</v>
      </c>
      <c r="M9" s="9">
        <f>AD14*AB14</f>
        <v>-3.5673456243292719E-9</v>
      </c>
      <c r="N9" s="9">
        <f>AE14*AB14</f>
        <v>-5.0326236633998355E-10</v>
      </c>
      <c r="O9" s="9">
        <f>AF14*AB14</f>
        <v>-1.4144288793194547E-9</v>
      </c>
      <c r="P9" s="9">
        <f>AG14*AB14</f>
        <v>-2.0717902494032872E-9</v>
      </c>
      <c r="Q9" s="9">
        <f>AH14*AB14</f>
        <v>-1.0774749935833223E-3</v>
      </c>
      <c r="R9" s="9">
        <f>AI14*AB14</f>
        <v>-1.0884455355042775E-4</v>
      </c>
      <c r="S9" s="9">
        <f>AJ14*AB14</f>
        <v>-1.0049819709618087E-4</v>
      </c>
      <c r="T9" s="9">
        <f>AK14*AB14</f>
        <v>-3.6185681887373577E-4</v>
      </c>
      <c r="U9" s="9">
        <f>AL14*AB14</f>
        <v>-1.9549460499614273E-7</v>
      </c>
      <c r="V9" s="9">
        <f>AM14*AB14</f>
        <v>-3.8120701895811622E-5</v>
      </c>
      <c r="W9" s="9">
        <f>AN14*AB14</f>
        <v>-2.6128431020812061E-2</v>
      </c>
      <c r="X9" s="9">
        <f>AO14*AB14</f>
        <v>-1.0262831009916986</v>
      </c>
      <c r="Y9" s="9">
        <f>AP14*AB14</f>
        <v>-1.6619632596818468E-3</v>
      </c>
      <c r="Z9" s="9">
        <f>AQ14*AB14</f>
        <v>-4.4456770024514151E-8</v>
      </c>
      <c r="AA9" s="9">
        <f>AR14*AB14</f>
        <v>-0.27826195976172718</v>
      </c>
      <c r="AB9" s="9">
        <f>Parameter!E8</f>
        <v>-0.5</v>
      </c>
      <c r="AC9" s="9">
        <f>AB9*L9</f>
        <v>1.0901003658900479E-2</v>
      </c>
      <c r="AD9" s="9">
        <f>AB9*M9</f>
        <v>1.7836728121646359E-9</v>
      </c>
      <c r="AE9" s="9">
        <f>AB9*N9</f>
        <v>2.5163118316999177E-10</v>
      </c>
      <c r="AF9" s="9">
        <f>AB9*O9</f>
        <v>7.0721443965972737E-10</v>
      </c>
      <c r="AG9" s="9">
        <f>AB9*P9</f>
        <v>1.0358951247016436E-9</v>
      </c>
      <c r="AH9" s="9">
        <f>AB9*Q9</f>
        <v>5.3873749679166116E-4</v>
      </c>
      <c r="AI9" s="9">
        <f>AB9*R9</f>
        <v>5.4422276775213874E-5</v>
      </c>
      <c r="AJ9" s="9">
        <f>AB9*S9</f>
        <v>5.0249098548090437E-5</v>
      </c>
      <c r="AK9" s="9">
        <f>AB9*T9</f>
        <v>1.8092840943686789E-4</v>
      </c>
      <c r="AL9" s="9">
        <f>AB9*U9</f>
        <v>9.7747302498071366E-8</v>
      </c>
      <c r="AM9" s="9">
        <f>AB9*V9</f>
        <v>1.9060350947905811E-5</v>
      </c>
      <c r="AN9" s="9">
        <f>AB9*W9</f>
        <v>1.306421551040603E-2</v>
      </c>
      <c r="AO9" s="9">
        <f>AB9*X9</f>
        <v>0.51314155049584931</v>
      </c>
      <c r="AP9" s="9">
        <f>AB9*Y9</f>
        <v>8.309816298409234E-4</v>
      </c>
      <c r="AQ9" s="9">
        <f>AB9*Z9</f>
        <v>2.2228385012257076E-8</v>
      </c>
      <c r="AR9" s="9">
        <f>AB9*AA9</f>
        <v>0.13913097988086359</v>
      </c>
    </row>
    <row r="10" spans="1:44" ht="88.5" x14ac:dyDescent="0.35">
      <c r="A10" s="9" t="s">
        <v>206</v>
      </c>
      <c r="B10" s="9" t="s">
        <v>2</v>
      </c>
      <c r="C10" s="9" t="s">
        <v>190</v>
      </c>
      <c r="D10" s="9" t="s">
        <v>239</v>
      </c>
      <c r="E10" s="9" t="s">
        <v>206</v>
      </c>
      <c r="F10" s="9" t="s">
        <v>2</v>
      </c>
      <c r="G10" s="9" t="s">
        <v>239</v>
      </c>
      <c r="H10" s="9">
        <v>-1</v>
      </c>
      <c r="I10" s="9" t="s">
        <v>252</v>
      </c>
      <c r="J10" s="9" t="b">
        <v>0</v>
      </c>
      <c r="AB10" s="9">
        <f>H10</f>
        <v>-1</v>
      </c>
      <c r="AC10" s="9">
        <f t="shared" ref="AC10:AR10" si="2">+AC11</f>
        <v>0.1498258930934358</v>
      </c>
      <c r="AD10" s="9">
        <f t="shared" si="2"/>
        <v>-4.5557030664310884E-9</v>
      </c>
      <c r="AE10" s="9">
        <f t="shared" si="2"/>
        <v>1.6603665445869932E-9</v>
      </c>
      <c r="AF10" s="9">
        <f t="shared" si="2"/>
        <v>7.0401659812336476E-10</v>
      </c>
      <c r="AG10" s="9">
        <f t="shared" si="2"/>
        <v>1.9812633536529539E-10</v>
      </c>
      <c r="AH10" s="9">
        <f t="shared" si="2"/>
        <v>3.5678007136208156E-4</v>
      </c>
      <c r="AI10" s="9">
        <f t="shared" si="2"/>
        <v>-6.6147079317430339E-5</v>
      </c>
      <c r="AJ10" s="9">
        <f t="shared" si="2"/>
        <v>-3.7001084320689083E-5</v>
      </c>
      <c r="AK10" s="9">
        <f t="shared" si="2"/>
        <v>-2.5980972379515972E-4</v>
      </c>
      <c r="AL10" s="9">
        <f t="shared" si="2"/>
        <v>2.5747142452199334E-6</v>
      </c>
      <c r="AM10" s="9">
        <f t="shared" si="2"/>
        <v>-2.309961557908457E-5</v>
      </c>
      <c r="AN10" s="9">
        <f t="shared" si="2"/>
        <v>1.3137898480305599E-2</v>
      </c>
      <c r="AO10" s="9">
        <f t="shared" si="2"/>
        <v>4.0969826590726031E-2</v>
      </c>
      <c r="AP10" s="9">
        <f t="shared" si="2"/>
        <v>-5.0736009757115369E-3</v>
      </c>
      <c r="AQ10" s="9">
        <f t="shared" si="2"/>
        <v>5.1108489240326683E-8</v>
      </c>
      <c r="AR10" s="9">
        <f t="shared" si="2"/>
        <v>-0.49506430577469696</v>
      </c>
    </row>
    <row r="11" spans="1:44" ht="101" x14ac:dyDescent="0.35">
      <c r="A11" s="9" t="s">
        <v>209</v>
      </c>
      <c r="B11" s="9" t="s">
        <v>52</v>
      </c>
      <c r="C11" s="9" t="s">
        <v>190</v>
      </c>
      <c r="D11" s="9" t="s">
        <v>239</v>
      </c>
      <c r="E11" s="9" t="s">
        <v>206</v>
      </c>
      <c r="F11" s="9" t="s">
        <v>2</v>
      </c>
      <c r="G11" s="9" t="s">
        <v>239</v>
      </c>
      <c r="H11" s="9">
        <v>-1</v>
      </c>
      <c r="I11" s="9" t="s">
        <v>253</v>
      </c>
      <c r="J11" s="9" t="b">
        <v>1</v>
      </c>
      <c r="K11" s="9" t="s">
        <v>95</v>
      </c>
      <c r="L11" s="9">
        <f>AC16*AB16</f>
        <v>-0.1498258930934358</v>
      </c>
      <c r="M11" s="9">
        <f>AD16*AB16</f>
        <v>4.5557030664310884E-9</v>
      </c>
      <c r="N11" s="9">
        <f>AE16*AB16</f>
        <v>-1.6603665445869932E-9</v>
      </c>
      <c r="O11" s="9">
        <f>AF16*AB16</f>
        <v>-7.0401659812336476E-10</v>
      </c>
      <c r="P11" s="9">
        <f>AG16*AB16</f>
        <v>-1.9812633536529539E-10</v>
      </c>
      <c r="Q11" s="9">
        <f>AH16*AB16</f>
        <v>-3.5678007136208156E-4</v>
      </c>
      <c r="R11" s="9">
        <f>AI16*AB16</f>
        <v>6.6147079317430339E-5</v>
      </c>
      <c r="S11" s="9">
        <f>AJ16*AB16</f>
        <v>3.7001084320689083E-5</v>
      </c>
      <c r="T11" s="9">
        <f>AK16*AB16</f>
        <v>2.5980972379515972E-4</v>
      </c>
      <c r="U11" s="9">
        <f>AL16*AB16</f>
        <v>-2.5747142452199334E-6</v>
      </c>
      <c r="V11" s="9">
        <f>AM16*AB16</f>
        <v>2.309961557908457E-5</v>
      </c>
      <c r="W11" s="9">
        <f>AN16*AB16</f>
        <v>-1.3137898480305599E-2</v>
      </c>
      <c r="X11" s="9">
        <f>AO16*AB16</f>
        <v>-4.0969826590726031E-2</v>
      </c>
      <c r="Y11" s="9">
        <f>AP16*AB16</f>
        <v>5.0736009757115369E-3</v>
      </c>
      <c r="Z11" s="9">
        <f>AQ16*AB16</f>
        <v>-5.1108489240326683E-8</v>
      </c>
      <c r="AA11" s="9">
        <f>AR16*AB16</f>
        <v>0.49506430577469696</v>
      </c>
      <c r="AB11" s="9">
        <f>Parameter!E9</f>
        <v>-1</v>
      </c>
      <c r="AC11" s="9">
        <f>AB11*L11</f>
        <v>0.1498258930934358</v>
      </c>
      <c r="AD11" s="9">
        <f>AB11*M11</f>
        <v>-4.5557030664310884E-9</v>
      </c>
      <c r="AE11" s="9">
        <f>AB11*N11</f>
        <v>1.6603665445869932E-9</v>
      </c>
      <c r="AF11" s="9">
        <f>AB11*O11</f>
        <v>7.0401659812336476E-10</v>
      </c>
      <c r="AG11" s="9">
        <f>AB11*P11</f>
        <v>1.9812633536529539E-10</v>
      </c>
      <c r="AH11" s="9">
        <f>AB11*Q11</f>
        <v>3.5678007136208156E-4</v>
      </c>
      <c r="AI11" s="9">
        <f>AB11*R11</f>
        <v>-6.6147079317430339E-5</v>
      </c>
      <c r="AJ11" s="9">
        <f>AB11*S11</f>
        <v>-3.7001084320689083E-5</v>
      </c>
      <c r="AK11" s="9">
        <f>AB11*T11</f>
        <v>-2.5980972379515972E-4</v>
      </c>
      <c r="AL11" s="9">
        <f>AB11*U11</f>
        <v>2.5747142452199334E-6</v>
      </c>
      <c r="AM11" s="9">
        <f>AB11*V11</f>
        <v>-2.309961557908457E-5</v>
      </c>
      <c r="AN11" s="9">
        <f>AB11*W11</f>
        <v>1.3137898480305599E-2</v>
      </c>
      <c r="AO11" s="9">
        <f>AB11*X11</f>
        <v>4.0969826590726031E-2</v>
      </c>
      <c r="AP11" s="9">
        <f>AB11*Y11</f>
        <v>-5.0736009757115369E-3</v>
      </c>
      <c r="AQ11" s="9">
        <f>AB11*Z11</f>
        <v>5.1108489240326683E-8</v>
      </c>
      <c r="AR11" s="9">
        <f>AB11*AA11</f>
        <v>-0.49506430577469696</v>
      </c>
    </row>
    <row r="12" spans="1:44" ht="101" x14ac:dyDescent="0.35">
      <c r="A12" s="9" t="s">
        <v>207</v>
      </c>
      <c r="B12" s="9" t="s">
        <v>3</v>
      </c>
      <c r="C12" s="9" t="s">
        <v>190</v>
      </c>
      <c r="D12" s="9" t="s">
        <v>239</v>
      </c>
      <c r="E12" s="9" t="s">
        <v>207</v>
      </c>
      <c r="F12" s="9" t="s">
        <v>3</v>
      </c>
      <c r="G12" s="9" t="s">
        <v>239</v>
      </c>
      <c r="H12" s="9">
        <v>-1</v>
      </c>
      <c r="I12" s="9" t="s">
        <v>252</v>
      </c>
      <c r="J12" s="9" t="b">
        <v>0</v>
      </c>
      <c r="AB12" s="9">
        <f>H12</f>
        <v>-1</v>
      </c>
      <c r="AC12" s="9">
        <f t="shared" ref="AC12:AR12" si="3">+AC13</f>
        <v>2.2933107111305504E-2</v>
      </c>
      <c r="AD12" s="9">
        <f t="shared" si="3"/>
        <v>3.6133039487994271E-9</v>
      </c>
      <c r="AE12" s="9">
        <f t="shared" si="3"/>
        <v>3.723661120748826E-10</v>
      </c>
      <c r="AF12" s="9">
        <f t="shared" si="3"/>
        <v>1.9810642529854362E-9</v>
      </c>
      <c r="AG12" s="9">
        <f t="shared" si="3"/>
        <v>2.048955171636261E-9</v>
      </c>
      <c r="AH12" s="9">
        <f t="shared" si="3"/>
        <v>1.0864966131807273E-3</v>
      </c>
      <c r="AI12" s="9">
        <f t="shared" si="3"/>
        <v>9.9779632338382388E-5</v>
      </c>
      <c r="AJ12" s="9">
        <f t="shared" si="3"/>
        <v>8.8895523931956897E-5</v>
      </c>
      <c r="AK12" s="9">
        <f t="shared" si="3"/>
        <v>3.1800264658497047E-4</v>
      </c>
      <c r="AL12" s="9">
        <f t="shared" si="3"/>
        <v>1.4949253042907975E-7</v>
      </c>
      <c r="AM12" s="9">
        <f t="shared" si="3"/>
        <v>3.4406478563081316E-5</v>
      </c>
      <c r="AN12" s="9">
        <f t="shared" si="3"/>
        <v>3.8718350901162976E-2</v>
      </c>
      <c r="AO12" s="9">
        <f t="shared" si="3"/>
        <v>1.0680528699595726</v>
      </c>
      <c r="AP12" s="9">
        <f t="shared" si="3"/>
        <v>1.5098746203112295E-3</v>
      </c>
      <c r="AQ12" s="9">
        <f t="shared" si="3"/>
        <v>3.0773173056806833E-8</v>
      </c>
      <c r="AR12" s="9">
        <f t="shared" si="3"/>
        <v>0.26807837057621603</v>
      </c>
    </row>
    <row r="13" spans="1:44" ht="113.5" x14ac:dyDescent="0.35">
      <c r="A13" s="9" t="s">
        <v>210</v>
      </c>
      <c r="B13" s="9" t="s">
        <v>53</v>
      </c>
      <c r="C13" s="9" t="s">
        <v>190</v>
      </c>
      <c r="D13" s="9" t="s">
        <v>239</v>
      </c>
      <c r="E13" s="9" t="s">
        <v>207</v>
      </c>
      <c r="F13" s="9" t="s">
        <v>3</v>
      </c>
      <c r="G13" s="9" t="s">
        <v>239</v>
      </c>
      <c r="H13" s="9">
        <v>-1</v>
      </c>
      <c r="I13" s="9" t="s">
        <v>253</v>
      </c>
      <c r="J13" s="9" t="b">
        <v>1</v>
      </c>
      <c r="K13" s="9" t="s">
        <v>97</v>
      </c>
      <c r="L13" s="9">
        <f>AC19*AB19</f>
        <v>-2.2933107111305504E-2</v>
      </c>
      <c r="M13" s="9">
        <f>AD19*AB19</f>
        <v>-3.6133039487994271E-9</v>
      </c>
      <c r="N13" s="9">
        <f>AE19*AB19</f>
        <v>-3.723661120748826E-10</v>
      </c>
      <c r="O13" s="9">
        <f>AF19*AB19</f>
        <v>-1.9810642529854362E-9</v>
      </c>
      <c r="P13" s="9">
        <f>AG19*AB19</f>
        <v>-2.048955171636261E-9</v>
      </c>
      <c r="Q13" s="9">
        <f>AH19*AB19</f>
        <v>-1.0864966131807273E-3</v>
      </c>
      <c r="R13" s="9">
        <f>AI19*AB19</f>
        <v>-9.9779632338382388E-5</v>
      </c>
      <c r="S13" s="9">
        <f>AJ19*AB19</f>
        <v>-8.8895523931956897E-5</v>
      </c>
      <c r="T13" s="9">
        <f>AK19*AB19</f>
        <v>-3.1800264658497047E-4</v>
      </c>
      <c r="U13" s="9">
        <f>AL19*AB19</f>
        <v>-1.4949253042907975E-7</v>
      </c>
      <c r="V13" s="9">
        <f>AM19*AB19</f>
        <v>-3.4406478563081316E-5</v>
      </c>
      <c r="W13" s="9">
        <f>AN19*AB19</f>
        <v>-3.8718350901162976E-2</v>
      </c>
      <c r="X13" s="9">
        <f>AO19*AB19</f>
        <v>-1.0680528699595726</v>
      </c>
      <c r="Y13" s="9">
        <f>AP19*AB19</f>
        <v>-1.5098746203112295E-3</v>
      </c>
      <c r="Z13" s="9">
        <f>AQ19*AB19</f>
        <v>-3.0773173056806833E-8</v>
      </c>
      <c r="AA13" s="9">
        <f>AR19*AB19</f>
        <v>-0.26807837057621603</v>
      </c>
      <c r="AB13" s="9">
        <f>Parameter!E10</f>
        <v>-1</v>
      </c>
      <c r="AC13" s="9">
        <f>AB13*L13</f>
        <v>2.2933107111305504E-2</v>
      </c>
      <c r="AD13" s="9">
        <f>AB13*M13</f>
        <v>3.6133039487994271E-9</v>
      </c>
      <c r="AE13" s="9">
        <f>AB13*N13</f>
        <v>3.723661120748826E-10</v>
      </c>
      <c r="AF13" s="9">
        <f>AB13*O13</f>
        <v>1.9810642529854362E-9</v>
      </c>
      <c r="AG13" s="9">
        <f>AB13*P13</f>
        <v>2.048955171636261E-9</v>
      </c>
      <c r="AH13" s="9">
        <f>AB13*Q13</f>
        <v>1.0864966131807273E-3</v>
      </c>
      <c r="AI13" s="9">
        <f>AB13*R13</f>
        <v>9.9779632338382388E-5</v>
      </c>
      <c r="AJ13" s="9">
        <f>AB13*S13</f>
        <v>8.8895523931956897E-5</v>
      </c>
      <c r="AK13" s="9">
        <f>AB13*T13</f>
        <v>3.1800264658497047E-4</v>
      </c>
      <c r="AL13" s="9">
        <f>AB13*U13</f>
        <v>1.4949253042907975E-7</v>
      </c>
      <c r="AM13" s="9">
        <f>AB13*V13</f>
        <v>3.4406478563081316E-5</v>
      </c>
      <c r="AN13" s="9">
        <f>AB13*W13</f>
        <v>3.8718350901162976E-2</v>
      </c>
      <c r="AO13" s="9">
        <f>AB13*X13</f>
        <v>1.0680528699595726</v>
      </c>
      <c r="AP13" s="9">
        <f>AB13*Y13</f>
        <v>1.5098746203112295E-3</v>
      </c>
      <c r="AQ13" s="9">
        <f>AB13*Z13</f>
        <v>3.0773173056806833E-8</v>
      </c>
      <c r="AR13" s="9">
        <f>AB13*AA13</f>
        <v>0.26807837057621603</v>
      </c>
    </row>
    <row r="14" spans="1:44" ht="101" x14ac:dyDescent="0.35">
      <c r="A14" s="9" t="s">
        <v>208</v>
      </c>
      <c r="B14" s="9" t="s">
        <v>4</v>
      </c>
      <c r="C14" s="9" t="s">
        <v>190</v>
      </c>
      <c r="D14" s="9" t="s">
        <v>239</v>
      </c>
      <c r="E14" s="9" t="s">
        <v>208</v>
      </c>
      <c r="F14" s="9" t="s">
        <v>4</v>
      </c>
      <c r="G14" s="9" t="s">
        <v>239</v>
      </c>
      <c r="H14" s="9">
        <v>-1</v>
      </c>
      <c r="I14" s="9" t="s">
        <v>252</v>
      </c>
      <c r="J14" s="9" t="b">
        <v>0</v>
      </c>
      <c r="AB14" s="9">
        <f>H14</f>
        <v>-1</v>
      </c>
      <c r="AC14" s="9">
        <f t="shared" ref="AC14:AR14" si="4">+AC15</f>
        <v>2.1802007317800957E-2</v>
      </c>
      <c r="AD14" s="9">
        <f t="shared" si="4"/>
        <v>3.5673456243292719E-9</v>
      </c>
      <c r="AE14" s="9">
        <f t="shared" si="4"/>
        <v>5.0326236633998355E-10</v>
      </c>
      <c r="AF14" s="9">
        <f t="shared" si="4"/>
        <v>1.4144288793194547E-9</v>
      </c>
      <c r="AG14" s="9">
        <f t="shared" si="4"/>
        <v>2.0717902494032872E-9</v>
      </c>
      <c r="AH14" s="9">
        <f t="shared" si="4"/>
        <v>1.0774749935833223E-3</v>
      </c>
      <c r="AI14" s="9">
        <f t="shared" si="4"/>
        <v>1.0884455355042775E-4</v>
      </c>
      <c r="AJ14" s="9">
        <f t="shared" si="4"/>
        <v>1.0049819709618087E-4</v>
      </c>
      <c r="AK14" s="9">
        <f t="shared" si="4"/>
        <v>3.6185681887373577E-4</v>
      </c>
      <c r="AL14" s="9">
        <f t="shared" si="4"/>
        <v>1.9549460499614273E-7</v>
      </c>
      <c r="AM14" s="9">
        <f t="shared" si="4"/>
        <v>3.8120701895811622E-5</v>
      </c>
      <c r="AN14" s="9">
        <f t="shared" si="4"/>
        <v>2.6128431020812061E-2</v>
      </c>
      <c r="AO14" s="9">
        <f t="shared" si="4"/>
        <v>1.0262831009916986</v>
      </c>
      <c r="AP14" s="9">
        <f t="shared" si="4"/>
        <v>1.6619632596818468E-3</v>
      </c>
      <c r="AQ14" s="9">
        <f t="shared" si="4"/>
        <v>4.4456770024514151E-8</v>
      </c>
      <c r="AR14" s="9">
        <f t="shared" si="4"/>
        <v>0.27826195976172718</v>
      </c>
    </row>
    <row r="15" spans="1:44" ht="113.5" x14ac:dyDescent="0.35">
      <c r="A15" s="9" t="s">
        <v>211</v>
      </c>
      <c r="B15" s="9" t="s">
        <v>54</v>
      </c>
      <c r="C15" s="9" t="s">
        <v>190</v>
      </c>
      <c r="D15" s="9" t="s">
        <v>239</v>
      </c>
      <c r="E15" s="9" t="s">
        <v>208</v>
      </c>
      <c r="F15" s="9" t="s">
        <v>4</v>
      </c>
      <c r="G15" s="9" t="s">
        <v>239</v>
      </c>
      <c r="H15" s="9">
        <v>-1</v>
      </c>
      <c r="I15" s="9" t="s">
        <v>253</v>
      </c>
      <c r="J15" s="9" t="b">
        <v>1</v>
      </c>
      <c r="K15" s="9" t="s">
        <v>99</v>
      </c>
      <c r="L15" s="9">
        <f>AC21*AB21</f>
        <v>-2.1802007317800957E-2</v>
      </c>
      <c r="M15" s="9">
        <f>AD21*AB21</f>
        <v>-3.5673456243292719E-9</v>
      </c>
      <c r="N15" s="9">
        <f>AE21*AB21</f>
        <v>-5.0326236633998355E-10</v>
      </c>
      <c r="O15" s="9">
        <f>AF21*AB21</f>
        <v>-1.4144288793194547E-9</v>
      </c>
      <c r="P15" s="9">
        <f>AG21*AB21</f>
        <v>-2.0717902494032872E-9</v>
      </c>
      <c r="Q15" s="9">
        <f>AH21*AB21</f>
        <v>-1.0774749935833223E-3</v>
      </c>
      <c r="R15" s="9">
        <f>AI21*AB21</f>
        <v>-1.0884455355042775E-4</v>
      </c>
      <c r="S15" s="9">
        <f>AJ21*AB21</f>
        <v>-1.0049819709618087E-4</v>
      </c>
      <c r="T15" s="9">
        <f>AK21*AB21</f>
        <v>-3.6185681887373577E-4</v>
      </c>
      <c r="U15" s="9">
        <f>AL21*AB21</f>
        <v>-1.9549460499614273E-7</v>
      </c>
      <c r="V15" s="9">
        <f>AM21*AB21</f>
        <v>-3.8120701895811622E-5</v>
      </c>
      <c r="W15" s="9">
        <f>AN21*AB21</f>
        <v>-2.6128431020812061E-2</v>
      </c>
      <c r="X15" s="9">
        <f>AO21*AB21</f>
        <v>-1.0262831009916986</v>
      </c>
      <c r="Y15" s="9">
        <f>AP21*AB21</f>
        <v>-1.6619632596818468E-3</v>
      </c>
      <c r="Z15" s="9">
        <f>AQ21*AB21</f>
        <v>-4.4456770024514151E-8</v>
      </c>
      <c r="AA15" s="9">
        <f>AR21*AB21</f>
        <v>-0.27826195976172718</v>
      </c>
      <c r="AB15" s="9">
        <f>Parameter!E11</f>
        <v>-1</v>
      </c>
      <c r="AC15" s="9">
        <f>AB15*L15</f>
        <v>2.1802007317800957E-2</v>
      </c>
      <c r="AD15" s="9">
        <f>AB15*M15</f>
        <v>3.5673456243292719E-9</v>
      </c>
      <c r="AE15" s="9">
        <f>AB15*N15</f>
        <v>5.0326236633998355E-10</v>
      </c>
      <c r="AF15" s="9">
        <f>AB15*O15</f>
        <v>1.4144288793194547E-9</v>
      </c>
      <c r="AG15" s="9">
        <f>AB15*P15</f>
        <v>2.0717902494032872E-9</v>
      </c>
      <c r="AH15" s="9">
        <f>AB15*Q15</f>
        <v>1.0774749935833223E-3</v>
      </c>
      <c r="AI15" s="9">
        <f>AB15*R15</f>
        <v>1.0884455355042775E-4</v>
      </c>
      <c r="AJ15" s="9">
        <f>AB15*S15</f>
        <v>1.0049819709618087E-4</v>
      </c>
      <c r="AK15" s="9">
        <f>AB15*T15</f>
        <v>3.6185681887373577E-4</v>
      </c>
      <c r="AL15" s="9">
        <f>AB15*U15</f>
        <v>1.9549460499614273E-7</v>
      </c>
      <c r="AM15" s="9">
        <f>AB15*V15</f>
        <v>3.8120701895811622E-5</v>
      </c>
      <c r="AN15" s="9">
        <f>AB15*W15</f>
        <v>2.6128431020812061E-2</v>
      </c>
      <c r="AO15" s="9">
        <f>AB15*X15</f>
        <v>1.0262831009916986</v>
      </c>
      <c r="AP15" s="9">
        <f>AB15*Y15</f>
        <v>1.6619632596818468E-3</v>
      </c>
      <c r="AQ15" s="9">
        <f>AB15*Z15</f>
        <v>4.4456770024514151E-8</v>
      </c>
      <c r="AR15" s="9">
        <f>AB15*AA15</f>
        <v>0.27826195976172718</v>
      </c>
    </row>
    <row r="16" spans="1:44" ht="101" x14ac:dyDescent="0.35">
      <c r="A16" s="9" t="s">
        <v>209</v>
      </c>
      <c r="B16" s="9" t="s">
        <v>52</v>
      </c>
      <c r="C16" s="9" t="s">
        <v>190</v>
      </c>
      <c r="D16" s="9" t="s">
        <v>239</v>
      </c>
      <c r="E16" s="9" t="s">
        <v>209</v>
      </c>
      <c r="F16" s="9" t="s">
        <v>52</v>
      </c>
      <c r="G16" s="9" t="s">
        <v>239</v>
      </c>
      <c r="H16" s="9">
        <v>-1</v>
      </c>
      <c r="I16" s="9" t="s">
        <v>252</v>
      </c>
      <c r="J16" s="9" t="b">
        <v>0</v>
      </c>
      <c r="AB16" s="9">
        <f>H16</f>
        <v>-1</v>
      </c>
      <c r="AC16" s="9">
        <f t="shared" ref="AC16:AR16" si="5">+AC17+AC18</f>
        <v>0.1498258930934358</v>
      </c>
      <c r="AD16" s="9">
        <f t="shared" si="5"/>
        <v>-4.5557030664310884E-9</v>
      </c>
      <c r="AE16" s="9">
        <f t="shared" si="5"/>
        <v>1.6603665445869932E-9</v>
      </c>
      <c r="AF16" s="9">
        <f t="shared" si="5"/>
        <v>7.0401659812336476E-10</v>
      </c>
      <c r="AG16" s="9">
        <f t="shared" si="5"/>
        <v>1.9812633536529539E-10</v>
      </c>
      <c r="AH16" s="9">
        <f t="shared" si="5"/>
        <v>3.5678007136208156E-4</v>
      </c>
      <c r="AI16" s="9">
        <f t="shared" si="5"/>
        <v>-6.6147079317430339E-5</v>
      </c>
      <c r="AJ16" s="9">
        <f t="shared" si="5"/>
        <v>-3.7001084320689083E-5</v>
      </c>
      <c r="AK16" s="9">
        <f t="shared" si="5"/>
        <v>-2.5980972379515972E-4</v>
      </c>
      <c r="AL16" s="9">
        <f t="shared" si="5"/>
        <v>2.5747142452199334E-6</v>
      </c>
      <c r="AM16" s="9">
        <f t="shared" si="5"/>
        <v>-2.309961557908457E-5</v>
      </c>
      <c r="AN16" s="9">
        <f t="shared" si="5"/>
        <v>1.3137898480305599E-2</v>
      </c>
      <c r="AO16" s="9">
        <f t="shared" si="5"/>
        <v>4.0969826590726031E-2</v>
      </c>
      <c r="AP16" s="9">
        <f t="shared" si="5"/>
        <v>-5.0736009757115369E-3</v>
      </c>
      <c r="AQ16" s="9">
        <f t="shared" si="5"/>
        <v>5.1108489240326683E-8</v>
      </c>
      <c r="AR16" s="9">
        <f t="shared" si="5"/>
        <v>-0.49506430577469696</v>
      </c>
    </row>
    <row r="17" spans="1:44" ht="76" x14ac:dyDescent="0.35">
      <c r="A17" s="9" t="s">
        <v>212</v>
      </c>
      <c r="B17" s="9" t="s">
        <v>55</v>
      </c>
      <c r="C17" s="9" t="s">
        <v>190</v>
      </c>
      <c r="D17" s="9" t="s">
        <v>242</v>
      </c>
      <c r="E17" s="9" t="s">
        <v>209</v>
      </c>
      <c r="F17" s="9" t="s">
        <v>52</v>
      </c>
      <c r="G17" s="9" t="s">
        <v>239</v>
      </c>
      <c r="H17" s="9">
        <v>-0.5</v>
      </c>
      <c r="I17" s="9" t="s">
        <v>253</v>
      </c>
      <c r="J17" s="9" t="b">
        <v>1</v>
      </c>
      <c r="K17" s="9" t="s">
        <v>101</v>
      </c>
      <c r="L17" s="9">
        <f>AC23*AB23</f>
        <v>-0.20314767750608564</v>
      </c>
      <c r="M17" s="9">
        <f>AD23*AB23</f>
        <v>-7.548935675156856E-10</v>
      </c>
      <c r="N17" s="9">
        <f>AE23*AB23</f>
        <v>-1.8229748616883539E-9</v>
      </c>
      <c r="O17" s="9">
        <f>AF23*AB23</f>
        <v>-1.6082476633415578E-9</v>
      </c>
      <c r="P17" s="9">
        <f>AG23*AB23</f>
        <v>-3.4120643903593301E-10</v>
      </c>
      <c r="Q17" s="9">
        <f>AH23*AB23</f>
        <v>-5.978478895051375E-4</v>
      </c>
      <c r="R17" s="9">
        <f>AI23*AB23</f>
        <v>-4.7394950784823423E-6</v>
      </c>
      <c r="S17" s="9">
        <f>AJ23*AB23</f>
        <v>-3.1988800740893296E-5</v>
      </c>
      <c r="T17" s="9">
        <f>AK23*AB23</f>
        <v>7.1416054604130898E-6</v>
      </c>
      <c r="U17" s="9">
        <f>AL23*AB23</f>
        <v>-3.0950815998959123E-6</v>
      </c>
      <c r="V17" s="9">
        <f>AM23*AB23</f>
        <v>2.3111975975031957E-7</v>
      </c>
      <c r="W17" s="9">
        <f>AN23*AB23</f>
        <v>-1.6616715086143236E-2</v>
      </c>
      <c r="X17" s="9">
        <f>AO23*AB23</f>
        <v>-6.745694241223231E-2</v>
      </c>
      <c r="Y17" s="9">
        <f>AP23*AB23</f>
        <v>1.6625284290584133E-3</v>
      </c>
      <c r="Z17" s="9">
        <f>AQ23*AB23</f>
        <v>-6.8169663542678077E-8</v>
      </c>
      <c r="AA17" s="9">
        <f>AR23*AB23</f>
        <v>-0.39911837457152144</v>
      </c>
      <c r="AB17" s="9">
        <f>Parameter!E12</f>
        <v>-0.5</v>
      </c>
      <c r="AC17" s="9">
        <f>AB17*L17</f>
        <v>0.10157383875304282</v>
      </c>
      <c r="AD17" s="9">
        <f>AB17*M17</f>
        <v>3.774467837578428E-10</v>
      </c>
      <c r="AE17" s="9">
        <f>AB17*N17</f>
        <v>9.1148743084417695E-10</v>
      </c>
      <c r="AF17" s="9">
        <f>AB17*O17</f>
        <v>8.0412383167077891E-10</v>
      </c>
      <c r="AG17" s="9">
        <f>AB17*P17</f>
        <v>1.706032195179665E-10</v>
      </c>
      <c r="AH17" s="9">
        <f>AB17*Q17</f>
        <v>2.9892394475256875E-4</v>
      </c>
      <c r="AI17" s="9">
        <f>AB17*R17</f>
        <v>2.3697475392411712E-6</v>
      </c>
      <c r="AJ17" s="9">
        <f>AB17*S17</f>
        <v>1.5994400370446648E-5</v>
      </c>
      <c r="AK17" s="9">
        <f>AB17*T17</f>
        <v>-3.5708027302065449E-6</v>
      </c>
      <c r="AL17" s="9">
        <f>AB17*U17</f>
        <v>1.5475407999479562E-6</v>
      </c>
      <c r="AM17" s="9">
        <f>AB17*V17</f>
        <v>-1.1555987987515978E-7</v>
      </c>
      <c r="AN17" s="9">
        <f>AB17*W17</f>
        <v>8.3083575430716178E-3</v>
      </c>
      <c r="AO17" s="9">
        <f>AB17*X17</f>
        <v>3.3728471206116155E-2</v>
      </c>
      <c r="AP17" s="9">
        <f>AB17*Y17</f>
        <v>-8.3126421452920664E-4</v>
      </c>
      <c r="AQ17" s="9">
        <f>AB17*Z17</f>
        <v>3.4084831771339039E-8</v>
      </c>
      <c r="AR17" s="9">
        <f>AB17*AA17</f>
        <v>0.19955918728576072</v>
      </c>
    </row>
    <row r="18" spans="1:44" ht="76" x14ac:dyDescent="0.35">
      <c r="A18" s="9" t="s">
        <v>213</v>
      </c>
      <c r="B18" s="9" t="s">
        <v>56</v>
      </c>
      <c r="C18" s="9" t="s">
        <v>190</v>
      </c>
      <c r="D18" s="9" t="s">
        <v>242</v>
      </c>
      <c r="E18" s="9" t="s">
        <v>209</v>
      </c>
      <c r="F18" s="9" t="s">
        <v>52</v>
      </c>
      <c r="G18" s="9" t="s">
        <v>239</v>
      </c>
      <c r="H18" s="9">
        <v>-0.5</v>
      </c>
      <c r="I18" s="9" t="s">
        <v>253</v>
      </c>
      <c r="J18" s="9" t="b">
        <v>1</v>
      </c>
      <c r="K18" s="9" t="s">
        <v>103</v>
      </c>
      <c r="L18" s="9">
        <f>AC42*AB42</f>
        <v>-9.6504108680785974E-2</v>
      </c>
      <c r="M18" s="9">
        <f>AD42*AB42</f>
        <v>9.8662997003778628E-9</v>
      </c>
      <c r="N18" s="9">
        <f>AE42*AB42</f>
        <v>-1.4977582274856323E-9</v>
      </c>
      <c r="O18" s="9">
        <f>AF42*AB42</f>
        <v>2.002144670948283E-10</v>
      </c>
      <c r="P18" s="9">
        <f>AG42*AB42</f>
        <v>-5.5046231694657789E-11</v>
      </c>
      <c r="Q18" s="9">
        <f>AH42*AB42</f>
        <v>-1.1571225321902564E-4</v>
      </c>
      <c r="R18" s="9">
        <f>AI42*AB42</f>
        <v>1.3703365371334301E-4</v>
      </c>
      <c r="S18" s="9">
        <f>AJ42*AB42</f>
        <v>1.0599096938227147E-4</v>
      </c>
      <c r="T18" s="9">
        <f>AK42*AB42</f>
        <v>5.124778421299064E-4</v>
      </c>
      <c r="U18" s="9">
        <f>AL42*AB42</f>
        <v>-2.0543468905439544E-6</v>
      </c>
      <c r="V18" s="9">
        <f>AM42*AB42</f>
        <v>4.5968111398418821E-5</v>
      </c>
      <c r="W18" s="9">
        <f>AN42*AB42</f>
        <v>-9.659081874467965E-3</v>
      </c>
      <c r="X18" s="9">
        <f>AO42*AB42</f>
        <v>-1.4482710769219751E-2</v>
      </c>
      <c r="Y18" s="9">
        <f>AP42*AB42</f>
        <v>8.4846735223646601E-3</v>
      </c>
      <c r="Z18" s="9">
        <f>AQ42*AB42</f>
        <v>-3.4047314937975283E-8</v>
      </c>
      <c r="AA18" s="9">
        <f>AR42*AB42</f>
        <v>1.3892469861209154</v>
      </c>
      <c r="AB18" s="9">
        <f>Parameter!E13</f>
        <v>-0.5</v>
      </c>
      <c r="AC18" s="9">
        <f>AB18*L18</f>
        <v>4.8252054340392987E-2</v>
      </c>
      <c r="AD18" s="9">
        <f>AB18*M18</f>
        <v>-4.9331498501889314E-9</v>
      </c>
      <c r="AE18" s="9">
        <f>AB18*N18</f>
        <v>7.4887911374281615E-10</v>
      </c>
      <c r="AF18" s="9">
        <f>AB18*O18</f>
        <v>-1.0010723354741415E-10</v>
      </c>
      <c r="AG18" s="9">
        <f>AB18*P18</f>
        <v>2.7523115847328894E-11</v>
      </c>
      <c r="AH18" s="9">
        <f>AB18*Q18</f>
        <v>5.7856126609512821E-5</v>
      </c>
      <c r="AI18" s="9">
        <f>AB18*R18</f>
        <v>-6.8516826856671503E-5</v>
      </c>
      <c r="AJ18" s="9">
        <f>AB18*S18</f>
        <v>-5.2995484691135734E-5</v>
      </c>
      <c r="AK18" s="9">
        <f>AB18*T18</f>
        <v>-2.562389210649532E-4</v>
      </c>
      <c r="AL18" s="9">
        <f>AB18*U18</f>
        <v>1.0271734452719772E-6</v>
      </c>
      <c r="AM18" s="9">
        <f>AB18*V18</f>
        <v>-2.298405569920941E-5</v>
      </c>
      <c r="AN18" s="9">
        <f>AB18*W18</f>
        <v>4.8295409372339825E-3</v>
      </c>
      <c r="AO18" s="9">
        <f>AB18*X18</f>
        <v>7.2413553846098757E-3</v>
      </c>
      <c r="AP18" s="9">
        <f>AB18*Y18</f>
        <v>-4.24233676118233E-3</v>
      </c>
      <c r="AQ18" s="9">
        <f>AB18*Z18</f>
        <v>1.7023657468987641E-8</v>
      </c>
      <c r="AR18" s="9">
        <f>AB18*AA18</f>
        <v>-0.69462349306045768</v>
      </c>
    </row>
    <row r="19" spans="1:44" ht="113.5" x14ac:dyDescent="0.35">
      <c r="A19" s="9" t="s">
        <v>210</v>
      </c>
      <c r="B19" s="9" t="s">
        <v>53</v>
      </c>
      <c r="C19" s="9" t="s">
        <v>190</v>
      </c>
      <c r="D19" s="9" t="s">
        <v>239</v>
      </c>
      <c r="E19" s="9" t="s">
        <v>210</v>
      </c>
      <c r="F19" s="9" t="s">
        <v>53</v>
      </c>
      <c r="G19" s="9" t="s">
        <v>239</v>
      </c>
      <c r="H19" s="9">
        <v>-1</v>
      </c>
      <c r="I19" s="9" t="s">
        <v>252</v>
      </c>
      <c r="J19" s="9" t="b">
        <v>0</v>
      </c>
      <c r="AB19" s="9">
        <f>H19</f>
        <v>-1</v>
      </c>
      <c r="AC19" s="9">
        <f t="shared" ref="AC19:AR19" si="6">+AC20</f>
        <v>2.2933107111305504E-2</v>
      </c>
      <c r="AD19" s="9">
        <f t="shared" si="6"/>
        <v>3.6133039487994271E-9</v>
      </c>
      <c r="AE19" s="9">
        <f t="shared" si="6"/>
        <v>3.723661120748826E-10</v>
      </c>
      <c r="AF19" s="9">
        <f t="shared" si="6"/>
        <v>1.9810642529854362E-9</v>
      </c>
      <c r="AG19" s="9">
        <f t="shared" si="6"/>
        <v>2.048955171636261E-9</v>
      </c>
      <c r="AH19" s="9">
        <f t="shared" si="6"/>
        <v>1.0864966131807273E-3</v>
      </c>
      <c r="AI19" s="9">
        <f t="shared" si="6"/>
        <v>9.9779632338382388E-5</v>
      </c>
      <c r="AJ19" s="9">
        <f t="shared" si="6"/>
        <v>8.8895523931956897E-5</v>
      </c>
      <c r="AK19" s="9">
        <f t="shared" si="6"/>
        <v>3.1800264658497047E-4</v>
      </c>
      <c r="AL19" s="9">
        <f t="shared" si="6"/>
        <v>1.4949253042907975E-7</v>
      </c>
      <c r="AM19" s="9">
        <f t="shared" si="6"/>
        <v>3.4406478563081316E-5</v>
      </c>
      <c r="AN19" s="9">
        <f t="shared" si="6"/>
        <v>3.8718350901162976E-2</v>
      </c>
      <c r="AO19" s="9">
        <f t="shared" si="6"/>
        <v>1.0680528699595726</v>
      </c>
      <c r="AP19" s="9">
        <f t="shared" si="6"/>
        <v>1.5098746203112295E-3</v>
      </c>
      <c r="AQ19" s="9">
        <f t="shared" si="6"/>
        <v>3.0773173056806833E-8</v>
      </c>
      <c r="AR19" s="9">
        <f t="shared" si="6"/>
        <v>0.26807837057621603</v>
      </c>
    </row>
    <row r="20" spans="1:44" ht="76" x14ac:dyDescent="0.35">
      <c r="A20" s="9" t="s">
        <v>214</v>
      </c>
      <c r="B20" s="9" t="s">
        <v>57</v>
      </c>
      <c r="C20" s="9" t="s">
        <v>190</v>
      </c>
      <c r="D20" s="9" t="s">
        <v>242</v>
      </c>
      <c r="E20" s="9" t="s">
        <v>210</v>
      </c>
      <c r="F20" s="9" t="s">
        <v>53</v>
      </c>
      <c r="G20" s="9" t="s">
        <v>239</v>
      </c>
      <c r="H20" s="9">
        <v>-1</v>
      </c>
      <c r="I20" s="9" t="s">
        <v>253</v>
      </c>
      <c r="J20" s="9" t="b">
        <v>1</v>
      </c>
      <c r="K20" s="9" t="s">
        <v>105</v>
      </c>
      <c r="L20" s="9">
        <f>AC61*AB61</f>
        <v>-2.2933107111305504E-2</v>
      </c>
      <c r="M20" s="9">
        <f>AD61*AB61</f>
        <v>-3.6133039487994271E-9</v>
      </c>
      <c r="N20" s="9">
        <f>AE61*AB61</f>
        <v>-3.723661120748826E-10</v>
      </c>
      <c r="O20" s="9">
        <f>AF61*AB61</f>
        <v>-1.9810642529854362E-9</v>
      </c>
      <c r="P20" s="9">
        <f>AG61*AB61</f>
        <v>-2.048955171636261E-9</v>
      </c>
      <c r="Q20" s="9">
        <f>AH61*AB61</f>
        <v>-1.0864966131807273E-3</v>
      </c>
      <c r="R20" s="9">
        <f>AI61*AB61</f>
        <v>-9.9779632338382388E-5</v>
      </c>
      <c r="S20" s="9">
        <f>AJ61*AB61</f>
        <v>-8.8895523931956897E-5</v>
      </c>
      <c r="T20" s="9">
        <f>AK61*AB61</f>
        <v>-3.1800264658497047E-4</v>
      </c>
      <c r="U20" s="9">
        <f>AL61*AB61</f>
        <v>-1.4949253042907975E-7</v>
      </c>
      <c r="V20" s="9">
        <f>AM61*AB61</f>
        <v>-3.4406478563081316E-5</v>
      </c>
      <c r="W20" s="9">
        <f>AN61*AB61</f>
        <v>-3.8718350901162976E-2</v>
      </c>
      <c r="X20" s="9">
        <f>AO61*AB61</f>
        <v>-1.0680528699595726</v>
      </c>
      <c r="Y20" s="9">
        <f>AP61*AB61</f>
        <v>-1.5098746203112295E-3</v>
      </c>
      <c r="Z20" s="9">
        <f>AQ61*AB61</f>
        <v>-3.0773173056806833E-8</v>
      </c>
      <c r="AA20" s="9">
        <f>AR61*AB61</f>
        <v>-0.26807837057621603</v>
      </c>
      <c r="AB20" s="9">
        <f>Parameter!E14</f>
        <v>-1</v>
      </c>
      <c r="AC20" s="9">
        <f>AB20*L20</f>
        <v>2.2933107111305504E-2</v>
      </c>
      <c r="AD20" s="9">
        <f>AB20*M20</f>
        <v>3.6133039487994271E-9</v>
      </c>
      <c r="AE20" s="9">
        <f>AB20*N20</f>
        <v>3.723661120748826E-10</v>
      </c>
      <c r="AF20" s="9">
        <f>AB20*O20</f>
        <v>1.9810642529854362E-9</v>
      </c>
      <c r="AG20" s="9">
        <f>AB20*P20</f>
        <v>2.048955171636261E-9</v>
      </c>
      <c r="AH20" s="9">
        <f>AB20*Q20</f>
        <v>1.0864966131807273E-3</v>
      </c>
      <c r="AI20" s="9">
        <f>AB20*R20</f>
        <v>9.9779632338382388E-5</v>
      </c>
      <c r="AJ20" s="9">
        <f>AB20*S20</f>
        <v>8.8895523931956897E-5</v>
      </c>
      <c r="AK20" s="9">
        <f>AB20*T20</f>
        <v>3.1800264658497047E-4</v>
      </c>
      <c r="AL20" s="9">
        <f>AB20*U20</f>
        <v>1.4949253042907975E-7</v>
      </c>
      <c r="AM20" s="9">
        <f>AB20*V20</f>
        <v>3.4406478563081316E-5</v>
      </c>
      <c r="AN20" s="9">
        <f>AB20*W20</f>
        <v>3.8718350901162976E-2</v>
      </c>
      <c r="AO20" s="9">
        <f>AB20*X20</f>
        <v>1.0680528699595726</v>
      </c>
      <c r="AP20" s="9">
        <f>AB20*Y20</f>
        <v>1.5098746203112295E-3</v>
      </c>
      <c r="AQ20" s="9">
        <f>AB20*Z20</f>
        <v>3.0773173056806833E-8</v>
      </c>
      <c r="AR20" s="9">
        <f>AB20*AA20</f>
        <v>0.26807837057621603</v>
      </c>
    </row>
    <row r="21" spans="1:44" ht="113.5" x14ac:dyDescent="0.35">
      <c r="A21" s="9" t="s">
        <v>211</v>
      </c>
      <c r="B21" s="9" t="s">
        <v>54</v>
      </c>
      <c r="C21" s="9" t="s">
        <v>190</v>
      </c>
      <c r="D21" s="9" t="s">
        <v>239</v>
      </c>
      <c r="E21" s="9" t="s">
        <v>211</v>
      </c>
      <c r="F21" s="9" t="s">
        <v>54</v>
      </c>
      <c r="G21" s="9" t="s">
        <v>239</v>
      </c>
      <c r="H21" s="9">
        <v>-1</v>
      </c>
      <c r="I21" s="9" t="s">
        <v>252</v>
      </c>
      <c r="J21" s="9" t="b">
        <v>0</v>
      </c>
      <c r="AB21" s="9">
        <f>H21</f>
        <v>-1</v>
      </c>
      <c r="AC21" s="9">
        <f t="shared" ref="AC21:AR21" si="7">+AC22</f>
        <v>2.1802007317800957E-2</v>
      </c>
      <c r="AD21" s="9">
        <f t="shared" si="7"/>
        <v>3.5673456243292719E-9</v>
      </c>
      <c r="AE21" s="9">
        <f t="shared" si="7"/>
        <v>5.0326236633998355E-10</v>
      </c>
      <c r="AF21" s="9">
        <f t="shared" si="7"/>
        <v>1.4144288793194547E-9</v>
      </c>
      <c r="AG21" s="9">
        <f t="shared" si="7"/>
        <v>2.0717902494032872E-9</v>
      </c>
      <c r="AH21" s="9">
        <f t="shared" si="7"/>
        <v>1.0774749935833223E-3</v>
      </c>
      <c r="AI21" s="9">
        <f t="shared" si="7"/>
        <v>1.0884455355042775E-4</v>
      </c>
      <c r="AJ21" s="9">
        <f t="shared" si="7"/>
        <v>1.0049819709618087E-4</v>
      </c>
      <c r="AK21" s="9">
        <f t="shared" si="7"/>
        <v>3.6185681887373577E-4</v>
      </c>
      <c r="AL21" s="9">
        <f t="shared" si="7"/>
        <v>1.9549460499614273E-7</v>
      </c>
      <c r="AM21" s="9">
        <f t="shared" si="7"/>
        <v>3.8120701895811622E-5</v>
      </c>
      <c r="AN21" s="9">
        <f t="shared" si="7"/>
        <v>2.6128431020812061E-2</v>
      </c>
      <c r="AO21" s="9">
        <f t="shared" si="7"/>
        <v>1.0262831009916986</v>
      </c>
      <c r="AP21" s="9">
        <f t="shared" si="7"/>
        <v>1.6619632596818468E-3</v>
      </c>
      <c r="AQ21" s="9">
        <f t="shared" si="7"/>
        <v>4.4456770024514151E-8</v>
      </c>
      <c r="AR21" s="9">
        <f t="shared" si="7"/>
        <v>0.27826195976172718</v>
      </c>
    </row>
    <row r="22" spans="1:44" ht="76" x14ac:dyDescent="0.35">
      <c r="A22" s="9" t="s">
        <v>215</v>
      </c>
      <c r="B22" s="9" t="s">
        <v>58</v>
      </c>
      <c r="C22" s="9" t="s">
        <v>190</v>
      </c>
      <c r="D22" s="9" t="s">
        <v>242</v>
      </c>
      <c r="E22" s="9" t="s">
        <v>211</v>
      </c>
      <c r="F22" s="9" t="s">
        <v>54</v>
      </c>
      <c r="G22" s="9" t="s">
        <v>239</v>
      </c>
      <c r="H22" s="9">
        <v>-1</v>
      </c>
      <c r="I22" s="9" t="s">
        <v>253</v>
      </c>
      <c r="J22" s="9" t="b">
        <v>1</v>
      </c>
      <c r="K22" s="9" t="s">
        <v>107</v>
      </c>
      <c r="L22" s="9">
        <f>AC68*AB68</f>
        <v>-2.1802007317800957E-2</v>
      </c>
      <c r="M22" s="9">
        <f>AD68*AB68</f>
        <v>-3.5673456243292719E-9</v>
      </c>
      <c r="N22" s="9">
        <f>AE68*AB68</f>
        <v>-5.0326236633998355E-10</v>
      </c>
      <c r="O22" s="9">
        <f>AF68*AB68</f>
        <v>-1.4144288793194547E-9</v>
      </c>
      <c r="P22" s="9">
        <f>AG68*AB68</f>
        <v>-2.0717902494032872E-9</v>
      </c>
      <c r="Q22" s="9">
        <f>AH68*AB68</f>
        <v>-1.0774749935833223E-3</v>
      </c>
      <c r="R22" s="9">
        <f>AI68*AB68</f>
        <v>-1.0884455355042775E-4</v>
      </c>
      <c r="S22" s="9">
        <f>AJ68*AB68</f>
        <v>-1.0049819709618087E-4</v>
      </c>
      <c r="T22" s="9">
        <f>AK68*AB68</f>
        <v>-3.6185681887373577E-4</v>
      </c>
      <c r="U22" s="9">
        <f>AL68*AB68</f>
        <v>-1.9549460499614273E-7</v>
      </c>
      <c r="V22" s="9">
        <f>AM68*AB68</f>
        <v>-3.8120701895811622E-5</v>
      </c>
      <c r="W22" s="9">
        <f>AN68*AB68</f>
        <v>-2.6128431020812061E-2</v>
      </c>
      <c r="X22" s="9">
        <f>AO68*AB68</f>
        <v>-1.0262831009916986</v>
      </c>
      <c r="Y22" s="9">
        <f>AP68*AB68</f>
        <v>-1.6619632596818468E-3</v>
      </c>
      <c r="Z22" s="9">
        <f>AQ68*AB68</f>
        <v>-4.4456770024514151E-8</v>
      </c>
      <c r="AA22" s="9">
        <f>AR68*AB68</f>
        <v>-0.27826195976172718</v>
      </c>
      <c r="AB22" s="9">
        <f>Parameter!E15</f>
        <v>-1</v>
      </c>
      <c r="AC22" s="9">
        <f>AB22*L22</f>
        <v>2.1802007317800957E-2</v>
      </c>
      <c r="AD22" s="9">
        <f>AB22*M22</f>
        <v>3.5673456243292719E-9</v>
      </c>
      <c r="AE22" s="9">
        <f>AB22*N22</f>
        <v>5.0326236633998355E-10</v>
      </c>
      <c r="AF22" s="9">
        <f>AB22*O22</f>
        <v>1.4144288793194547E-9</v>
      </c>
      <c r="AG22" s="9">
        <f>AB22*P22</f>
        <v>2.0717902494032872E-9</v>
      </c>
      <c r="AH22" s="9">
        <f>AB22*Q22</f>
        <v>1.0774749935833223E-3</v>
      </c>
      <c r="AI22" s="9">
        <f>AB22*R22</f>
        <v>1.0884455355042775E-4</v>
      </c>
      <c r="AJ22" s="9">
        <f>AB22*S22</f>
        <v>1.0049819709618087E-4</v>
      </c>
      <c r="AK22" s="9">
        <f>AB22*T22</f>
        <v>3.6185681887373577E-4</v>
      </c>
      <c r="AL22" s="9">
        <f>AB22*U22</f>
        <v>1.9549460499614273E-7</v>
      </c>
      <c r="AM22" s="9">
        <f>AB22*V22</f>
        <v>3.8120701895811622E-5</v>
      </c>
      <c r="AN22" s="9">
        <f>AB22*W22</f>
        <v>2.6128431020812061E-2</v>
      </c>
      <c r="AO22" s="9">
        <f>AB22*X22</f>
        <v>1.0262831009916986</v>
      </c>
      <c r="AP22" s="9">
        <f>AB22*Y22</f>
        <v>1.6619632596818468E-3</v>
      </c>
      <c r="AQ22" s="9">
        <f>AB22*Z22</f>
        <v>4.4456770024514151E-8</v>
      </c>
      <c r="AR22" s="9">
        <f>AB22*AA22</f>
        <v>0.27826195976172718</v>
      </c>
    </row>
    <row r="23" spans="1:44" ht="76" x14ac:dyDescent="0.35">
      <c r="A23" s="9" t="s">
        <v>212</v>
      </c>
      <c r="B23" s="9" t="s">
        <v>55</v>
      </c>
      <c r="C23" s="9" t="s">
        <v>190</v>
      </c>
      <c r="D23" s="9" t="s">
        <v>242</v>
      </c>
      <c r="E23" s="9" t="s">
        <v>212</v>
      </c>
      <c r="F23" s="9" t="s">
        <v>55</v>
      </c>
      <c r="G23" s="9" t="s">
        <v>242</v>
      </c>
      <c r="H23" s="9">
        <v>-1</v>
      </c>
      <c r="I23" s="9" t="s">
        <v>252</v>
      </c>
      <c r="J23" s="9" t="b">
        <v>0</v>
      </c>
      <c r="AB23" s="9">
        <f>H23</f>
        <v>-1</v>
      </c>
      <c r="AC23" s="9">
        <f t="shared" ref="AC23:AR23" si="8">+AC24+AC25+AC26+AC27+AC28+AC29+AC30+AC31+AC32+AC33+AC34+AC35+AC36+AC37+AC38+AC39+AC40+AC41</f>
        <v>0.20314767750608564</v>
      </c>
      <c r="AD23" s="9">
        <f t="shared" si="8"/>
        <v>7.548935675156856E-10</v>
      </c>
      <c r="AE23" s="9">
        <f t="shared" si="8"/>
        <v>1.8229748616883539E-9</v>
      </c>
      <c r="AF23" s="9">
        <f t="shared" si="8"/>
        <v>1.6082476633415578E-9</v>
      </c>
      <c r="AG23" s="9">
        <f t="shared" si="8"/>
        <v>3.4120643903593301E-10</v>
      </c>
      <c r="AH23" s="9">
        <f t="shared" si="8"/>
        <v>5.978478895051375E-4</v>
      </c>
      <c r="AI23" s="9">
        <f t="shared" si="8"/>
        <v>4.7394950784823423E-6</v>
      </c>
      <c r="AJ23" s="9">
        <f t="shared" si="8"/>
        <v>3.1988800740893296E-5</v>
      </c>
      <c r="AK23" s="9">
        <f t="shared" si="8"/>
        <v>-7.1416054604130898E-6</v>
      </c>
      <c r="AL23" s="9">
        <f t="shared" si="8"/>
        <v>3.0950815998959123E-6</v>
      </c>
      <c r="AM23" s="9">
        <f t="shared" si="8"/>
        <v>-2.3111975975031957E-7</v>
      </c>
      <c r="AN23" s="9">
        <f t="shared" si="8"/>
        <v>1.6616715086143236E-2</v>
      </c>
      <c r="AO23" s="9">
        <f t="shared" si="8"/>
        <v>6.745694241223231E-2</v>
      </c>
      <c r="AP23" s="9">
        <f t="shared" si="8"/>
        <v>-1.6625284290584133E-3</v>
      </c>
      <c r="AQ23" s="9">
        <f t="shared" si="8"/>
        <v>6.8169663542678077E-8</v>
      </c>
      <c r="AR23" s="9">
        <f t="shared" si="8"/>
        <v>0.39911837457152144</v>
      </c>
    </row>
    <row r="24" spans="1:44" ht="76" x14ac:dyDescent="0.35">
      <c r="A24" s="9" t="s">
        <v>216</v>
      </c>
      <c r="B24" s="9" t="s">
        <v>59</v>
      </c>
      <c r="C24" s="9" t="s">
        <v>191</v>
      </c>
      <c r="D24" s="9" t="s">
        <v>243</v>
      </c>
      <c r="E24" s="9" t="s">
        <v>212</v>
      </c>
      <c r="F24" s="9" t="s">
        <v>55</v>
      </c>
      <c r="G24" s="9" t="s">
        <v>242</v>
      </c>
      <c r="H24" s="9">
        <v>-2.2249999999999999E-2</v>
      </c>
      <c r="I24" s="9" t="s">
        <v>253</v>
      </c>
      <c r="J24" s="9" t="b">
        <v>0</v>
      </c>
      <c r="K24" s="9" t="s">
        <v>109</v>
      </c>
      <c r="L24" s="9">
        <v>7.7066777005589532E-2</v>
      </c>
      <c r="M24" s="9">
        <v>6.402536531517956E-9</v>
      </c>
      <c r="N24" s="9">
        <v>1.4262036635624469E-9</v>
      </c>
      <c r="O24" s="9">
        <v>1.5477840105608141E-8</v>
      </c>
      <c r="P24" s="9">
        <v>6.9399782334895619E-9</v>
      </c>
      <c r="Q24" s="9">
        <v>2.163581304222899E-3</v>
      </c>
      <c r="R24" s="9">
        <v>2.041083242763148E-4</v>
      </c>
      <c r="S24" s="9">
        <v>1.595775567622508E-4</v>
      </c>
      <c r="T24" s="9">
        <v>5.2652088368769967E-4</v>
      </c>
      <c r="U24" s="9">
        <v>5.6672331668426052E-7</v>
      </c>
      <c r="V24" s="9">
        <v>4.7442212478853127E-5</v>
      </c>
      <c r="W24" s="9">
        <v>0.30783071783792282</v>
      </c>
      <c r="X24" s="9">
        <v>2.460357086066963</v>
      </c>
      <c r="Y24" s="9">
        <v>5.0258631874219159E-3</v>
      </c>
      <c r="Z24" s="9">
        <v>2.0096689658806739E-7</v>
      </c>
      <c r="AA24" s="9">
        <v>0.51339355905937734</v>
      </c>
      <c r="AB24" s="9">
        <f>Parameter!E16</f>
        <v>-2.2249999999999999E-2</v>
      </c>
      <c r="AC24" s="9">
        <f t="shared" ref="AC24:AC41" si="9">AB24*L24</f>
        <v>-1.7147357883743671E-3</v>
      </c>
      <c r="AD24" s="9">
        <f t="shared" ref="AD24:AD41" si="10">AB24*M24</f>
        <v>-1.4245643782627451E-10</v>
      </c>
      <c r="AE24" s="9">
        <f t="shared" ref="AE24:AE41" si="11">AB24*N24</f>
        <v>-3.1733031514264444E-11</v>
      </c>
      <c r="AF24" s="9">
        <f t="shared" ref="AF24:AF41" si="12">AB24*O24</f>
        <v>-3.4438194234978113E-10</v>
      </c>
      <c r="AG24" s="9">
        <f t="shared" ref="AG24:AG41" si="13">AB24*P24</f>
        <v>-1.5441451569514275E-10</v>
      </c>
      <c r="AH24" s="9">
        <f t="shared" ref="AH24:AH41" si="14">AB24*Q24</f>
        <v>-4.8139684018959496E-5</v>
      </c>
      <c r="AI24" s="9">
        <f t="shared" ref="AI24:AI41" si="15">AB24*R24</f>
        <v>-4.5414102151480043E-6</v>
      </c>
      <c r="AJ24" s="9">
        <f t="shared" ref="AJ24:AJ41" si="16">AB24*S24</f>
        <v>-3.5506006379600801E-6</v>
      </c>
      <c r="AK24" s="9">
        <f t="shared" ref="AK24:AK41" si="17">AB24*T24</f>
        <v>-1.1715089662051316E-5</v>
      </c>
      <c r="AL24" s="9">
        <f t="shared" ref="AL24:AL41" si="18">AB24*U24</f>
        <v>-1.2609593796224795E-8</v>
      </c>
      <c r="AM24" s="9">
        <f t="shared" ref="AM24:AM41" si="19">AB24*V24</f>
        <v>-1.0555892276544819E-6</v>
      </c>
      <c r="AN24" s="9">
        <f t="shared" ref="AN24:AN41" si="20">AB24*W24</f>
        <v>-6.8492334718937824E-3</v>
      </c>
      <c r="AO24" s="9">
        <f t="shared" ref="AO24:AO41" si="21">AB24*X24</f>
        <v>-5.4742945164989926E-2</v>
      </c>
      <c r="AP24" s="9">
        <f t="shared" ref="AP24:AP41" si="22">AB24*Y24</f>
        <v>-1.1182545592013763E-4</v>
      </c>
      <c r="AQ24" s="9">
        <f t="shared" ref="AQ24:AQ41" si="23">AB24*Z24</f>
        <v>-4.4715134490844995E-9</v>
      </c>
      <c r="AR24" s="9">
        <f t="shared" ref="AR24:AR41" si="24">AB24*AA24</f>
        <v>-1.1423006689071145E-2</v>
      </c>
    </row>
    <row r="25" spans="1:44" ht="51" x14ac:dyDescent="0.35">
      <c r="A25" s="9" t="s">
        <v>217</v>
      </c>
      <c r="B25" s="9" t="s">
        <v>60</v>
      </c>
      <c r="C25" s="9" t="s">
        <v>191</v>
      </c>
      <c r="D25" s="9" t="s">
        <v>239</v>
      </c>
      <c r="E25" s="9" t="s">
        <v>212</v>
      </c>
      <c r="F25" s="9" t="s">
        <v>55</v>
      </c>
      <c r="G25" s="9" t="s">
        <v>242</v>
      </c>
      <c r="H25" s="9">
        <v>0.2</v>
      </c>
      <c r="I25" s="9" t="s">
        <v>253</v>
      </c>
      <c r="J25" s="9" t="b">
        <v>0</v>
      </c>
      <c r="K25" s="9" t="s">
        <v>111</v>
      </c>
      <c r="L25" s="9">
        <v>5.8584248024418639E-2</v>
      </c>
      <c r="M25" s="9">
        <v>3.7604762752073811E-9</v>
      </c>
      <c r="N25" s="9">
        <v>4.5481180509114463E-9</v>
      </c>
      <c r="O25" s="9">
        <v>5.06654711494131E-9</v>
      </c>
      <c r="P25" s="9">
        <v>2.1630683853581281E-9</v>
      </c>
      <c r="Q25" s="9">
        <v>2.5897913783591718E-3</v>
      </c>
      <c r="R25" s="9">
        <v>2.426064709514234E-4</v>
      </c>
      <c r="S25" s="9">
        <v>2.5962673623235177E-4</v>
      </c>
      <c r="T25" s="9">
        <v>8.9292098111892185E-4</v>
      </c>
      <c r="U25" s="9">
        <v>6.1113643031451868E-6</v>
      </c>
      <c r="V25" s="9">
        <v>7.9774235920693177E-5</v>
      </c>
      <c r="W25" s="9">
        <v>6.3213265693489409E-2</v>
      </c>
      <c r="X25" s="9">
        <v>0.73003663993558932</v>
      </c>
      <c r="Y25" s="9">
        <v>1.0444813600663931E-2</v>
      </c>
      <c r="Z25" s="9">
        <v>2.2915072346323399E-7</v>
      </c>
      <c r="AA25" s="9">
        <v>0.90112988808502903</v>
      </c>
      <c r="AB25" s="9">
        <f>Parameter!E17</f>
        <v>0.56000000000000005</v>
      </c>
      <c r="AC25" s="9">
        <f t="shared" si="9"/>
        <v>3.2807178893674439E-2</v>
      </c>
      <c r="AD25" s="9">
        <f t="shared" si="10"/>
        <v>2.1058667141161338E-9</v>
      </c>
      <c r="AE25" s="9">
        <f t="shared" si="11"/>
        <v>2.5469461085104103E-9</v>
      </c>
      <c r="AF25" s="9">
        <f t="shared" si="12"/>
        <v>2.837266384367134E-9</v>
      </c>
      <c r="AG25" s="9">
        <f t="shared" si="13"/>
        <v>1.2113182958005519E-9</v>
      </c>
      <c r="AH25" s="9">
        <f t="shared" si="14"/>
        <v>1.4502831718811364E-3</v>
      </c>
      <c r="AI25" s="9">
        <f t="shared" si="15"/>
        <v>1.358596237327971E-4</v>
      </c>
      <c r="AJ25" s="9">
        <f t="shared" si="16"/>
        <v>1.4539097229011701E-4</v>
      </c>
      <c r="AK25" s="9">
        <f t="shared" si="17"/>
        <v>5.0003574942659632E-4</v>
      </c>
      <c r="AL25" s="9">
        <f t="shared" si="18"/>
        <v>3.422364009761305E-6</v>
      </c>
      <c r="AM25" s="9">
        <f t="shared" si="19"/>
        <v>4.4673572115588185E-5</v>
      </c>
      <c r="AN25" s="9">
        <f t="shared" si="20"/>
        <v>3.5399428788354073E-2</v>
      </c>
      <c r="AO25" s="9">
        <f t="shared" si="21"/>
        <v>0.40882051836393007</v>
      </c>
      <c r="AP25" s="9">
        <f t="shared" si="22"/>
        <v>5.849095616371802E-3</v>
      </c>
      <c r="AQ25" s="9">
        <f t="shared" si="23"/>
        <v>1.2832440513941105E-7</v>
      </c>
      <c r="AR25" s="9">
        <f t="shared" si="24"/>
        <v>0.50463273732761627</v>
      </c>
    </row>
    <row r="26" spans="1:44" ht="63.5" x14ac:dyDescent="0.35">
      <c r="A26" s="9" t="s">
        <v>218</v>
      </c>
      <c r="B26" s="9" t="s">
        <v>61</v>
      </c>
      <c r="C26" s="9" t="s">
        <v>191</v>
      </c>
      <c r="D26" s="9" t="s">
        <v>243</v>
      </c>
      <c r="E26" s="9" t="s">
        <v>212</v>
      </c>
      <c r="F26" s="9" t="s">
        <v>55</v>
      </c>
      <c r="G26" s="9" t="s">
        <v>242</v>
      </c>
      <c r="H26" s="9">
        <v>-0.13800000000000001</v>
      </c>
      <c r="I26" s="9" t="s">
        <v>253</v>
      </c>
      <c r="J26" s="9" t="b">
        <v>0</v>
      </c>
      <c r="K26" s="9" t="s">
        <v>113</v>
      </c>
      <c r="L26" s="9">
        <v>4.6563296004294957E-2</v>
      </c>
      <c r="M26" s="9">
        <v>8.3706793782448386E-9</v>
      </c>
      <c r="N26" s="9">
        <v>1.66923390616585E-9</v>
      </c>
      <c r="O26" s="9">
        <v>1.6025512904291189E-9</v>
      </c>
      <c r="P26" s="9">
        <v>9.6281616332673374E-10</v>
      </c>
      <c r="Q26" s="9">
        <v>2.7686620671019909E-3</v>
      </c>
      <c r="R26" s="9">
        <v>5.7011482763571879E-4</v>
      </c>
      <c r="S26" s="9">
        <v>4.6399088292410851E-4</v>
      </c>
      <c r="T26" s="9">
        <v>2.215666210359984E-3</v>
      </c>
      <c r="U26" s="9">
        <v>5.478949751943936E-7</v>
      </c>
      <c r="V26" s="9">
        <v>2.0177208530554669E-4</v>
      </c>
      <c r="W26" s="9">
        <v>2.864631384424399E-2</v>
      </c>
      <c r="X26" s="9">
        <v>0.81691905179362212</v>
      </c>
      <c r="Y26" s="9">
        <v>3.9562689148783352E-3</v>
      </c>
      <c r="Z26" s="9">
        <v>8.0412458191092287E-8</v>
      </c>
      <c r="AA26" s="9">
        <v>0.61306352028392619</v>
      </c>
      <c r="AB26" s="9">
        <f>Parameter!E18</f>
        <v>-0.13800000000000001</v>
      </c>
      <c r="AC26" s="9">
        <f t="shared" si="9"/>
        <v>-6.4257348485927046E-3</v>
      </c>
      <c r="AD26" s="9">
        <f t="shared" si="10"/>
        <v>-1.1551537541977878E-9</v>
      </c>
      <c r="AE26" s="9">
        <f t="shared" si="11"/>
        <v>-2.3035427905088733E-10</v>
      </c>
      <c r="AF26" s="9">
        <f t="shared" si="12"/>
        <v>-2.2115207807921842E-10</v>
      </c>
      <c r="AG26" s="9">
        <f t="shared" si="13"/>
        <v>-1.3286863053908927E-10</v>
      </c>
      <c r="AH26" s="9">
        <f t="shared" si="14"/>
        <v>-3.8207536526007479E-4</v>
      </c>
      <c r="AI26" s="9">
        <f t="shared" si="15"/>
        <v>-7.8675846213729204E-5</v>
      </c>
      <c r="AJ26" s="9">
        <f t="shared" si="16"/>
        <v>-6.4030741843526978E-5</v>
      </c>
      <c r="AK26" s="9">
        <f t="shared" si="17"/>
        <v>-3.057619370296778E-4</v>
      </c>
      <c r="AL26" s="9">
        <f t="shared" si="18"/>
        <v>-7.5609506576826322E-8</v>
      </c>
      <c r="AM26" s="9">
        <f t="shared" si="19"/>
        <v>-2.7844547772165446E-5</v>
      </c>
      <c r="AN26" s="9">
        <f t="shared" si="20"/>
        <v>-3.9531913105056707E-3</v>
      </c>
      <c r="AO26" s="9">
        <f t="shared" si="21"/>
        <v>-0.11273482914751987</v>
      </c>
      <c r="AP26" s="9">
        <f t="shared" si="22"/>
        <v>-5.4596511025321035E-4</v>
      </c>
      <c r="AQ26" s="9">
        <f t="shared" si="23"/>
        <v>-1.1096919230370736E-8</v>
      </c>
      <c r="AR26" s="9">
        <f t="shared" si="24"/>
        <v>-8.4602765799181814E-2</v>
      </c>
    </row>
    <row r="27" spans="1:44" ht="51" x14ac:dyDescent="0.35">
      <c r="A27" s="9" t="s">
        <v>219</v>
      </c>
      <c r="B27" s="9" t="s">
        <v>62</v>
      </c>
      <c r="C27" s="9" t="s">
        <v>190</v>
      </c>
      <c r="D27" s="9" t="s">
        <v>243</v>
      </c>
      <c r="E27" s="9" t="s">
        <v>212</v>
      </c>
      <c r="F27" s="9" t="s">
        <v>55</v>
      </c>
      <c r="G27" s="9" t="s">
        <v>242</v>
      </c>
      <c r="H27" s="9">
        <v>0.3</v>
      </c>
      <c r="I27" s="9" t="s">
        <v>253</v>
      </c>
      <c r="J27" s="9" t="b">
        <v>0</v>
      </c>
      <c r="K27" s="9" t="s">
        <v>115</v>
      </c>
      <c r="L27" s="9">
        <v>3.0974054272406911E-4</v>
      </c>
      <c r="M27" s="9">
        <v>1.5765961614265349E-11</v>
      </c>
      <c r="N27" s="9">
        <v>1.655245468212227E-11</v>
      </c>
      <c r="O27" s="9">
        <v>4.6494778693260929E-11</v>
      </c>
      <c r="P27" s="9">
        <v>4.9053654295195233E-12</v>
      </c>
      <c r="Q27" s="9">
        <v>5.4275347281213197E-5</v>
      </c>
      <c r="R27" s="9">
        <v>7.2594054247415423E-7</v>
      </c>
      <c r="S27" s="9">
        <v>1.630578789203003E-6</v>
      </c>
      <c r="T27" s="9">
        <v>2.5387297337461032E-6</v>
      </c>
      <c r="U27" s="9">
        <v>3.1719761261650253E-8</v>
      </c>
      <c r="V27" s="9">
        <v>2.2311383772157039E-7</v>
      </c>
      <c r="W27" s="9">
        <v>2.3178496694888599E-4</v>
      </c>
      <c r="X27" s="9">
        <v>1.9021901916218039E-3</v>
      </c>
      <c r="Y27" s="9">
        <v>1.5218652702543979E-4</v>
      </c>
      <c r="Z27" s="9">
        <v>8.1217964624151771E-10</v>
      </c>
      <c r="AA27" s="9">
        <v>7.1222998808550394E-3</v>
      </c>
      <c r="AB27" s="9">
        <f>Parameter!E19</f>
        <v>0.3</v>
      </c>
      <c r="AC27" s="9">
        <f t="shared" si="9"/>
        <v>9.2922162817220727E-5</v>
      </c>
      <c r="AD27" s="9">
        <f t="shared" si="10"/>
        <v>4.7297884842796046E-12</v>
      </c>
      <c r="AE27" s="9">
        <f t="shared" si="11"/>
        <v>4.9657364046366811E-12</v>
      </c>
      <c r="AF27" s="9">
        <f t="shared" si="12"/>
        <v>1.3948433607978278E-11</v>
      </c>
      <c r="AG27" s="9">
        <f t="shared" si="13"/>
        <v>1.471609628855857E-12</v>
      </c>
      <c r="AH27" s="9">
        <f t="shared" si="14"/>
        <v>1.6282604184363958E-5</v>
      </c>
      <c r="AI27" s="9">
        <f t="shared" si="15"/>
        <v>2.1778216274224625E-7</v>
      </c>
      <c r="AJ27" s="9">
        <f t="shared" si="16"/>
        <v>4.8917363676090091E-7</v>
      </c>
      <c r="AK27" s="9">
        <f t="shared" si="17"/>
        <v>7.6161892012383088E-7</v>
      </c>
      <c r="AL27" s="9">
        <f t="shared" si="18"/>
        <v>9.5159283784950752E-9</v>
      </c>
      <c r="AM27" s="9">
        <f t="shared" si="19"/>
        <v>6.6934151316471111E-8</v>
      </c>
      <c r="AN27" s="9">
        <f t="shared" si="20"/>
        <v>6.9535490084665793E-5</v>
      </c>
      <c r="AO27" s="9">
        <f t="shared" si="21"/>
        <v>5.7065705748654116E-4</v>
      </c>
      <c r="AP27" s="9">
        <f t="shared" si="22"/>
        <v>4.5655958107631938E-5</v>
      </c>
      <c r="AQ27" s="9">
        <f t="shared" si="23"/>
        <v>2.4365389387245528E-10</v>
      </c>
      <c r="AR27" s="9">
        <f t="shared" si="24"/>
        <v>2.1366899642565117E-3</v>
      </c>
    </row>
    <row r="28" spans="1:44" ht="63.5" x14ac:dyDescent="0.35">
      <c r="A28" s="9" t="s">
        <v>220</v>
      </c>
      <c r="B28" s="9" t="s">
        <v>63</v>
      </c>
      <c r="C28" s="9" t="s">
        <v>192</v>
      </c>
      <c r="D28" s="9" t="s">
        <v>244</v>
      </c>
      <c r="E28" s="9" t="s">
        <v>212</v>
      </c>
      <c r="F28" s="9" t="s">
        <v>55</v>
      </c>
      <c r="G28" s="9" t="s">
        <v>242</v>
      </c>
      <c r="H28" s="9">
        <v>7.9012345679012348E-3</v>
      </c>
      <c r="I28" s="9" t="s">
        <v>253</v>
      </c>
      <c r="J28" s="9" t="b">
        <v>0</v>
      </c>
      <c r="K28" s="9" t="s">
        <v>117</v>
      </c>
      <c r="L28" s="9">
        <v>0.32274564607413148</v>
      </c>
      <c r="M28" s="9">
        <v>2.845414232795141E-7</v>
      </c>
      <c r="N28" s="9">
        <v>5.9358228843035381E-9</v>
      </c>
      <c r="O28" s="9">
        <v>9.6306379438210898E-9</v>
      </c>
      <c r="P28" s="9">
        <v>2.96372383221975E-9</v>
      </c>
      <c r="Q28" s="9">
        <v>8.6373579952683174E-3</v>
      </c>
      <c r="R28" s="9">
        <v>1.0980383839803681E-3</v>
      </c>
      <c r="S28" s="9">
        <v>1.134438329858875E-3</v>
      </c>
      <c r="T28" s="9">
        <v>2.6872772930311272E-3</v>
      </c>
      <c r="U28" s="9">
        <v>1.291244265976907E-6</v>
      </c>
      <c r="V28" s="9">
        <v>2.4590339527707052E-4</v>
      </c>
      <c r="W28" s="9">
        <v>8.889344079083264E-2</v>
      </c>
      <c r="X28" s="9">
        <v>0.26963916735088789</v>
      </c>
      <c r="Y28" s="9">
        <v>1.5343158679544749E-2</v>
      </c>
      <c r="Z28" s="9">
        <v>1.8926796108575011E-7</v>
      </c>
      <c r="AA28" s="9">
        <v>43.184252278470652</v>
      </c>
      <c r="AB28" s="9">
        <f>Parameter!E20</f>
        <v>7.9012345679012348E-3</v>
      </c>
      <c r="AC28" s="9">
        <f t="shared" si="9"/>
        <v>2.550089055400545E-3</v>
      </c>
      <c r="AD28" s="9">
        <f t="shared" si="10"/>
        <v>2.2482285296159141E-9</v>
      </c>
      <c r="AE28" s="9">
        <f t="shared" si="11"/>
        <v>4.6900328962398324E-11</v>
      </c>
      <c r="AF28" s="9">
        <f t="shared" si="12"/>
        <v>7.609392943266047E-11</v>
      </c>
      <c r="AG28" s="9">
        <f t="shared" si="13"/>
        <v>2.3417077192847409E-11</v>
      </c>
      <c r="AH28" s="9">
        <f t="shared" si="14"/>
        <v>6.8245791567552141E-5</v>
      </c>
      <c r="AI28" s="9">
        <f t="shared" si="15"/>
        <v>8.675858836388094E-6</v>
      </c>
      <c r="AJ28" s="9">
        <f t="shared" si="16"/>
        <v>8.9634633470330867E-6</v>
      </c>
      <c r="AK28" s="9">
        <f t="shared" si="17"/>
        <v>2.1232808241233597E-5</v>
      </c>
      <c r="AL28" s="9">
        <f t="shared" si="18"/>
        <v>1.0202423829940994E-8</v>
      </c>
      <c r="AM28" s="9">
        <f t="shared" si="19"/>
        <v>1.942940407127471E-6</v>
      </c>
      <c r="AN28" s="9">
        <f t="shared" si="20"/>
        <v>7.0236792723620857E-4</v>
      </c>
      <c r="AO28" s="9">
        <f t="shared" si="21"/>
        <v>2.1304823099329412E-3</v>
      </c>
      <c r="AP28" s="9">
        <f t="shared" si="22"/>
        <v>1.2122989573961284E-4</v>
      </c>
      <c r="AQ28" s="9">
        <f t="shared" si="23"/>
        <v>1.4954505567269144E-9</v>
      </c>
      <c r="AR28" s="9">
        <f t="shared" si="24"/>
        <v>0.34120890689161998</v>
      </c>
    </row>
    <row r="29" spans="1:44" ht="51" x14ac:dyDescent="0.35">
      <c r="A29" s="9" t="s">
        <v>221</v>
      </c>
      <c r="B29" s="9" t="s">
        <v>64</v>
      </c>
      <c r="C29" s="9" t="s">
        <v>190</v>
      </c>
      <c r="D29" s="9" t="s">
        <v>245</v>
      </c>
      <c r="E29" s="9" t="s">
        <v>212</v>
      </c>
      <c r="F29" s="9" t="s">
        <v>55</v>
      </c>
      <c r="G29" s="9" t="s">
        <v>242</v>
      </c>
      <c r="H29" s="9">
        <v>-0.505</v>
      </c>
      <c r="I29" s="9" t="s">
        <v>253</v>
      </c>
      <c r="J29" s="9" t="b">
        <v>0</v>
      </c>
      <c r="K29" s="9" t="s">
        <v>119</v>
      </c>
      <c r="L29" s="9">
        <v>3.5123932461802549E-3</v>
      </c>
      <c r="M29" s="9">
        <v>4.5957286622770249E-10</v>
      </c>
      <c r="N29" s="9">
        <v>6.7818028052300793E-10</v>
      </c>
      <c r="O29" s="9">
        <v>5.3760000936692438E-10</v>
      </c>
      <c r="P29" s="9">
        <v>5.8768754772033356E-10</v>
      </c>
      <c r="Q29" s="9">
        <v>5.0861652766101204E-4</v>
      </c>
      <c r="R29" s="9">
        <v>2.6747623733354299E-5</v>
      </c>
      <c r="S29" s="9">
        <v>2.9458700283928991E-5</v>
      </c>
      <c r="T29" s="9">
        <v>1.162035185160839E-4</v>
      </c>
      <c r="U29" s="9">
        <v>1.066317909695701E-7</v>
      </c>
      <c r="V29" s="9">
        <v>8.6024871368579564E-6</v>
      </c>
      <c r="W29" s="9">
        <v>8.5424471632099038E-3</v>
      </c>
      <c r="X29" s="9">
        <v>0.141919858108288</v>
      </c>
      <c r="Y29" s="9">
        <v>1.5418576788748041E-2</v>
      </c>
      <c r="Z29" s="9">
        <v>7.1579401243520789E-8</v>
      </c>
      <c r="AA29" s="9">
        <v>5.8845708459249732E-2</v>
      </c>
      <c r="AB29" s="9">
        <f>Parameter!E21</f>
        <v>-0.505</v>
      </c>
      <c r="AC29" s="9">
        <f t="shared" si="9"/>
        <v>-1.7737585893210287E-3</v>
      </c>
      <c r="AD29" s="9">
        <f t="shared" si="10"/>
        <v>-2.3208429744498975E-10</v>
      </c>
      <c r="AE29" s="9">
        <f t="shared" si="11"/>
        <v>-3.4248104166411903E-10</v>
      </c>
      <c r="AF29" s="9">
        <f t="shared" si="12"/>
        <v>-2.7148800473029679E-10</v>
      </c>
      <c r="AG29" s="9">
        <f t="shared" si="13"/>
        <v>-2.9678221159876844E-10</v>
      </c>
      <c r="AH29" s="9">
        <f t="shared" si="14"/>
        <v>-2.568513464688111E-4</v>
      </c>
      <c r="AI29" s="9">
        <f t="shared" si="15"/>
        <v>-1.3507549985343922E-5</v>
      </c>
      <c r="AJ29" s="9">
        <f t="shared" si="16"/>
        <v>-1.4876643643384141E-5</v>
      </c>
      <c r="AK29" s="9">
        <f t="shared" si="17"/>
        <v>-5.8682776850622369E-5</v>
      </c>
      <c r="AL29" s="9">
        <f t="shared" si="18"/>
        <v>-5.3849054439632902E-8</v>
      </c>
      <c r="AM29" s="9">
        <f t="shared" si="19"/>
        <v>-4.3442560041132679E-6</v>
      </c>
      <c r="AN29" s="9">
        <f t="shared" si="20"/>
        <v>-4.3139358174210012E-3</v>
      </c>
      <c r="AO29" s="9">
        <f t="shared" si="21"/>
        <v>-7.1669528344685443E-2</v>
      </c>
      <c r="AP29" s="9">
        <f t="shared" si="22"/>
        <v>-7.7863812783177605E-3</v>
      </c>
      <c r="AQ29" s="9">
        <f t="shared" si="23"/>
        <v>-3.6147597627977999E-8</v>
      </c>
      <c r="AR29" s="9">
        <f t="shared" si="24"/>
        <v>-2.9717082771921116E-2</v>
      </c>
    </row>
    <row r="30" spans="1:44" ht="51" x14ac:dyDescent="0.35">
      <c r="A30" s="9" t="s">
        <v>222</v>
      </c>
      <c r="B30" s="9" t="s">
        <v>65</v>
      </c>
      <c r="C30" s="9" t="s">
        <v>190</v>
      </c>
      <c r="D30" s="9" t="s">
        <v>245</v>
      </c>
      <c r="E30" s="9" t="s">
        <v>212</v>
      </c>
      <c r="F30" s="9" t="s">
        <v>55</v>
      </c>
      <c r="G30" s="9" t="s">
        <v>242</v>
      </c>
      <c r="H30" s="9">
        <v>-0.3</v>
      </c>
      <c r="I30" s="9" t="s">
        <v>253</v>
      </c>
      <c r="J30" s="9" t="b">
        <v>0</v>
      </c>
      <c r="K30" s="9" t="s">
        <v>121</v>
      </c>
      <c r="L30" s="9">
        <v>2.208031969701164E-3</v>
      </c>
      <c r="M30" s="9">
        <v>3.6405040780754162E-10</v>
      </c>
      <c r="N30" s="9">
        <v>2.8663061969012919E-10</v>
      </c>
      <c r="O30" s="9">
        <v>2.5258980927114442E-10</v>
      </c>
      <c r="P30" s="9">
        <v>4.5420171200854772E-10</v>
      </c>
      <c r="Q30" s="9">
        <v>3.5192165089682851E-4</v>
      </c>
      <c r="R30" s="9">
        <v>2.191405987702291E-5</v>
      </c>
      <c r="S30" s="9">
        <v>1.9433043512778201E-5</v>
      </c>
      <c r="T30" s="9">
        <v>8.3342277486853647E-5</v>
      </c>
      <c r="U30" s="9">
        <v>5.4186982024009508E-8</v>
      </c>
      <c r="V30" s="9">
        <v>7.1635664845191011E-6</v>
      </c>
      <c r="W30" s="9">
        <v>3.666222178549255E-3</v>
      </c>
      <c r="X30" s="9">
        <v>0.1204345860048915</v>
      </c>
      <c r="Y30" s="9">
        <v>1.3385533413699841E-3</v>
      </c>
      <c r="Z30" s="9">
        <v>3.306338333735332E-8</v>
      </c>
      <c r="AA30" s="9">
        <v>3.8870155273557902E-2</v>
      </c>
      <c r="AB30" s="9">
        <f>Parameter!E22</f>
        <v>-0.3</v>
      </c>
      <c r="AC30" s="9">
        <f t="shared" si="9"/>
        <v>-6.6240959091034917E-4</v>
      </c>
      <c r="AD30" s="9">
        <f t="shared" si="10"/>
        <v>-1.0921512234226248E-10</v>
      </c>
      <c r="AE30" s="9">
        <f t="shared" si="11"/>
        <v>-8.5989185907038755E-11</v>
      </c>
      <c r="AF30" s="9">
        <f t="shared" si="12"/>
        <v>-7.5776942781343318E-11</v>
      </c>
      <c r="AG30" s="9">
        <f t="shared" si="13"/>
        <v>-1.362605136025643E-10</v>
      </c>
      <c r="AH30" s="9">
        <f t="shared" si="14"/>
        <v>-1.0557649526904854E-4</v>
      </c>
      <c r="AI30" s="9">
        <f t="shared" si="15"/>
        <v>-6.5742179631068724E-6</v>
      </c>
      <c r="AJ30" s="9">
        <f t="shared" si="16"/>
        <v>-5.8299130538334598E-6</v>
      </c>
      <c r="AK30" s="9">
        <f t="shared" si="17"/>
        <v>-2.5002683246056092E-5</v>
      </c>
      <c r="AL30" s="9">
        <f t="shared" si="18"/>
        <v>-1.6256094607202851E-8</v>
      </c>
      <c r="AM30" s="9">
        <f t="shared" si="19"/>
        <v>-2.1490699453557301E-6</v>
      </c>
      <c r="AN30" s="9">
        <f t="shared" si="20"/>
        <v>-1.0998666535647764E-3</v>
      </c>
      <c r="AO30" s="9">
        <f t="shared" si="21"/>
        <v>-3.6130375801467447E-2</v>
      </c>
      <c r="AP30" s="9">
        <f t="shared" si="22"/>
        <v>-4.0156600241099519E-4</v>
      </c>
      <c r="AQ30" s="9">
        <f t="shared" si="23"/>
        <v>-9.9190150012059954E-9</v>
      </c>
      <c r="AR30" s="9">
        <f t="shared" si="24"/>
        <v>-1.166104658206737E-2</v>
      </c>
    </row>
    <row r="31" spans="1:44" ht="51" x14ac:dyDescent="0.35">
      <c r="A31" s="9" t="s">
        <v>223</v>
      </c>
      <c r="B31" s="9" t="s">
        <v>66</v>
      </c>
      <c r="C31" s="9" t="s">
        <v>193</v>
      </c>
      <c r="D31" s="9" t="s">
        <v>244</v>
      </c>
      <c r="E31" s="9" t="s">
        <v>212</v>
      </c>
      <c r="F31" s="9" t="s">
        <v>55</v>
      </c>
      <c r="G31" s="9" t="s">
        <v>242</v>
      </c>
      <c r="H31" s="9">
        <v>-3.7918864962611292E-4</v>
      </c>
      <c r="I31" s="9" t="s">
        <v>253</v>
      </c>
      <c r="J31" s="9" t="b">
        <v>0</v>
      </c>
      <c r="K31" s="9" t="s">
        <v>123</v>
      </c>
      <c r="L31" s="9">
        <v>0.77227439189552338</v>
      </c>
      <c r="M31" s="9">
        <v>1.632864979489381E-7</v>
      </c>
      <c r="N31" s="9">
        <v>3.0498146119268741E-9</v>
      </c>
      <c r="O31" s="9">
        <v>1.06580942555414E-8</v>
      </c>
      <c r="P31" s="9">
        <v>1.76106207469668E-8</v>
      </c>
      <c r="Q31" s="9">
        <v>4.4265831495910749E-2</v>
      </c>
      <c r="R31" s="9">
        <v>2.3874036394617511E-3</v>
      </c>
      <c r="S31" s="9">
        <v>2.582170133600807E-3</v>
      </c>
      <c r="T31" s="9">
        <v>8.8204588140954557E-3</v>
      </c>
      <c r="U31" s="9">
        <v>1.1742322574295339E-6</v>
      </c>
      <c r="V31" s="9">
        <v>8.78258113919628E-4</v>
      </c>
      <c r="W31" s="9">
        <v>0.26623541586161859</v>
      </c>
      <c r="X31" s="9">
        <v>0.41572121575623477</v>
      </c>
      <c r="Y31" s="9">
        <v>4.4789584376354358E-2</v>
      </c>
      <c r="Z31" s="9">
        <v>2.2659580512590031E-7</v>
      </c>
      <c r="AA31" s="9">
        <v>9.946483675049274</v>
      </c>
      <c r="AB31" s="9">
        <f>Parameter!E23</f>
        <v>-3.7918864962611292E-4</v>
      </c>
      <c r="AC31" s="9">
        <f t="shared" si="9"/>
        <v>-2.9283768380369103E-4</v>
      </c>
      <c r="AD31" s="9">
        <f t="shared" si="10"/>
        <v>-6.1916386659434897E-11</v>
      </c>
      <c r="AE31" s="9">
        <f t="shared" si="11"/>
        <v>-1.1564550843065391E-12</v>
      </c>
      <c r="AF31" s="9">
        <f t="shared" si="12"/>
        <v>-4.0414283683465747E-12</v>
      </c>
      <c r="AG31" s="9">
        <f t="shared" si="13"/>
        <v>-6.6777475001199485E-12</v>
      </c>
      <c r="AH31" s="9">
        <f t="shared" si="14"/>
        <v>-1.6785100869511453E-5</v>
      </c>
      <c r="AI31" s="9">
        <f t="shared" si="15"/>
        <v>-9.0527636215996869E-7</v>
      </c>
      <c r="AJ31" s="9">
        <f t="shared" si="16"/>
        <v>-9.7912960606496966E-7</v>
      </c>
      <c r="AK31" s="9">
        <f t="shared" si="17"/>
        <v>-3.3446178667996011E-6</v>
      </c>
      <c r="AL31" s="9">
        <f t="shared" si="18"/>
        <v>-4.4525554404212715E-10</v>
      </c>
      <c r="AM31" s="9">
        <f t="shared" si="19"/>
        <v>-3.330255082403606E-7</v>
      </c>
      <c r="AN31" s="9">
        <f t="shared" si="20"/>
        <v>-1.0095344782321375E-4</v>
      </c>
      <c r="AO31" s="9">
        <f t="shared" si="21"/>
        <v>-1.5763676642353261E-4</v>
      </c>
      <c r="AP31" s="9">
        <f t="shared" si="22"/>
        <v>-1.6983702016984654E-5</v>
      </c>
      <c r="AQ31" s="9">
        <f t="shared" si="23"/>
        <v>-8.5922557356631976E-11</v>
      </c>
      <c r="AR31" s="9">
        <f t="shared" si="24"/>
        <v>-3.7715937132701111E-3</v>
      </c>
    </row>
    <row r="32" spans="1:44" ht="51" x14ac:dyDescent="0.35">
      <c r="A32" s="9" t="s">
        <v>224</v>
      </c>
      <c r="B32" s="9" t="s">
        <v>67</v>
      </c>
      <c r="C32" s="9" t="s">
        <v>193</v>
      </c>
      <c r="D32" s="9" t="s">
        <v>244</v>
      </c>
      <c r="E32" s="9" t="s">
        <v>212</v>
      </c>
      <c r="F32" s="9" t="s">
        <v>55</v>
      </c>
      <c r="G32" s="9" t="s">
        <v>242</v>
      </c>
      <c r="H32" s="9">
        <v>-2.7478223448371801E-3</v>
      </c>
      <c r="I32" s="9" t="s">
        <v>253</v>
      </c>
      <c r="J32" s="9" t="b">
        <v>0</v>
      </c>
      <c r="K32" s="9" t="s">
        <v>125</v>
      </c>
      <c r="L32" s="9">
        <v>1.0138160346549601</v>
      </c>
      <c r="M32" s="9">
        <v>1.0187910127746761E-8</v>
      </c>
      <c r="N32" s="9">
        <v>5.6407227494699393E-9</v>
      </c>
      <c r="O32" s="9">
        <v>8.5295139320477627E-8</v>
      </c>
      <c r="P32" s="9">
        <v>7.4422505720769247E-9</v>
      </c>
      <c r="Q32" s="9">
        <v>4.9212185400136508E-3</v>
      </c>
      <c r="R32" s="9">
        <v>1.783768143482752E-3</v>
      </c>
      <c r="S32" s="9">
        <v>2.7291866609088821E-3</v>
      </c>
      <c r="T32" s="9">
        <v>7.1770420977782671E-3</v>
      </c>
      <c r="U32" s="9">
        <v>6.4037665868914447E-5</v>
      </c>
      <c r="V32" s="9">
        <v>6.1635663789116446E-4</v>
      </c>
      <c r="W32" s="9">
        <v>0.185020942906892</v>
      </c>
      <c r="X32" s="9">
        <v>2.4379863690054271</v>
      </c>
      <c r="Y32" s="9">
        <v>7.5651283196428804E-2</v>
      </c>
      <c r="Z32" s="9">
        <v>3.2232526123353918E-7</v>
      </c>
      <c r="AA32" s="9">
        <v>15.071742778642539</v>
      </c>
      <c r="AB32" s="9">
        <f>Parameter!E24</f>
        <v>-2.7478223448371801E-3</v>
      </c>
      <c r="AC32" s="9">
        <f t="shared" si="9"/>
        <v>-2.785786353579124E-3</v>
      </c>
      <c r="AD32" s="9">
        <f t="shared" si="10"/>
        <v>-2.799456709621556E-11</v>
      </c>
      <c r="AE32" s="9">
        <f t="shared" si="11"/>
        <v>-1.5499704012024914E-11</v>
      </c>
      <c r="AF32" s="9">
        <f t="shared" si="12"/>
        <v>-2.3437588973080882E-10</v>
      </c>
      <c r="AG32" s="9">
        <f t="shared" si="13"/>
        <v>-2.044998241783026E-11</v>
      </c>
      <c r="AH32" s="9">
        <f t="shared" si="14"/>
        <v>-1.3522634268076513E-5</v>
      </c>
      <c r="AI32" s="9">
        <f t="shared" si="15"/>
        <v>-4.9014779626706391E-6</v>
      </c>
      <c r="AJ32" s="9">
        <f t="shared" si="16"/>
        <v>-7.499320090076998E-6</v>
      </c>
      <c r="AK32" s="9">
        <f t="shared" si="17"/>
        <v>-1.9721236646112231E-5</v>
      </c>
      <c r="AL32" s="9">
        <f t="shared" si="18"/>
        <v>-1.7596412918582036E-7</v>
      </c>
      <c r="AM32" s="9">
        <f t="shared" si="19"/>
        <v>-1.6936385419860602E-6</v>
      </c>
      <c r="AN32" s="9">
        <f t="shared" si="20"/>
        <v>-5.08404681182402E-4</v>
      </c>
      <c r="AO32" s="9">
        <f t="shared" si="21"/>
        <v>-6.6991534211615755E-3</v>
      </c>
      <c r="AP32" s="9">
        <f t="shared" si="22"/>
        <v>-2.0787628638275257E-4</v>
      </c>
      <c r="AQ32" s="9">
        <f t="shared" si="23"/>
        <v>-8.8569255512300029E-10</v>
      </c>
      <c r="AR32" s="9">
        <f t="shared" si="24"/>
        <v>-4.1414471582792378E-2</v>
      </c>
    </row>
    <row r="33" spans="1:44" ht="88.5" x14ac:dyDescent="0.35">
      <c r="A33" s="9" t="s">
        <v>225</v>
      </c>
      <c r="B33" s="9" t="s">
        <v>68</v>
      </c>
      <c r="C33" s="9" t="s">
        <v>193</v>
      </c>
      <c r="D33" s="9" t="s">
        <v>244</v>
      </c>
      <c r="E33" s="9" t="s">
        <v>212</v>
      </c>
      <c r="F33" s="9" t="s">
        <v>55</v>
      </c>
      <c r="G33" s="9" t="s">
        <v>242</v>
      </c>
      <c r="H33" s="9">
        <v>-2.0424372481724538E-2</v>
      </c>
      <c r="I33" s="9" t="s">
        <v>253</v>
      </c>
      <c r="J33" s="9" t="b">
        <v>0</v>
      </c>
      <c r="K33" s="9" t="s">
        <v>127</v>
      </c>
      <c r="L33" s="9">
        <v>0.64978559270424963</v>
      </c>
      <c r="M33" s="9">
        <v>7.3015186478485082E-8</v>
      </c>
      <c r="N33" s="9">
        <v>1.6107190923212881E-9</v>
      </c>
      <c r="O33" s="9">
        <v>3.1340648345569901E-9</v>
      </c>
      <c r="P33" s="9">
        <v>9.3138714934060796E-10</v>
      </c>
      <c r="Q33" s="9">
        <v>2.2441422963633321E-3</v>
      </c>
      <c r="R33" s="9">
        <v>8.1467578783270148E-4</v>
      </c>
      <c r="S33" s="9">
        <v>6.7155496241843335E-4</v>
      </c>
      <c r="T33" s="9">
        <v>2.8293487486157412E-3</v>
      </c>
      <c r="U33" s="9">
        <v>3.699286786374995E-7</v>
      </c>
      <c r="V33" s="9">
        <v>2.5869392597273712E-4</v>
      </c>
      <c r="W33" s="9">
        <v>2.4468319638467479E-2</v>
      </c>
      <c r="X33" s="9">
        <v>8.7892407702753E-2</v>
      </c>
      <c r="Y33" s="9">
        <v>4.0480448074882193E-2</v>
      </c>
      <c r="Z33" s="9">
        <v>1.227139469659238E-7</v>
      </c>
      <c r="AA33" s="9">
        <v>11.08147584937713</v>
      </c>
      <c r="AB33" s="9">
        <f>Parameter!E25</f>
        <v>-2.0424372481724538E-2</v>
      </c>
      <c r="AC33" s="9">
        <f t="shared" si="9"/>
        <v>-1.3271462978649746E-2</v>
      </c>
      <c r="AD33" s="9">
        <f t="shared" si="10"/>
        <v>-1.4912893654591563E-9</v>
      </c>
      <c r="AE33" s="9">
        <f t="shared" si="11"/>
        <v>-3.289792670499524E-11</v>
      </c>
      <c r="AF33" s="9">
        <f t="shared" si="12"/>
        <v>-6.4011307562866362E-11</v>
      </c>
      <c r="AG33" s="9">
        <f t="shared" si="13"/>
        <v>-1.9022998062824175E-11</v>
      </c>
      <c r="AH33" s="9">
        <f t="shared" si="14"/>
        <v>-4.5835198162917354E-5</v>
      </c>
      <c r="AI33" s="9">
        <f t="shared" si="15"/>
        <v>-1.6639241742537488E-5</v>
      </c>
      <c r="AJ33" s="9">
        <f t="shared" si="16"/>
        <v>-1.3716088694384606E-5</v>
      </c>
      <c r="AK33" s="9">
        <f t="shared" si="17"/>
        <v>-5.7787672722429101E-5</v>
      </c>
      <c r="AL33" s="9">
        <f t="shared" si="18"/>
        <v>-7.5555611241644643E-9</v>
      </c>
      <c r="AM33" s="9">
        <f t="shared" si="19"/>
        <v>-5.2836611028268571E-6</v>
      </c>
      <c r="AN33" s="9">
        <f t="shared" si="20"/>
        <v>-4.9975007429795524E-4</v>
      </c>
      <c r="AO33" s="9">
        <f t="shared" si="21"/>
        <v>-1.7951472732366223E-3</v>
      </c>
      <c r="AP33" s="9">
        <f t="shared" si="22"/>
        <v>-8.267877497085029E-4</v>
      </c>
      <c r="AQ33" s="9">
        <f t="shared" si="23"/>
        <v>-2.5063553615346186E-9</v>
      </c>
      <c r="AR33" s="9">
        <f t="shared" si="24"/>
        <v>-0.22633219039491331</v>
      </c>
    </row>
    <row r="34" spans="1:44" ht="126" x14ac:dyDescent="0.35">
      <c r="A34" s="9" t="s">
        <v>226</v>
      </c>
      <c r="B34" s="9" t="s">
        <v>69</v>
      </c>
      <c r="C34" s="9" t="s">
        <v>194</v>
      </c>
      <c r="D34" s="9" t="s">
        <v>244</v>
      </c>
      <c r="E34" s="9" t="s">
        <v>212</v>
      </c>
      <c r="F34" s="9" t="s">
        <v>55</v>
      </c>
      <c r="G34" s="9" t="s">
        <v>242</v>
      </c>
      <c r="H34" s="9">
        <v>-8.3855793100000006E-2</v>
      </c>
      <c r="I34" s="9" t="s">
        <v>253</v>
      </c>
      <c r="J34" s="9" t="b">
        <v>0</v>
      </c>
      <c r="K34" s="9" t="s">
        <v>129</v>
      </c>
      <c r="L34" s="9">
        <v>2.683067052463645E-2</v>
      </c>
      <c r="M34" s="9">
        <v>3.151279547773675E-9</v>
      </c>
      <c r="N34" s="9">
        <v>8.6917567091511036E-11</v>
      </c>
      <c r="O34" s="9">
        <v>2.174416108709879E-10</v>
      </c>
      <c r="P34" s="9">
        <v>5.1307202744178662E-11</v>
      </c>
      <c r="Q34" s="9">
        <v>1.002942338296396E-4</v>
      </c>
      <c r="R34" s="9">
        <v>3.0257226761884279E-5</v>
      </c>
      <c r="S34" s="9">
        <v>2.5642763078719E-5</v>
      </c>
      <c r="T34" s="9">
        <v>9.9930650241308213E-5</v>
      </c>
      <c r="U34" s="9">
        <v>2.278388015234625E-8</v>
      </c>
      <c r="V34" s="9">
        <v>9.123125236592854E-6</v>
      </c>
      <c r="W34" s="9">
        <v>1.370778596626926E-3</v>
      </c>
      <c r="X34" s="9">
        <v>8.5994637166137856E-3</v>
      </c>
      <c r="Y34" s="9">
        <v>1.7965522578487149E-3</v>
      </c>
      <c r="Z34" s="9">
        <v>2.7982838617634939E-8</v>
      </c>
      <c r="AA34" s="9">
        <v>0.47847395336389392</v>
      </c>
      <c r="AB34" s="9">
        <f>Parameter!E26</f>
        <v>-8.3855793100000006E-2</v>
      </c>
      <c r="AC34" s="9">
        <f t="shared" si="9"/>
        <v>-2.2499071562481826E-3</v>
      </c>
      <c r="AD34" s="9">
        <f t="shared" si="10"/>
        <v>-2.6425304575837088E-10</v>
      </c>
      <c r="AE34" s="9">
        <f t="shared" si="11"/>
        <v>-7.2885415227811191E-12</v>
      </c>
      <c r="AF34" s="9">
        <f t="shared" si="12"/>
        <v>-1.8233738732528274E-11</v>
      </c>
      <c r="AG34" s="9">
        <f t="shared" si="13"/>
        <v>-4.3024061778555982E-12</v>
      </c>
      <c r="AH34" s="9">
        <f t="shared" si="14"/>
        <v>-8.4102525211412798E-6</v>
      </c>
      <c r="AI34" s="9">
        <f t="shared" si="15"/>
        <v>-2.5372437471243512E-6</v>
      </c>
      <c r="AJ34" s="9">
        <f t="shared" si="16"/>
        <v>-2.1502942352413797E-6</v>
      </c>
      <c r="AK34" s="9">
        <f t="shared" si="17"/>
        <v>-8.3797639309836069E-6</v>
      </c>
      <c r="AL34" s="9">
        <f t="shared" si="18"/>
        <v>-1.9105603400703438E-9</v>
      </c>
      <c r="AM34" s="9">
        <f t="shared" si="19"/>
        <v>-7.6502690226511893E-7</v>
      </c>
      <c r="AN34" s="9">
        <f t="shared" si="20"/>
        <v>-1.1494772638465587E-4</v>
      </c>
      <c r="AO34" s="9">
        <f t="shared" si="21"/>
        <v>-7.2111485019132264E-4</v>
      </c>
      <c r="AP34" s="9">
        <f t="shared" si="22"/>
        <v>-1.5065131442749971E-4</v>
      </c>
      <c r="AQ34" s="9">
        <f t="shared" si="23"/>
        <v>-2.3465231254710856E-9</v>
      </c>
      <c r="AR34" s="9">
        <f t="shared" si="24"/>
        <v>-4.0122812837021737E-2</v>
      </c>
    </row>
    <row r="35" spans="1:44" ht="51" x14ac:dyDescent="0.35">
      <c r="A35" s="9" t="s">
        <v>227</v>
      </c>
      <c r="B35" s="9" t="s">
        <v>70</v>
      </c>
      <c r="C35" s="9" t="s">
        <v>190</v>
      </c>
      <c r="D35" s="9" t="s">
        <v>242</v>
      </c>
      <c r="E35" s="9" t="s">
        <v>212</v>
      </c>
      <c r="F35" s="9" t="s">
        <v>55</v>
      </c>
      <c r="G35" s="9" t="s">
        <v>242</v>
      </c>
      <c r="H35" s="9">
        <v>-0.04</v>
      </c>
      <c r="I35" s="9" t="s">
        <v>253</v>
      </c>
      <c r="J35" s="9" t="b">
        <v>0</v>
      </c>
      <c r="K35" s="9" t="s">
        <v>131</v>
      </c>
      <c r="L35" s="9">
        <v>3.7455609958694069E-2</v>
      </c>
      <c r="M35" s="9">
        <v>7.2195235232356099E-9</v>
      </c>
      <c r="N35" s="9">
        <v>1.30971578992857E-9</v>
      </c>
      <c r="O35" s="9">
        <v>4.1171327605017658E-9</v>
      </c>
      <c r="P35" s="9">
        <v>3.5977419138725379E-9</v>
      </c>
      <c r="Q35" s="9">
        <v>2.1962239249100528E-3</v>
      </c>
      <c r="R35" s="9">
        <v>3.3933672961170409E-4</v>
      </c>
      <c r="S35" s="9">
        <v>3.5860676745434099E-4</v>
      </c>
      <c r="T35" s="9">
        <v>1.219032873766386E-3</v>
      </c>
      <c r="U35" s="9">
        <v>5.3497055822322345E-7</v>
      </c>
      <c r="V35" s="9">
        <v>1.099863774943509E-4</v>
      </c>
      <c r="W35" s="9">
        <v>6.6008265886533801E-2</v>
      </c>
      <c r="X35" s="9">
        <v>1.571699969761793</v>
      </c>
      <c r="Y35" s="9">
        <v>5.2351395608080031E-3</v>
      </c>
      <c r="Z35" s="9">
        <v>2.2622092566405341E-7</v>
      </c>
      <c r="AA35" s="9">
        <v>0.55163610331331792</v>
      </c>
      <c r="AB35" s="9">
        <f>Parameter!E27</f>
        <v>-0.04</v>
      </c>
      <c r="AC35" s="9">
        <f t="shared" si="9"/>
        <v>-1.4982243983477628E-3</v>
      </c>
      <c r="AD35" s="9">
        <f t="shared" si="10"/>
        <v>-2.8878094092942439E-10</v>
      </c>
      <c r="AE35" s="9">
        <f t="shared" si="11"/>
        <v>-5.23886315971428E-11</v>
      </c>
      <c r="AF35" s="9">
        <f t="shared" si="12"/>
        <v>-1.6468531042007064E-10</v>
      </c>
      <c r="AG35" s="9">
        <f t="shared" si="13"/>
        <v>-1.4390967655490152E-10</v>
      </c>
      <c r="AH35" s="9">
        <f t="shared" si="14"/>
        <v>-8.7848956996402117E-5</v>
      </c>
      <c r="AI35" s="9">
        <f t="shared" si="15"/>
        <v>-1.3573469184468163E-5</v>
      </c>
      <c r="AJ35" s="9">
        <f t="shared" si="16"/>
        <v>-1.4344270698173639E-5</v>
      </c>
      <c r="AK35" s="9">
        <f t="shared" si="17"/>
        <v>-4.8761314950655436E-5</v>
      </c>
      <c r="AL35" s="9">
        <f t="shared" si="18"/>
        <v>-2.1398822328928938E-8</v>
      </c>
      <c r="AM35" s="9">
        <f t="shared" si="19"/>
        <v>-4.3994550997740363E-6</v>
      </c>
      <c r="AN35" s="9">
        <f t="shared" si="20"/>
        <v>-2.6403306354613521E-3</v>
      </c>
      <c r="AO35" s="9">
        <f t="shared" si="21"/>
        <v>-6.2867998790471724E-2</v>
      </c>
      <c r="AP35" s="9">
        <f t="shared" si="22"/>
        <v>-2.0940558243232014E-4</v>
      </c>
      <c r="AQ35" s="9">
        <f t="shared" si="23"/>
        <v>-9.0488370265621374E-9</v>
      </c>
      <c r="AR35" s="9">
        <f t="shared" si="24"/>
        <v>-2.2065444132532717E-2</v>
      </c>
    </row>
    <row r="36" spans="1:44" ht="51" x14ac:dyDescent="0.35">
      <c r="A36" s="9" t="s">
        <v>228</v>
      </c>
      <c r="B36" s="9" t="s">
        <v>71</v>
      </c>
      <c r="C36" s="9" t="s">
        <v>190</v>
      </c>
      <c r="D36" s="9" t="s">
        <v>243</v>
      </c>
      <c r="E36" s="9" t="s">
        <v>212</v>
      </c>
      <c r="F36" s="9" t="s">
        <v>55</v>
      </c>
      <c r="G36" s="9" t="s">
        <v>242</v>
      </c>
      <c r="H36" s="9">
        <v>6.6E-4</v>
      </c>
      <c r="I36" s="9" t="s">
        <v>253</v>
      </c>
      <c r="J36" s="9" t="b">
        <v>0</v>
      </c>
      <c r="K36" s="9" t="s">
        <v>133</v>
      </c>
      <c r="L36" s="9">
        <v>1.34225174626121</v>
      </c>
      <c r="M36" s="9">
        <v>2.583285374983189E-7</v>
      </c>
      <c r="N36" s="9">
        <v>3.1456315754611573E-8</v>
      </c>
      <c r="O36" s="9">
        <v>9.3463873068529808E-8</v>
      </c>
      <c r="P36" s="9">
        <v>3.3201433179706229E-8</v>
      </c>
      <c r="Q36" s="9">
        <v>3.4428104254330377E-2</v>
      </c>
      <c r="R36" s="9">
        <v>2.9476625369943138E-3</v>
      </c>
      <c r="S36" s="9">
        <v>6.0372790753528546E-3</v>
      </c>
      <c r="T36" s="9">
        <v>1.5956493846940121E-2</v>
      </c>
      <c r="U36" s="9">
        <v>2.0596629232832679E-5</v>
      </c>
      <c r="V36" s="9">
        <v>1.4749659834146229E-3</v>
      </c>
      <c r="W36" s="9">
        <v>0.76304448505026445</v>
      </c>
      <c r="X36" s="9">
        <v>4.9659284857297887</v>
      </c>
      <c r="Y36" s="9">
        <v>3.668305699811008</v>
      </c>
      <c r="Z36" s="9">
        <v>2.1845339753708781E-5</v>
      </c>
      <c r="AA36" s="9">
        <v>32.446743904425972</v>
      </c>
      <c r="AB36" s="9">
        <f>Parameter!E28</f>
        <v>6.6E-4</v>
      </c>
      <c r="AC36" s="9">
        <f t="shared" si="9"/>
        <v>8.8588615253239861E-4</v>
      </c>
      <c r="AD36" s="9">
        <f t="shared" si="10"/>
        <v>1.7049683474889048E-10</v>
      </c>
      <c r="AE36" s="9">
        <f t="shared" si="11"/>
        <v>2.0761168398043637E-11</v>
      </c>
      <c r="AF36" s="9">
        <f t="shared" si="12"/>
        <v>6.1686156225229674E-11</v>
      </c>
      <c r="AG36" s="9">
        <f t="shared" si="13"/>
        <v>2.191294589860611E-11</v>
      </c>
      <c r="AH36" s="9">
        <f t="shared" si="14"/>
        <v>2.2722548807858049E-5</v>
      </c>
      <c r="AI36" s="9">
        <f t="shared" si="15"/>
        <v>1.9454572744162473E-6</v>
      </c>
      <c r="AJ36" s="9">
        <f t="shared" si="16"/>
        <v>3.984604189732884E-6</v>
      </c>
      <c r="AK36" s="9">
        <f t="shared" si="17"/>
        <v>1.053128593898048E-5</v>
      </c>
      <c r="AL36" s="9">
        <f t="shared" si="18"/>
        <v>1.3593775293669567E-8</v>
      </c>
      <c r="AM36" s="9">
        <f t="shared" si="19"/>
        <v>9.7347754905365113E-7</v>
      </c>
      <c r="AN36" s="9">
        <f t="shared" si="20"/>
        <v>5.036093601331745E-4</v>
      </c>
      <c r="AO36" s="9">
        <f t="shared" si="21"/>
        <v>3.2775128005816606E-3</v>
      </c>
      <c r="AP36" s="9">
        <f t="shared" si="22"/>
        <v>2.4210817618752654E-3</v>
      </c>
      <c r="AQ36" s="9">
        <f t="shared" si="23"/>
        <v>1.4417924237447796E-8</v>
      </c>
      <c r="AR36" s="9">
        <f t="shared" si="24"/>
        <v>2.141485097692114E-2</v>
      </c>
    </row>
    <row r="37" spans="1:44" ht="51" x14ac:dyDescent="0.35">
      <c r="A37" s="9" t="s">
        <v>229</v>
      </c>
      <c r="B37" s="9" t="s">
        <v>72</v>
      </c>
      <c r="C37" s="9" t="s">
        <v>190</v>
      </c>
      <c r="D37" s="9" t="s">
        <v>243</v>
      </c>
      <c r="E37" s="9" t="s">
        <v>212</v>
      </c>
      <c r="F37" s="9" t="s">
        <v>55</v>
      </c>
      <c r="G37" s="9" t="s">
        <v>242</v>
      </c>
      <c r="H37" s="9">
        <v>2.5000000000000001E-3</v>
      </c>
      <c r="I37" s="9" t="s">
        <v>253</v>
      </c>
      <c r="J37" s="9" t="b">
        <v>0</v>
      </c>
      <c r="K37" s="9" t="s">
        <v>135</v>
      </c>
      <c r="L37" s="9">
        <v>2.557745739388784E-2</v>
      </c>
      <c r="M37" s="9">
        <v>2.0959274548077212E-9</v>
      </c>
      <c r="N37" s="9">
        <v>9.0503051897389648E-10</v>
      </c>
      <c r="O37" s="9">
        <v>2.851949431751344E-9</v>
      </c>
      <c r="P37" s="9">
        <v>1.749382356145242E-9</v>
      </c>
      <c r="Q37" s="9">
        <v>2.8435542612078508E-3</v>
      </c>
      <c r="R37" s="9">
        <v>1.283040227269516E-4</v>
      </c>
      <c r="S37" s="9">
        <v>1.9806228338939221E-4</v>
      </c>
      <c r="T37" s="9">
        <v>5.1970903304352195E-4</v>
      </c>
      <c r="U37" s="9">
        <v>1.7517209068205411E-6</v>
      </c>
      <c r="V37" s="9">
        <v>4.132522588674149E-5</v>
      </c>
      <c r="W37" s="9">
        <v>2.177125196234676E-2</v>
      </c>
      <c r="X37" s="9">
        <v>0.27912868230227611</v>
      </c>
      <c r="Y37" s="9">
        <v>4.6092057321368361E-2</v>
      </c>
      <c r="Z37" s="9">
        <v>1.2069540744913099E-7</v>
      </c>
      <c r="AA37" s="9">
        <v>0.47006133563638292</v>
      </c>
      <c r="AB37" s="9">
        <f>Parameter!E29</f>
        <v>2.5000000000000001E-3</v>
      </c>
      <c r="AC37" s="9">
        <f t="shared" si="9"/>
        <v>6.3943643484719605E-5</v>
      </c>
      <c r="AD37" s="9">
        <f t="shared" si="10"/>
        <v>5.2398186370193033E-12</v>
      </c>
      <c r="AE37" s="9">
        <f t="shared" si="11"/>
        <v>2.2625762974347414E-12</v>
      </c>
      <c r="AF37" s="9">
        <f t="shared" si="12"/>
        <v>7.1298735793783601E-12</v>
      </c>
      <c r="AG37" s="9">
        <f t="shared" si="13"/>
        <v>4.373455890363105E-12</v>
      </c>
      <c r="AH37" s="9">
        <f t="shared" si="14"/>
        <v>7.1088856530196268E-6</v>
      </c>
      <c r="AI37" s="9">
        <f t="shared" si="15"/>
        <v>3.2076005681737902E-7</v>
      </c>
      <c r="AJ37" s="9">
        <f t="shared" si="16"/>
        <v>4.951557084734805E-7</v>
      </c>
      <c r="AK37" s="9">
        <f t="shared" si="17"/>
        <v>1.299272582608805E-6</v>
      </c>
      <c r="AL37" s="9">
        <f t="shared" si="18"/>
        <v>4.3793022670513525E-9</v>
      </c>
      <c r="AM37" s="9">
        <f t="shared" si="19"/>
        <v>1.0331306471685372E-7</v>
      </c>
      <c r="AN37" s="9">
        <f t="shared" si="20"/>
        <v>5.4428129905866901E-5</v>
      </c>
      <c r="AO37" s="9">
        <f t="shared" si="21"/>
        <v>6.9782170575569027E-4</v>
      </c>
      <c r="AP37" s="9">
        <f t="shared" si="22"/>
        <v>1.1523014330342091E-4</v>
      </c>
      <c r="AQ37" s="9">
        <f t="shared" si="23"/>
        <v>3.0173851862282747E-10</v>
      </c>
      <c r="AR37" s="9">
        <f t="shared" si="24"/>
        <v>1.1751533390909573E-3</v>
      </c>
    </row>
    <row r="38" spans="1:44" ht="51" x14ac:dyDescent="0.35">
      <c r="A38" s="9" t="s">
        <v>230</v>
      </c>
      <c r="B38" s="9" t="s">
        <v>73</v>
      </c>
      <c r="C38" s="9" t="s">
        <v>190</v>
      </c>
      <c r="D38" s="9" t="s">
        <v>241</v>
      </c>
      <c r="E38" s="9" t="s">
        <v>212</v>
      </c>
      <c r="F38" s="9" t="s">
        <v>55</v>
      </c>
      <c r="G38" s="9" t="s">
        <v>242</v>
      </c>
      <c r="H38" s="9">
        <v>0.14499999999999999</v>
      </c>
      <c r="I38" s="9" t="s">
        <v>253</v>
      </c>
      <c r="J38" s="9" t="b">
        <v>0</v>
      </c>
      <c r="K38" s="9" t="s">
        <v>137</v>
      </c>
      <c r="L38" s="9">
        <v>8.4571071036939935E-5</v>
      </c>
      <c r="M38" s="9">
        <v>7.7455778490000022E-12</v>
      </c>
      <c r="N38" s="9">
        <v>1.4691184127668951E-11</v>
      </c>
      <c r="O38" s="9">
        <v>1.005887936430901E-10</v>
      </c>
      <c r="P38" s="9">
        <v>2.8727822152716301E-12</v>
      </c>
      <c r="Q38" s="9">
        <v>7.0910660803823671E-6</v>
      </c>
      <c r="R38" s="9">
        <v>2.6803667686740951E-7</v>
      </c>
      <c r="S38" s="9">
        <v>4.8914234929715387E-7</v>
      </c>
      <c r="T38" s="9">
        <v>9.3259778642518565E-7</v>
      </c>
      <c r="U38" s="9">
        <v>7.3332833120484121E-9</v>
      </c>
      <c r="V38" s="9">
        <v>2.1229836896946121E-7</v>
      </c>
      <c r="W38" s="9">
        <v>3.0488762180413742E-4</v>
      </c>
      <c r="X38" s="9">
        <v>1.506410004970183E-3</v>
      </c>
      <c r="Y38" s="9">
        <v>3.315256894361592E-4</v>
      </c>
      <c r="Z38" s="9">
        <v>2.8043696725593002E-10</v>
      </c>
      <c r="AA38" s="9">
        <v>1.5496449010605989E-3</v>
      </c>
      <c r="AB38" s="9">
        <f>Parameter!E30</f>
        <v>0.14499999999999999</v>
      </c>
      <c r="AC38" s="9">
        <f t="shared" si="9"/>
        <v>1.226280530035629E-5</v>
      </c>
      <c r="AD38" s="9">
        <f t="shared" si="10"/>
        <v>1.1231087881050002E-12</v>
      </c>
      <c r="AE38" s="9">
        <f t="shared" si="11"/>
        <v>2.1302216985119978E-12</v>
      </c>
      <c r="AF38" s="9">
        <f t="shared" si="12"/>
        <v>1.4585375078248065E-11</v>
      </c>
      <c r="AG38" s="9">
        <f t="shared" si="13"/>
        <v>4.1655342121438635E-13</v>
      </c>
      <c r="AH38" s="9">
        <f t="shared" si="14"/>
        <v>1.0282045816554432E-6</v>
      </c>
      <c r="AI38" s="9">
        <f t="shared" si="15"/>
        <v>3.8865318145774377E-8</v>
      </c>
      <c r="AJ38" s="9">
        <f t="shared" si="16"/>
        <v>7.0925640648087302E-8</v>
      </c>
      <c r="AK38" s="9">
        <f t="shared" si="17"/>
        <v>1.352266790316519E-7</v>
      </c>
      <c r="AL38" s="9">
        <f t="shared" si="18"/>
        <v>1.0633260802470197E-9</v>
      </c>
      <c r="AM38" s="9">
        <f t="shared" si="19"/>
        <v>3.0783263500571874E-8</v>
      </c>
      <c r="AN38" s="9">
        <f t="shared" si="20"/>
        <v>4.4208705161599923E-5</v>
      </c>
      <c r="AO38" s="9">
        <f t="shared" si="21"/>
        <v>2.1842945072067651E-4</v>
      </c>
      <c r="AP38" s="9">
        <f t="shared" si="22"/>
        <v>4.8071224968243078E-5</v>
      </c>
      <c r="AQ38" s="9">
        <f t="shared" si="23"/>
        <v>4.0663360252109851E-11</v>
      </c>
      <c r="AR38" s="9">
        <f t="shared" si="24"/>
        <v>2.2469851065378684E-4</v>
      </c>
    </row>
    <row r="39" spans="1:44" ht="51" x14ac:dyDescent="0.35">
      <c r="A39" s="9" t="s">
        <v>231</v>
      </c>
      <c r="B39" s="9" t="s">
        <v>74</v>
      </c>
      <c r="C39" s="9" t="s">
        <v>190</v>
      </c>
      <c r="D39" s="9" t="s">
        <v>243</v>
      </c>
      <c r="E39" s="9" t="s">
        <v>212</v>
      </c>
      <c r="F39" s="9" t="s">
        <v>55</v>
      </c>
      <c r="G39" s="9" t="s">
        <v>242</v>
      </c>
      <c r="H39" s="9">
        <v>-5.0000000000000001E-3</v>
      </c>
      <c r="I39" s="9" t="s">
        <v>253</v>
      </c>
      <c r="J39" s="9" t="b">
        <v>0</v>
      </c>
      <c r="K39" s="9" t="s">
        <v>139</v>
      </c>
      <c r="L39" s="9">
        <v>7.5055638594159427E-3</v>
      </c>
      <c r="M39" s="9">
        <v>1.529461832148098E-9</v>
      </c>
      <c r="N39" s="9">
        <v>2.4049630510423502E-10</v>
      </c>
      <c r="O39" s="9">
        <v>8.6316923876219882E-10</v>
      </c>
      <c r="P39" s="9">
        <v>1.402963329481857E-9</v>
      </c>
      <c r="Q39" s="9">
        <v>5.556566671011203E-4</v>
      </c>
      <c r="R39" s="9">
        <v>9.2623785307174904E-5</v>
      </c>
      <c r="S39" s="9">
        <v>8.5698313845180155E-5</v>
      </c>
      <c r="T39" s="9">
        <v>3.9609486872003172E-4</v>
      </c>
      <c r="U39" s="9">
        <v>8.7717554376820489E-8</v>
      </c>
      <c r="V39" s="9">
        <v>3.0774041334432378E-5</v>
      </c>
      <c r="W39" s="9">
        <v>1.524989923950856E-2</v>
      </c>
      <c r="X39" s="9">
        <v>0.14794994320556831</v>
      </c>
      <c r="Y39" s="9">
        <v>1.090109510844944E-3</v>
      </c>
      <c r="Z39" s="9">
        <v>2.9159245793675991E-8</v>
      </c>
      <c r="AA39" s="9">
        <v>0.1128495871731368</v>
      </c>
      <c r="AB39" s="9">
        <f>Parameter!E31</f>
        <v>-5.0000000000000001E-3</v>
      </c>
      <c r="AC39" s="9">
        <f t="shared" si="9"/>
        <v>-3.7527819297079712E-5</v>
      </c>
      <c r="AD39" s="9">
        <f t="shared" si="10"/>
        <v>-7.6473091607404895E-12</v>
      </c>
      <c r="AE39" s="9">
        <f t="shared" si="11"/>
        <v>-1.2024815255211751E-12</v>
      </c>
      <c r="AF39" s="9">
        <f t="shared" si="12"/>
        <v>-4.3158461938109941E-12</v>
      </c>
      <c r="AG39" s="9">
        <f t="shared" si="13"/>
        <v>-7.0148166474092851E-12</v>
      </c>
      <c r="AH39" s="9">
        <f t="shared" si="14"/>
        <v>-2.7782833355056015E-6</v>
      </c>
      <c r="AI39" s="9">
        <f t="shared" si="15"/>
        <v>-4.6311892653587455E-7</v>
      </c>
      <c r="AJ39" s="9">
        <f t="shared" si="16"/>
        <v>-4.284915692259008E-7</v>
      </c>
      <c r="AK39" s="9">
        <f t="shared" si="17"/>
        <v>-1.9804743436001586E-6</v>
      </c>
      <c r="AL39" s="9">
        <f t="shared" si="18"/>
        <v>-4.3858777188410245E-10</v>
      </c>
      <c r="AM39" s="9">
        <f t="shared" si="19"/>
        <v>-1.538702066721619E-7</v>
      </c>
      <c r="AN39" s="9">
        <f t="shared" si="20"/>
        <v>-7.6249496197542806E-5</v>
      </c>
      <c r="AO39" s="9">
        <f t="shared" si="21"/>
        <v>-7.3974971602784156E-4</v>
      </c>
      <c r="AP39" s="9">
        <f t="shared" si="22"/>
        <v>-5.4505475542247196E-6</v>
      </c>
      <c r="AQ39" s="9">
        <f t="shared" si="23"/>
        <v>-1.4579622896837995E-10</v>
      </c>
      <c r="AR39" s="9">
        <f t="shared" si="24"/>
        <v>-5.6424793586568403E-4</v>
      </c>
    </row>
    <row r="40" spans="1:44" ht="51" x14ac:dyDescent="0.35">
      <c r="A40" s="9" t="s">
        <v>232</v>
      </c>
      <c r="B40" s="9" t="s">
        <v>75</v>
      </c>
      <c r="C40" s="9" t="s">
        <v>190</v>
      </c>
      <c r="D40" s="9" t="s">
        <v>246</v>
      </c>
      <c r="E40" s="9" t="s">
        <v>212</v>
      </c>
      <c r="F40" s="9" t="s">
        <v>55</v>
      </c>
      <c r="G40" s="9" t="s">
        <v>242</v>
      </c>
      <c r="H40" s="9">
        <v>0.17967</v>
      </c>
      <c r="I40" s="9" t="s">
        <v>254</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232</v>
      </c>
      <c r="B41" s="9" t="s">
        <v>75</v>
      </c>
      <c r="C41" s="9" t="s">
        <v>190</v>
      </c>
      <c r="D41" s="9" t="s">
        <v>246</v>
      </c>
      <c r="E41" s="9" t="s">
        <v>212</v>
      </c>
      <c r="F41" s="9" t="s">
        <v>55</v>
      </c>
      <c r="G41" s="9" t="s">
        <v>242</v>
      </c>
      <c r="H41" s="9">
        <v>1.777778E-2</v>
      </c>
      <c r="I41" s="9" t="s">
        <v>254</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213</v>
      </c>
      <c r="B42" s="9" t="s">
        <v>56</v>
      </c>
      <c r="C42" s="9" t="s">
        <v>190</v>
      </c>
      <c r="D42" s="9" t="s">
        <v>242</v>
      </c>
      <c r="E42" s="9" t="s">
        <v>213</v>
      </c>
      <c r="F42" s="9" t="s">
        <v>56</v>
      </c>
      <c r="G42" s="9" t="s">
        <v>242</v>
      </c>
      <c r="H42" s="9">
        <v>-1</v>
      </c>
      <c r="I42" s="9" t="s">
        <v>252</v>
      </c>
      <c r="J42" s="9" t="b">
        <v>0</v>
      </c>
      <c r="AB42" s="9">
        <f>H42</f>
        <v>-1</v>
      </c>
      <c r="AC42" s="9">
        <f t="shared" ref="AC42:AR42" si="25">+AC43+AC44+AC45+AC46+AC47+AC48+AC49+AC50+AC51+AC52+AC53+AC54+AC55+AC56+AC57+AC58+AC59+AC60</f>
        <v>9.6504108680785974E-2</v>
      </c>
      <c r="AD42" s="9">
        <f t="shared" si="25"/>
        <v>-9.8662997003778628E-9</v>
      </c>
      <c r="AE42" s="9">
        <f t="shared" si="25"/>
        <v>1.4977582274856323E-9</v>
      </c>
      <c r="AF42" s="9">
        <f t="shared" si="25"/>
        <v>-2.002144670948283E-10</v>
      </c>
      <c r="AG42" s="9">
        <f t="shared" si="25"/>
        <v>5.5046231694657789E-11</v>
      </c>
      <c r="AH42" s="9">
        <f t="shared" si="25"/>
        <v>1.1571225321902564E-4</v>
      </c>
      <c r="AI42" s="9">
        <f t="shared" si="25"/>
        <v>-1.3703365371334301E-4</v>
      </c>
      <c r="AJ42" s="9">
        <f t="shared" si="25"/>
        <v>-1.0599096938227147E-4</v>
      </c>
      <c r="AK42" s="9">
        <f t="shared" si="25"/>
        <v>-5.124778421299064E-4</v>
      </c>
      <c r="AL42" s="9">
        <f t="shared" si="25"/>
        <v>2.0543468905439544E-6</v>
      </c>
      <c r="AM42" s="9">
        <f t="shared" si="25"/>
        <v>-4.5968111398418821E-5</v>
      </c>
      <c r="AN42" s="9">
        <f t="shared" si="25"/>
        <v>9.659081874467965E-3</v>
      </c>
      <c r="AO42" s="9">
        <f t="shared" si="25"/>
        <v>1.4482710769219751E-2</v>
      </c>
      <c r="AP42" s="9">
        <f t="shared" si="25"/>
        <v>-8.4846735223646601E-3</v>
      </c>
      <c r="AQ42" s="9">
        <f t="shared" si="25"/>
        <v>3.4047314937975283E-8</v>
      </c>
      <c r="AR42" s="9">
        <f t="shared" si="25"/>
        <v>-1.3892469861209154</v>
      </c>
    </row>
    <row r="43" spans="1:44" ht="76" x14ac:dyDescent="0.35">
      <c r="A43" s="9" t="s">
        <v>216</v>
      </c>
      <c r="B43" s="9" t="s">
        <v>59</v>
      </c>
      <c r="C43" s="9" t="s">
        <v>191</v>
      </c>
      <c r="D43" s="9" t="s">
        <v>243</v>
      </c>
      <c r="E43" s="9" t="s">
        <v>213</v>
      </c>
      <c r="F43" s="9" t="s">
        <v>56</v>
      </c>
      <c r="G43" s="9" t="s">
        <v>242</v>
      </c>
      <c r="H43" s="9">
        <v>-2.2249999999999999E-2</v>
      </c>
      <c r="I43" s="9" t="s">
        <v>253</v>
      </c>
      <c r="J43" s="9" t="b">
        <v>0</v>
      </c>
      <c r="K43" s="9" t="s">
        <v>141</v>
      </c>
      <c r="L43" s="9">
        <v>7.7066777005589532E-2</v>
      </c>
      <c r="M43" s="9">
        <v>6.402536531517956E-9</v>
      </c>
      <c r="N43" s="9">
        <v>1.4262036635624469E-9</v>
      </c>
      <c r="O43" s="9">
        <v>1.5477840105608141E-8</v>
      </c>
      <c r="P43" s="9">
        <v>6.9399782334895619E-9</v>
      </c>
      <c r="Q43" s="9">
        <v>2.163581304222899E-3</v>
      </c>
      <c r="R43" s="9">
        <v>2.041083242763148E-4</v>
      </c>
      <c r="S43" s="9">
        <v>1.595775567622508E-4</v>
      </c>
      <c r="T43" s="9">
        <v>5.2652088368769967E-4</v>
      </c>
      <c r="U43" s="9">
        <v>5.6672331668426052E-7</v>
      </c>
      <c r="V43" s="9">
        <v>4.7442212478853127E-5</v>
      </c>
      <c r="W43" s="9">
        <v>0.30783071783792282</v>
      </c>
      <c r="X43" s="9">
        <v>2.460357086066963</v>
      </c>
      <c r="Y43" s="9">
        <v>5.0258631874219159E-3</v>
      </c>
      <c r="Z43" s="9">
        <v>2.0096689658806739E-7</v>
      </c>
      <c r="AA43" s="9">
        <v>0.51339355905937734</v>
      </c>
      <c r="AB43" s="9">
        <f>Parameter!E32</f>
        <v>-2.2249999999999999E-2</v>
      </c>
      <c r="AC43" s="9">
        <f t="shared" ref="AC43:AC60" si="26">AB43*L43</f>
        <v>-1.7147357883743671E-3</v>
      </c>
      <c r="AD43" s="9">
        <f t="shared" ref="AD43:AD60" si="27">AB43*M43</f>
        <v>-1.4245643782627451E-10</v>
      </c>
      <c r="AE43" s="9">
        <f t="shared" ref="AE43:AE60" si="28">AB43*N43</f>
        <v>-3.1733031514264444E-11</v>
      </c>
      <c r="AF43" s="9">
        <f t="shared" ref="AF43:AF60" si="29">AB43*O43</f>
        <v>-3.4438194234978113E-10</v>
      </c>
      <c r="AG43" s="9">
        <f t="shared" ref="AG43:AG60" si="30">AB43*P43</f>
        <v>-1.5441451569514275E-10</v>
      </c>
      <c r="AH43" s="9">
        <f t="shared" ref="AH43:AH60" si="31">AB43*Q43</f>
        <v>-4.8139684018959496E-5</v>
      </c>
      <c r="AI43" s="9">
        <f t="shared" ref="AI43:AI60" si="32">AB43*R43</f>
        <v>-4.5414102151480043E-6</v>
      </c>
      <c r="AJ43" s="9">
        <f t="shared" ref="AJ43:AJ60" si="33">AB43*S43</f>
        <v>-3.5506006379600801E-6</v>
      </c>
      <c r="AK43" s="9">
        <f t="shared" ref="AK43:AK60" si="34">AB43*T43</f>
        <v>-1.1715089662051316E-5</v>
      </c>
      <c r="AL43" s="9">
        <f t="shared" ref="AL43:AL60" si="35">AB43*U43</f>
        <v>-1.2609593796224795E-8</v>
      </c>
      <c r="AM43" s="9">
        <f t="shared" ref="AM43:AM60" si="36">AB43*V43</f>
        <v>-1.0555892276544819E-6</v>
      </c>
      <c r="AN43" s="9">
        <f t="shared" ref="AN43:AN60" si="37">AB43*W43</f>
        <v>-6.8492334718937824E-3</v>
      </c>
      <c r="AO43" s="9">
        <f t="shared" ref="AO43:AO60" si="38">AB43*X43</f>
        <v>-5.4742945164989926E-2</v>
      </c>
      <c r="AP43" s="9">
        <f t="shared" ref="AP43:AP60" si="39">AB43*Y43</f>
        <v>-1.1182545592013763E-4</v>
      </c>
      <c r="AQ43" s="9">
        <f t="shared" ref="AQ43:AQ60" si="40">AB43*Z43</f>
        <v>-4.4715134490844995E-9</v>
      </c>
      <c r="AR43" s="9">
        <f t="shared" ref="AR43:AR60" si="41">AB43*AA43</f>
        <v>-1.1423006689071145E-2</v>
      </c>
    </row>
    <row r="44" spans="1:44" ht="51" x14ac:dyDescent="0.35">
      <c r="A44" s="9" t="s">
        <v>217</v>
      </c>
      <c r="B44" s="9" t="s">
        <v>60</v>
      </c>
      <c r="C44" s="9" t="s">
        <v>191</v>
      </c>
      <c r="D44" s="9" t="s">
        <v>239</v>
      </c>
      <c r="E44" s="9" t="s">
        <v>213</v>
      </c>
      <c r="F44" s="9" t="s">
        <v>56</v>
      </c>
      <c r="G44" s="9" t="s">
        <v>242</v>
      </c>
      <c r="H44" s="9">
        <v>0.2</v>
      </c>
      <c r="I44" s="9" t="s">
        <v>253</v>
      </c>
      <c r="J44" s="9" t="b">
        <v>0</v>
      </c>
      <c r="K44" s="9" t="s">
        <v>143</v>
      </c>
      <c r="L44" s="9">
        <v>5.8584248024418639E-2</v>
      </c>
      <c r="M44" s="9">
        <v>3.7604762752073811E-9</v>
      </c>
      <c r="N44" s="9">
        <v>4.5481180509114463E-9</v>
      </c>
      <c r="O44" s="9">
        <v>5.06654711494131E-9</v>
      </c>
      <c r="P44" s="9">
        <v>2.1630683853581281E-9</v>
      </c>
      <c r="Q44" s="9">
        <v>2.5897913783591718E-3</v>
      </c>
      <c r="R44" s="9">
        <v>2.426064709514234E-4</v>
      </c>
      <c r="S44" s="9">
        <v>2.5962673623235177E-4</v>
      </c>
      <c r="T44" s="9">
        <v>8.9292098111892185E-4</v>
      </c>
      <c r="U44" s="9">
        <v>6.1113643031451868E-6</v>
      </c>
      <c r="V44" s="9">
        <v>7.9774235920693177E-5</v>
      </c>
      <c r="W44" s="9">
        <v>6.3213265693489409E-2</v>
      </c>
      <c r="X44" s="9">
        <v>0.73003663993558932</v>
      </c>
      <c r="Y44" s="9">
        <v>1.0444813600663931E-2</v>
      </c>
      <c r="Z44" s="9">
        <v>2.2915072346323399E-7</v>
      </c>
      <c r="AA44" s="9">
        <v>0.90112988808502903</v>
      </c>
      <c r="AB44" s="9">
        <f>Parameter!E33</f>
        <v>0.56000000000000005</v>
      </c>
      <c r="AC44" s="9">
        <f t="shared" si="26"/>
        <v>3.2807178893674439E-2</v>
      </c>
      <c r="AD44" s="9">
        <f t="shared" si="27"/>
        <v>2.1058667141161338E-9</v>
      </c>
      <c r="AE44" s="9">
        <f t="shared" si="28"/>
        <v>2.5469461085104103E-9</v>
      </c>
      <c r="AF44" s="9">
        <f t="shared" si="29"/>
        <v>2.837266384367134E-9</v>
      </c>
      <c r="AG44" s="9">
        <f t="shared" si="30"/>
        <v>1.2113182958005519E-9</v>
      </c>
      <c r="AH44" s="9">
        <f t="shared" si="31"/>
        <v>1.4502831718811364E-3</v>
      </c>
      <c r="AI44" s="9">
        <f t="shared" si="32"/>
        <v>1.358596237327971E-4</v>
      </c>
      <c r="AJ44" s="9">
        <f t="shared" si="33"/>
        <v>1.4539097229011701E-4</v>
      </c>
      <c r="AK44" s="9">
        <f t="shared" si="34"/>
        <v>5.0003574942659632E-4</v>
      </c>
      <c r="AL44" s="9">
        <f t="shared" si="35"/>
        <v>3.422364009761305E-6</v>
      </c>
      <c r="AM44" s="9">
        <f t="shared" si="36"/>
        <v>4.4673572115588185E-5</v>
      </c>
      <c r="AN44" s="9">
        <f t="shared" si="37"/>
        <v>3.5399428788354073E-2</v>
      </c>
      <c r="AO44" s="9">
        <f t="shared" si="38"/>
        <v>0.40882051836393007</v>
      </c>
      <c r="AP44" s="9">
        <f t="shared" si="39"/>
        <v>5.849095616371802E-3</v>
      </c>
      <c r="AQ44" s="9">
        <f t="shared" si="40"/>
        <v>1.2832440513941105E-7</v>
      </c>
      <c r="AR44" s="9">
        <f t="shared" si="41"/>
        <v>0.50463273732761627</v>
      </c>
    </row>
    <row r="45" spans="1:44" ht="63.5" x14ac:dyDescent="0.35">
      <c r="A45" s="9" t="s">
        <v>218</v>
      </c>
      <c r="B45" s="9" t="s">
        <v>61</v>
      </c>
      <c r="C45" s="9" t="s">
        <v>191</v>
      </c>
      <c r="D45" s="9" t="s">
        <v>243</v>
      </c>
      <c r="E45" s="9" t="s">
        <v>213</v>
      </c>
      <c r="F45" s="9" t="s">
        <v>56</v>
      </c>
      <c r="G45" s="9" t="s">
        <v>242</v>
      </c>
      <c r="H45" s="9">
        <v>-0.13800000000000001</v>
      </c>
      <c r="I45" s="9" t="s">
        <v>253</v>
      </c>
      <c r="J45" s="9" t="b">
        <v>0</v>
      </c>
      <c r="K45" s="9" t="s">
        <v>145</v>
      </c>
      <c r="L45" s="9">
        <v>4.6563296004294957E-2</v>
      </c>
      <c r="M45" s="9">
        <v>8.3706793782448386E-9</v>
      </c>
      <c r="N45" s="9">
        <v>1.66923390616585E-9</v>
      </c>
      <c r="O45" s="9">
        <v>1.6025512904291189E-9</v>
      </c>
      <c r="P45" s="9">
        <v>9.6281616332673374E-10</v>
      </c>
      <c r="Q45" s="9">
        <v>2.7686620671019909E-3</v>
      </c>
      <c r="R45" s="9">
        <v>5.7011482763571879E-4</v>
      </c>
      <c r="S45" s="9">
        <v>4.6399088292410851E-4</v>
      </c>
      <c r="T45" s="9">
        <v>2.215666210359984E-3</v>
      </c>
      <c r="U45" s="9">
        <v>5.478949751943936E-7</v>
      </c>
      <c r="V45" s="9">
        <v>2.0177208530554669E-4</v>
      </c>
      <c r="W45" s="9">
        <v>2.864631384424399E-2</v>
      </c>
      <c r="X45" s="9">
        <v>0.81691905179362212</v>
      </c>
      <c r="Y45" s="9">
        <v>3.9562689148783352E-3</v>
      </c>
      <c r="Z45" s="9">
        <v>8.0412458191092287E-8</v>
      </c>
      <c r="AA45" s="9">
        <v>0.61306352028392619</v>
      </c>
      <c r="AB45" s="9">
        <f>Parameter!E34</f>
        <v>-0.13800000000000001</v>
      </c>
      <c r="AC45" s="9">
        <f t="shared" si="26"/>
        <v>-6.4257348485927046E-3</v>
      </c>
      <c r="AD45" s="9">
        <f t="shared" si="27"/>
        <v>-1.1551537541977878E-9</v>
      </c>
      <c r="AE45" s="9">
        <f t="shared" si="28"/>
        <v>-2.3035427905088733E-10</v>
      </c>
      <c r="AF45" s="9">
        <f t="shared" si="29"/>
        <v>-2.2115207807921842E-10</v>
      </c>
      <c r="AG45" s="9">
        <f t="shared" si="30"/>
        <v>-1.3286863053908927E-10</v>
      </c>
      <c r="AH45" s="9">
        <f t="shared" si="31"/>
        <v>-3.8207536526007479E-4</v>
      </c>
      <c r="AI45" s="9">
        <f t="shared" si="32"/>
        <v>-7.8675846213729204E-5</v>
      </c>
      <c r="AJ45" s="9">
        <f t="shared" si="33"/>
        <v>-6.4030741843526978E-5</v>
      </c>
      <c r="AK45" s="9">
        <f t="shared" si="34"/>
        <v>-3.057619370296778E-4</v>
      </c>
      <c r="AL45" s="9">
        <f t="shared" si="35"/>
        <v>-7.5609506576826322E-8</v>
      </c>
      <c r="AM45" s="9">
        <f t="shared" si="36"/>
        <v>-2.7844547772165446E-5</v>
      </c>
      <c r="AN45" s="9">
        <f t="shared" si="37"/>
        <v>-3.9531913105056707E-3</v>
      </c>
      <c r="AO45" s="9">
        <f t="shared" si="38"/>
        <v>-0.11273482914751987</v>
      </c>
      <c r="AP45" s="9">
        <f t="shared" si="39"/>
        <v>-5.4596511025321035E-4</v>
      </c>
      <c r="AQ45" s="9">
        <f t="shared" si="40"/>
        <v>-1.1096919230370736E-8</v>
      </c>
      <c r="AR45" s="9">
        <f t="shared" si="41"/>
        <v>-8.4602765799181814E-2</v>
      </c>
    </row>
    <row r="46" spans="1:44" ht="51" x14ac:dyDescent="0.35">
      <c r="A46" s="9" t="s">
        <v>219</v>
      </c>
      <c r="B46" s="9" t="s">
        <v>62</v>
      </c>
      <c r="C46" s="9" t="s">
        <v>190</v>
      </c>
      <c r="D46" s="9" t="s">
        <v>243</v>
      </c>
      <c r="E46" s="9" t="s">
        <v>213</v>
      </c>
      <c r="F46" s="9" t="s">
        <v>56</v>
      </c>
      <c r="G46" s="9" t="s">
        <v>242</v>
      </c>
      <c r="H46" s="9">
        <v>0.3</v>
      </c>
      <c r="I46" s="9" t="s">
        <v>253</v>
      </c>
      <c r="J46" s="9" t="b">
        <v>0</v>
      </c>
      <c r="K46" s="9" t="s">
        <v>147</v>
      </c>
      <c r="L46" s="9">
        <v>3.0974054272406911E-4</v>
      </c>
      <c r="M46" s="9">
        <v>1.5765961614265349E-11</v>
      </c>
      <c r="N46" s="9">
        <v>1.655245468212227E-11</v>
      </c>
      <c r="O46" s="9">
        <v>4.6494778693260929E-11</v>
      </c>
      <c r="P46" s="9">
        <v>4.9053654295195233E-12</v>
      </c>
      <c r="Q46" s="9">
        <v>5.4275347281213197E-5</v>
      </c>
      <c r="R46" s="9">
        <v>7.2594054247415423E-7</v>
      </c>
      <c r="S46" s="9">
        <v>1.630578789203003E-6</v>
      </c>
      <c r="T46" s="9">
        <v>2.5387297337461032E-6</v>
      </c>
      <c r="U46" s="9">
        <v>3.1719761261650253E-8</v>
      </c>
      <c r="V46" s="9">
        <v>2.2311383772157039E-7</v>
      </c>
      <c r="W46" s="9">
        <v>2.3178496694888599E-4</v>
      </c>
      <c r="X46" s="9">
        <v>1.9021901916218039E-3</v>
      </c>
      <c r="Y46" s="9">
        <v>1.5218652702543979E-4</v>
      </c>
      <c r="Z46" s="9">
        <v>8.1217964624151771E-10</v>
      </c>
      <c r="AA46" s="9">
        <v>7.1222998808550394E-3</v>
      </c>
      <c r="AB46" s="9">
        <f>Parameter!E35</f>
        <v>0.3</v>
      </c>
      <c r="AC46" s="9">
        <f t="shared" si="26"/>
        <v>9.2922162817220727E-5</v>
      </c>
      <c r="AD46" s="9">
        <f t="shared" si="27"/>
        <v>4.7297884842796046E-12</v>
      </c>
      <c r="AE46" s="9">
        <f t="shared" si="28"/>
        <v>4.9657364046366811E-12</v>
      </c>
      <c r="AF46" s="9">
        <f t="shared" si="29"/>
        <v>1.3948433607978278E-11</v>
      </c>
      <c r="AG46" s="9">
        <f t="shared" si="30"/>
        <v>1.471609628855857E-12</v>
      </c>
      <c r="AH46" s="9">
        <f t="shared" si="31"/>
        <v>1.6282604184363958E-5</v>
      </c>
      <c r="AI46" s="9">
        <f t="shared" si="32"/>
        <v>2.1778216274224625E-7</v>
      </c>
      <c r="AJ46" s="9">
        <f t="shared" si="33"/>
        <v>4.8917363676090091E-7</v>
      </c>
      <c r="AK46" s="9">
        <f t="shared" si="34"/>
        <v>7.6161892012383088E-7</v>
      </c>
      <c r="AL46" s="9">
        <f t="shared" si="35"/>
        <v>9.5159283784950752E-9</v>
      </c>
      <c r="AM46" s="9">
        <f t="shared" si="36"/>
        <v>6.6934151316471111E-8</v>
      </c>
      <c r="AN46" s="9">
        <f t="shared" si="37"/>
        <v>6.9535490084665793E-5</v>
      </c>
      <c r="AO46" s="9">
        <f t="shared" si="38"/>
        <v>5.7065705748654116E-4</v>
      </c>
      <c r="AP46" s="9">
        <f t="shared" si="39"/>
        <v>4.5655958107631938E-5</v>
      </c>
      <c r="AQ46" s="9">
        <f t="shared" si="40"/>
        <v>2.4365389387245528E-10</v>
      </c>
      <c r="AR46" s="9">
        <f t="shared" si="41"/>
        <v>2.1366899642565117E-3</v>
      </c>
    </row>
    <row r="47" spans="1:44" ht="63.5" x14ac:dyDescent="0.35">
      <c r="A47" s="9" t="s">
        <v>220</v>
      </c>
      <c r="B47" s="9" t="s">
        <v>63</v>
      </c>
      <c r="C47" s="9" t="s">
        <v>192</v>
      </c>
      <c r="D47" s="9" t="s">
        <v>244</v>
      </c>
      <c r="E47" s="9" t="s">
        <v>213</v>
      </c>
      <c r="F47" s="9" t="s">
        <v>56</v>
      </c>
      <c r="G47" s="9" t="s">
        <v>242</v>
      </c>
      <c r="H47" s="9">
        <v>7.4074074074074077E-3</v>
      </c>
      <c r="I47" s="9" t="s">
        <v>253</v>
      </c>
      <c r="J47" s="9" t="b">
        <v>0</v>
      </c>
      <c r="K47" s="9" t="s">
        <v>149</v>
      </c>
      <c r="L47" s="9">
        <v>0.32274564607413148</v>
      </c>
      <c r="M47" s="9">
        <v>2.845414232795141E-7</v>
      </c>
      <c r="N47" s="9">
        <v>5.9358228843035381E-9</v>
      </c>
      <c r="O47" s="9">
        <v>9.6306379438210898E-9</v>
      </c>
      <c r="P47" s="9">
        <v>2.96372383221975E-9</v>
      </c>
      <c r="Q47" s="9">
        <v>8.6373579952683174E-3</v>
      </c>
      <c r="R47" s="9">
        <v>1.0980383839803681E-3</v>
      </c>
      <c r="S47" s="9">
        <v>1.134438329858875E-3</v>
      </c>
      <c r="T47" s="9">
        <v>2.6872772930311272E-3</v>
      </c>
      <c r="U47" s="9">
        <v>1.291244265976907E-6</v>
      </c>
      <c r="V47" s="9">
        <v>2.4590339527707052E-4</v>
      </c>
      <c r="W47" s="9">
        <v>8.889344079083264E-2</v>
      </c>
      <c r="X47" s="9">
        <v>0.26963916735088789</v>
      </c>
      <c r="Y47" s="9">
        <v>1.5343158679544749E-2</v>
      </c>
      <c r="Z47" s="9">
        <v>1.8926796108575011E-7</v>
      </c>
      <c r="AA47" s="9">
        <v>43.184252278470652</v>
      </c>
      <c r="AB47" s="9">
        <f>Parameter!E36</f>
        <v>7.4074074074074077E-3</v>
      </c>
      <c r="AC47" s="9">
        <f t="shared" si="26"/>
        <v>2.390708489438011E-3</v>
      </c>
      <c r="AD47" s="9">
        <f t="shared" si="27"/>
        <v>2.1077142465149194E-9</v>
      </c>
      <c r="AE47" s="9">
        <f t="shared" si="28"/>
        <v>4.3969058402248429E-11</v>
      </c>
      <c r="AF47" s="9">
        <f t="shared" si="29"/>
        <v>7.133805884311918E-11</v>
      </c>
      <c r="AG47" s="9">
        <f t="shared" si="30"/>
        <v>2.1953509868294444E-11</v>
      </c>
      <c r="AH47" s="9">
        <f t="shared" si="31"/>
        <v>6.3980429594580131E-5</v>
      </c>
      <c r="AI47" s="9">
        <f t="shared" si="32"/>
        <v>8.1336176591138371E-6</v>
      </c>
      <c r="AJ47" s="9">
        <f t="shared" si="33"/>
        <v>8.4032468878435184E-6</v>
      </c>
      <c r="AK47" s="9">
        <f t="shared" si="34"/>
        <v>1.9905757726156498E-5</v>
      </c>
      <c r="AL47" s="9">
        <f t="shared" si="35"/>
        <v>9.5647723405696821E-9</v>
      </c>
      <c r="AM47" s="9">
        <f t="shared" si="36"/>
        <v>1.8215066316820039E-6</v>
      </c>
      <c r="AN47" s="9">
        <f t="shared" si="37"/>
        <v>6.5846993178394553E-4</v>
      </c>
      <c r="AO47" s="9">
        <f t="shared" si="38"/>
        <v>1.9973271655621327E-3</v>
      </c>
      <c r="AP47" s="9">
        <f t="shared" si="39"/>
        <v>1.1365302725588703E-4</v>
      </c>
      <c r="AQ47" s="9">
        <f t="shared" si="40"/>
        <v>1.4019848969314824E-9</v>
      </c>
      <c r="AR47" s="9">
        <f t="shared" si="41"/>
        <v>0.3198833502108937</v>
      </c>
    </row>
    <row r="48" spans="1:44" ht="51" x14ac:dyDescent="0.35">
      <c r="A48" s="9" t="s">
        <v>221</v>
      </c>
      <c r="B48" s="9" t="s">
        <v>64</v>
      </c>
      <c r="C48" s="9" t="s">
        <v>190</v>
      </c>
      <c r="D48" s="9" t="s">
        <v>245</v>
      </c>
      <c r="E48" s="9" t="s">
        <v>213</v>
      </c>
      <c r="F48" s="9" t="s">
        <v>56</v>
      </c>
      <c r="G48" s="9" t="s">
        <v>242</v>
      </c>
      <c r="H48" s="9">
        <v>-0.505</v>
      </c>
      <c r="I48" s="9" t="s">
        <v>253</v>
      </c>
      <c r="J48" s="9" t="b">
        <v>0</v>
      </c>
      <c r="K48" s="9" t="s">
        <v>151</v>
      </c>
      <c r="L48" s="9">
        <v>3.5123932461802549E-3</v>
      </c>
      <c r="M48" s="9">
        <v>4.5957286622770249E-10</v>
      </c>
      <c r="N48" s="9">
        <v>6.7818028052300793E-10</v>
      </c>
      <c r="O48" s="9">
        <v>5.3760000936692438E-10</v>
      </c>
      <c r="P48" s="9">
        <v>5.8768754772033356E-10</v>
      </c>
      <c r="Q48" s="9">
        <v>5.0861652766101204E-4</v>
      </c>
      <c r="R48" s="9">
        <v>2.6747623733354299E-5</v>
      </c>
      <c r="S48" s="9">
        <v>2.9458700283928991E-5</v>
      </c>
      <c r="T48" s="9">
        <v>1.162035185160839E-4</v>
      </c>
      <c r="U48" s="9">
        <v>1.066317909695701E-7</v>
      </c>
      <c r="V48" s="9">
        <v>8.6024871368579564E-6</v>
      </c>
      <c r="W48" s="9">
        <v>8.5424471632099038E-3</v>
      </c>
      <c r="X48" s="9">
        <v>0.141919858108288</v>
      </c>
      <c r="Y48" s="9">
        <v>1.5418576788748041E-2</v>
      </c>
      <c r="Z48" s="9">
        <v>7.1579401243520789E-8</v>
      </c>
      <c r="AA48" s="9">
        <v>5.8845708459249732E-2</v>
      </c>
      <c r="AB48" s="9">
        <f>Parameter!E37</f>
        <v>-0.505</v>
      </c>
      <c r="AC48" s="9">
        <f t="shared" si="26"/>
        <v>-1.7737585893210287E-3</v>
      </c>
      <c r="AD48" s="9">
        <f t="shared" si="27"/>
        <v>-2.3208429744498975E-10</v>
      </c>
      <c r="AE48" s="9">
        <f t="shared" si="28"/>
        <v>-3.4248104166411903E-10</v>
      </c>
      <c r="AF48" s="9">
        <f t="shared" si="29"/>
        <v>-2.7148800473029679E-10</v>
      </c>
      <c r="AG48" s="9">
        <f t="shared" si="30"/>
        <v>-2.9678221159876844E-10</v>
      </c>
      <c r="AH48" s="9">
        <f t="shared" si="31"/>
        <v>-2.568513464688111E-4</v>
      </c>
      <c r="AI48" s="9">
        <f t="shared" si="32"/>
        <v>-1.3507549985343922E-5</v>
      </c>
      <c r="AJ48" s="9">
        <f t="shared" si="33"/>
        <v>-1.4876643643384141E-5</v>
      </c>
      <c r="AK48" s="9">
        <f t="shared" si="34"/>
        <v>-5.8682776850622369E-5</v>
      </c>
      <c r="AL48" s="9">
        <f t="shared" si="35"/>
        <v>-5.3849054439632902E-8</v>
      </c>
      <c r="AM48" s="9">
        <f t="shared" si="36"/>
        <v>-4.3442560041132679E-6</v>
      </c>
      <c r="AN48" s="9">
        <f t="shared" si="37"/>
        <v>-4.3139358174210012E-3</v>
      </c>
      <c r="AO48" s="9">
        <f t="shared" si="38"/>
        <v>-7.1669528344685443E-2</v>
      </c>
      <c r="AP48" s="9">
        <f t="shared" si="39"/>
        <v>-7.7863812783177605E-3</v>
      </c>
      <c r="AQ48" s="9">
        <f t="shared" si="40"/>
        <v>-3.6147597627977999E-8</v>
      </c>
      <c r="AR48" s="9">
        <f t="shared" si="41"/>
        <v>-2.9717082771921116E-2</v>
      </c>
    </row>
    <row r="49" spans="1:44" ht="51" x14ac:dyDescent="0.35">
      <c r="A49" s="9" t="s">
        <v>222</v>
      </c>
      <c r="B49" s="9" t="s">
        <v>65</v>
      </c>
      <c r="C49" s="9" t="s">
        <v>190</v>
      </c>
      <c r="D49" s="9" t="s">
        <v>245</v>
      </c>
      <c r="E49" s="9" t="s">
        <v>213</v>
      </c>
      <c r="F49" s="9" t="s">
        <v>56</v>
      </c>
      <c r="G49" s="9" t="s">
        <v>242</v>
      </c>
      <c r="H49" s="9">
        <v>-0.3</v>
      </c>
      <c r="I49" s="9" t="s">
        <v>253</v>
      </c>
      <c r="J49" s="9" t="b">
        <v>0</v>
      </c>
      <c r="K49" s="9" t="s">
        <v>153</v>
      </c>
      <c r="L49" s="9">
        <v>2.208031969701164E-3</v>
      </c>
      <c r="M49" s="9">
        <v>3.6405040780754162E-10</v>
      </c>
      <c r="N49" s="9">
        <v>2.8663061969012919E-10</v>
      </c>
      <c r="O49" s="9">
        <v>2.5258980927114442E-10</v>
      </c>
      <c r="P49" s="9">
        <v>4.5420171200854772E-10</v>
      </c>
      <c r="Q49" s="9">
        <v>3.5192165089682851E-4</v>
      </c>
      <c r="R49" s="9">
        <v>2.191405987702291E-5</v>
      </c>
      <c r="S49" s="9">
        <v>1.9433043512778201E-5</v>
      </c>
      <c r="T49" s="9">
        <v>8.3342277486853647E-5</v>
      </c>
      <c r="U49" s="9">
        <v>5.4186982024009508E-8</v>
      </c>
      <c r="V49" s="9">
        <v>7.1635664845191011E-6</v>
      </c>
      <c r="W49" s="9">
        <v>3.666222178549255E-3</v>
      </c>
      <c r="X49" s="9">
        <v>0.1204345860048915</v>
      </c>
      <c r="Y49" s="9">
        <v>1.3385533413699841E-3</v>
      </c>
      <c r="Z49" s="9">
        <v>3.306338333735332E-8</v>
      </c>
      <c r="AA49" s="9">
        <v>3.8870155273557902E-2</v>
      </c>
      <c r="AB49" s="9">
        <f>Parameter!E38</f>
        <v>-0.3</v>
      </c>
      <c r="AC49" s="9">
        <f t="shared" si="26"/>
        <v>-6.6240959091034917E-4</v>
      </c>
      <c r="AD49" s="9">
        <f t="shared" si="27"/>
        <v>-1.0921512234226248E-10</v>
      </c>
      <c r="AE49" s="9">
        <f t="shared" si="28"/>
        <v>-8.5989185907038755E-11</v>
      </c>
      <c r="AF49" s="9">
        <f t="shared" si="29"/>
        <v>-7.5776942781343318E-11</v>
      </c>
      <c r="AG49" s="9">
        <f t="shared" si="30"/>
        <v>-1.362605136025643E-10</v>
      </c>
      <c r="AH49" s="9">
        <f t="shared" si="31"/>
        <v>-1.0557649526904854E-4</v>
      </c>
      <c r="AI49" s="9">
        <f t="shared" si="32"/>
        <v>-6.5742179631068724E-6</v>
      </c>
      <c r="AJ49" s="9">
        <f t="shared" si="33"/>
        <v>-5.8299130538334598E-6</v>
      </c>
      <c r="AK49" s="9">
        <f t="shared" si="34"/>
        <v>-2.5002683246056092E-5</v>
      </c>
      <c r="AL49" s="9">
        <f t="shared" si="35"/>
        <v>-1.6256094607202851E-8</v>
      </c>
      <c r="AM49" s="9">
        <f t="shared" si="36"/>
        <v>-2.1490699453557301E-6</v>
      </c>
      <c r="AN49" s="9">
        <f t="shared" si="37"/>
        <v>-1.0998666535647764E-3</v>
      </c>
      <c r="AO49" s="9">
        <f t="shared" si="38"/>
        <v>-3.6130375801467447E-2</v>
      </c>
      <c r="AP49" s="9">
        <f t="shared" si="39"/>
        <v>-4.0156600241099519E-4</v>
      </c>
      <c r="AQ49" s="9">
        <f t="shared" si="40"/>
        <v>-9.9190150012059954E-9</v>
      </c>
      <c r="AR49" s="9">
        <f t="shared" si="41"/>
        <v>-1.166104658206737E-2</v>
      </c>
    </row>
    <row r="50" spans="1:44" ht="51" x14ac:dyDescent="0.35">
      <c r="A50" s="9" t="s">
        <v>223</v>
      </c>
      <c r="B50" s="9" t="s">
        <v>66</v>
      </c>
      <c r="C50" s="9" t="s">
        <v>193</v>
      </c>
      <c r="D50" s="9" t="s">
        <v>244</v>
      </c>
      <c r="E50" s="9" t="s">
        <v>213</v>
      </c>
      <c r="F50" s="9" t="s">
        <v>56</v>
      </c>
      <c r="G50" s="9" t="s">
        <v>242</v>
      </c>
      <c r="H50" s="9">
        <v>-2.4985520000777419E-3</v>
      </c>
      <c r="I50" s="9" t="s">
        <v>253</v>
      </c>
      <c r="J50" s="9" t="b">
        <v>0</v>
      </c>
      <c r="K50" s="9" t="s">
        <v>155</v>
      </c>
      <c r="L50" s="9">
        <v>0.77227439189552338</v>
      </c>
      <c r="M50" s="9">
        <v>1.632864979489381E-7</v>
      </c>
      <c r="N50" s="9">
        <v>3.0498146119268741E-9</v>
      </c>
      <c r="O50" s="9">
        <v>1.06580942555414E-8</v>
      </c>
      <c r="P50" s="9">
        <v>1.76106207469668E-8</v>
      </c>
      <c r="Q50" s="9">
        <v>4.4265831495910749E-2</v>
      </c>
      <c r="R50" s="9">
        <v>2.3874036394617511E-3</v>
      </c>
      <c r="S50" s="9">
        <v>2.582170133600807E-3</v>
      </c>
      <c r="T50" s="9">
        <v>8.8204588140954557E-3</v>
      </c>
      <c r="U50" s="9">
        <v>1.1742322574295339E-6</v>
      </c>
      <c r="V50" s="9">
        <v>8.78258113919628E-4</v>
      </c>
      <c r="W50" s="9">
        <v>0.26623541586161859</v>
      </c>
      <c r="X50" s="9">
        <v>0.41572121575623477</v>
      </c>
      <c r="Y50" s="9">
        <v>4.4789584376354358E-2</v>
      </c>
      <c r="Z50" s="9">
        <v>2.2659580512590031E-7</v>
      </c>
      <c r="AA50" s="9">
        <v>9.946483675049274</v>
      </c>
      <c r="AB50" s="9">
        <f>Parameter!E39</f>
        <v>-2.4985520000777419E-3</v>
      </c>
      <c r="AC50" s="9">
        <f t="shared" si="26"/>
        <v>-1.9295677264793817E-3</v>
      </c>
      <c r="AD50" s="9">
        <f t="shared" si="27"/>
        <v>-4.0797980603600942E-10</v>
      </c>
      <c r="AE50" s="9">
        <f t="shared" si="28"/>
        <v>-7.6201203984962134E-12</v>
      </c>
      <c r="AF50" s="9">
        <f t="shared" si="29"/>
        <v>-2.6629802719200056E-11</v>
      </c>
      <c r="AG50" s="9">
        <f t="shared" si="30"/>
        <v>-4.4001051689944475E-11</v>
      </c>
      <c r="AH50" s="9">
        <f t="shared" si="31"/>
        <v>-1.106004818192121E-4</v>
      </c>
      <c r="AI50" s="9">
        <f t="shared" si="32"/>
        <v>-5.9650521383700387E-6</v>
      </c>
      <c r="AJ50" s="9">
        <f t="shared" si="33"/>
        <v>-6.4516863518493061E-6</v>
      </c>
      <c r="AK50" s="9">
        <f t="shared" si="34"/>
        <v>-2.203837501156155E-5</v>
      </c>
      <c r="AL50" s="9">
        <f t="shared" si="35"/>
        <v>-2.9338803553563637E-9</v>
      </c>
      <c r="AM50" s="9">
        <f t="shared" si="36"/>
        <v>-2.194373567118392E-6</v>
      </c>
      <c r="AN50" s="9">
        <f t="shared" si="37"/>
        <v>-6.6520303079257645E-4</v>
      </c>
      <c r="AO50" s="9">
        <f t="shared" si="38"/>
        <v>-1.0387010751024908E-3</v>
      </c>
      <c r="AP50" s="9">
        <f t="shared" si="39"/>
        <v>-1.1190910562619096E-4</v>
      </c>
      <c r="AQ50" s="9">
        <f t="shared" si="40"/>
        <v>-5.6616140210654444E-10</v>
      </c>
      <c r="AR50" s="9">
        <f t="shared" si="41"/>
        <v>-2.4851806680034973E-2</v>
      </c>
    </row>
    <row r="51" spans="1:44" ht="51" x14ac:dyDescent="0.35">
      <c r="A51" s="9" t="s">
        <v>224</v>
      </c>
      <c r="B51" s="9" t="s">
        <v>67</v>
      </c>
      <c r="C51" s="9" t="s">
        <v>193</v>
      </c>
      <c r="D51" s="9" t="s">
        <v>244</v>
      </c>
      <c r="E51" s="9" t="s">
        <v>213</v>
      </c>
      <c r="F51" s="9" t="s">
        <v>56</v>
      </c>
      <c r="G51" s="9" t="s">
        <v>242</v>
      </c>
      <c r="H51" s="9">
        <v>-1.8105966574476409E-2</v>
      </c>
      <c r="I51" s="9" t="s">
        <v>253</v>
      </c>
      <c r="J51" s="9" t="b">
        <v>0</v>
      </c>
      <c r="K51" s="9" t="s">
        <v>157</v>
      </c>
      <c r="L51" s="9">
        <v>1.0138160346549601</v>
      </c>
      <c r="M51" s="9">
        <v>1.0187910127746761E-8</v>
      </c>
      <c r="N51" s="9">
        <v>5.6407227494699393E-9</v>
      </c>
      <c r="O51" s="9">
        <v>8.5295139320477627E-8</v>
      </c>
      <c r="P51" s="9">
        <v>7.4422505720769247E-9</v>
      </c>
      <c r="Q51" s="9">
        <v>4.9212185400136508E-3</v>
      </c>
      <c r="R51" s="9">
        <v>1.783768143482752E-3</v>
      </c>
      <c r="S51" s="9">
        <v>2.7291866609088821E-3</v>
      </c>
      <c r="T51" s="9">
        <v>7.1770420977782671E-3</v>
      </c>
      <c r="U51" s="9">
        <v>6.4037665868914447E-5</v>
      </c>
      <c r="V51" s="9">
        <v>6.1635663789116446E-4</v>
      </c>
      <c r="W51" s="9">
        <v>0.185020942906892</v>
      </c>
      <c r="X51" s="9">
        <v>2.4379863690054271</v>
      </c>
      <c r="Y51" s="9">
        <v>7.5651283196428804E-2</v>
      </c>
      <c r="Z51" s="9">
        <v>3.2232526123353918E-7</v>
      </c>
      <c r="AA51" s="9">
        <v>15.071742778642539</v>
      </c>
      <c r="AB51" s="9">
        <f>Parameter!E40</f>
        <v>-1.8105966574476409E-2</v>
      </c>
      <c r="AC51" s="9">
        <f t="shared" si="26"/>
        <v>-1.8356119236130924E-2</v>
      </c>
      <c r="AD51" s="9">
        <f t="shared" si="27"/>
        <v>-1.8446196023675253E-10</v>
      </c>
      <c r="AE51" s="9">
        <f t="shared" si="28"/>
        <v>-1.0213073755779139E-10</v>
      </c>
      <c r="AF51" s="9">
        <f t="shared" si="29"/>
        <v>-1.5443509415018763E-9</v>
      </c>
      <c r="AG51" s="9">
        <f t="shared" si="30"/>
        <v>-1.3474914009690273E-10</v>
      </c>
      <c r="AH51" s="9">
        <f t="shared" si="31"/>
        <v>-8.9103418391180754E-5</v>
      </c>
      <c r="AI51" s="9">
        <f t="shared" si="32"/>
        <v>-3.2296846382514548E-5</v>
      </c>
      <c r="AJ51" s="9">
        <f t="shared" si="33"/>
        <v>-4.9414562457923097E-5</v>
      </c>
      <c r="AK51" s="9">
        <f t="shared" si="34"/>
        <v>-1.2994728432598335E-4</v>
      </c>
      <c r="AL51" s="9">
        <f t="shared" si="35"/>
        <v>-1.1594638377300538E-6</v>
      </c>
      <c r="AM51" s="9">
        <f t="shared" si="36"/>
        <v>-1.1159732683614083E-5</v>
      </c>
      <c r="AN51" s="9">
        <f t="shared" si="37"/>
        <v>-3.3499830078502946E-3</v>
      </c>
      <c r="AO51" s="9">
        <f t="shared" si="38"/>
        <v>-4.4142099706241368E-2</v>
      </c>
      <c r="AP51" s="9">
        <f t="shared" si="39"/>
        <v>-1.3697396048707887E-3</v>
      </c>
      <c r="AQ51" s="9">
        <f t="shared" si="40"/>
        <v>-5.8360104060038367E-9</v>
      </c>
      <c r="AR51" s="9">
        <f t="shared" si="41"/>
        <v>-0.27288847096920799</v>
      </c>
    </row>
    <row r="52" spans="1:44" ht="88.5" x14ac:dyDescent="0.35">
      <c r="A52" s="9" t="s">
        <v>225</v>
      </c>
      <c r="B52" s="9" t="s">
        <v>68</v>
      </c>
      <c r="C52" s="9" t="s">
        <v>193</v>
      </c>
      <c r="D52" s="9" t="s">
        <v>244</v>
      </c>
      <c r="E52" s="9" t="s">
        <v>213</v>
      </c>
      <c r="F52" s="9" t="s">
        <v>56</v>
      </c>
      <c r="G52" s="9" t="s">
        <v>242</v>
      </c>
      <c r="H52" s="9">
        <v>-0.1345803909607092</v>
      </c>
      <c r="I52" s="9" t="s">
        <v>253</v>
      </c>
      <c r="J52" s="9" t="b">
        <v>0</v>
      </c>
      <c r="K52" s="9" t="s">
        <v>159</v>
      </c>
      <c r="L52" s="9">
        <v>0.64978559270424963</v>
      </c>
      <c r="M52" s="9">
        <v>7.3015186478485082E-8</v>
      </c>
      <c r="N52" s="9">
        <v>1.6107190923212881E-9</v>
      </c>
      <c r="O52" s="9">
        <v>3.1340648345569901E-9</v>
      </c>
      <c r="P52" s="9">
        <v>9.3138714934060796E-10</v>
      </c>
      <c r="Q52" s="9">
        <v>2.2441422963633321E-3</v>
      </c>
      <c r="R52" s="9">
        <v>8.1467578783270148E-4</v>
      </c>
      <c r="S52" s="9">
        <v>6.7155496241843335E-4</v>
      </c>
      <c r="T52" s="9">
        <v>2.8293487486157412E-3</v>
      </c>
      <c r="U52" s="9">
        <v>3.699286786374995E-7</v>
      </c>
      <c r="V52" s="9">
        <v>2.5869392597273712E-4</v>
      </c>
      <c r="W52" s="9">
        <v>2.4468319638467479E-2</v>
      </c>
      <c r="X52" s="9">
        <v>8.7892407702753E-2</v>
      </c>
      <c r="Y52" s="9">
        <v>4.0480448074882193E-2</v>
      </c>
      <c r="Z52" s="9">
        <v>1.227139469659238E-7</v>
      </c>
      <c r="AA52" s="9">
        <v>11.08147584937713</v>
      </c>
      <c r="AB52" s="9">
        <f>Parameter!E41</f>
        <v>-0.1345803909607092</v>
      </c>
      <c r="AC52" s="9">
        <f t="shared" si="26"/>
        <v>-8.7448399106774072E-2</v>
      </c>
      <c r="AD52" s="9">
        <f t="shared" si="27"/>
        <v>-9.826412342343611E-9</v>
      </c>
      <c r="AE52" s="9">
        <f t="shared" si="28"/>
        <v>-2.1677120517247761E-10</v>
      </c>
      <c r="AF52" s="9">
        <f t="shared" si="29"/>
        <v>-4.2178367073089015E-10</v>
      </c>
      <c r="AG52" s="9">
        <f t="shared" si="30"/>
        <v>-1.2534644669403947E-10</v>
      </c>
      <c r="AH52" s="9">
        <f t="shared" si="31"/>
        <v>-3.0201754761604097E-4</v>
      </c>
      <c r="AI52" s="9">
        <f t="shared" si="32"/>
        <v>-1.0963938603274875E-4</v>
      </c>
      <c r="AJ52" s="9">
        <f t="shared" si="33"/>
        <v>-9.0378129393877131E-5</v>
      </c>
      <c r="AK52" s="9">
        <f t="shared" si="34"/>
        <v>-3.8077486075289979E-4</v>
      </c>
      <c r="AL52" s="9">
        <f t="shared" si="35"/>
        <v>-4.9785146198613237E-8</v>
      </c>
      <c r="AM52" s="9">
        <f t="shared" si="36"/>
        <v>-3.4815129696571724E-5</v>
      </c>
      <c r="AN52" s="9">
        <f t="shared" si="37"/>
        <v>-3.2929560230965521E-3</v>
      </c>
      <c r="AO52" s="9">
        <f t="shared" si="38"/>
        <v>-1.1828594591114548E-2</v>
      </c>
      <c r="AP52" s="9">
        <f t="shared" si="39"/>
        <v>-5.4478745281823339E-3</v>
      </c>
      <c r="AQ52" s="9">
        <f t="shared" si="40"/>
        <v>-1.651489095900576E-8</v>
      </c>
      <c r="AR52" s="9">
        <f t="shared" si="41"/>
        <v>-1.4913493522308312</v>
      </c>
    </row>
    <row r="53" spans="1:44" ht="126" x14ac:dyDescent="0.35">
      <c r="A53" s="9" t="s">
        <v>226</v>
      </c>
      <c r="B53" s="9" t="s">
        <v>69</v>
      </c>
      <c r="C53" s="9" t="s">
        <v>194</v>
      </c>
      <c r="D53" s="9" t="s">
        <v>244</v>
      </c>
      <c r="E53" s="9" t="s">
        <v>213</v>
      </c>
      <c r="F53" s="9" t="s">
        <v>56</v>
      </c>
      <c r="G53" s="9" t="s">
        <v>242</v>
      </c>
      <c r="H53" s="9">
        <v>-0.60523930429999995</v>
      </c>
      <c r="I53" s="9" t="s">
        <v>253</v>
      </c>
      <c r="J53" s="9" t="b">
        <v>0</v>
      </c>
      <c r="K53" s="9" t="s">
        <v>161</v>
      </c>
      <c r="L53" s="9">
        <v>2.683067052463645E-2</v>
      </c>
      <c r="M53" s="9">
        <v>3.151279547773675E-9</v>
      </c>
      <c r="N53" s="9">
        <v>8.6917567091511036E-11</v>
      </c>
      <c r="O53" s="9">
        <v>2.174416108709879E-10</v>
      </c>
      <c r="P53" s="9">
        <v>5.1307202744178662E-11</v>
      </c>
      <c r="Q53" s="9">
        <v>1.002942338296396E-4</v>
      </c>
      <c r="R53" s="9">
        <v>3.0257226761884279E-5</v>
      </c>
      <c r="S53" s="9">
        <v>2.5642763078719E-5</v>
      </c>
      <c r="T53" s="9">
        <v>9.9930650241308213E-5</v>
      </c>
      <c r="U53" s="9">
        <v>2.278388015234625E-8</v>
      </c>
      <c r="V53" s="9">
        <v>9.123125236592854E-6</v>
      </c>
      <c r="W53" s="9">
        <v>1.370778596626926E-3</v>
      </c>
      <c r="X53" s="9">
        <v>8.5994637166137856E-3</v>
      </c>
      <c r="Y53" s="9">
        <v>1.7965522578487149E-3</v>
      </c>
      <c r="Z53" s="9">
        <v>2.7982838617634939E-8</v>
      </c>
      <c r="AA53" s="9">
        <v>0.47847395336389392</v>
      </c>
      <c r="AB53" s="9">
        <f>Parameter!E42</f>
        <v>-0.60523930429999995</v>
      </c>
      <c r="AC53" s="9">
        <f t="shared" si="26"/>
        <v>-1.6238976362233478E-2</v>
      </c>
      <c r="AD53" s="9">
        <f t="shared" si="27"/>
        <v>-1.9072782411493576E-9</v>
      </c>
      <c r="AE53" s="9">
        <f t="shared" si="28"/>
        <v>-5.260592783791471E-11</v>
      </c>
      <c r="AF53" s="9">
        <f t="shared" si="29"/>
        <v>-1.3160420928942802E-10</v>
      </c>
      <c r="AG53" s="9">
        <f t="shared" si="30"/>
        <v>-3.1053135694465744E-11</v>
      </c>
      <c r="AH53" s="9">
        <f t="shared" si="31"/>
        <v>-6.0702012308352589E-5</v>
      </c>
      <c r="AI53" s="9">
        <f t="shared" si="32"/>
        <v>-1.8312862875410182E-5</v>
      </c>
      <c r="AJ53" s="9">
        <f t="shared" si="33"/>
        <v>-1.5520008086093614E-5</v>
      </c>
      <c r="AK53" s="9">
        <f t="shared" si="34"/>
        <v>-6.0481957230296004E-5</v>
      </c>
      <c r="AL53" s="9">
        <f t="shared" si="35"/>
        <v>-1.378969977266062E-8</v>
      </c>
      <c r="AM53" s="9">
        <f t="shared" si="36"/>
        <v>-5.5216739712372316E-6</v>
      </c>
      <c r="AN53" s="9">
        <f t="shared" si="37"/>
        <v>-8.2964908417181103E-4</v>
      </c>
      <c r="AO53" s="9">
        <f t="shared" si="38"/>
        <v>-5.2047334371964193E-3</v>
      </c>
      <c r="AP53" s="9">
        <f t="shared" si="39"/>
        <v>-1.0873440386789503E-3</v>
      </c>
      <c r="AQ53" s="9">
        <f t="shared" si="40"/>
        <v>-1.6936313777276542E-8</v>
      </c>
      <c r="AR53" s="9">
        <f t="shared" si="41"/>
        <v>-0.28959124265963376</v>
      </c>
    </row>
    <row r="54" spans="1:44" ht="51" x14ac:dyDescent="0.35">
      <c r="A54" s="9" t="s">
        <v>227</v>
      </c>
      <c r="B54" s="9" t="s">
        <v>70</v>
      </c>
      <c r="C54" s="9" t="s">
        <v>190</v>
      </c>
      <c r="D54" s="9" t="s">
        <v>242</v>
      </c>
      <c r="E54" s="9" t="s">
        <v>213</v>
      </c>
      <c r="F54" s="9" t="s">
        <v>56</v>
      </c>
      <c r="G54" s="9" t="s">
        <v>242</v>
      </c>
      <c r="H54" s="9">
        <v>-0.04</v>
      </c>
      <c r="I54" s="9" t="s">
        <v>253</v>
      </c>
      <c r="J54" s="9" t="b">
        <v>0</v>
      </c>
      <c r="K54" s="9" t="s">
        <v>163</v>
      </c>
      <c r="L54" s="9">
        <v>3.7455609958694069E-2</v>
      </c>
      <c r="M54" s="9">
        <v>7.2195235232356099E-9</v>
      </c>
      <c r="N54" s="9">
        <v>1.30971578992857E-9</v>
      </c>
      <c r="O54" s="9">
        <v>4.1171327605017658E-9</v>
      </c>
      <c r="P54" s="9">
        <v>3.5977419138725379E-9</v>
      </c>
      <c r="Q54" s="9">
        <v>2.1962239249100528E-3</v>
      </c>
      <c r="R54" s="9">
        <v>3.3933672961170409E-4</v>
      </c>
      <c r="S54" s="9">
        <v>3.5860676745434099E-4</v>
      </c>
      <c r="T54" s="9">
        <v>1.219032873766386E-3</v>
      </c>
      <c r="U54" s="9">
        <v>5.3497055822322345E-7</v>
      </c>
      <c r="V54" s="9">
        <v>1.099863774943509E-4</v>
      </c>
      <c r="W54" s="9">
        <v>6.6008265886533801E-2</v>
      </c>
      <c r="X54" s="9">
        <v>1.571699969761793</v>
      </c>
      <c r="Y54" s="9">
        <v>5.2351395608080031E-3</v>
      </c>
      <c r="Z54" s="9">
        <v>2.2622092566405341E-7</v>
      </c>
      <c r="AA54" s="9">
        <v>0.55163610331331792</v>
      </c>
      <c r="AB54" s="9">
        <f>Parameter!E43</f>
        <v>-0.04</v>
      </c>
      <c r="AC54" s="9">
        <f t="shared" si="26"/>
        <v>-1.4982243983477628E-3</v>
      </c>
      <c r="AD54" s="9">
        <f t="shared" si="27"/>
        <v>-2.8878094092942439E-10</v>
      </c>
      <c r="AE54" s="9">
        <f t="shared" si="28"/>
        <v>-5.23886315971428E-11</v>
      </c>
      <c r="AF54" s="9">
        <f t="shared" si="29"/>
        <v>-1.6468531042007064E-10</v>
      </c>
      <c r="AG54" s="9">
        <f t="shared" si="30"/>
        <v>-1.4390967655490152E-10</v>
      </c>
      <c r="AH54" s="9">
        <f t="shared" si="31"/>
        <v>-8.7848956996402117E-5</v>
      </c>
      <c r="AI54" s="9">
        <f t="shared" si="32"/>
        <v>-1.3573469184468163E-5</v>
      </c>
      <c r="AJ54" s="9">
        <f t="shared" si="33"/>
        <v>-1.4344270698173639E-5</v>
      </c>
      <c r="AK54" s="9">
        <f t="shared" si="34"/>
        <v>-4.8761314950655436E-5</v>
      </c>
      <c r="AL54" s="9">
        <f t="shared" si="35"/>
        <v>-2.1398822328928938E-8</v>
      </c>
      <c r="AM54" s="9">
        <f t="shared" si="36"/>
        <v>-4.3994550997740363E-6</v>
      </c>
      <c r="AN54" s="9">
        <f t="shared" si="37"/>
        <v>-2.6403306354613521E-3</v>
      </c>
      <c r="AO54" s="9">
        <f t="shared" si="38"/>
        <v>-6.2867998790471724E-2</v>
      </c>
      <c r="AP54" s="9">
        <f t="shared" si="39"/>
        <v>-2.0940558243232014E-4</v>
      </c>
      <c r="AQ54" s="9">
        <f t="shared" si="40"/>
        <v>-9.0488370265621374E-9</v>
      </c>
      <c r="AR54" s="9">
        <f t="shared" si="41"/>
        <v>-2.2065444132532717E-2</v>
      </c>
    </row>
    <row r="55" spans="1:44" ht="51" x14ac:dyDescent="0.35">
      <c r="A55" s="9" t="s">
        <v>228</v>
      </c>
      <c r="B55" s="9" t="s">
        <v>71</v>
      </c>
      <c r="C55" s="9" t="s">
        <v>190</v>
      </c>
      <c r="D55" s="9" t="s">
        <v>243</v>
      </c>
      <c r="E55" s="9" t="s">
        <v>213</v>
      </c>
      <c r="F55" s="9" t="s">
        <v>56</v>
      </c>
      <c r="G55" s="9" t="s">
        <v>242</v>
      </c>
      <c r="H55" s="9">
        <v>6.6E-4</v>
      </c>
      <c r="I55" s="9" t="s">
        <v>253</v>
      </c>
      <c r="J55" s="9" t="b">
        <v>0</v>
      </c>
      <c r="K55" s="9" t="s">
        <v>165</v>
      </c>
      <c r="L55" s="9">
        <v>1.34225174626121</v>
      </c>
      <c r="M55" s="9">
        <v>2.583285374983189E-7</v>
      </c>
      <c r="N55" s="9">
        <v>3.1456315754611573E-8</v>
      </c>
      <c r="O55" s="9">
        <v>9.3463873068529808E-8</v>
      </c>
      <c r="P55" s="9">
        <v>3.3201433179706229E-8</v>
      </c>
      <c r="Q55" s="9">
        <v>3.4428104254330377E-2</v>
      </c>
      <c r="R55" s="9">
        <v>2.9476625369943138E-3</v>
      </c>
      <c r="S55" s="9">
        <v>6.0372790753528546E-3</v>
      </c>
      <c r="T55" s="9">
        <v>1.5956493846940121E-2</v>
      </c>
      <c r="U55" s="9">
        <v>2.0596629232832679E-5</v>
      </c>
      <c r="V55" s="9">
        <v>1.4749659834146229E-3</v>
      </c>
      <c r="W55" s="9">
        <v>0.76304448505026445</v>
      </c>
      <c r="X55" s="9">
        <v>4.9659284857297887</v>
      </c>
      <c r="Y55" s="9">
        <v>3.668305699811008</v>
      </c>
      <c r="Z55" s="9">
        <v>2.1845339753708781E-5</v>
      </c>
      <c r="AA55" s="9">
        <v>32.446743904425972</v>
      </c>
      <c r="AB55" s="9">
        <f>Parameter!E44</f>
        <v>6.6E-4</v>
      </c>
      <c r="AC55" s="9">
        <f t="shared" si="26"/>
        <v>8.8588615253239861E-4</v>
      </c>
      <c r="AD55" s="9">
        <f t="shared" si="27"/>
        <v>1.7049683474889048E-10</v>
      </c>
      <c r="AE55" s="9">
        <f t="shared" si="28"/>
        <v>2.0761168398043637E-11</v>
      </c>
      <c r="AF55" s="9">
        <f t="shared" si="29"/>
        <v>6.1686156225229674E-11</v>
      </c>
      <c r="AG55" s="9">
        <f t="shared" si="30"/>
        <v>2.191294589860611E-11</v>
      </c>
      <c r="AH55" s="9">
        <f t="shared" si="31"/>
        <v>2.2722548807858049E-5</v>
      </c>
      <c r="AI55" s="9">
        <f t="shared" si="32"/>
        <v>1.9454572744162473E-6</v>
      </c>
      <c r="AJ55" s="9">
        <f t="shared" si="33"/>
        <v>3.984604189732884E-6</v>
      </c>
      <c r="AK55" s="9">
        <f t="shared" si="34"/>
        <v>1.053128593898048E-5</v>
      </c>
      <c r="AL55" s="9">
        <f t="shared" si="35"/>
        <v>1.3593775293669567E-8</v>
      </c>
      <c r="AM55" s="9">
        <f t="shared" si="36"/>
        <v>9.7347754905365113E-7</v>
      </c>
      <c r="AN55" s="9">
        <f t="shared" si="37"/>
        <v>5.036093601331745E-4</v>
      </c>
      <c r="AO55" s="9">
        <f t="shared" si="38"/>
        <v>3.2775128005816606E-3</v>
      </c>
      <c r="AP55" s="9">
        <f t="shared" si="39"/>
        <v>2.4210817618752654E-3</v>
      </c>
      <c r="AQ55" s="9">
        <f t="shared" si="40"/>
        <v>1.4417924237447796E-8</v>
      </c>
      <c r="AR55" s="9">
        <f t="shared" si="41"/>
        <v>2.141485097692114E-2</v>
      </c>
    </row>
    <row r="56" spans="1:44" ht="51" x14ac:dyDescent="0.35">
      <c r="A56" s="9" t="s">
        <v>229</v>
      </c>
      <c r="B56" s="9" t="s">
        <v>72</v>
      </c>
      <c r="C56" s="9" t="s">
        <v>190</v>
      </c>
      <c r="D56" s="9" t="s">
        <v>243</v>
      </c>
      <c r="E56" s="9" t="s">
        <v>213</v>
      </c>
      <c r="F56" s="9" t="s">
        <v>56</v>
      </c>
      <c r="G56" s="9" t="s">
        <v>242</v>
      </c>
      <c r="H56" s="9">
        <v>2.5000000000000001E-3</v>
      </c>
      <c r="I56" s="9" t="s">
        <v>253</v>
      </c>
      <c r="J56" s="9" t="b">
        <v>0</v>
      </c>
      <c r="K56" s="9" t="s">
        <v>167</v>
      </c>
      <c r="L56" s="9">
        <v>2.557745739388784E-2</v>
      </c>
      <c r="M56" s="9">
        <v>2.0959274548077212E-9</v>
      </c>
      <c r="N56" s="9">
        <v>9.0503051897389648E-10</v>
      </c>
      <c r="O56" s="9">
        <v>2.851949431751344E-9</v>
      </c>
      <c r="P56" s="9">
        <v>1.749382356145242E-9</v>
      </c>
      <c r="Q56" s="9">
        <v>2.8435542612078508E-3</v>
      </c>
      <c r="R56" s="9">
        <v>1.283040227269516E-4</v>
      </c>
      <c r="S56" s="9">
        <v>1.9806228338939221E-4</v>
      </c>
      <c r="T56" s="9">
        <v>5.1970903304352195E-4</v>
      </c>
      <c r="U56" s="9">
        <v>1.7517209068205411E-6</v>
      </c>
      <c r="V56" s="9">
        <v>4.132522588674149E-5</v>
      </c>
      <c r="W56" s="9">
        <v>2.177125196234676E-2</v>
      </c>
      <c r="X56" s="9">
        <v>0.27912868230227611</v>
      </c>
      <c r="Y56" s="9">
        <v>4.6092057321368361E-2</v>
      </c>
      <c r="Z56" s="9">
        <v>1.2069540744913099E-7</v>
      </c>
      <c r="AA56" s="9">
        <v>0.47006133563638292</v>
      </c>
      <c r="AB56" s="9">
        <f>Parameter!E45</f>
        <v>2.5000000000000001E-3</v>
      </c>
      <c r="AC56" s="9">
        <f t="shared" si="26"/>
        <v>6.3943643484719605E-5</v>
      </c>
      <c r="AD56" s="9">
        <f t="shared" si="27"/>
        <v>5.2398186370193033E-12</v>
      </c>
      <c r="AE56" s="9">
        <f t="shared" si="28"/>
        <v>2.2625762974347414E-12</v>
      </c>
      <c r="AF56" s="9">
        <f t="shared" si="29"/>
        <v>7.1298735793783601E-12</v>
      </c>
      <c r="AG56" s="9">
        <f t="shared" si="30"/>
        <v>4.373455890363105E-12</v>
      </c>
      <c r="AH56" s="9">
        <f t="shared" si="31"/>
        <v>7.1088856530196268E-6</v>
      </c>
      <c r="AI56" s="9">
        <f t="shared" si="32"/>
        <v>3.2076005681737902E-7</v>
      </c>
      <c r="AJ56" s="9">
        <f t="shared" si="33"/>
        <v>4.951557084734805E-7</v>
      </c>
      <c r="AK56" s="9">
        <f t="shared" si="34"/>
        <v>1.299272582608805E-6</v>
      </c>
      <c r="AL56" s="9">
        <f t="shared" si="35"/>
        <v>4.3793022670513525E-9</v>
      </c>
      <c r="AM56" s="9">
        <f t="shared" si="36"/>
        <v>1.0331306471685372E-7</v>
      </c>
      <c r="AN56" s="9">
        <f t="shared" si="37"/>
        <v>5.4428129905866901E-5</v>
      </c>
      <c r="AO56" s="9">
        <f t="shared" si="38"/>
        <v>6.9782170575569027E-4</v>
      </c>
      <c r="AP56" s="9">
        <f t="shared" si="39"/>
        <v>1.1523014330342091E-4</v>
      </c>
      <c r="AQ56" s="9">
        <f t="shared" si="40"/>
        <v>3.0173851862282747E-10</v>
      </c>
      <c r="AR56" s="9">
        <f t="shared" si="41"/>
        <v>1.1751533390909573E-3</v>
      </c>
    </row>
    <row r="57" spans="1:44" ht="51" x14ac:dyDescent="0.35">
      <c r="A57" s="9" t="s">
        <v>230</v>
      </c>
      <c r="B57" s="9" t="s">
        <v>73</v>
      </c>
      <c r="C57" s="9" t="s">
        <v>190</v>
      </c>
      <c r="D57" s="9" t="s">
        <v>241</v>
      </c>
      <c r="E57" s="9" t="s">
        <v>213</v>
      </c>
      <c r="F57" s="9" t="s">
        <v>56</v>
      </c>
      <c r="G57" s="9" t="s">
        <v>242</v>
      </c>
      <c r="H57" s="9">
        <v>0.14499999999999999</v>
      </c>
      <c r="I57" s="9" t="s">
        <v>253</v>
      </c>
      <c r="J57" s="9" t="b">
        <v>0</v>
      </c>
      <c r="K57" s="9" t="s">
        <v>169</v>
      </c>
      <c r="L57" s="9">
        <v>8.4571071036939935E-5</v>
      </c>
      <c r="M57" s="9">
        <v>7.7455778490000022E-12</v>
      </c>
      <c r="N57" s="9">
        <v>1.4691184127668951E-11</v>
      </c>
      <c r="O57" s="9">
        <v>1.005887936430901E-10</v>
      </c>
      <c r="P57" s="9">
        <v>2.8727822152716301E-12</v>
      </c>
      <c r="Q57" s="9">
        <v>7.0910660803823671E-6</v>
      </c>
      <c r="R57" s="9">
        <v>2.6803667686740951E-7</v>
      </c>
      <c r="S57" s="9">
        <v>4.8914234929715387E-7</v>
      </c>
      <c r="T57" s="9">
        <v>9.3259778642518565E-7</v>
      </c>
      <c r="U57" s="9">
        <v>7.3332833120484121E-9</v>
      </c>
      <c r="V57" s="9">
        <v>2.1229836896946121E-7</v>
      </c>
      <c r="W57" s="9">
        <v>3.0488762180413742E-4</v>
      </c>
      <c r="X57" s="9">
        <v>1.506410004970183E-3</v>
      </c>
      <c r="Y57" s="9">
        <v>3.315256894361592E-4</v>
      </c>
      <c r="Z57" s="9">
        <v>2.8043696725593002E-10</v>
      </c>
      <c r="AA57" s="9">
        <v>1.5496449010605989E-3</v>
      </c>
      <c r="AB57" s="9">
        <f>Parameter!E46</f>
        <v>0.14499999999999999</v>
      </c>
      <c r="AC57" s="9">
        <f t="shared" si="26"/>
        <v>1.226280530035629E-5</v>
      </c>
      <c r="AD57" s="9">
        <f t="shared" si="27"/>
        <v>1.1231087881050002E-12</v>
      </c>
      <c r="AE57" s="9">
        <f t="shared" si="28"/>
        <v>2.1302216985119978E-12</v>
      </c>
      <c r="AF57" s="9">
        <f t="shared" si="29"/>
        <v>1.4585375078248065E-11</v>
      </c>
      <c r="AG57" s="9">
        <f t="shared" si="30"/>
        <v>4.1655342121438635E-13</v>
      </c>
      <c r="AH57" s="9">
        <f t="shared" si="31"/>
        <v>1.0282045816554432E-6</v>
      </c>
      <c r="AI57" s="9">
        <f t="shared" si="32"/>
        <v>3.8865318145774377E-8</v>
      </c>
      <c r="AJ57" s="9">
        <f t="shared" si="33"/>
        <v>7.0925640648087302E-8</v>
      </c>
      <c r="AK57" s="9">
        <f t="shared" si="34"/>
        <v>1.352266790316519E-7</v>
      </c>
      <c r="AL57" s="9">
        <f t="shared" si="35"/>
        <v>1.0633260802470197E-9</v>
      </c>
      <c r="AM57" s="9">
        <f t="shared" si="36"/>
        <v>3.0783263500571874E-8</v>
      </c>
      <c r="AN57" s="9">
        <f t="shared" si="37"/>
        <v>4.4208705161599923E-5</v>
      </c>
      <c r="AO57" s="9">
        <f t="shared" si="38"/>
        <v>2.1842945072067651E-4</v>
      </c>
      <c r="AP57" s="9">
        <f t="shared" si="39"/>
        <v>4.8071224968243078E-5</v>
      </c>
      <c r="AQ57" s="9">
        <f t="shared" si="40"/>
        <v>4.0663360252109851E-11</v>
      </c>
      <c r="AR57" s="9">
        <f t="shared" si="41"/>
        <v>2.2469851065378684E-4</v>
      </c>
    </row>
    <row r="58" spans="1:44" ht="51" x14ac:dyDescent="0.35">
      <c r="A58" s="9" t="s">
        <v>231</v>
      </c>
      <c r="B58" s="9" t="s">
        <v>74</v>
      </c>
      <c r="C58" s="9" t="s">
        <v>190</v>
      </c>
      <c r="D58" s="9" t="s">
        <v>243</v>
      </c>
      <c r="E58" s="9" t="s">
        <v>213</v>
      </c>
      <c r="F58" s="9" t="s">
        <v>56</v>
      </c>
      <c r="G58" s="9" t="s">
        <v>242</v>
      </c>
      <c r="H58" s="9">
        <v>-5.0000000000000001E-3</v>
      </c>
      <c r="I58" s="9" t="s">
        <v>253</v>
      </c>
      <c r="J58" s="9" t="b">
        <v>0</v>
      </c>
      <c r="K58" s="9" t="s">
        <v>171</v>
      </c>
      <c r="L58" s="9">
        <v>7.5055638594159427E-3</v>
      </c>
      <c r="M58" s="9">
        <v>1.529461832148098E-9</v>
      </c>
      <c r="N58" s="9">
        <v>2.4049630510423502E-10</v>
      </c>
      <c r="O58" s="9">
        <v>8.6316923876219882E-10</v>
      </c>
      <c r="P58" s="9">
        <v>1.402963329481857E-9</v>
      </c>
      <c r="Q58" s="9">
        <v>5.556566671011203E-4</v>
      </c>
      <c r="R58" s="9">
        <v>9.2623785307174904E-5</v>
      </c>
      <c r="S58" s="9">
        <v>8.5698313845180155E-5</v>
      </c>
      <c r="T58" s="9">
        <v>3.9609486872003172E-4</v>
      </c>
      <c r="U58" s="9">
        <v>8.7717554376820489E-8</v>
      </c>
      <c r="V58" s="9">
        <v>3.0774041334432378E-5</v>
      </c>
      <c r="W58" s="9">
        <v>1.524989923950856E-2</v>
      </c>
      <c r="X58" s="9">
        <v>0.14794994320556831</v>
      </c>
      <c r="Y58" s="9">
        <v>1.090109510844944E-3</v>
      </c>
      <c r="Z58" s="9">
        <v>2.9159245793675991E-8</v>
      </c>
      <c r="AA58" s="9">
        <v>0.1128495871731368</v>
      </c>
      <c r="AB58" s="9">
        <f>Parameter!E47</f>
        <v>-5.0000000000000001E-3</v>
      </c>
      <c r="AC58" s="9">
        <f t="shared" si="26"/>
        <v>-3.7527819297079712E-5</v>
      </c>
      <c r="AD58" s="9">
        <f t="shared" si="27"/>
        <v>-7.6473091607404895E-12</v>
      </c>
      <c r="AE58" s="9">
        <f t="shared" si="28"/>
        <v>-1.2024815255211751E-12</v>
      </c>
      <c r="AF58" s="9">
        <f t="shared" si="29"/>
        <v>-4.3158461938109941E-12</v>
      </c>
      <c r="AG58" s="9">
        <f t="shared" si="30"/>
        <v>-7.0148166474092851E-12</v>
      </c>
      <c r="AH58" s="9">
        <f t="shared" si="31"/>
        <v>-2.7782833355056015E-6</v>
      </c>
      <c r="AI58" s="9">
        <f t="shared" si="32"/>
        <v>-4.6311892653587455E-7</v>
      </c>
      <c r="AJ58" s="9">
        <f t="shared" si="33"/>
        <v>-4.284915692259008E-7</v>
      </c>
      <c r="AK58" s="9">
        <f t="shared" si="34"/>
        <v>-1.9804743436001586E-6</v>
      </c>
      <c r="AL58" s="9">
        <f t="shared" si="35"/>
        <v>-4.3858777188410245E-10</v>
      </c>
      <c r="AM58" s="9">
        <f t="shared" si="36"/>
        <v>-1.538702066721619E-7</v>
      </c>
      <c r="AN58" s="9">
        <f t="shared" si="37"/>
        <v>-7.6249496197542806E-5</v>
      </c>
      <c r="AO58" s="9">
        <f t="shared" si="38"/>
        <v>-7.3974971602784156E-4</v>
      </c>
      <c r="AP58" s="9">
        <f t="shared" si="39"/>
        <v>-5.4505475542247196E-6</v>
      </c>
      <c r="AQ58" s="9">
        <f t="shared" si="40"/>
        <v>-1.4579622896837995E-10</v>
      </c>
      <c r="AR58" s="9">
        <f t="shared" si="41"/>
        <v>-5.6424793586568403E-4</v>
      </c>
    </row>
    <row r="59" spans="1:44" ht="51" x14ac:dyDescent="0.35">
      <c r="A59" s="9" t="s">
        <v>232</v>
      </c>
      <c r="B59" s="9" t="s">
        <v>75</v>
      </c>
      <c r="C59" s="9" t="s">
        <v>190</v>
      </c>
      <c r="D59" s="9" t="s">
        <v>246</v>
      </c>
      <c r="E59" s="9" t="s">
        <v>213</v>
      </c>
      <c r="F59" s="9" t="s">
        <v>56</v>
      </c>
      <c r="G59" s="9" t="s">
        <v>242</v>
      </c>
      <c r="H59" s="9">
        <v>0.17967</v>
      </c>
      <c r="I59" s="9" t="s">
        <v>254</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232</v>
      </c>
      <c r="B60" s="9" t="s">
        <v>75</v>
      </c>
      <c r="C60" s="9" t="s">
        <v>190</v>
      </c>
      <c r="D60" s="9" t="s">
        <v>246</v>
      </c>
      <c r="E60" s="9" t="s">
        <v>213</v>
      </c>
      <c r="F60" s="9" t="s">
        <v>56</v>
      </c>
      <c r="G60" s="9" t="s">
        <v>242</v>
      </c>
      <c r="H60" s="9">
        <v>1.666666E-2</v>
      </c>
      <c r="I60" s="9" t="s">
        <v>254</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214</v>
      </c>
      <c r="B61" s="9" t="s">
        <v>57</v>
      </c>
      <c r="C61" s="9" t="s">
        <v>190</v>
      </c>
      <c r="D61" s="9" t="s">
        <v>242</v>
      </c>
      <c r="E61" s="9" t="s">
        <v>214</v>
      </c>
      <c r="F61" s="9" t="s">
        <v>57</v>
      </c>
      <c r="G61" s="9" t="s">
        <v>242</v>
      </c>
      <c r="H61" s="9">
        <v>-1</v>
      </c>
      <c r="I61" s="9" t="s">
        <v>252</v>
      </c>
      <c r="J61" s="9" t="b">
        <v>0</v>
      </c>
      <c r="AB61" s="9">
        <f>H61</f>
        <v>-1</v>
      </c>
      <c r="AC61" s="9">
        <f t="shared" ref="AC61:AR61" si="42">+AC62+AC63+AC64+AC65+AC66+AC67</f>
        <v>2.2933107111305504E-2</v>
      </c>
      <c r="AD61" s="9">
        <f t="shared" si="42"/>
        <v>3.6133039487994271E-9</v>
      </c>
      <c r="AE61" s="9">
        <f t="shared" si="42"/>
        <v>3.723661120748826E-10</v>
      </c>
      <c r="AF61" s="9">
        <f t="shared" si="42"/>
        <v>1.9810642529854362E-9</v>
      </c>
      <c r="AG61" s="9">
        <f t="shared" si="42"/>
        <v>2.048955171636261E-9</v>
      </c>
      <c r="AH61" s="9">
        <f t="shared" si="42"/>
        <v>1.0864966131807273E-3</v>
      </c>
      <c r="AI61" s="9">
        <f t="shared" si="42"/>
        <v>9.9779632338382388E-5</v>
      </c>
      <c r="AJ61" s="9">
        <f t="shared" si="42"/>
        <v>8.8895523931956897E-5</v>
      </c>
      <c r="AK61" s="9">
        <f t="shared" si="42"/>
        <v>3.1800264658497047E-4</v>
      </c>
      <c r="AL61" s="9">
        <f t="shared" si="42"/>
        <v>1.4949253042907975E-7</v>
      </c>
      <c r="AM61" s="9">
        <f t="shared" si="42"/>
        <v>3.4406478563081316E-5</v>
      </c>
      <c r="AN61" s="9">
        <f t="shared" si="42"/>
        <v>3.8718350901162976E-2</v>
      </c>
      <c r="AO61" s="9">
        <f t="shared" si="42"/>
        <v>1.0680528699595726</v>
      </c>
      <c r="AP61" s="9">
        <f t="shared" si="42"/>
        <v>1.5098746203112295E-3</v>
      </c>
      <c r="AQ61" s="9">
        <f t="shared" si="42"/>
        <v>3.0773173056806833E-8</v>
      </c>
      <c r="AR61" s="9">
        <f t="shared" si="42"/>
        <v>0.26807837057621603</v>
      </c>
    </row>
    <row r="62" spans="1:44" ht="76" x14ac:dyDescent="0.35">
      <c r="A62" s="9" t="s">
        <v>216</v>
      </c>
      <c r="B62" s="9" t="s">
        <v>59</v>
      </c>
      <c r="C62" s="9" t="s">
        <v>191</v>
      </c>
      <c r="D62" s="9" t="s">
        <v>243</v>
      </c>
      <c r="E62" s="9" t="s">
        <v>214</v>
      </c>
      <c r="F62" s="9" t="s">
        <v>57</v>
      </c>
      <c r="G62" s="9" t="s">
        <v>242</v>
      </c>
      <c r="H62" s="9">
        <v>0.1</v>
      </c>
      <c r="I62" s="9" t="s">
        <v>253</v>
      </c>
      <c r="J62" s="9" t="b">
        <v>0</v>
      </c>
      <c r="K62" s="9" t="s">
        <v>173</v>
      </c>
      <c r="L62" s="9">
        <v>7.7066777005589532E-2</v>
      </c>
      <c r="M62" s="9">
        <v>6.402536531517956E-9</v>
      </c>
      <c r="N62" s="9">
        <v>1.4262036635624469E-9</v>
      </c>
      <c r="O62" s="9">
        <v>1.5477840105608141E-8</v>
      </c>
      <c r="P62" s="9">
        <v>6.9399782334895619E-9</v>
      </c>
      <c r="Q62" s="9">
        <v>2.163581304222899E-3</v>
      </c>
      <c r="R62" s="9">
        <v>2.041083242763148E-4</v>
      </c>
      <c r="S62" s="9">
        <v>1.595775567622508E-4</v>
      </c>
      <c r="T62" s="9">
        <v>5.2652088368769967E-4</v>
      </c>
      <c r="U62" s="9">
        <v>5.6672331668426052E-7</v>
      </c>
      <c r="V62" s="9">
        <v>4.7442212478853127E-5</v>
      </c>
      <c r="W62" s="9">
        <v>0.30783071783792282</v>
      </c>
      <c r="X62" s="9">
        <v>2.460357086066963</v>
      </c>
      <c r="Y62" s="9">
        <v>5.0258631874219159E-3</v>
      </c>
      <c r="Z62" s="9">
        <v>2.0096689658806739E-7</v>
      </c>
      <c r="AA62" s="9">
        <v>0.51339355905937734</v>
      </c>
      <c r="AB62" s="9">
        <f>Parameter!E48</f>
        <v>0.1</v>
      </c>
      <c r="AC62" s="9">
        <f t="shared" ref="AC62:AC67" si="43">AB62*L62</f>
        <v>7.7066777005589532E-3</v>
      </c>
      <c r="AD62" s="9">
        <f t="shared" ref="AD62:AD67" si="44">AB62*M62</f>
        <v>6.402536531517956E-10</v>
      </c>
      <c r="AE62" s="9">
        <f t="shared" ref="AE62:AE67" si="45">AB62*N62</f>
        <v>1.426203663562447E-10</v>
      </c>
      <c r="AF62" s="9">
        <f t="shared" ref="AF62:AF67" si="46">AB62*O62</f>
        <v>1.5477840105608141E-9</v>
      </c>
      <c r="AG62" s="9">
        <f t="shared" ref="AG62:AG67" si="47">AB62*P62</f>
        <v>6.9399782334895619E-10</v>
      </c>
      <c r="AH62" s="9">
        <f t="shared" ref="AH62:AH67" si="48">AB62*Q62</f>
        <v>2.163581304222899E-4</v>
      </c>
      <c r="AI62" s="9">
        <f t="shared" ref="AI62:AI67" si="49">AB62*R62</f>
        <v>2.041083242763148E-5</v>
      </c>
      <c r="AJ62" s="9">
        <f t="shared" ref="AJ62:AJ67" si="50">AB62*S62</f>
        <v>1.5957755676225079E-5</v>
      </c>
      <c r="AK62" s="9">
        <f t="shared" ref="AK62:AK67" si="51">AB62*T62</f>
        <v>5.2652088368769967E-5</v>
      </c>
      <c r="AL62" s="9">
        <f t="shared" ref="AL62:AL67" si="52">AB62*U62</f>
        <v>5.6672331668426054E-8</v>
      </c>
      <c r="AM62" s="9">
        <f t="shared" ref="AM62:AM67" si="53">AB62*V62</f>
        <v>4.7442212478853128E-6</v>
      </c>
      <c r="AN62" s="9">
        <f t="shared" ref="AN62:AN67" si="54">AB62*W62</f>
        <v>3.0783071783792283E-2</v>
      </c>
      <c r="AO62" s="9">
        <f t="shared" ref="AO62:AO67" si="55">AB62*X62</f>
        <v>0.24603570860669632</v>
      </c>
      <c r="AP62" s="9">
        <f t="shared" ref="AP62:AP67" si="56">AB62*Y62</f>
        <v>5.0258631874219156E-4</v>
      </c>
      <c r="AQ62" s="9">
        <f t="shared" ref="AQ62:AQ67" si="57">AB62*Z62</f>
        <v>2.009668965880674E-8</v>
      </c>
      <c r="AR62" s="9">
        <f t="shared" ref="AR62:AR67" si="58">AB62*AA62</f>
        <v>5.1339355905937738E-2</v>
      </c>
    </row>
    <row r="63" spans="1:44" ht="51" x14ac:dyDescent="0.35">
      <c r="A63" s="9" t="s">
        <v>219</v>
      </c>
      <c r="B63" s="9" t="s">
        <v>62</v>
      </c>
      <c r="C63" s="9" t="s">
        <v>190</v>
      </c>
      <c r="D63" s="9" t="s">
        <v>243</v>
      </c>
      <c r="E63" s="9" t="s">
        <v>214</v>
      </c>
      <c r="F63" s="9" t="s">
        <v>57</v>
      </c>
      <c r="G63" s="9" t="s">
        <v>242</v>
      </c>
      <c r="H63" s="9">
        <v>1</v>
      </c>
      <c r="I63" s="9" t="s">
        <v>253</v>
      </c>
      <c r="J63" s="9" t="b">
        <v>0</v>
      </c>
      <c r="K63" s="9" t="s">
        <v>175</v>
      </c>
      <c r="L63" s="9">
        <v>3.0974054272406911E-4</v>
      </c>
      <c r="M63" s="9">
        <v>1.5765961614265349E-11</v>
      </c>
      <c r="N63" s="9">
        <v>1.655245468212227E-11</v>
      </c>
      <c r="O63" s="9">
        <v>4.6494778693260929E-11</v>
      </c>
      <c r="P63" s="9">
        <v>4.9053654295195233E-12</v>
      </c>
      <c r="Q63" s="9">
        <v>5.4275347281213197E-5</v>
      </c>
      <c r="R63" s="9">
        <v>7.2594054247415423E-7</v>
      </c>
      <c r="S63" s="9">
        <v>1.630578789203003E-6</v>
      </c>
      <c r="T63" s="9">
        <v>2.5387297337461032E-6</v>
      </c>
      <c r="U63" s="9">
        <v>3.1719761261650253E-8</v>
      </c>
      <c r="V63" s="9">
        <v>2.2311383772157039E-7</v>
      </c>
      <c r="W63" s="9">
        <v>2.3178496694888599E-4</v>
      </c>
      <c r="X63" s="9">
        <v>1.9021901916218039E-3</v>
      </c>
      <c r="Y63" s="9">
        <v>1.5218652702543979E-4</v>
      </c>
      <c r="Z63" s="9">
        <v>8.1217964624151771E-10</v>
      </c>
      <c r="AA63" s="9">
        <v>7.1222998808550394E-3</v>
      </c>
      <c r="AB63" s="9">
        <f>Parameter!E49</f>
        <v>1</v>
      </c>
      <c r="AC63" s="9">
        <f t="shared" si="43"/>
        <v>3.0974054272406911E-4</v>
      </c>
      <c r="AD63" s="9">
        <f t="shared" si="44"/>
        <v>1.5765961614265349E-11</v>
      </c>
      <c r="AE63" s="9">
        <f t="shared" si="45"/>
        <v>1.655245468212227E-11</v>
      </c>
      <c r="AF63" s="9">
        <f t="shared" si="46"/>
        <v>4.6494778693260929E-11</v>
      </c>
      <c r="AG63" s="9">
        <f t="shared" si="47"/>
        <v>4.9053654295195233E-12</v>
      </c>
      <c r="AH63" s="9">
        <f t="shared" si="48"/>
        <v>5.4275347281213197E-5</v>
      </c>
      <c r="AI63" s="9">
        <f t="shared" si="49"/>
        <v>7.2594054247415423E-7</v>
      </c>
      <c r="AJ63" s="9">
        <f t="shared" si="50"/>
        <v>1.630578789203003E-6</v>
      </c>
      <c r="AK63" s="9">
        <f t="shared" si="51"/>
        <v>2.5387297337461032E-6</v>
      </c>
      <c r="AL63" s="9">
        <f t="shared" si="52"/>
        <v>3.1719761261650253E-8</v>
      </c>
      <c r="AM63" s="9">
        <f t="shared" si="53"/>
        <v>2.2311383772157039E-7</v>
      </c>
      <c r="AN63" s="9">
        <f t="shared" si="54"/>
        <v>2.3178496694888599E-4</v>
      </c>
      <c r="AO63" s="9">
        <f t="shared" si="55"/>
        <v>1.9021901916218039E-3</v>
      </c>
      <c r="AP63" s="9">
        <f t="shared" si="56"/>
        <v>1.5218652702543979E-4</v>
      </c>
      <c r="AQ63" s="9">
        <f t="shared" si="57"/>
        <v>8.1217964624151771E-10</v>
      </c>
      <c r="AR63" s="9">
        <f t="shared" si="58"/>
        <v>7.1222998808550394E-3</v>
      </c>
    </row>
    <row r="64" spans="1:44" ht="51" x14ac:dyDescent="0.35">
      <c r="A64" s="9" t="s">
        <v>222</v>
      </c>
      <c r="B64" s="9" t="s">
        <v>76</v>
      </c>
      <c r="C64" s="9" t="s">
        <v>190</v>
      </c>
      <c r="D64" s="9" t="s">
        <v>241</v>
      </c>
      <c r="E64" s="9" t="s">
        <v>214</v>
      </c>
      <c r="F64" s="9" t="s">
        <v>57</v>
      </c>
      <c r="G64" s="9" t="s">
        <v>242</v>
      </c>
      <c r="H64" s="9">
        <v>-0.73</v>
      </c>
      <c r="I64" s="9" t="s">
        <v>253</v>
      </c>
      <c r="J64" s="9" t="b">
        <v>0</v>
      </c>
      <c r="K64" s="9" t="s">
        <v>177</v>
      </c>
      <c r="L64" s="9">
        <v>4.1533967116424647E-3</v>
      </c>
      <c r="M64" s="9">
        <v>3.9717049824658621E-10</v>
      </c>
      <c r="N64" s="9">
        <v>2.9966971524019948E-10</v>
      </c>
      <c r="O64" s="9">
        <v>3.476046716543653E-10</v>
      </c>
      <c r="P64" s="9">
        <v>5.1334158201510101E-10</v>
      </c>
      <c r="Q64" s="9">
        <v>2.1018190807527829E-4</v>
      </c>
      <c r="R64" s="9">
        <v>2.7392161600459259E-5</v>
      </c>
      <c r="S64" s="9">
        <v>2.9057712043204831E-5</v>
      </c>
      <c r="T64" s="9">
        <v>9.9614994803967662E-5</v>
      </c>
      <c r="U64" s="9">
        <v>1.4528493378483049E-7</v>
      </c>
      <c r="V64" s="9">
        <v>8.6430791704034756E-6</v>
      </c>
      <c r="W64" s="9">
        <v>4.155343806156322E-3</v>
      </c>
      <c r="X64" s="9">
        <v>0.113904487023419</v>
      </c>
      <c r="Y64" s="9">
        <v>7.6105250105089437E-4</v>
      </c>
      <c r="Z64" s="9">
        <v>3.362208416897563E-8</v>
      </c>
      <c r="AA64" s="9">
        <v>5.8870639752513762E-2</v>
      </c>
      <c r="AB64" s="9">
        <f>Parameter!E50</f>
        <v>-0.73</v>
      </c>
      <c r="AC64" s="9">
        <f t="shared" si="43"/>
        <v>-3.0319795994989992E-3</v>
      </c>
      <c r="AD64" s="9">
        <f t="shared" si="44"/>
        <v>-2.8993446372000794E-10</v>
      </c>
      <c r="AE64" s="9">
        <f t="shared" si="45"/>
        <v>-2.1875889212534561E-10</v>
      </c>
      <c r="AF64" s="9">
        <f t="shared" si="46"/>
        <v>-2.5375141030768668E-10</v>
      </c>
      <c r="AG64" s="9">
        <f t="shared" si="47"/>
        <v>-3.7473935487102374E-10</v>
      </c>
      <c r="AH64" s="9">
        <f t="shared" si="48"/>
        <v>-1.5343279289495315E-4</v>
      </c>
      <c r="AI64" s="9">
        <f t="shared" si="49"/>
        <v>-1.9996277968335259E-5</v>
      </c>
      <c r="AJ64" s="9">
        <f t="shared" si="50"/>
        <v>-2.1212129791539525E-5</v>
      </c>
      <c r="AK64" s="9">
        <f t="shared" si="51"/>
        <v>-7.2718946206896395E-5</v>
      </c>
      <c r="AL64" s="9">
        <f t="shared" si="52"/>
        <v>-1.0605800166292626E-7</v>
      </c>
      <c r="AM64" s="9">
        <f t="shared" si="53"/>
        <v>-6.3094477943945374E-6</v>
      </c>
      <c r="AN64" s="9">
        <f t="shared" si="54"/>
        <v>-3.0334009784941151E-3</v>
      </c>
      <c r="AO64" s="9">
        <f t="shared" si="55"/>
        <v>-8.3150275527095863E-2</v>
      </c>
      <c r="AP64" s="9">
        <f t="shared" si="56"/>
        <v>-5.5556832576715283E-4</v>
      </c>
      <c r="AQ64" s="9">
        <f t="shared" si="57"/>
        <v>-2.4544121443352209E-8</v>
      </c>
      <c r="AR64" s="9">
        <f t="shared" si="58"/>
        <v>-4.2975567019335047E-2</v>
      </c>
    </row>
    <row r="65" spans="1:44" ht="63.5" x14ac:dyDescent="0.35">
      <c r="A65" s="9" t="s">
        <v>233</v>
      </c>
      <c r="B65" s="9" t="s">
        <v>77</v>
      </c>
      <c r="C65" s="9" t="s">
        <v>190</v>
      </c>
      <c r="D65" s="9" t="s">
        <v>241</v>
      </c>
      <c r="E65" s="9" t="s">
        <v>214</v>
      </c>
      <c r="F65" s="9" t="s">
        <v>57</v>
      </c>
      <c r="G65" s="9" t="s">
        <v>242</v>
      </c>
      <c r="H65" s="9">
        <v>-1</v>
      </c>
      <c r="I65" s="9" t="s">
        <v>253</v>
      </c>
      <c r="J65" s="9" t="b">
        <v>0</v>
      </c>
      <c r="K65" s="9" t="s">
        <v>179</v>
      </c>
      <c r="L65" s="9">
        <v>-1.7948668467521481E-2</v>
      </c>
      <c r="M65" s="9">
        <v>-3.2472187977533741E-9</v>
      </c>
      <c r="N65" s="9">
        <v>-4.3186967716186122E-10</v>
      </c>
      <c r="O65" s="9">
        <v>-6.4052989783904776E-10</v>
      </c>
      <c r="P65" s="9">
        <v>-1.7247913377288089E-9</v>
      </c>
      <c r="Q65" s="9">
        <v>-9.6929592837217732E-4</v>
      </c>
      <c r="R65" s="9">
        <v>-9.8639137336612015E-5</v>
      </c>
      <c r="S65" s="9">
        <v>-9.2519319258068332E-5</v>
      </c>
      <c r="T65" s="9">
        <v>-3.3553077468935082E-4</v>
      </c>
      <c r="U65" s="9">
        <v>-1.671584391619297E-7</v>
      </c>
      <c r="V65" s="9">
        <v>-3.5748591271868967E-5</v>
      </c>
      <c r="W65" s="9">
        <v>-1.067369112891592E-2</v>
      </c>
      <c r="X65" s="9">
        <v>-0.9032652466883504</v>
      </c>
      <c r="Y65" s="9">
        <v>-1.410670100310751E-3</v>
      </c>
      <c r="Z65" s="9">
        <v>-3.4408425195110783E-8</v>
      </c>
      <c r="AA65" s="9">
        <v>-0.25259228180875831</v>
      </c>
      <c r="AB65" s="9">
        <f>Parameter!E51</f>
        <v>-1</v>
      </c>
      <c r="AC65" s="9">
        <f t="shared" si="43"/>
        <v>1.7948668467521481E-2</v>
      </c>
      <c r="AD65" s="9">
        <f t="shared" si="44"/>
        <v>3.2472187977533741E-9</v>
      </c>
      <c r="AE65" s="9">
        <f t="shared" si="45"/>
        <v>4.3186967716186122E-10</v>
      </c>
      <c r="AF65" s="9">
        <f t="shared" si="46"/>
        <v>6.4052989783904776E-10</v>
      </c>
      <c r="AG65" s="9">
        <f t="shared" si="47"/>
        <v>1.7247913377288089E-9</v>
      </c>
      <c r="AH65" s="9">
        <f t="shared" si="48"/>
        <v>9.6929592837217732E-4</v>
      </c>
      <c r="AI65" s="9">
        <f t="shared" si="49"/>
        <v>9.8639137336612015E-5</v>
      </c>
      <c r="AJ65" s="9">
        <f t="shared" si="50"/>
        <v>9.2519319258068332E-5</v>
      </c>
      <c r="AK65" s="9">
        <f t="shared" si="51"/>
        <v>3.3553077468935082E-4</v>
      </c>
      <c r="AL65" s="9">
        <f t="shared" si="52"/>
        <v>1.671584391619297E-7</v>
      </c>
      <c r="AM65" s="9">
        <f t="shared" si="53"/>
        <v>3.5748591271868967E-5</v>
      </c>
      <c r="AN65" s="9">
        <f t="shared" si="54"/>
        <v>1.067369112891592E-2</v>
      </c>
      <c r="AO65" s="9">
        <f t="shared" si="55"/>
        <v>0.9032652466883504</v>
      </c>
      <c r="AP65" s="9">
        <f t="shared" si="56"/>
        <v>1.410670100310751E-3</v>
      </c>
      <c r="AQ65" s="9">
        <f t="shared" si="57"/>
        <v>3.4408425195110783E-8</v>
      </c>
      <c r="AR65" s="9">
        <f t="shared" si="58"/>
        <v>0.25259228180875831</v>
      </c>
    </row>
    <row r="66" spans="1:44" ht="51" x14ac:dyDescent="0.35">
      <c r="A66" s="9" t="s">
        <v>234</v>
      </c>
      <c r="B66" s="9" t="s">
        <v>78</v>
      </c>
      <c r="C66" s="9" t="s">
        <v>190</v>
      </c>
      <c r="D66" s="9" t="s">
        <v>247</v>
      </c>
      <c r="E66" s="9" t="s">
        <v>214</v>
      </c>
      <c r="F66" s="9" t="s">
        <v>57</v>
      </c>
      <c r="G66" s="9" t="s">
        <v>242</v>
      </c>
      <c r="H66" s="9">
        <v>1.7100000000000001E-9</v>
      </c>
      <c r="I66" s="9" t="s">
        <v>254</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235</v>
      </c>
      <c r="B67" s="9" t="s">
        <v>79</v>
      </c>
      <c r="C67" s="9" t="s">
        <v>190</v>
      </c>
      <c r="D67" s="9" t="s">
        <v>247</v>
      </c>
      <c r="E67" s="9" t="s">
        <v>214</v>
      </c>
      <c r="F67" s="9" t="s">
        <v>57</v>
      </c>
      <c r="G67" s="9" t="s">
        <v>242</v>
      </c>
      <c r="H67" s="9">
        <v>2.3099999999999998E-8</v>
      </c>
      <c r="I67" s="9" t="s">
        <v>254</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215</v>
      </c>
      <c r="B68" s="9" t="s">
        <v>58</v>
      </c>
      <c r="C68" s="9" t="s">
        <v>190</v>
      </c>
      <c r="D68" s="9" t="s">
        <v>242</v>
      </c>
      <c r="E68" s="9" t="s">
        <v>215</v>
      </c>
      <c r="F68" s="9" t="s">
        <v>58</v>
      </c>
      <c r="G68" s="9" t="s">
        <v>242</v>
      </c>
      <c r="H68" s="9">
        <v>-1</v>
      </c>
      <c r="I68" s="9" t="s">
        <v>252</v>
      </c>
      <c r="J68" s="9" t="b">
        <v>0</v>
      </c>
      <c r="AB68" s="9">
        <f>H68</f>
        <v>-1</v>
      </c>
      <c r="AC68" s="9">
        <f t="shared" ref="AC68:AR68" si="59">+AC69+AC70+AC71+AC72</f>
        <v>2.1802007317800957E-2</v>
      </c>
      <c r="AD68" s="9">
        <f t="shared" si="59"/>
        <v>3.5673456243292719E-9</v>
      </c>
      <c r="AE68" s="9">
        <f t="shared" si="59"/>
        <v>5.0326236633998355E-10</v>
      </c>
      <c r="AF68" s="9">
        <f t="shared" si="59"/>
        <v>1.4144288793194547E-9</v>
      </c>
      <c r="AG68" s="9">
        <f t="shared" si="59"/>
        <v>2.0717902494032872E-9</v>
      </c>
      <c r="AH68" s="9">
        <f t="shared" si="59"/>
        <v>1.0774749935833223E-3</v>
      </c>
      <c r="AI68" s="9">
        <f t="shared" si="59"/>
        <v>1.0884455355042775E-4</v>
      </c>
      <c r="AJ68" s="9">
        <f t="shared" si="59"/>
        <v>1.0049819709618087E-4</v>
      </c>
      <c r="AK68" s="9">
        <f t="shared" si="59"/>
        <v>3.6185681887373577E-4</v>
      </c>
      <c r="AL68" s="9">
        <f t="shared" si="59"/>
        <v>1.9549460499614273E-7</v>
      </c>
      <c r="AM68" s="9">
        <f t="shared" si="59"/>
        <v>3.8120701895811622E-5</v>
      </c>
      <c r="AN68" s="9">
        <f t="shared" si="59"/>
        <v>2.6128431020812061E-2</v>
      </c>
      <c r="AO68" s="9">
        <f t="shared" si="59"/>
        <v>1.0262831009916986</v>
      </c>
      <c r="AP68" s="9">
        <f t="shared" si="59"/>
        <v>1.6619632596818468E-3</v>
      </c>
      <c r="AQ68" s="9">
        <f t="shared" si="59"/>
        <v>4.4456770024514151E-8</v>
      </c>
      <c r="AR68" s="9">
        <f t="shared" si="59"/>
        <v>0.27826195976172718</v>
      </c>
    </row>
    <row r="69" spans="1:44" ht="76" x14ac:dyDescent="0.35">
      <c r="A69" s="9" t="s">
        <v>216</v>
      </c>
      <c r="B69" s="9" t="s">
        <v>59</v>
      </c>
      <c r="C69" s="9" t="s">
        <v>191</v>
      </c>
      <c r="D69" s="9" t="s">
        <v>243</v>
      </c>
      <c r="E69" s="9" t="s">
        <v>215</v>
      </c>
      <c r="F69" s="9" t="s">
        <v>58</v>
      </c>
      <c r="G69" s="9" t="s">
        <v>242</v>
      </c>
      <c r="H69" s="9">
        <v>0.05</v>
      </c>
      <c r="I69" s="9" t="s">
        <v>253</v>
      </c>
      <c r="J69" s="9" t="b">
        <v>0</v>
      </c>
      <c r="K69" s="9" t="s">
        <v>181</v>
      </c>
      <c r="L69" s="9">
        <v>7.7066777005589532E-2</v>
      </c>
      <c r="M69" s="9">
        <v>6.402536531517956E-9</v>
      </c>
      <c r="N69" s="9">
        <v>1.4262036635624469E-9</v>
      </c>
      <c r="O69" s="9">
        <v>1.5477840105608141E-8</v>
      </c>
      <c r="P69" s="9">
        <v>6.9399782334895619E-9</v>
      </c>
      <c r="Q69" s="9">
        <v>2.163581304222899E-3</v>
      </c>
      <c r="R69" s="9">
        <v>2.041083242763148E-4</v>
      </c>
      <c r="S69" s="9">
        <v>1.595775567622508E-4</v>
      </c>
      <c r="T69" s="9">
        <v>5.2652088368769967E-4</v>
      </c>
      <c r="U69" s="9">
        <v>5.6672331668426052E-7</v>
      </c>
      <c r="V69" s="9">
        <v>4.7442212478853127E-5</v>
      </c>
      <c r="W69" s="9">
        <v>0.30783071783792282</v>
      </c>
      <c r="X69" s="9">
        <v>2.460357086066963</v>
      </c>
      <c r="Y69" s="9">
        <v>5.0258631874219159E-3</v>
      </c>
      <c r="Z69" s="9">
        <v>2.0096689658806739E-7</v>
      </c>
      <c r="AA69" s="9">
        <v>0.51339355905937734</v>
      </c>
      <c r="AB69" s="9">
        <f>Parameter!E52</f>
        <v>0.05</v>
      </c>
      <c r="AC69" s="9">
        <f>AB69*L69</f>
        <v>3.8533388502794766E-3</v>
      </c>
      <c r="AD69" s="9">
        <f>AB69*M69</f>
        <v>3.201268265758978E-10</v>
      </c>
      <c r="AE69" s="9">
        <f>AB69*N69</f>
        <v>7.1310183178122352E-11</v>
      </c>
      <c r="AF69" s="9">
        <f>AB69*O69</f>
        <v>7.7389200528040703E-10</v>
      </c>
      <c r="AG69" s="9">
        <f>AB69*P69</f>
        <v>3.469989116744781E-10</v>
      </c>
      <c r="AH69" s="9">
        <f>AB69*Q69</f>
        <v>1.0817906521114495E-4</v>
      </c>
      <c r="AI69" s="9">
        <f>AB69*R69</f>
        <v>1.020541621381574E-5</v>
      </c>
      <c r="AJ69" s="9">
        <f>AB69*S69</f>
        <v>7.9788778381125396E-6</v>
      </c>
      <c r="AK69" s="9">
        <f>AB69*T69</f>
        <v>2.6326044184384983E-5</v>
      </c>
      <c r="AL69" s="9">
        <f>AB69*U69</f>
        <v>2.8336165834213027E-8</v>
      </c>
      <c r="AM69" s="9">
        <f>AB69*V69</f>
        <v>2.3721106239426564E-6</v>
      </c>
      <c r="AN69" s="9">
        <f>AB69*W69</f>
        <v>1.5391535891896142E-2</v>
      </c>
      <c r="AO69" s="9">
        <f>AB69*X69</f>
        <v>0.12301785430334816</v>
      </c>
      <c r="AP69" s="9">
        <f>AB69*Y69</f>
        <v>2.5129315937109578E-4</v>
      </c>
      <c r="AQ69" s="9">
        <f>AB69*Z69</f>
        <v>1.004834482940337E-8</v>
      </c>
      <c r="AR69" s="9">
        <f>AB69*AA69</f>
        <v>2.5669677952968869E-2</v>
      </c>
    </row>
    <row r="70" spans="1:44" ht="63.5" x14ac:dyDescent="0.35">
      <c r="A70" s="9" t="s">
        <v>233</v>
      </c>
      <c r="B70" s="9" t="s">
        <v>77</v>
      </c>
      <c r="C70" s="9" t="s">
        <v>190</v>
      </c>
      <c r="D70" s="9" t="s">
        <v>241</v>
      </c>
      <c r="E70" s="9" t="s">
        <v>215</v>
      </c>
      <c r="F70" s="9" t="s">
        <v>58</v>
      </c>
      <c r="G70" s="9" t="s">
        <v>242</v>
      </c>
      <c r="H70" s="9">
        <v>-1</v>
      </c>
      <c r="I70" s="9" t="s">
        <v>253</v>
      </c>
      <c r="J70" s="9" t="b">
        <v>0</v>
      </c>
      <c r="K70" s="9" t="s">
        <v>183</v>
      </c>
      <c r="L70" s="9">
        <v>-1.7948668467521481E-2</v>
      </c>
      <c r="M70" s="9">
        <v>-3.2472187977533741E-9</v>
      </c>
      <c r="N70" s="9">
        <v>-4.3186967716186122E-10</v>
      </c>
      <c r="O70" s="9">
        <v>-6.4052989783904776E-10</v>
      </c>
      <c r="P70" s="9">
        <v>-1.7247913377288089E-9</v>
      </c>
      <c r="Q70" s="9">
        <v>-9.6929592837217732E-4</v>
      </c>
      <c r="R70" s="9">
        <v>-9.8639137336612015E-5</v>
      </c>
      <c r="S70" s="9">
        <v>-9.2519319258068332E-5</v>
      </c>
      <c r="T70" s="9">
        <v>-3.3553077468935082E-4</v>
      </c>
      <c r="U70" s="9">
        <v>-1.671584391619297E-7</v>
      </c>
      <c r="V70" s="9">
        <v>-3.5748591271868967E-5</v>
      </c>
      <c r="W70" s="9">
        <v>-1.067369112891592E-2</v>
      </c>
      <c r="X70" s="9">
        <v>-0.9032652466883504</v>
      </c>
      <c r="Y70" s="9">
        <v>-1.410670100310751E-3</v>
      </c>
      <c r="Z70" s="9">
        <v>-3.4408425195110783E-8</v>
      </c>
      <c r="AA70" s="9">
        <v>-0.25259228180875831</v>
      </c>
      <c r="AB70" s="9">
        <f>Parameter!E53</f>
        <v>-1</v>
      </c>
      <c r="AC70" s="9">
        <f>AB70*L70</f>
        <v>1.7948668467521481E-2</v>
      </c>
      <c r="AD70" s="9">
        <f>AB70*M70</f>
        <v>3.2472187977533741E-9</v>
      </c>
      <c r="AE70" s="9">
        <f>AB70*N70</f>
        <v>4.3186967716186122E-10</v>
      </c>
      <c r="AF70" s="9">
        <f>AB70*O70</f>
        <v>6.4052989783904776E-10</v>
      </c>
      <c r="AG70" s="9">
        <f>AB70*P70</f>
        <v>1.7247913377288089E-9</v>
      </c>
      <c r="AH70" s="9">
        <f>AB70*Q70</f>
        <v>9.6929592837217732E-4</v>
      </c>
      <c r="AI70" s="9">
        <f>AB70*R70</f>
        <v>9.8639137336612015E-5</v>
      </c>
      <c r="AJ70" s="9">
        <f>AB70*S70</f>
        <v>9.2519319258068332E-5</v>
      </c>
      <c r="AK70" s="9">
        <f>AB70*T70</f>
        <v>3.3553077468935082E-4</v>
      </c>
      <c r="AL70" s="9">
        <f>AB70*U70</f>
        <v>1.671584391619297E-7</v>
      </c>
      <c r="AM70" s="9">
        <f>AB70*V70</f>
        <v>3.5748591271868967E-5</v>
      </c>
      <c r="AN70" s="9">
        <f>AB70*W70</f>
        <v>1.067369112891592E-2</v>
      </c>
      <c r="AO70" s="9">
        <f>AB70*X70</f>
        <v>0.9032652466883504</v>
      </c>
      <c r="AP70" s="9">
        <f>AB70*Y70</f>
        <v>1.410670100310751E-3</v>
      </c>
      <c r="AQ70" s="9">
        <f>AB70*Z70</f>
        <v>3.4408425195110783E-8</v>
      </c>
      <c r="AR70" s="9">
        <f>AB70*AA70</f>
        <v>0.25259228180875831</v>
      </c>
    </row>
    <row r="71" spans="1:44" ht="51" x14ac:dyDescent="0.35">
      <c r="A71" s="9" t="s">
        <v>234</v>
      </c>
      <c r="B71" s="9" t="s">
        <v>78</v>
      </c>
      <c r="C71" s="9" t="s">
        <v>190</v>
      </c>
      <c r="D71" s="9" t="s">
        <v>247</v>
      </c>
      <c r="E71" s="9" t="s">
        <v>215</v>
      </c>
      <c r="F71" s="9" t="s">
        <v>58</v>
      </c>
      <c r="G71" s="9" t="s">
        <v>242</v>
      </c>
      <c r="H71" s="9">
        <v>1.7100000000000001E-9</v>
      </c>
      <c r="I71" s="9" t="s">
        <v>254</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235</v>
      </c>
      <c r="B72" s="9" t="s">
        <v>79</v>
      </c>
      <c r="C72" s="9" t="s">
        <v>190</v>
      </c>
      <c r="D72" s="9" t="s">
        <v>247</v>
      </c>
      <c r="E72" s="9" t="s">
        <v>215</v>
      </c>
      <c r="F72" s="9" t="s">
        <v>58</v>
      </c>
      <c r="G72" s="9" t="s">
        <v>242</v>
      </c>
      <c r="H72" s="9">
        <v>2.3099999999999998E-8</v>
      </c>
      <c r="I72" s="9" t="s">
        <v>254</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G17"/>
  <sheetViews>
    <sheetView workbookViewId="0"/>
  </sheetViews>
  <sheetFormatPr baseColWidth="10" defaultColWidth="8.7265625" defaultRowHeight="14.5" x14ac:dyDescent="0.35"/>
  <cols>
    <col min="2" max="2" width="42.81640625" customWidth="1"/>
    <col min="4" max="4" width="14.26953125" customWidth="1"/>
  </cols>
  <sheetData>
    <row r="1" spans="1:7" ht="26.5" x14ac:dyDescent="0.35">
      <c r="B1" s="5" t="s">
        <v>275</v>
      </c>
      <c r="C1" s="5" t="s">
        <v>189</v>
      </c>
      <c r="D1" s="5" t="s">
        <v>307</v>
      </c>
      <c r="E1" s="5" t="s">
        <v>308</v>
      </c>
      <c r="F1" s="5" t="s">
        <v>310</v>
      </c>
      <c r="G1" s="5" t="s">
        <v>327</v>
      </c>
    </row>
    <row r="2" spans="1:7" ht="63.5" x14ac:dyDescent="0.35">
      <c r="A2" s="5" t="s">
        <v>0</v>
      </c>
      <c r="B2" s="6" t="s">
        <v>276</v>
      </c>
      <c r="C2" s="6" t="s">
        <v>292</v>
      </c>
      <c r="D2" s="6">
        <v>8400</v>
      </c>
      <c r="E2" s="6" t="s">
        <v>309</v>
      </c>
      <c r="F2" s="6" t="s">
        <v>311</v>
      </c>
      <c r="G2" s="6" t="s">
        <v>328</v>
      </c>
    </row>
    <row r="3" spans="1:7" ht="63.5" x14ac:dyDescent="0.35">
      <c r="A3" s="5" t="s">
        <v>5</v>
      </c>
      <c r="B3" s="6" t="s">
        <v>277</v>
      </c>
      <c r="C3" s="6" t="s">
        <v>293</v>
      </c>
      <c r="D3" s="6">
        <v>2.3400000000000001E-2</v>
      </c>
      <c r="E3" s="6" t="s">
        <v>309</v>
      </c>
      <c r="F3" s="6" t="s">
        <v>312</v>
      </c>
      <c r="G3" s="6" t="s">
        <v>329</v>
      </c>
    </row>
    <row r="4" spans="1:7" ht="76" x14ac:dyDescent="0.35">
      <c r="A4" s="5" t="s">
        <v>6</v>
      </c>
      <c r="B4" s="6" t="s">
        <v>278</v>
      </c>
      <c r="C4" s="6" t="s">
        <v>294</v>
      </c>
      <c r="D4" s="6">
        <v>3.8500000000000001E-5</v>
      </c>
      <c r="E4" s="6" t="s">
        <v>309</v>
      </c>
      <c r="F4" s="6" t="s">
        <v>313</v>
      </c>
      <c r="G4" s="6" t="s">
        <v>330</v>
      </c>
    </row>
    <row r="5" spans="1:7" ht="76" x14ac:dyDescent="0.35">
      <c r="A5" s="5" t="s">
        <v>7</v>
      </c>
      <c r="B5" s="6" t="s">
        <v>279</v>
      </c>
      <c r="C5" s="6" t="s">
        <v>294</v>
      </c>
      <c r="D5" s="6">
        <v>4.75E-4</v>
      </c>
      <c r="E5" s="6" t="s">
        <v>309</v>
      </c>
      <c r="F5" s="6" t="s">
        <v>314</v>
      </c>
      <c r="G5" s="6" t="s">
        <v>330</v>
      </c>
    </row>
    <row r="6" spans="1:7" ht="51" x14ac:dyDescent="0.35">
      <c r="A6" s="5" t="s">
        <v>8</v>
      </c>
      <c r="B6" s="6" t="s">
        <v>280</v>
      </c>
      <c r="C6" s="6" t="s">
        <v>295</v>
      </c>
      <c r="D6" s="6">
        <v>7.18E-4</v>
      </c>
      <c r="E6" s="6" t="s">
        <v>309</v>
      </c>
      <c r="F6" s="6" t="s">
        <v>315</v>
      </c>
      <c r="G6" s="6" t="s">
        <v>331</v>
      </c>
    </row>
    <row r="7" spans="1:7" ht="76" x14ac:dyDescent="0.35">
      <c r="A7" s="5" t="s">
        <v>9</v>
      </c>
      <c r="B7" s="6" t="s">
        <v>281</v>
      </c>
      <c r="C7" s="6" t="s">
        <v>296</v>
      </c>
      <c r="D7" s="6">
        <v>4220</v>
      </c>
      <c r="E7" s="6" t="s">
        <v>309</v>
      </c>
      <c r="F7" s="6" t="s">
        <v>316</v>
      </c>
      <c r="G7" s="6" t="s">
        <v>332</v>
      </c>
    </row>
    <row r="8" spans="1:7" ht="88.5" x14ac:dyDescent="0.35">
      <c r="A8" s="5" t="s">
        <v>10</v>
      </c>
      <c r="B8" s="6" t="s">
        <v>282</v>
      </c>
      <c r="C8" s="6" t="s">
        <v>297</v>
      </c>
      <c r="D8" s="6">
        <v>40.6</v>
      </c>
      <c r="E8" s="6" t="s">
        <v>309</v>
      </c>
      <c r="F8" s="6" t="s">
        <v>317</v>
      </c>
      <c r="G8" s="6" t="s">
        <v>333</v>
      </c>
    </row>
    <row r="9" spans="1:7" ht="63.5" x14ac:dyDescent="0.35">
      <c r="A9" s="5" t="s">
        <v>11</v>
      </c>
      <c r="B9" s="6" t="s">
        <v>283</v>
      </c>
      <c r="C9" s="6" t="s">
        <v>298</v>
      </c>
      <c r="D9" s="6">
        <v>55.5</v>
      </c>
      <c r="E9" s="6" t="s">
        <v>309</v>
      </c>
      <c r="F9" s="6" t="s">
        <v>318</v>
      </c>
      <c r="G9" s="6" t="s">
        <v>334</v>
      </c>
    </row>
    <row r="10" spans="1:7" ht="63.5" x14ac:dyDescent="0.35">
      <c r="A10" s="5" t="s">
        <v>12</v>
      </c>
      <c r="B10" s="6" t="s">
        <v>284</v>
      </c>
      <c r="C10" s="6" t="s">
        <v>299</v>
      </c>
      <c r="D10" s="6">
        <v>177</v>
      </c>
      <c r="E10" s="6" t="s">
        <v>309</v>
      </c>
      <c r="F10" s="6" t="s">
        <v>319</v>
      </c>
      <c r="G10" s="6" t="s">
        <v>335</v>
      </c>
    </row>
    <row r="11" spans="1:7" ht="113.5" x14ac:dyDescent="0.35">
      <c r="A11" s="5" t="s">
        <v>13</v>
      </c>
      <c r="B11" s="6" t="s">
        <v>285</v>
      </c>
      <c r="C11" s="6" t="s">
        <v>300</v>
      </c>
      <c r="D11" s="6">
        <v>0.73399999999999999</v>
      </c>
      <c r="E11" s="6" t="s">
        <v>309</v>
      </c>
      <c r="F11" s="6" t="s">
        <v>320</v>
      </c>
      <c r="G11" s="6" t="s">
        <v>336</v>
      </c>
    </row>
    <row r="12" spans="1:7" ht="113.5" x14ac:dyDescent="0.35">
      <c r="A12" s="5" t="s">
        <v>14</v>
      </c>
      <c r="B12" s="6" t="s">
        <v>286</v>
      </c>
      <c r="C12" s="6" t="s">
        <v>301</v>
      </c>
      <c r="D12" s="6">
        <v>28.3</v>
      </c>
      <c r="E12" s="6" t="s">
        <v>309</v>
      </c>
      <c r="F12" s="6" t="s">
        <v>321</v>
      </c>
      <c r="G12" s="6" t="s">
        <v>337</v>
      </c>
    </row>
    <row r="13" spans="1:7" ht="88.5" x14ac:dyDescent="0.35">
      <c r="A13" s="5" t="s">
        <v>15</v>
      </c>
      <c r="B13" s="6" t="s">
        <v>287</v>
      </c>
      <c r="C13" s="6" t="s">
        <v>302</v>
      </c>
      <c r="D13" s="6">
        <v>11800</v>
      </c>
      <c r="E13" s="6" t="s">
        <v>309</v>
      </c>
      <c r="F13" s="6" t="s">
        <v>322</v>
      </c>
      <c r="G13" s="6" t="s">
        <v>338</v>
      </c>
    </row>
    <row r="14" spans="1:7" ht="51" x14ac:dyDescent="0.35">
      <c r="A14" s="5" t="s">
        <v>16</v>
      </c>
      <c r="B14" s="6" t="s">
        <v>288</v>
      </c>
      <c r="C14" s="6" t="s">
        <v>303</v>
      </c>
      <c r="D14" s="6">
        <v>1400000</v>
      </c>
      <c r="E14" s="6" t="s">
        <v>309</v>
      </c>
      <c r="F14" s="6" t="s">
        <v>323</v>
      </c>
      <c r="G14" s="6" t="s">
        <v>339</v>
      </c>
    </row>
    <row r="15" spans="1:7" ht="138.5" x14ac:dyDescent="0.35">
      <c r="A15" s="5" t="s">
        <v>17</v>
      </c>
      <c r="B15" s="6" t="s">
        <v>289</v>
      </c>
      <c r="C15" s="6" t="s">
        <v>304</v>
      </c>
      <c r="D15" s="6">
        <v>11500</v>
      </c>
      <c r="E15" s="6" t="s">
        <v>309</v>
      </c>
      <c r="F15" s="6" t="s">
        <v>324</v>
      </c>
      <c r="G15" s="6" t="s">
        <v>340</v>
      </c>
    </row>
    <row r="16" spans="1:7" ht="101" x14ac:dyDescent="0.35">
      <c r="A16" s="5" t="s">
        <v>18</v>
      </c>
      <c r="B16" s="6" t="s">
        <v>290</v>
      </c>
      <c r="C16" s="6" t="s">
        <v>305</v>
      </c>
      <c r="D16" s="6">
        <v>6.3600000000000004E-2</v>
      </c>
      <c r="E16" s="6" t="s">
        <v>309</v>
      </c>
      <c r="F16" s="6" t="s">
        <v>325</v>
      </c>
      <c r="G16" s="6" t="s">
        <v>341</v>
      </c>
    </row>
    <row r="17" spans="1:7" ht="88.5" x14ac:dyDescent="0.35">
      <c r="A17" s="5" t="s">
        <v>19</v>
      </c>
      <c r="B17" s="6" t="s">
        <v>291</v>
      </c>
      <c r="C17" s="6" t="s">
        <v>306</v>
      </c>
      <c r="D17" s="6">
        <v>65300</v>
      </c>
      <c r="E17" s="6" t="s">
        <v>309</v>
      </c>
      <c r="F17" s="6" t="s">
        <v>326</v>
      </c>
      <c r="G17" s="6" t="s">
        <v>342</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Q2"/>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199</v>
      </c>
      <c r="B2" s="6">
        <v>6.3807937685053807E-6</v>
      </c>
      <c r="C2" s="6">
        <v>2.6576930854145432E-6</v>
      </c>
      <c r="D2" s="6">
        <v>3.3938816672808737E-5</v>
      </c>
      <c r="E2" s="6">
        <v>8.9799620101254655E-6</v>
      </c>
      <c r="F2" s="6">
        <v>5.0736769663489614E-6</v>
      </c>
      <c r="G2" s="6">
        <v>4.1395525109773863E-6</v>
      </c>
      <c r="H2" s="6">
        <v>8.552100244731553E-6</v>
      </c>
      <c r="I2" s="6">
        <v>9.8686148730317145E-6</v>
      </c>
      <c r="J2" s="6">
        <v>5.4808462808697244E-6</v>
      </c>
      <c r="K2" s="6">
        <v>1.3996215418625011E-6</v>
      </c>
      <c r="L2" s="6">
        <v>3.122685449444762E-6</v>
      </c>
      <c r="M2" s="6">
        <v>5.384963386601601E-6</v>
      </c>
      <c r="N2" s="6">
        <v>1.31514810068905E-6</v>
      </c>
      <c r="O2" s="6">
        <v>1.659228006038653E-6</v>
      </c>
      <c r="P2" s="6">
        <v>1.7093652121176001E-6</v>
      </c>
      <c r="Q2" s="6">
        <v>5.9816757578590468E-5</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Q2"/>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199</v>
      </c>
      <c r="B2" s="6">
        <v>6.380608781625754E-6</v>
      </c>
      <c r="C2" s="6">
        <v>2.657591545608519E-6</v>
      </c>
      <c r="D2" s="6">
        <v>3.3938038531680728E-5</v>
      </c>
      <c r="E2" s="6">
        <v>8.9797324215413696E-6</v>
      </c>
      <c r="F2" s="6">
        <v>5.0735370118050399E-6</v>
      </c>
      <c r="G2" s="6">
        <v>4.1393999127140863E-6</v>
      </c>
      <c r="H2" s="6">
        <v>8.5518559040877911E-6</v>
      </c>
      <c r="I2" s="6">
        <v>9.8682879057766145E-6</v>
      </c>
      <c r="J2" s="6">
        <v>5.4807095317191791E-6</v>
      </c>
      <c r="K2" s="6">
        <v>1.399603265860833E-6</v>
      </c>
      <c r="L2" s="6">
        <v>3.1226075572407811E-6</v>
      </c>
      <c r="M2" s="6">
        <v>5.3848050429448889E-6</v>
      </c>
      <c r="N2" s="6">
        <v>1.3151433934639869E-6</v>
      </c>
      <c r="O2" s="6">
        <v>1.6592102930476631E-6</v>
      </c>
      <c r="P2" s="6">
        <v>1.709334730927139E-6</v>
      </c>
      <c r="Q2" s="6">
        <v>5.981454732410169E-5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SUMPRODUCT(Waste_Generation_default!B3:'Waste_Generation_default'!B5,B3:B5)</f>
        <v>6.3807937685053807E-6</v>
      </c>
      <c r="C2" s="6">
        <f>SUMPRODUCT(Waste_Generation_default!B3:'Waste_Generation_default'!B5,C3:C5)</f>
        <v>2.6576930854145432E-6</v>
      </c>
      <c r="D2" s="6">
        <f>SUMPRODUCT(Waste_Generation_default!B3:'Waste_Generation_default'!B5,D3:D5)</f>
        <v>3.3938816672808737E-5</v>
      </c>
      <c r="E2" s="6">
        <f>SUMPRODUCT(Waste_Generation_default!B3:'Waste_Generation_default'!B5,E3:E5)</f>
        <v>8.9799620101254672E-6</v>
      </c>
      <c r="F2" s="6">
        <f>SUMPRODUCT(Waste_Generation_default!B3:'Waste_Generation_default'!B5,F3:F5)</f>
        <v>5.0736769663489622E-6</v>
      </c>
      <c r="G2" s="6">
        <f>SUMPRODUCT(Waste_Generation_default!B3:'Waste_Generation_default'!B5,G3:G5)</f>
        <v>4.1395525109773863E-6</v>
      </c>
      <c r="H2" s="6">
        <f>SUMPRODUCT(Waste_Generation_default!B3:'Waste_Generation_default'!B5,H3:H5)</f>
        <v>8.552100244731553E-6</v>
      </c>
      <c r="I2" s="6">
        <f>SUMPRODUCT(Waste_Generation_default!B3:'Waste_Generation_default'!B5,I3:I5)</f>
        <v>9.8686148730317162E-6</v>
      </c>
      <c r="J2" s="6">
        <f>SUMPRODUCT(Waste_Generation_default!B3:'Waste_Generation_default'!B5,J3:J5)</f>
        <v>5.4808462808697244E-6</v>
      </c>
      <c r="K2" s="6">
        <f>SUMPRODUCT(Waste_Generation_default!B3:'Waste_Generation_default'!B5,K3:K5)</f>
        <v>1.3996215418625013E-6</v>
      </c>
      <c r="L2" s="6">
        <f>SUMPRODUCT(Waste_Generation_default!B3:'Waste_Generation_default'!B5,L3:L5)</f>
        <v>3.1226854494447624E-6</v>
      </c>
      <c r="M2" s="6">
        <f>SUMPRODUCT(Waste_Generation_default!B3:'Waste_Generation_default'!B5,M3:M5)</f>
        <v>5.384963386601601E-6</v>
      </c>
      <c r="N2" s="6">
        <f>SUMPRODUCT(Waste_Generation_default!B3:'Waste_Generation_default'!B5,N3:N5)</f>
        <v>1.31514810068905E-6</v>
      </c>
      <c r="O2" s="6">
        <f>SUMPRODUCT(Waste_Generation_default!B3:'Waste_Generation_default'!B5,O3:O5)</f>
        <v>1.659228006038653E-6</v>
      </c>
      <c r="P2" s="6">
        <f>SUMPRODUCT(Waste_Generation_default!B3:'Waste_Generation_default'!B5,P3:P5)</f>
        <v>1.7093652121176001E-6</v>
      </c>
      <c r="Q2" s="6">
        <f>SUMPRODUCT(Waste_Generation_default!B3:'Waste_Generation_default'!B5,Q3:Q5)</f>
        <v>5.9816757578590475E-5</v>
      </c>
    </row>
    <row r="3" spans="1:17" x14ac:dyDescent="0.35">
      <c r="A3" s="5" t="s">
        <v>2</v>
      </c>
      <c r="B3" s="6">
        <f>SUMPRODUCT(OEV_materials_default!B2:'OEV_materials_default'!B2,Waste_Composition_default!B2:'Waste_Composition_default'!B2)</f>
        <v>6.3807937685053807E-6</v>
      </c>
      <c r="C3" s="6">
        <f>SUMPRODUCT(OEV_materials_default!C2:'OEV_materials_default'!C2,Waste_Composition_default!B2:'Waste_Composition_default'!B2)</f>
        <v>2.6576930854145432E-6</v>
      </c>
      <c r="D3" s="6">
        <f>SUMPRODUCT(OEV_materials_default!D2:'OEV_materials_default'!D2,Waste_Composition_default!B2:'Waste_Composition_default'!B2)</f>
        <v>3.3938816672808737E-5</v>
      </c>
      <c r="E3" s="6">
        <f>SUMPRODUCT(OEV_materials_default!E2:'OEV_materials_default'!E2,Waste_Composition_default!B2:'Waste_Composition_default'!B2)</f>
        <v>8.9799620101254655E-6</v>
      </c>
      <c r="F3" s="6">
        <f>SUMPRODUCT(OEV_materials_default!F2:'OEV_materials_default'!F2,Waste_Composition_default!B2:'Waste_Composition_default'!B2)</f>
        <v>5.0736769663489614E-6</v>
      </c>
      <c r="G3" s="6">
        <f>SUMPRODUCT(OEV_materials_default!G2:'OEV_materials_default'!G2,Waste_Composition_default!B2:'Waste_Composition_default'!B2)</f>
        <v>4.1395525109773863E-6</v>
      </c>
      <c r="H3" s="6">
        <f>SUMPRODUCT(OEV_materials_default!H2:'OEV_materials_default'!H2,Waste_Composition_default!B2:'Waste_Composition_default'!B2)</f>
        <v>8.552100244731553E-6</v>
      </c>
      <c r="I3" s="6">
        <f>SUMPRODUCT(OEV_materials_default!I2:'OEV_materials_default'!I2,Waste_Composition_default!B2:'Waste_Composition_default'!B2)</f>
        <v>9.8686148730317145E-6</v>
      </c>
      <c r="J3" s="6">
        <f>SUMPRODUCT(OEV_materials_default!J2:'OEV_materials_default'!J2,Waste_Composition_default!B2:'Waste_Composition_default'!B2)</f>
        <v>5.4808462808697244E-6</v>
      </c>
      <c r="K3" s="6">
        <f>SUMPRODUCT(OEV_materials_default!K2:'OEV_materials_default'!K2,Waste_Composition_default!B2:'Waste_Composition_default'!B2)</f>
        <v>1.3996215418625011E-6</v>
      </c>
      <c r="L3" s="6">
        <f>SUMPRODUCT(OEV_materials_default!L2:'OEV_materials_default'!L2,Waste_Composition_default!B2:'Waste_Composition_default'!B2)</f>
        <v>3.122685449444762E-6</v>
      </c>
      <c r="M3" s="6">
        <f>SUMPRODUCT(OEV_materials_default!M2:'OEV_materials_default'!M2,Waste_Composition_default!B2:'Waste_Composition_default'!B2)</f>
        <v>5.384963386601601E-6</v>
      </c>
      <c r="N3" s="6">
        <f>SUMPRODUCT(OEV_materials_default!N2:'OEV_materials_default'!N2,Waste_Composition_default!B2:'Waste_Composition_default'!B2)</f>
        <v>1.31514810068905E-6</v>
      </c>
      <c r="O3" s="6">
        <f>SUMPRODUCT(OEV_materials_default!O2:'OEV_materials_default'!O2,Waste_Composition_default!B2:'Waste_Composition_default'!B2)</f>
        <v>1.659228006038653E-6</v>
      </c>
      <c r="P3" s="6">
        <f>SUMPRODUCT(OEV_materials_default!P2:'OEV_materials_default'!P2,Waste_Composition_default!B2:'Waste_Composition_default'!B2)</f>
        <v>1.7093652121176001E-6</v>
      </c>
      <c r="Q3" s="6">
        <f>SUMPRODUCT(OEV_materials_default!Q2:'OEV_materials_default'!Q2,Waste_Composition_default!B2:'Waste_Composition_default'!B2)</f>
        <v>5.9816757578590468E-5</v>
      </c>
    </row>
    <row r="4" spans="1:17" x14ac:dyDescent="0.35">
      <c r="A4" s="5" t="s">
        <v>3</v>
      </c>
      <c r="B4" s="6">
        <f>SUMPRODUCT(OEV_materials_default!B2:'OEV_materials_default'!B2,Waste_Composition_default!C2:'Waste_Composition_default'!C2)</f>
        <v>6.3807937685053807E-6</v>
      </c>
      <c r="C4" s="6">
        <f>SUMPRODUCT(OEV_materials_default!C2:'OEV_materials_default'!C2,Waste_Composition_default!C2:'Waste_Composition_default'!C2)</f>
        <v>2.6576930854145432E-6</v>
      </c>
      <c r="D4" s="6">
        <f>SUMPRODUCT(OEV_materials_default!D2:'OEV_materials_default'!D2,Waste_Composition_default!C2:'Waste_Composition_default'!C2)</f>
        <v>3.3938816672808737E-5</v>
      </c>
      <c r="E4" s="6">
        <f>SUMPRODUCT(OEV_materials_default!E2:'OEV_materials_default'!E2,Waste_Composition_default!C2:'Waste_Composition_default'!C2)</f>
        <v>8.9799620101254655E-6</v>
      </c>
      <c r="F4" s="6">
        <f>SUMPRODUCT(OEV_materials_default!F2:'OEV_materials_default'!F2,Waste_Composition_default!C2:'Waste_Composition_default'!C2)</f>
        <v>5.0736769663489614E-6</v>
      </c>
      <c r="G4" s="6">
        <f>SUMPRODUCT(OEV_materials_default!G2:'OEV_materials_default'!G2,Waste_Composition_default!C2:'Waste_Composition_default'!C2)</f>
        <v>4.1395525109773863E-6</v>
      </c>
      <c r="H4" s="6">
        <f>SUMPRODUCT(OEV_materials_default!H2:'OEV_materials_default'!H2,Waste_Composition_default!C2:'Waste_Composition_default'!C2)</f>
        <v>8.552100244731553E-6</v>
      </c>
      <c r="I4" s="6">
        <f>SUMPRODUCT(OEV_materials_default!I2:'OEV_materials_default'!I2,Waste_Composition_default!C2:'Waste_Composition_default'!C2)</f>
        <v>9.8686148730317145E-6</v>
      </c>
      <c r="J4" s="6">
        <f>SUMPRODUCT(OEV_materials_default!J2:'OEV_materials_default'!J2,Waste_Composition_default!C2:'Waste_Composition_default'!C2)</f>
        <v>5.4808462808697244E-6</v>
      </c>
      <c r="K4" s="6">
        <f>SUMPRODUCT(OEV_materials_default!K2:'OEV_materials_default'!K2,Waste_Composition_default!C2:'Waste_Composition_default'!C2)</f>
        <v>1.3996215418625011E-6</v>
      </c>
      <c r="L4" s="6">
        <f>SUMPRODUCT(OEV_materials_default!L2:'OEV_materials_default'!L2,Waste_Composition_default!C2:'Waste_Composition_default'!C2)</f>
        <v>3.122685449444762E-6</v>
      </c>
      <c r="M4" s="6">
        <f>SUMPRODUCT(OEV_materials_default!M2:'OEV_materials_default'!M2,Waste_Composition_default!C2:'Waste_Composition_default'!C2)</f>
        <v>5.384963386601601E-6</v>
      </c>
      <c r="N4" s="6">
        <f>SUMPRODUCT(OEV_materials_default!N2:'OEV_materials_default'!N2,Waste_Composition_default!C2:'Waste_Composition_default'!C2)</f>
        <v>1.31514810068905E-6</v>
      </c>
      <c r="O4" s="6">
        <f>SUMPRODUCT(OEV_materials_default!O2:'OEV_materials_default'!O2,Waste_Composition_default!C2:'Waste_Composition_default'!C2)</f>
        <v>1.659228006038653E-6</v>
      </c>
      <c r="P4" s="6">
        <f>SUMPRODUCT(OEV_materials_default!P2:'OEV_materials_default'!P2,Waste_Composition_default!C2:'Waste_Composition_default'!C2)</f>
        <v>1.7093652121176001E-6</v>
      </c>
      <c r="Q4" s="6">
        <f>SUMPRODUCT(OEV_materials_default!Q2:'OEV_materials_default'!Q2,Waste_Composition_default!C2:'Waste_Composition_default'!C2)</f>
        <v>5.9816757578590468E-5</v>
      </c>
    </row>
    <row r="5" spans="1:17" x14ac:dyDescent="0.35">
      <c r="A5" s="5" t="s">
        <v>4</v>
      </c>
      <c r="B5" s="6">
        <f>SUMPRODUCT(OEV_materials_default!B2:'OEV_materials_default'!B2,Waste_Composition_default!D2:'Waste_Composition_default'!D2)</f>
        <v>6.3807937685053807E-6</v>
      </c>
      <c r="C5" s="6">
        <f>SUMPRODUCT(OEV_materials_default!C2:'OEV_materials_default'!C2,Waste_Composition_default!D2:'Waste_Composition_default'!D2)</f>
        <v>2.6576930854145432E-6</v>
      </c>
      <c r="D5" s="6">
        <f>SUMPRODUCT(OEV_materials_default!D2:'OEV_materials_default'!D2,Waste_Composition_default!D2:'Waste_Composition_default'!D2)</f>
        <v>3.3938816672808737E-5</v>
      </c>
      <c r="E5" s="6">
        <f>SUMPRODUCT(OEV_materials_default!E2:'OEV_materials_default'!E2,Waste_Composition_default!D2:'Waste_Composition_default'!D2)</f>
        <v>8.9799620101254655E-6</v>
      </c>
      <c r="F5" s="6">
        <f>SUMPRODUCT(OEV_materials_default!F2:'OEV_materials_default'!F2,Waste_Composition_default!D2:'Waste_Composition_default'!D2)</f>
        <v>5.0736769663489614E-6</v>
      </c>
      <c r="G5" s="6">
        <f>SUMPRODUCT(OEV_materials_default!G2:'OEV_materials_default'!G2,Waste_Composition_default!D2:'Waste_Composition_default'!D2)</f>
        <v>4.1395525109773863E-6</v>
      </c>
      <c r="H5" s="6">
        <f>SUMPRODUCT(OEV_materials_default!H2:'OEV_materials_default'!H2,Waste_Composition_default!D2:'Waste_Composition_default'!D2)</f>
        <v>8.552100244731553E-6</v>
      </c>
      <c r="I5" s="6">
        <f>SUMPRODUCT(OEV_materials_default!I2:'OEV_materials_default'!I2,Waste_Composition_default!D2:'Waste_Composition_default'!D2)</f>
        <v>9.8686148730317145E-6</v>
      </c>
      <c r="J5" s="6">
        <f>SUMPRODUCT(OEV_materials_default!J2:'OEV_materials_default'!J2,Waste_Composition_default!D2:'Waste_Composition_default'!D2)</f>
        <v>5.4808462808697244E-6</v>
      </c>
      <c r="K5" s="6">
        <f>SUMPRODUCT(OEV_materials_default!K2:'OEV_materials_default'!K2,Waste_Composition_default!D2:'Waste_Composition_default'!D2)</f>
        <v>1.3996215418625011E-6</v>
      </c>
      <c r="L5" s="6">
        <f>SUMPRODUCT(OEV_materials_default!L2:'OEV_materials_default'!L2,Waste_Composition_default!D2:'Waste_Composition_default'!D2)</f>
        <v>3.122685449444762E-6</v>
      </c>
      <c r="M5" s="6">
        <f>SUMPRODUCT(OEV_materials_default!M2:'OEV_materials_default'!M2,Waste_Composition_default!D2:'Waste_Composition_default'!D2)</f>
        <v>5.384963386601601E-6</v>
      </c>
      <c r="N5" s="6">
        <f>SUMPRODUCT(OEV_materials_default!N2:'OEV_materials_default'!N2,Waste_Composition_default!D2:'Waste_Composition_default'!D2)</f>
        <v>1.31514810068905E-6</v>
      </c>
      <c r="O5" s="6">
        <f>SUMPRODUCT(OEV_materials_default!O2:'OEV_materials_default'!O2,Waste_Composition_default!D2:'Waste_Composition_default'!D2)</f>
        <v>1.659228006038653E-6</v>
      </c>
      <c r="P5" s="6">
        <f>SUMPRODUCT(OEV_materials_default!P2:'OEV_materials_default'!P2,Waste_Composition_default!D2:'Waste_Composition_default'!D2)</f>
        <v>1.7093652121176001E-6</v>
      </c>
      <c r="Q5" s="6">
        <f>SUMPRODUCT(OEV_materials_default!Q2:'OEV_materials_default'!Q2,Waste_Composition_default!D2:'Waste_Composition_default'!D2)</f>
        <v>5.9816757578590468E-5</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SUMPRODUCT(Waste_Generation_S1!B3:'Waste_Generation_S1'!B5,B3:B5)</f>
        <v>6.3807937685053807E-6</v>
      </c>
      <c r="C2" s="6">
        <f>SUMPRODUCT(Waste_Generation_S1!B3:'Waste_Generation_S1'!B5,C3:C5)</f>
        <v>2.6576930854145432E-6</v>
      </c>
      <c r="D2" s="6">
        <f>SUMPRODUCT(Waste_Generation_S1!B3:'Waste_Generation_S1'!B5,D3:D5)</f>
        <v>3.3938816672808737E-5</v>
      </c>
      <c r="E2" s="6">
        <f>SUMPRODUCT(Waste_Generation_S1!B3:'Waste_Generation_S1'!B5,E3:E5)</f>
        <v>8.9799620101254672E-6</v>
      </c>
      <c r="F2" s="6">
        <f>SUMPRODUCT(Waste_Generation_S1!B3:'Waste_Generation_S1'!B5,F3:F5)</f>
        <v>5.0736769663489622E-6</v>
      </c>
      <c r="G2" s="6">
        <f>SUMPRODUCT(Waste_Generation_S1!B3:'Waste_Generation_S1'!B5,G3:G5)</f>
        <v>4.1395525109773863E-6</v>
      </c>
      <c r="H2" s="6">
        <f>SUMPRODUCT(Waste_Generation_S1!B3:'Waste_Generation_S1'!B5,H3:H5)</f>
        <v>8.552100244731553E-6</v>
      </c>
      <c r="I2" s="6">
        <f>SUMPRODUCT(Waste_Generation_S1!B3:'Waste_Generation_S1'!B5,I3:I5)</f>
        <v>9.8686148730317162E-6</v>
      </c>
      <c r="J2" s="6">
        <f>SUMPRODUCT(Waste_Generation_S1!B3:'Waste_Generation_S1'!B5,J3:J5)</f>
        <v>5.4808462808697244E-6</v>
      </c>
      <c r="K2" s="6">
        <f>SUMPRODUCT(Waste_Generation_S1!B3:'Waste_Generation_S1'!B5,K3:K5)</f>
        <v>1.3996215418625013E-6</v>
      </c>
      <c r="L2" s="6">
        <f>SUMPRODUCT(Waste_Generation_S1!B3:'Waste_Generation_S1'!B5,L3:L5)</f>
        <v>3.1226854494447624E-6</v>
      </c>
      <c r="M2" s="6">
        <f>SUMPRODUCT(Waste_Generation_S1!B3:'Waste_Generation_S1'!B5,M3:M5)</f>
        <v>5.384963386601601E-6</v>
      </c>
      <c r="N2" s="6">
        <f>SUMPRODUCT(Waste_Generation_S1!B3:'Waste_Generation_S1'!B5,N3:N5)</f>
        <v>1.31514810068905E-6</v>
      </c>
      <c r="O2" s="6">
        <f>SUMPRODUCT(Waste_Generation_S1!B3:'Waste_Generation_S1'!B5,O3:O5)</f>
        <v>1.659228006038653E-6</v>
      </c>
      <c r="P2" s="6">
        <f>SUMPRODUCT(Waste_Generation_S1!B3:'Waste_Generation_S1'!B5,P3:P5)</f>
        <v>1.7093652121176001E-6</v>
      </c>
      <c r="Q2" s="6">
        <f>SUMPRODUCT(Waste_Generation_S1!B3:'Waste_Generation_S1'!B5,Q3:Q5)</f>
        <v>5.9816757578590475E-5</v>
      </c>
    </row>
    <row r="3" spans="1:17" x14ac:dyDescent="0.35">
      <c r="A3" s="5" t="s">
        <v>2</v>
      </c>
      <c r="B3" s="6">
        <f>SUMPRODUCT(OEV_materials_default!B2:'OEV_materials_default'!B2,Waste_Composition_S1!B2:'Waste_Composition_S1'!B2)</f>
        <v>6.3807937685053807E-6</v>
      </c>
      <c r="C3" s="6">
        <f>SUMPRODUCT(OEV_materials_default!C2:'OEV_materials_default'!C2,Waste_Composition_S1!B2:'Waste_Composition_S1'!B2)</f>
        <v>2.6576930854145432E-6</v>
      </c>
      <c r="D3" s="6">
        <f>SUMPRODUCT(OEV_materials_default!D2:'OEV_materials_default'!D2,Waste_Composition_S1!B2:'Waste_Composition_S1'!B2)</f>
        <v>3.3938816672808737E-5</v>
      </c>
      <c r="E3" s="6">
        <f>SUMPRODUCT(OEV_materials_default!E2:'OEV_materials_default'!E2,Waste_Composition_S1!B2:'Waste_Composition_S1'!B2)</f>
        <v>8.9799620101254655E-6</v>
      </c>
      <c r="F3" s="6">
        <f>SUMPRODUCT(OEV_materials_default!F2:'OEV_materials_default'!F2,Waste_Composition_S1!B2:'Waste_Composition_S1'!B2)</f>
        <v>5.0736769663489614E-6</v>
      </c>
      <c r="G3" s="6">
        <f>SUMPRODUCT(OEV_materials_default!G2:'OEV_materials_default'!G2,Waste_Composition_S1!B2:'Waste_Composition_S1'!B2)</f>
        <v>4.1395525109773863E-6</v>
      </c>
      <c r="H3" s="6">
        <f>SUMPRODUCT(OEV_materials_default!H2:'OEV_materials_default'!H2,Waste_Composition_S1!B2:'Waste_Composition_S1'!B2)</f>
        <v>8.552100244731553E-6</v>
      </c>
      <c r="I3" s="6">
        <f>SUMPRODUCT(OEV_materials_default!I2:'OEV_materials_default'!I2,Waste_Composition_S1!B2:'Waste_Composition_S1'!B2)</f>
        <v>9.8686148730317145E-6</v>
      </c>
      <c r="J3" s="6">
        <f>SUMPRODUCT(OEV_materials_default!J2:'OEV_materials_default'!J2,Waste_Composition_S1!B2:'Waste_Composition_S1'!B2)</f>
        <v>5.4808462808697244E-6</v>
      </c>
      <c r="K3" s="6">
        <f>SUMPRODUCT(OEV_materials_default!K2:'OEV_materials_default'!K2,Waste_Composition_S1!B2:'Waste_Composition_S1'!B2)</f>
        <v>1.3996215418625011E-6</v>
      </c>
      <c r="L3" s="6">
        <f>SUMPRODUCT(OEV_materials_default!L2:'OEV_materials_default'!L2,Waste_Composition_S1!B2:'Waste_Composition_S1'!B2)</f>
        <v>3.122685449444762E-6</v>
      </c>
      <c r="M3" s="6">
        <f>SUMPRODUCT(OEV_materials_default!M2:'OEV_materials_default'!M2,Waste_Composition_S1!B2:'Waste_Composition_S1'!B2)</f>
        <v>5.384963386601601E-6</v>
      </c>
      <c r="N3" s="6">
        <f>SUMPRODUCT(OEV_materials_default!N2:'OEV_materials_default'!N2,Waste_Composition_S1!B2:'Waste_Composition_S1'!B2)</f>
        <v>1.31514810068905E-6</v>
      </c>
      <c r="O3" s="6">
        <f>SUMPRODUCT(OEV_materials_default!O2:'OEV_materials_default'!O2,Waste_Composition_S1!B2:'Waste_Composition_S1'!B2)</f>
        <v>1.659228006038653E-6</v>
      </c>
      <c r="P3" s="6">
        <f>SUMPRODUCT(OEV_materials_default!P2:'OEV_materials_default'!P2,Waste_Composition_S1!B2:'Waste_Composition_S1'!B2)</f>
        <v>1.7093652121176001E-6</v>
      </c>
      <c r="Q3" s="6">
        <f>SUMPRODUCT(OEV_materials_default!Q2:'OEV_materials_default'!Q2,Waste_Composition_S1!B2:'Waste_Composition_S1'!B2)</f>
        <v>5.9816757578590468E-5</v>
      </c>
    </row>
    <row r="4" spans="1:17" x14ac:dyDescent="0.35">
      <c r="A4" s="5" t="s">
        <v>3</v>
      </c>
      <c r="B4" s="6">
        <f>SUMPRODUCT(OEV_materials_default!B2:'OEV_materials_default'!B2,Waste_Composition_S1!C2:'Waste_Composition_S1'!C2)</f>
        <v>6.3807937685053807E-6</v>
      </c>
      <c r="C4" s="6">
        <f>SUMPRODUCT(OEV_materials_default!C2:'OEV_materials_default'!C2,Waste_Composition_S1!C2:'Waste_Composition_S1'!C2)</f>
        <v>2.6576930854145432E-6</v>
      </c>
      <c r="D4" s="6">
        <f>SUMPRODUCT(OEV_materials_default!D2:'OEV_materials_default'!D2,Waste_Composition_S1!C2:'Waste_Composition_S1'!C2)</f>
        <v>3.3938816672808737E-5</v>
      </c>
      <c r="E4" s="6">
        <f>SUMPRODUCT(OEV_materials_default!E2:'OEV_materials_default'!E2,Waste_Composition_S1!C2:'Waste_Composition_S1'!C2)</f>
        <v>8.9799620101254655E-6</v>
      </c>
      <c r="F4" s="6">
        <f>SUMPRODUCT(OEV_materials_default!F2:'OEV_materials_default'!F2,Waste_Composition_S1!C2:'Waste_Composition_S1'!C2)</f>
        <v>5.0736769663489614E-6</v>
      </c>
      <c r="G4" s="6">
        <f>SUMPRODUCT(OEV_materials_default!G2:'OEV_materials_default'!G2,Waste_Composition_S1!C2:'Waste_Composition_S1'!C2)</f>
        <v>4.1395525109773863E-6</v>
      </c>
      <c r="H4" s="6">
        <f>SUMPRODUCT(OEV_materials_default!H2:'OEV_materials_default'!H2,Waste_Composition_S1!C2:'Waste_Composition_S1'!C2)</f>
        <v>8.552100244731553E-6</v>
      </c>
      <c r="I4" s="6">
        <f>SUMPRODUCT(OEV_materials_default!I2:'OEV_materials_default'!I2,Waste_Composition_S1!C2:'Waste_Composition_S1'!C2)</f>
        <v>9.8686148730317145E-6</v>
      </c>
      <c r="J4" s="6">
        <f>SUMPRODUCT(OEV_materials_default!J2:'OEV_materials_default'!J2,Waste_Composition_S1!C2:'Waste_Composition_S1'!C2)</f>
        <v>5.4808462808697244E-6</v>
      </c>
      <c r="K4" s="6">
        <f>SUMPRODUCT(OEV_materials_default!K2:'OEV_materials_default'!K2,Waste_Composition_S1!C2:'Waste_Composition_S1'!C2)</f>
        <v>1.3996215418625011E-6</v>
      </c>
      <c r="L4" s="6">
        <f>SUMPRODUCT(OEV_materials_default!L2:'OEV_materials_default'!L2,Waste_Composition_S1!C2:'Waste_Composition_S1'!C2)</f>
        <v>3.122685449444762E-6</v>
      </c>
      <c r="M4" s="6">
        <f>SUMPRODUCT(OEV_materials_default!M2:'OEV_materials_default'!M2,Waste_Composition_S1!C2:'Waste_Composition_S1'!C2)</f>
        <v>5.384963386601601E-6</v>
      </c>
      <c r="N4" s="6">
        <f>SUMPRODUCT(OEV_materials_default!N2:'OEV_materials_default'!N2,Waste_Composition_S1!C2:'Waste_Composition_S1'!C2)</f>
        <v>1.31514810068905E-6</v>
      </c>
      <c r="O4" s="6">
        <f>SUMPRODUCT(OEV_materials_default!O2:'OEV_materials_default'!O2,Waste_Composition_S1!C2:'Waste_Composition_S1'!C2)</f>
        <v>1.659228006038653E-6</v>
      </c>
      <c r="P4" s="6">
        <f>SUMPRODUCT(OEV_materials_default!P2:'OEV_materials_default'!P2,Waste_Composition_S1!C2:'Waste_Composition_S1'!C2)</f>
        <v>1.7093652121176001E-6</v>
      </c>
      <c r="Q4" s="6">
        <f>SUMPRODUCT(OEV_materials_default!Q2:'OEV_materials_default'!Q2,Waste_Composition_S1!C2:'Waste_Composition_S1'!C2)</f>
        <v>5.9816757578590468E-5</v>
      </c>
    </row>
    <row r="5" spans="1:17" x14ac:dyDescent="0.35">
      <c r="A5" s="5" t="s">
        <v>4</v>
      </c>
      <c r="B5" s="6">
        <f>SUMPRODUCT(OEV_materials_default!B2:'OEV_materials_default'!B2,Waste_Composition_S1!D2:'Waste_Composition_S1'!D2)</f>
        <v>6.3807937685053807E-6</v>
      </c>
      <c r="C5" s="6">
        <f>SUMPRODUCT(OEV_materials_default!C2:'OEV_materials_default'!C2,Waste_Composition_S1!D2:'Waste_Composition_S1'!D2)</f>
        <v>2.6576930854145432E-6</v>
      </c>
      <c r="D5" s="6">
        <f>SUMPRODUCT(OEV_materials_default!D2:'OEV_materials_default'!D2,Waste_Composition_S1!D2:'Waste_Composition_S1'!D2)</f>
        <v>3.3938816672808737E-5</v>
      </c>
      <c r="E5" s="6">
        <f>SUMPRODUCT(OEV_materials_default!E2:'OEV_materials_default'!E2,Waste_Composition_S1!D2:'Waste_Composition_S1'!D2)</f>
        <v>8.9799620101254655E-6</v>
      </c>
      <c r="F5" s="6">
        <f>SUMPRODUCT(OEV_materials_default!F2:'OEV_materials_default'!F2,Waste_Composition_S1!D2:'Waste_Composition_S1'!D2)</f>
        <v>5.0736769663489614E-6</v>
      </c>
      <c r="G5" s="6">
        <f>SUMPRODUCT(OEV_materials_default!G2:'OEV_materials_default'!G2,Waste_Composition_S1!D2:'Waste_Composition_S1'!D2)</f>
        <v>4.1395525109773863E-6</v>
      </c>
      <c r="H5" s="6">
        <f>SUMPRODUCT(OEV_materials_default!H2:'OEV_materials_default'!H2,Waste_Composition_S1!D2:'Waste_Composition_S1'!D2)</f>
        <v>8.552100244731553E-6</v>
      </c>
      <c r="I5" s="6">
        <f>SUMPRODUCT(OEV_materials_default!I2:'OEV_materials_default'!I2,Waste_Composition_S1!D2:'Waste_Composition_S1'!D2)</f>
        <v>9.8686148730317145E-6</v>
      </c>
      <c r="J5" s="6">
        <f>SUMPRODUCT(OEV_materials_default!J2:'OEV_materials_default'!J2,Waste_Composition_S1!D2:'Waste_Composition_S1'!D2)</f>
        <v>5.4808462808697244E-6</v>
      </c>
      <c r="K5" s="6">
        <f>SUMPRODUCT(OEV_materials_default!K2:'OEV_materials_default'!K2,Waste_Composition_S1!D2:'Waste_Composition_S1'!D2)</f>
        <v>1.3996215418625011E-6</v>
      </c>
      <c r="L5" s="6">
        <f>SUMPRODUCT(OEV_materials_default!L2:'OEV_materials_default'!L2,Waste_Composition_S1!D2:'Waste_Composition_S1'!D2)</f>
        <v>3.122685449444762E-6</v>
      </c>
      <c r="M5" s="6">
        <f>SUMPRODUCT(OEV_materials_default!M2:'OEV_materials_default'!M2,Waste_Composition_S1!D2:'Waste_Composition_S1'!D2)</f>
        <v>5.384963386601601E-6</v>
      </c>
      <c r="N5" s="6">
        <f>SUMPRODUCT(OEV_materials_default!N2:'OEV_materials_default'!N2,Waste_Composition_S1!D2:'Waste_Composition_S1'!D2)</f>
        <v>1.31514810068905E-6</v>
      </c>
      <c r="O5" s="6">
        <f>SUMPRODUCT(OEV_materials_default!O2:'OEV_materials_default'!O2,Waste_Composition_S1!D2:'Waste_Composition_S1'!D2)</f>
        <v>1.659228006038653E-6</v>
      </c>
      <c r="P5" s="6">
        <f>SUMPRODUCT(OEV_materials_default!P2:'OEV_materials_default'!P2,Waste_Composition_S1!D2:'Waste_Composition_S1'!D2)</f>
        <v>1.7093652121176001E-6</v>
      </c>
      <c r="Q5" s="6">
        <f>SUMPRODUCT(OEV_materials_default!Q2:'OEV_materials_default'!Q2,Waste_Composition_S1!D2:'Waste_Composition_S1'!D2)</f>
        <v>5.9816757578590468E-5</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SUMPRODUCT(Waste_Generation_S2!B3:'Waste_Generation_S2'!B5,B3:B5)</f>
        <v>6.3807937685053807E-6</v>
      </c>
      <c r="C2" s="6">
        <f>SUMPRODUCT(Waste_Generation_S2!B3:'Waste_Generation_S2'!B5,C3:C5)</f>
        <v>2.6576930854145432E-6</v>
      </c>
      <c r="D2" s="6">
        <f>SUMPRODUCT(Waste_Generation_S2!B3:'Waste_Generation_S2'!B5,D3:D5)</f>
        <v>3.3938816672808737E-5</v>
      </c>
      <c r="E2" s="6">
        <f>SUMPRODUCT(Waste_Generation_S2!B3:'Waste_Generation_S2'!B5,E3:E5)</f>
        <v>8.9799620101254672E-6</v>
      </c>
      <c r="F2" s="6">
        <f>SUMPRODUCT(Waste_Generation_S2!B3:'Waste_Generation_S2'!B5,F3:F5)</f>
        <v>5.0736769663489622E-6</v>
      </c>
      <c r="G2" s="6">
        <f>SUMPRODUCT(Waste_Generation_S2!B3:'Waste_Generation_S2'!B5,G3:G5)</f>
        <v>4.1395525109773863E-6</v>
      </c>
      <c r="H2" s="6">
        <f>SUMPRODUCT(Waste_Generation_S2!B3:'Waste_Generation_S2'!B5,H3:H5)</f>
        <v>8.552100244731553E-6</v>
      </c>
      <c r="I2" s="6">
        <f>SUMPRODUCT(Waste_Generation_S2!B3:'Waste_Generation_S2'!B5,I3:I5)</f>
        <v>9.8686148730317162E-6</v>
      </c>
      <c r="J2" s="6">
        <f>SUMPRODUCT(Waste_Generation_S2!B3:'Waste_Generation_S2'!B5,J3:J5)</f>
        <v>5.4808462808697244E-6</v>
      </c>
      <c r="K2" s="6">
        <f>SUMPRODUCT(Waste_Generation_S2!B3:'Waste_Generation_S2'!B5,K3:K5)</f>
        <v>1.3996215418625013E-6</v>
      </c>
      <c r="L2" s="6">
        <f>SUMPRODUCT(Waste_Generation_S2!B3:'Waste_Generation_S2'!B5,L3:L5)</f>
        <v>3.1226854494447624E-6</v>
      </c>
      <c r="M2" s="6">
        <f>SUMPRODUCT(Waste_Generation_S2!B3:'Waste_Generation_S2'!B5,M3:M5)</f>
        <v>5.384963386601601E-6</v>
      </c>
      <c r="N2" s="6">
        <f>SUMPRODUCT(Waste_Generation_S2!B3:'Waste_Generation_S2'!B5,N3:N5)</f>
        <v>1.31514810068905E-6</v>
      </c>
      <c r="O2" s="6">
        <f>SUMPRODUCT(Waste_Generation_S2!B3:'Waste_Generation_S2'!B5,O3:O5)</f>
        <v>1.659228006038653E-6</v>
      </c>
      <c r="P2" s="6">
        <f>SUMPRODUCT(Waste_Generation_S2!B3:'Waste_Generation_S2'!B5,P3:P5)</f>
        <v>1.7093652121176001E-6</v>
      </c>
      <c r="Q2" s="6">
        <f>SUMPRODUCT(Waste_Generation_S2!B3:'Waste_Generation_S2'!B5,Q3:Q5)</f>
        <v>5.9816757578590475E-5</v>
      </c>
    </row>
    <row r="3" spans="1:17" x14ac:dyDescent="0.35">
      <c r="A3" s="5" t="s">
        <v>2</v>
      </c>
      <c r="B3" s="6">
        <f>SUMPRODUCT(OEV_materials_default!B2:'OEV_materials_default'!B2,Waste_Composition_S2!B2:'Waste_Composition_S2'!B2)</f>
        <v>6.3807937685053807E-6</v>
      </c>
      <c r="C3" s="6">
        <f>SUMPRODUCT(OEV_materials_default!C2:'OEV_materials_default'!C2,Waste_Composition_S2!B2:'Waste_Composition_S2'!B2)</f>
        <v>2.6576930854145432E-6</v>
      </c>
      <c r="D3" s="6">
        <f>SUMPRODUCT(OEV_materials_default!D2:'OEV_materials_default'!D2,Waste_Composition_S2!B2:'Waste_Composition_S2'!B2)</f>
        <v>3.3938816672808737E-5</v>
      </c>
      <c r="E3" s="6">
        <f>SUMPRODUCT(OEV_materials_default!E2:'OEV_materials_default'!E2,Waste_Composition_S2!B2:'Waste_Composition_S2'!B2)</f>
        <v>8.9799620101254655E-6</v>
      </c>
      <c r="F3" s="6">
        <f>SUMPRODUCT(OEV_materials_default!F2:'OEV_materials_default'!F2,Waste_Composition_S2!B2:'Waste_Composition_S2'!B2)</f>
        <v>5.0736769663489614E-6</v>
      </c>
      <c r="G3" s="6">
        <f>SUMPRODUCT(OEV_materials_default!G2:'OEV_materials_default'!G2,Waste_Composition_S2!B2:'Waste_Composition_S2'!B2)</f>
        <v>4.1395525109773863E-6</v>
      </c>
      <c r="H3" s="6">
        <f>SUMPRODUCT(OEV_materials_default!H2:'OEV_materials_default'!H2,Waste_Composition_S2!B2:'Waste_Composition_S2'!B2)</f>
        <v>8.552100244731553E-6</v>
      </c>
      <c r="I3" s="6">
        <f>SUMPRODUCT(OEV_materials_default!I2:'OEV_materials_default'!I2,Waste_Composition_S2!B2:'Waste_Composition_S2'!B2)</f>
        <v>9.8686148730317145E-6</v>
      </c>
      <c r="J3" s="6">
        <f>SUMPRODUCT(OEV_materials_default!J2:'OEV_materials_default'!J2,Waste_Composition_S2!B2:'Waste_Composition_S2'!B2)</f>
        <v>5.4808462808697244E-6</v>
      </c>
      <c r="K3" s="6">
        <f>SUMPRODUCT(OEV_materials_default!K2:'OEV_materials_default'!K2,Waste_Composition_S2!B2:'Waste_Composition_S2'!B2)</f>
        <v>1.3996215418625011E-6</v>
      </c>
      <c r="L3" s="6">
        <f>SUMPRODUCT(OEV_materials_default!L2:'OEV_materials_default'!L2,Waste_Composition_S2!B2:'Waste_Composition_S2'!B2)</f>
        <v>3.122685449444762E-6</v>
      </c>
      <c r="M3" s="6">
        <f>SUMPRODUCT(OEV_materials_default!M2:'OEV_materials_default'!M2,Waste_Composition_S2!B2:'Waste_Composition_S2'!B2)</f>
        <v>5.384963386601601E-6</v>
      </c>
      <c r="N3" s="6">
        <f>SUMPRODUCT(OEV_materials_default!N2:'OEV_materials_default'!N2,Waste_Composition_S2!B2:'Waste_Composition_S2'!B2)</f>
        <v>1.31514810068905E-6</v>
      </c>
      <c r="O3" s="6">
        <f>SUMPRODUCT(OEV_materials_default!O2:'OEV_materials_default'!O2,Waste_Composition_S2!B2:'Waste_Composition_S2'!B2)</f>
        <v>1.659228006038653E-6</v>
      </c>
      <c r="P3" s="6">
        <f>SUMPRODUCT(OEV_materials_default!P2:'OEV_materials_default'!P2,Waste_Composition_S2!B2:'Waste_Composition_S2'!B2)</f>
        <v>1.7093652121176001E-6</v>
      </c>
      <c r="Q3" s="6">
        <f>SUMPRODUCT(OEV_materials_default!Q2:'OEV_materials_default'!Q2,Waste_Composition_S2!B2:'Waste_Composition_S2'!B2)</f>
        <v>5.9816757578590468E-5</v>
      </c>
    </row>
    <row r="4" spans="1:17" x14ac:dyDescent="0.35">
      <c r="A4" s="5" t="s">
        <v>3</v>
      </c>
      <c r="B4" s="6">
        <f>SUMPRODUCT(OEV_materials_default!B2:'OEV_materials_default'!B2,Waste_Composition_S2!C2:'Waste_Composition_S2'!C2)</f>
        <v>6.3807937685053807E-6</v>
      </c>
      <c r="C4" s="6">
        <f>SUMPRODUCT(OEV_materials_default!C2:'OEV_materials_default'!C2,Waste_Composition_S2!C2:'Waste_Composition_S2'!C2)</f>
        <v>2.6576930854145432E-6</v>
      </c>
      <c r="D4" s="6">
        <f>SUMPRODUCT(OEV_materials_default!D2:'OEV_materials_default'!D2,Waste_Composition_S2!C2:'Waste_Composition_S2'!C2)</f>
        <v>3.3938816672808737E-5</v>
      </c>
      <c r="E4" s="6">
        <f>SUMPRODUCT(OEV_materials_default!E2:'OEV_materials_default'!E2,Waste_Composition_S2!C2:'Waste_Composition_S2'!C2)</f>
        <v>8.9799620101254655E-6</v>
      </c>
      <c r="F4" s="6">
        <f>SUMPRODUCT(OEV_materials_default!F2:'OEV_materials_default'!F2,Waste_Composition_S2!C2:'Waste_Composition_S2'!C2)</f>
        <v>5.0736769663489614E-6</v>
      </c>
      <c r="G4" s="6">
        <f>SUMPRODUCT(OEV_materials_default!G2:'OEV_materials_default'!G2,Waste_Composition_S2!C2:'Waste_Composition_S2'!C2)</f>
        <v>4.1395525109773863E-6</v>
      </c>
      <c r="H4" s="6">
        <f>SUMPRODUCT(OEV_materials_default!H2:'OEV_materials_default'!H2,Waste_Composition_S2!C2:'Waste_Composition_S2'!C2)</f>
        <v>8.552100244731553E-6</v>
      </c>
      <c r="I4" s="6">
        <f>SUMPRODUCT(OEV_materials_default!I2:'OEV_materials_default'!I2,Waste_Composition_S2!C2:'Waste_Composition_S2'!C2)</f>
        <v>9.8686148730317145E-6</v>
      </c>
      <c r="J4" s="6">
        <f>SUMPRODUCT(OEV_materials_default!J2:'OEV_materials_default'!J2,Waste_Composition_S2!C2:'Waste_Composition_S2'!C2)</f>
        <v>5.4808462808697244E-6</v>
      </c>
      <c r="K4" s="6">
        <f>SUMPRODUCT(OEV_materials_default!K2:'OEV_materials_default'!K2,Waste_Composition_S2!C2:'Waste_Composition_S2'!C2)</f>
        <v>1.3996215418625011E-6</v>
      </c>
      <c r="L4" s="6">
        <f>SUMPRODUCT(OEV_materials_default!L2:'OEV_materials_default'!L2,Waste_Composition_S2!C2:'Waste_Composition_S2'!C2)</f>
        <v>3.122685449444762E-6</v>
      </c>
      <c r="M4" s="6">
        <f>SUMPRODUCT(OEV_materials_default!M2:'OEV_materials_default'!M2,Waste_Composition_S2!C2:'Waste_Composition_S2'!C2)</f>
        <v>5.384963386601601E-6</v>
      </c>
      <c r="N4" s="6">
        <f>SUMPRODUCT(OEV_materials_default!N2:'OEV_materials_default'!N2,Waste_Composition_S2!C2:'Waste_Composition_S2'!C2)</f>
        <v>1.31514810068905E-6</v>
      </c>
      <c r="O4" s="6">
        <f>SUMPRODUCT(OEV_materials_default!O2:'OEV_materials_default'!O2,Waste_Composition_S2!C2:'Waste_Composition_S2'!C2)</f>
        <v>1.659228006038653E-6</v>
      </c>
      <c r="P4" s="6">
        <f>SUMPRODUCT(OEV_materials_default!P2:'OEV_materials_default'!P2,Waste_Composition_S2!C2:'Waste_Composition_S2'!C2)</f>
        <v>1.7093652121176001E-6</v>
      </c>
      <c r="Q4" s="6">
        <f>SUMPRODUCT(OEV_materials_default!Q2:'OEV_materials_default'!Q2,Waste_Composition_S2!C2:'Waste_Composition_S2'!C2)</f>
        <v>5.9816757578590468E-5</v>
      </c>
    </row>
    <row r="5" spans="1:17" x14ac:dyDescent="0.35">
      <c r="A5" s="5" t="s">
        <v>4</v>
      </c>
      <c r="B5" s="6">
        <f>SUMPRODUCT(OEV_materials_default!B2:'OEV_materials_default'!B2,Waste_Composition_S2!D2:'Waste_Composition_S2'!D2)</f>
        <v>6.3807937685053807E-6</v>
      </c>
      <c r="C5" s="6">
        <f>SUMPRODUCT(OEV_materials_default!C2:'OEV_materials_default'!C2,Waste_Composition_S2!D2:'Waste_Composition_S2'!D2)</f>
        <v>2.6576930854145432E-6</v>
      </c>
      <c r="D5" s="6">
        <f>SUMPRODUCT(OEV_materials_default!D2:'OEV_materials_default'!D2,Waste_Composition_S2!D2:'Waste_Composition_S2'!D2)</f>
        <v>3.3938816672808737E-5</v>
      </c>
      <c r="E5" s="6">
        <f>SUMPRODUCT(OEV_materials_default!E2:'OEV_materials_default'!E2,Waste_Composition_S2!D2:'Waste_Composition_S2'!D2)</f>
        <v>8.9799620101254655E-6</v>
      </c>
      <c r="F5" s="6">
        <f>SUMPRODUCT(OEV_materials_default!F2:'OEV_materials_default'!F2,Waste_Composition_S2!D2:'Waste_Composition_S2'!D2)</f>
        <v>5.0736769663489614E-6</v>
      </c>
      <c r="G5" s="6">
        <f>SUMPRODUCT(OEV_materials_default!G2:'OEV_materials_default'!G2,Waste_Composition_S2!D2:'Waste_Composition_S2'!D2)</f>
        <v>4.1395525109773863E-6</v>
      </c>
      <c r="H5" s="6">
        <f>SUMPRODUCT(OEV_materials_default!H2:'OEV_materials_default'!H2,Waste_Composition_S2!D2:'Waste_Composition_S2'!D2)</f>
        <v>8.552100244731553E-6</v>
      </c>
      <c r="I5" s="6">
        <f>SUMPRODUCT(OEV_materials_default!I2:'OEV_materials_default'!I2,Waste_Composition_S2!D2:'Waste_Composition_S2'!D2)</f>
        <v>9.8686148730317145E-6</v>
      </c>
      <c r="J5" s="6">
        <f>SUMPRODUCT(OEV_materials_default!J2:'OEV_materials_default'!J2,Waste_Composition_S2!D2:'Waste_Composition_S2'!D2)</f>
        <v>5.4808462808697244E-6</v>
      </c>
      <c r="K5" s="6">
        <f>SUMPRODUCT(OEV_materials_default!K2:'OEV_materials_default'!K2,Waste_Composition_S2!D2:'Waste_Composition_S2'!D2)</f>
        <v>1.3996215418625011E-6</v>
      </c>
      <c r="L5" s="6">
        <f>SUMPRODUCT(OEV_materials_default!L2:'OEV_materials_default'!L2,Waste_Composition_S2!D2:'Waste_Composition_S2'!D2)</f>
        <v>3.122685449444762E-6</v>
      </c>
      <c r="M5" s="6">
        <f>SUMPRODUCT(OEV_materials_default!M2:'OEV_materials_default'!M2,Waste_Composition_S2!D2:'Waste_Composition_S2'!D2)</f>
        <v>5.384963386601601E-6</v>
      </c>
      <c r="N5" s="6">
        <f>SUMPRODUCT(OEV_materials_default!N2:'OEV_materials_default'!N2,Waste_Composition_S2!D2:'Waste_Composition_S2'!D2)</f>
        <v>1.31514810068905E-6</v>
      </c>
      <c r="O5" s="6">
        <f>SUMPRODUCT(OEV_materials_default!O2:'OEV_materials_default'!O2,Waste_Composition_S2!D2:'Waste_Composition_S2'!D2)</f>
        <v>1.659228006038653E-6</v>
      </c>
      <c r="P5" s="6">
        <f>SUMPRODUCT(OEV_materials_default!P2:'OEV_materials_default'!P2,Waste_Composition_S2!D2:'Waste_Composition_S2'!D2)</f>
        <v>1.7093652121176001E-6</v>
      </c>
      <c r="Q5" s="6">
        <f>SUMPRODUCT(OEV_materials_default!Q2:'OEV_materials_default'!Q2,Waste_Composition_S2!D2:'Waste_Composition_S2'!D2)</f>
        <v>5.9816757578590468E-5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SUMPRODUCT(Waste_Generation_S3!B3:'Waste_Generation_S3'!B5,B3:B5)</f>
        <v>6.3807937685053807E-6</v>
      </c>
      <c r="C2" s="6">
        <f>SUMPRODUCT(Waste_Generation_S3!B3:'Waste_Generation_S3'!B5,C3:C5)</f>
        <v>2.6576930854145432E-6</v>
      </c>
      <c r="D2" s="6">
        <f>SUMPRODUCT(Waste_Generation_S3!B3:'Waste_Generation_S3'!B5,D3:D5)</f>
        <v>3.3938816672808737E-5</v>
      </c>
      <c r="E2" s="6">
        <f>SUMPRODUCT(Waste_Generation_S3!B3:'Waste_Generation_S3'!B5,E3:E5)</f>
        <v>8.9799620101254672E-6</v>
      </c>
      <c r="F2" s="6">
        <f>SUMPRODUCT(Waste_Generation_S3!B3:'Waste_Generation_S3'!B5,F3:F5)</f>
        <v>5.0736769663489622E-6</v>
      </c>
      <c r="G2" s="6">
        <f>SUMPRODUCT(Waste_Generation_S3!B3:'Waste_Generation_S3'!B5,G3:G5)</f>
        <v>4.1395525109773863E-6</v>
      </c>
      <c r="H2" s="6">
        <f>SUMPRODUCT(Waste_Generation_S3!B3:'Waste_Generation_S3'!B5,H3:H5)</f>
        <v>8.552100244731553E-6</v>
      </c>
      <c r="I2" s="6">
        <f>SUMPRODUCT(Waste_Generation_S3!B3:'Waste_Generation_S3'!B5,I3:I5)</f>
        <v>9.8686148730317162E-6</v>
      </c>
      <c r="J2" s="6">
        <f>SUMPRODUCT(Waste_Generation_S3!B3:'Waste_Generation_S3'!B5,J3:J5)</f>
        <v>5.4808462808697244E-6</v>
      </c>
      <c r="K2" s="6">
        <f>SUMPRODUCT(Waste_Generation_S3!B3:'Waste_Generation_S3'!B5,K3:K5)</f>
        <v>1.3996215418625013E-6</v>
      </c>
      <c r="L2" s="6">
        <f>SUMPRODUCT(Waste_Generation_S3!B3:'Waste_Generation_S3'!B5,L3:L5)</f>
        <v>3.1226854494447624E-6</v>
      </c>
      <c r="M2" s="6">
        <f>SUMPRODUCT(Waste_Generation_S3!B3:'Waste_Generation_S3'!B5,M3:M5)</f>
        <v>5.384963386601601E-6</v>
      </c>
      <c r="N2" s="6">
        <f>SUMPRODUCT(Waste_Generation_S3!B3:'Waste_Generation_S3'!B5,N3:N5)</f>
        <v>1.31514810068905E-6</v>
      </c>
      <c r="O2" s="6">
        <f>SUMPRODUCT(Waste_Generation_S3!B3:'Waste_Generation_S3'!B5,O3:O5)</f>
        <v>1.659228006038653E-6</v>
      </c>
      <c r="P2" s="6">
        <f>SUMPRODUCT(Waste_Generation_S3!B3:'Waste_Generation_S3'!B5,P3:P5)</f>
        <v>1.7093652121176001E-6</v>
      </c>
      <c r="Q2" s="6">
        <f>SUMPRODUCT(Waste_Generation_S3!B3:'Waste_Generation_S3'!B5,Q3:Q5)</f>
        <v>5.9816757578590475E-5</v>
      </c>
    </row>
    <row r="3" spans="1:17" x14ac:dyDescent="0.35">
      <c r="A3" s="5" t="s">
        <v>2</v>
      </c>
      <c r="B3" s="6">
        <f>SUMPRODUCT(OEV_materials_default!B2:'OEV_materials_default'!B2,Waste_Composition_S3!B2:'Waste_Composition_S3'!B2)</f>
        <v>6.3807937685053807E-6</v>
      </c>
      <c r="C3" s="6">
        <f>SUMPRODUCT(OEV_materials_default!C2:'OEV_materials_default'!C2,Waste_Composition_S3!B2:'Waste_Composition_S3'!B2)</f>
        <v>2.6576930854145432E-6</v>
      </c>
      <c r="D3" s="6">
        <f>SUMPRODUCT(OEV_materials_default!D2:'OEV_materials_default'!D2,Waste_Composition_S3!B2:'Waste_Composition_S3'!B2)</f>
        <v>3.3938816672808737E-5</v>
      </c>
      <c r="E3" s="6">
        <f>SUMPRODUCT(OEV_materials_default!E2:'OEV_materials_default'!E2,Waste_Composition_S3!B2:'Waste_Composition_S3'!B2)</f>
        <v>8.9799620101254655E-6</v>
      </c>
      <c r="F3" s="6">
        <f>SUMPRODUCT(OEV_materials_default!F2:'OEV_materials_default'!F2,Waste_Composition_S3!B2:'Waste_Composition_S3'!B2)</f>
        <v>5.0736769663489614E-6</v>
      </c>
      <c r="G3" s="6">
        <f>SUMPRODUCT(OEV_materials_default!G2:'OEV_materials_default'!G2,Waste_Composition_S3!B2:'Waste_Composition_S3'!B2)</f>
        <v>4.1395525109773863E-6</v>
      </c>
      <c r="H3" s="6">
        <f>SUMPRODUCT(OEV_materials_default!H2:'OEV_materials_default'!H2,Waste_Composition_S3!B2:'Waste_Composition_S3'!B2)</f>
        <v>8.552100244731553E-6</v>
      </c>
      <c r="I3" s="6">
        <f>SUMPRODUCT(OEV_materials_default!I2:'OEV_materials_default'!I2,Waste_Composition_S3!B2:'Waste_Composition_S3'!B2)</f>
        <v>9.8686148730317145E-6</v>
      </c>
      <c r="J3" s="6">
        <f>SUMPRODUCT(OEV_materials_default!J2:'OEV_materials_default'!J2,Waste_Composition_S3!B2:'Waste_Composition_S3'!B2)</f>
        <v>5.4808462808697244E-6</v>
      </c>
      <c r="K3" s="6">
        <f>SUMPRODUCT(OEV_materials_default!K2:'OEV_materials_default'!K2,Waste_Composition_S3!B2:'Waste_Composition_S3'!B2)</f>
        <v>1.3996215418625011E-6</v>
      </c>
      <c r="L3" s="6">
        <f>SUMPRODUCT(OEV_materials_default!L2:'OEV_materials_default'!L2,Waste_Composition_S3!B2:'Waste_Composition_S3'!B2)</f>
        <v>3.122685449444762E-6</v>
      </c>
      <c r="M3" s="6">
        <f>SUMPRODUCT(OEV_materials_default!M2:'OEV_materials_default'!M2,Waste_Composition_S3!B2:'Waste_Composition_S3'!B2)</f>
        <v>5.384963386601601E-6</v>
      </c>
      <c r="N3" s="6">
        <f>SUMPRODUCT(OEV_materials_default!N2:'OEV_materials_default'!N2,Waste_Composition_S3!B2:'Waste_Composition_S3'!B2)</f>
        <v>1.31514810068905E-6</v>
      </c>
      <c r="O3" s="6">
        <f>SUMPRODUCT(OEV_materials_default!O2:'OEV_materials_default'!O2,Waste_Composition_S3!B2:'Waste_Composition_S3'!B2)</f>
        <v>1.659228006038653E-6</v>
      </c>
      <c r="P3" s="6">
        <f>SUMPRODUCT(OEV_materials_default!P2:'OEV_materials_default'!P2,Waste_Composition_S3!B2:'Waste_Composition_S3'!B2)</f>
        <v>1.7093652121176001E-6</v>
      </c>
      <c r="Q3" s="6">
        <f>SUMPRODUCT(OEV_materials_default!Q2:'OEV_materials_default'!Q2,Waste_Composition_S3!B2:'Waste_Composition_S3'!B2)</f>
        <v>5.9816757578590468E-5</v>
      </c>
    </row>
    <row r="4" spans="1:17" x14ac:dyDescent="0.35">
      <c r="A4" s="5" t="s">
        <v>3</v>
      </c>
      <c r="B4" s="6">
        <f>SUMPRODUCT(OEV_materials_default!B2:'OEV_materials_default'!B2,Waste_Composition_S3!C2:'Waste_Composition_S3'!C2)</f>
        <v>6.3807937685053807E-6</v>
      </c>
      <c r="C4" s="6">
        <f>SUMPRODUCT(OEV_materials_default!C2:'OEV_materials_default'!C2,Waste_Composition_S3!C2:'Waste_Composition_S3'!C2)</f>
        <v>2.6576930854145432E-6</v>
      </c>
      <c r="D4" s="6">
        <f>SUMPRODUCT(OEV_materials_default!D2:'OEV_materials_default'!D2,Waste_Composition_S3!C2:'Waste_Composition_S3'!C2)</f>
        <v>3.3938816672808737E-5</v>
      </c>
      <c r="E4" s="6">
        <f>SUMPRODUCT(OEV_materials_default!E2:'OEV_materials_default'!E2,Waste_Composition_S3!C2:'Waste_Composition_S3'!C2)</f>
        <v>8.9799620101254655E-6</v>
      </c>
      <c r="F4" s="6">
        <f>SUMPRODUCT(OEV_materials_default!F2:'OEV_materials_default'!F2,Waste_Composition_S3!C2:'Waste_Composition_S3'!C2)</f>
        <v>5.0736769663489614E-6</v>
      </c>
      <c r="G4" s="6">
        <f>SUMPRODUCT(OEV_materials_default!G2:'OEV_materials_default'!G2,Waste_Composition_S3!C2:'Waste_Composition_S3'!C2)</f>
        <v>4.1395525109773863E-6</v>
      </c>
      <c r="H4" s="6">
        <f>SUMPRODUCT(OEV_materials_default!H2:'OEV_materials_default'!H2,Waste_Composition_S3!C2:'Waste_Composition_S3'!C2)</f>
        <v>8.552100244731553E-6</v>
      </c>
      <c r="I4" s="6">
        <f>SUMPRODUCT(OEV_materials_default!I2:'OEV_materials_default'!I2,Waste_Composition_S3!C2:'Waste_Composition_S3'!C2)</f>
        <v>9.8686148730317145E-6</v>
      </c>
      <c r="J4" s="6">
        <f>SUMPRODUCT(OEV_materials_default!J2:'OEV_materials_default'!J2,Waste_Composition_S3!C2:'Waste_Composition_S3'!C2)</f>
        <v>5.4808462808697244E-6</v>
      </c>
      <c r="K4" s="6">
        <f>SUMPRODUCT(OEV_materials_default!K2:'OEV_materials_default'!K2,Waste_Composition_S3!C2:'Waste_Composition_S3'!C2)</f>
        <v>1.3996215418625011E-6</v>
      </c>
      <c r="L4" s="6">
        <f>SUMPRODUCT(OEV_materials_default!L2:'OEV_materials_default'!L2,Waste_Composition_S3!C2:'Waste_Composition_S3'!C2)</f>
        <v>3.122685449444762E-6</v>
      </c>
      <c r="M4" s="6">
        <f>SUMPRODUCT(OEV_materials_default!M2:'OEV_materials_default'!M2,Waste_Composition_S3!C2:'Waste_Composition_S3'!C2)</f>
        <v>5.384963386601601E-6</v>
      </c>
      <c r="N4" s="6">
        <f>SUMPRODUCT(OEV_materials_default!N2:'OEV_materials_default'!N2,Waste_Composition_S3!C2:'Waste_Composition_S3'!C2)</f>
        <v>1.31514810068905E-6</v>
      </c>
      <c r="O4" s="6">
        <f>SUMPRODUCT(OEV_materials_default!O2:'OEV_materials_default'!O2,Waste_Composition_S3!C2:'Waste_Composition_S3'!C2)</f>
        <v>1.659228006038653E-6</v>
      </c>
      <c r="P4" s="6">
        <f>SUMPRODUCT(OEV_materials_default!P2:'OEV_materials_default'!P2,Waste_Composition_S3!C2:'Waste_Composition_S3'!C2)</f>
        <v>1.7093652121176001E-6</v>
      </c>
      <c r="Q4" s="6">
        <f>SUMPRODUCT(OEV_materials_default!Q2:'OEV_materials_default'!Q2,Waste_Composition_S3!C2:'Waste_Composition_S3'!C2)</f>
        <v>5.9816757578590468E-5</v>
      </c>
    </row>
    <row r="5" spans="1:17" x14ac:dyDescent="0.35">
      <c r="A5" s="5" t="s">
        <v>4</v>
      </c>
      <c r="B5" s="6">
        <f>SUMPRODUCT(OEV_materials_default!B2:'OEV_materials_default'!B2,Waste_Composition_S3!D2:'Waste_Composition_S3'!D2)</f>
        <v>6.3807937685053807E-6</v>
      </c>
      <c r="C5" s="6">
        <f>SUMPRODUCT(OEV_materials_default!C2:'OEV_materials_default'!C2,Waste_Composition_S3!D2:'Waste_Composition_S3'!D2)</f>
        <v>2.6576930854145432E-6</v>
      </c>
      <c r="D5" s="6">
        <f>SUMPRODUCT(OEV_materials_default!D2:'OEV_materials_default'!D2,Waste_Composition_S3!D2:'Waste_Composition_S3'!D2)</f>
        <v>3.3938816672808737E-5</v>
      </c>
      <c r="E5" s="6">
        <f>SUMPRODUCT(OEV_materials_default!E2:'OEV_materials_default'!E2,Waste_Composition_S3!D2:'Waste_Composition_S3'!D2)</f>
        <v>8.9799620101254655E-6</v>
      </c>
      <c r="F5" s="6">
        <f>SUMPRODUCT(OEV_materials_default!F2:'OEV_materials_default'!F2,Waste_Composition_S3!D2:'Waste_Composition_S3'!D2)</f>
        <v>5.0736769663489614E-6</v>
      </c>
      <c r="G5" s="6">
        <f>SUMPRODUCT(OEV_materials_default!G2:'OEV_materials_default'!G2,Waste_Composition_S3!D2:'Waste_Composition_S3'!D2)</f>
        <v>4.1395525109773863E-6</v>
      </c>
      <c r="H5" s="6">
        <f>SUMPRODUCT(OEV_materials_default!H2:'OEV_materials_default'!H2,Waste_Composition_S3!D2:'Waste_Composition_S3'!D2)</f>
        <v>8.552100244731553E-6</v>
      </c>
      <c r="I5" s="6">
        <f>SUMPRODUCT(OEV_materials_default!I2:'OEV_materials_default'!I2,Waste_Composition_S3!D2:'Waste_Composition_S3'!D2)</f>
        <v>9.8686148730317145E-6</v>
      </c>
      <c r="J5" s="6">
        <f>SUMPRODUCT(OEV_materials_default!J2:'OEV_materials_default'!J2,Waste_Composition_S3!D2:'Waste_Composition_S3'!D2)</f>
        <v>5.4808462808697244E-6</v>
      </c>
      <c r="K5" s="6">
        <f>SUMPRODUCT(OEV_materials_default!K2:'OEV_materials_default'!K2,Waste_Composition_S3!D2:'Waste_Composition_S3'!D2)</f>
        <v>1.3996215418625011E-6</v>
      </c>
      <c r="L5" s="6">
        <f>SUMPRODUCT(OEV_materials_default!L2:'OEV_materials_default'!L2,Waste_Composition_S3!D2:'Waste_Composition_S3'!D2)</f>
        <v>3.122685449444762E-6</v>
      </c>
      <c r="M5" s="6">
        <f>SUMPRODUCT(OEV_materials_default!M2:'OEV_materials_default'!M2,Waste_Composition_S3!D2:'Waste_Composition_S3'!D2)</f>
        <v>5.384963386601601E-6</v>
      </c>
      <c r="N5" s="6">
        <f>SUMPRODUCT(OEV_materials_default!N2:'OEV_materials_default'!N2,Waste_Composition_S3!D2:'Waste_Composition_S3'!D2)</f>
        <v>1.31514810068905E-6</v>
      </c>
      <c r="O5" s="6">
        <f>SUMPRODUCT(OEV_materials_default!O2:'OEV_materials_default'!O2,Waste_Composition_S3!D2:'Waste_Composition_S3'!D2)</f>
        <v>1.659228006038653E-6</v>
      </c>
      <c r="P5" s="6">
        <f>SUMPRODUCT(OEV_materials_default!P2:'OEV_materials_default'!P2,Waste_Composition_S3!D2:'Waste_Composition_S3'!D2)</f>
        <v>1.7093652121176001E-6</v>
      </c>
      <c r="Q5" s="6">
        <f>SUMPRODUCT(OEV_materials_default!Q2:'OEV_materials_default'!Q2,Waste_Composition_S3!D2:'Waste_Composition_S3'!D2)</f>
        <v>5.9816757578590468E-5</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SUMPRODUCT(Waste_Generation_default!B3:'Waste_Generation_default'!B5,B3:B5)</f>
        <v>6.380608781625754E-6</v>
      </c>
      <c r="C2" s="6">
        <f>SUMPRODUCT(Waste_Generation_default!B3:'Waste_Generation_default'!B5,C3:C5)</f>
        <v>2.657591545608519E-6</v>
      </c>
      <c r="D2" s="6">
        <f>SUMPRODUCT(Waste_Generation_default!B3:'Waste_Generation_default'!B5,D3:D5)</f>
        <v>3.3938038531680734E-5</v>
      </c>
      <c r="E2" s="6">
        <f>SUMPRODUCT(Waste_Generation_default!B3:'Waste_Generation_default'!B5,E3:E5)</f>
        <v>8.9797324215413713E-6</v>
      </c>
      <c r="F2" s="6">
        <f>SUMPRODUCT(Waste_Generation_default!B3:'Waste_Generation_default'!B5,F3:F5)</f>
        <v>5.0735370118050399E-6</v>
      </c>
      <c r="G2" s="6">
        <f>SUMPRODUCT(Waste_Generation_default!B3:'Waste_Generation_default'!B5,G3:G5)</f>
        <v>4.1393999127140863E-6</v>
      </c>
      <c r="H2" s="6">
        <f>SUMPRODUCT(Waste_Generation_default!B3:'Waste_Generation_default'!B5,H3:H5)</f>
        <v>8.5518559040877911E-6</v>
      </c>
      <c r="I2" s="6">
        <f>SUMPRODUCT(Waste_Generation_default!B3:'Waste_Generation_default'!B5,I3:I5)</f>
        <v>9.8682879057766162E-6</v>
      </c>
      <c r="J2" s="6">
        <f>SUMPRODUCT(Waste_Generation_default!B3:'Waste_Generation_default'!B5,J3:J5)</f>
        <v>5.4807095317191791E-6</v>
      </c>
      <c r="K2" s="6">
        <f>SUMPRODUCT(Waste_Generation_default!B3:'Waste_Generation_default'!B5,K3:K5)</f>
        <v>1.3996032658608332E-6</v>
      </c>
      <c r="L2" s="6">
        <f>SUMPRODUCT(Waste_Generation_default!B3:'Waste_Generation_default'!B5,L3:L5)</f>
        <v>3.1226075572407816E-6</v>
      </c>
      <c r="M2" s="6">
        <f>SUMPRODUCT(Waste_Generation_default!B3:'Waste_Generation_default'!B5,M3:M5)</f>
        <v>5.3848050429448889E-6</v>
      </c>
      <c r="N2" s="6">
        <f>SUMPRODUCT(Waste_Generation_default!B3:'Waste_Generation_default'!B5,N3:N5)</f>
        <v>1.3151433934639869E-6</v>
      </c>
      <c r="O2" s="6">
        <f>SUMPRODUCT(Waste_Generation_default!B3:'Waste_Generation_default'!B5,O3:O5)</f>
        <v>1.6592102930476631E-6</v>
      </c>
      <c r="P2" s="6">
        <f>SUMPRODUCT(Waste_Generation_default!B3:'Waste_Generation_default'!B5,P3:P5)</f>
        <v>1.709334730927139E-6</v>
      </c>
      <c r="Q2" s="6">
        <f>SUMPRODUCT(Waste_Generation_default!B3:'Waste_Generation_default'!B5,Q3:Q5)</f>
        <v>5.981454732410169E-5</v>
      </c>
    </row>
    <row r="3" spans="1:17" x14ac:dyDescent="0.35">
      <c r="A3" s="5" t="s">
        <v>2</v>
      </c>
      <c r="B3" s="6">
        <f>SUMPRODUCT(OEV_materials_db1!B2:'OEV_materials_db1'!B2,Waste_Composition_default!B2:'Waste_Composition_default'!B2)</f>
        <v>6.380608781625754E-6</v>
      </c>
      <c r="C3" s="6">
        <f>SUMPRODUCT(OEV_materials_db1!C2:'OEV_materials_db1'!C2,Waste_Composition_default!B2:'Waste_Composition_default'!B2)</f>
        <v>2.657591545608519E-6</v>
      </c>
      <c r="D3" s="6">
        <f>SUMPRODUCT(OEV_materials_db1!D2:'OEV_materials_db1'!D2,Waste_Composition_default!B2:'Waste_Composition_default'!B2)</f>
        <v>3.3938038531680728E-5</v>
      </c>
      <c r="E3" s="6">
        <f>SUMPRODUCT(OEV_materials_db1!E2:'OEV_materials_db1'!E2,Waste_Composition_default!B2:'Waste_Composition_default'!B2)</f>
        <v>8.9797324215413696E-6</v>
      </c>
      <c r="F3" s="6">
        <f>SUMPRODUCT(OEV_materials_db1!F2:'OEV_materials_db1'!F2,Waste_Composition_default!B2:'Waste_Composition_default'!B2)</f>
        <v>5.0735370118050399E-6</v>
      </c>
      <c r="G3" s="6">
        <f>SUMPRODUCT(OEV_materials_db1!G2:'OEV_materials_db1'!G2,Waste_Composition_default!B2:'Waste_Composition_default'!B2)</f>
        <v>4.1393999127140863E-6</v>
      </c>
      <c r="H3" s="6">
        <f>SUMPRODUCT(OEV_materials_db1!H2:'OEV_materials_db1'!H2,Waste_Composition_default!B2:'Waste_Composition_default'!B2)</f>
        <v>8.5518559040877911E-6</v>
      </c>
      <c r="I3" s="6">
        <f>SUMPRODUCT(OEV_materials_db1!I2:'OEV_materials_db1'!I2,Waste_Composition_default!B2:'Waste_Composition_default'!B2)</f>
        <v>9.8682879057766145E-6</v>
      </c>
      <c r="J3" s="6">
        <f>SUMPRODUCT(OEV_materials_db1!J2:'OEV_materials_db1'!J2,Waste_Composition_default!B2:'Waste_Composition_default'!B2)</f>
        <v>5.4807095317191791E-6</v>
      </c>
      <c r="K3" s="6">
        <f>SUMPRODUCT(OEV_materials_db1!K2:'OEV_materials_db1'!K2,Waste_Composition_default!B2:'Waste_Composition_default'!B2)</f>
        <v>1.399603265860833E-6</v>
      </c>
      <c r="L3" s="6">
        <f>SUMPRODUCT(OEV_materials_db1!L2:'OEV_materials_db1'!L2,Waste_Composition_default!B2:'Waste_Composition_default'!B2)</f>
        <v>3.1226075572407811E-6</v>
      </c>
      <c r="M3" s="6">
        <f>SUMPRODUCT(OEV_materials_db1!M2:'OEV_materials_db1'!M2,Waste_Composition_default!B2:'Waste_Composition_default'!B2)</f>
        <v>5.3848050429448889E-6</v>
      </c>
      <c r="N3" s="6">
        <f>SUMPRODUCT(OEV_materials_db1!N2:'OEV_materials_db1'!N2,Waste_Composition_default!B2:'Waste_Composition_default'!B2)</f>
        <v>1.3151433934639869E-6</v>
      </c>
      <c r="O3" s="6">
        <f>SUMPRODUCT(OEV_materials_db1!O2:'OEV_materials_db1'!O2,Waste_Composition_default!B2:'Waste_Composition_default'!B2)</f>
        <v>1.6592102930476631E-6</v>
      </c>
      <c r="P3" s="6">
        <f>SUMPRODUCT(OEV_materials_db1!P2:'OEV_materials_db1'!P2,Waste_Composition_default!B2:'Waste_Composition_default'!B2)</f>
        <v>1.709334730927139E-6</v>
      </c>
      <c r="Q3" s="6">
        <f>SUMPRODUCT(OEV_materials_db1!Q2:'OEV_materials_db1'!Q2,Waste_Composition_default!B2:'Waste_Composition_default'!B2)</f>
        <v>5.981454732410169E-5</v>
      </c>
    </row>
    <row r="4" spans="1:17" x14ac:dyDescent="0.35">
      <c r="A4" s="5" t="s">
        <v>3</v>
      </c>
      <c r="B4" s="6">
        <f>SUMPRODUCT(OEV_materials_db1!B2:'OEV_materials_db1'!B2,Waste_Composition_default!C2:'Waste_Composition_default'!C2)</f>
        <v>6.380608781625754E-6</v>
      </c>
      <c r="C4" s="6">
        <f>SUMPRODUCT(OEV_materials_db1!C2:'OEV_materials_db1'!C2,Waste_Composition_default!C2:'Waste_Composition_default'!C2)</f>
        <v>2.657591545608519E-6</v>
      </c>
      <c r="D4" s="6">
        <f>SUMPRODUCT(OEV_materials_db1!D2:'OEV_materials_db1'!D2,Waste_Composition_default!C2:'Waste_Composition_default'!C2)</f>
        <v>3.3938038531680728E-5</v>
      </c>
      <c r="E4" s="6">
        <f>SUMPRODUCT(OEV_materials_db1!E2:'OEV_materials_db1'!E2,Waste_Composition_default!C2:'Waste_Composition_default'!C2)</f>
        <v>8.9797324215413696E-6</v>
      </c>
      <c r="F4" s="6">
        <f>SUMPRODUCT(OEV_materials_db1!F2:'OEV_materials_db1'!F2,Waste_Composition_default!C2:'Waste_Composition_default'!C2)</f>
        <v>5.0735370118050399E-6</v>
      </c>
      <c r="G4" s="6">
        <f>SUMPRODUCT(OEV_materials_db1!G2:'OEV_materials_db1'!G2,Waste_Composition_default!C2:'Waste_Composition_default'!C2)</f>
        <v>4.1393999127140863E-6</v>
      </c>
      <c r="H4" s="6">
        <f>SUMPRODUCT(OEV_materials_db1!H2:'OEV_materials_db1'!H2,Waste_Composition_default!C2:'Waste_Composition_default'!C2)</f>
        <v>8.5518559040877911E-6</v>
      </c>
      <c r="I4" s="6">
        <f>SUMPRODUCT(OEV_materials_db1!I2:'OEV_materials_db1'!I2,Waste_Composition_default!C2:'Waste_Composition_default'!C2)</f>
        <v>9.8682879057766145E-6</v>
      </c>
      <c r="J4" s="6">
        <f>SUMPRODUCT(OEV_materials_db1!J2:'OEV_materials_db1'!J2,Waste_Composition_default!C2:'Waste_Composition_default'!C2)</f>
        <v>5.4807095317191791E-6</v>
      </c>
      <c r="K4" s="6">
        <f>SUMPRODUCT(OEV_materials_db1!K2:'OEV_materials_db1'!K2,Waste_Composition_default!C2:'Waste_Composition_default'!C2)</f>
        <v>1.399603265860833E-6</v>
      </c>
      <c r="L4" s="6">
        <f>SUMPRODUCT(OEV_materials_db1!L2:'OEV_materials_db1'!L2,Waste_Composition_default!C2:'Waste_Composition_default'!C2)</f>
        <v>3.1226075572407811E-6</v>
      </c>
      <c r="M4" s="6">
        <f>SUMPRODUCT(OEV_materials_db1!M2:'OEV_materials_db1'!M2,Waste_Composition_default!C2:'Waste_Composition_default'!C2)</f>
        <v>5.3848050429448889E-6</v>
      </c>
      <c r="N4" s="6">
        <f>SUMPRODUCT(OEV_materials_db1!N2:'OEV_materials_db1'!N2,Waste_Composition_default!C2:'Waste_Composition_default'!C2)</f>
        <v>1.3151433934639869E-6</v>
      </c>
      <c r="O4" s="6">
        <f>SUMPRODUCT(OEV_materials_db1!O2:'OEV_materials_db1'!O2,Waste_Composition_default!C2:'Waste_Composition_default'!C2)</f>
        <v>1.6592102930476631E-6</v>
      </c>
      <c r="P4" s="6">
        <f>SUMPRODUCT(OEV_materials_db1!P2:'OEV_materials_db1'!P2,Waste_Composition_default!C2:'Waste_Composition_default'!C2)</f>
        <v>1.709334730927139E-6</v>
      </c>
      <c r="Q4" s="6">
        <f>SUMPRODUCT(OEV_materials_db1!Q2:'OEV_materials_db1'!Q2,Waste_Composition_default!C2:'Waste_Composition_default'!C2)</f>
        <v>5.981454732410169E-5</v>
      </c>
    </row>
    <row r="5" spans="1:17" x14ac:dyDescent="0.35">
      <c r="A5" s="5" t="s">
        <v>4</v>
      </c>
      <c r="B5" s="6">
        <f>SUMPRODUCT(OEV_materials_db1!B2:'OEV_materials_db1'!B2,Waste_Composition_default!D2:'Waste_Composition_default'!D2)</f>
        <v>6.380608781625754E-6</v>
      </c>
      <c r="C5" s="6">
        <f>SUMPRODUCT(OEV_materials_db1!C2:'OEV_materials_db1'!C2,Waste_Composition_default!D2:'Waste_Composition_default'!D2)</f>
        <v>2.657591545608519E-6</v>
      </c>
      <c r="D5" s="6">
        <f>SUMPRODUCT(OEV_materials_db1!D2:'OEV_materials_db1'!D2,Waste_Composition_default!D2:'Waste_Composition_default'!D2)</f>
        <v>3.3938038531680728E-5</v>
      </c>
      <c r="E5" s="6">
        <f>SUMPRODUCT(OEV_materials_db1!E2:'OEV_materials_db1'!E2,Waste_Composition_default!D2:'Waste_Composition_default'!D2)</f>
        <v>8.9797324215413696E-6</v>
      </c>
      <c r="F5" s="6">
        <f>SUMPRODUCT(OEV_materials_db1!F2:'OEV_materials_db1'!F2,Waste_Composition_default!D2:'Waste_Composition_default'!D2)</f>
        <v>5.0735370118050399E-6</v>
      </c>
      <c r="G5" s="6">
        <f>SUMPRODUCT(OEV_materials_db1!G2:'OEV_materials_db1'!G2,Waste_Composition_default!D2:'Waste_Composition_default'!D2)</f>
        <v>4.1393999127140863E-6</v>
      </c>
      <c r="H5" s="6">
        <f>SUMPRODUCT(OEV_materials_db1!H2:'OEV_materials_db1'!H2,Waste_Composition_default!D2:'Waste_Composition_default'!D2)</f>
        <v>8.5518559040877911E-6</v>
      </c>
      <c r="I5" s="6">
        <f>SUMPRODUCT(OEV_materials_db1!I2:'OEV_materials_db1'!I2,Waste_Composition_default!D2:'Waste_Composition_default'!D2)</f>
        <v>9.8682879057766145E-6</v>
      </c>
      <c r="J5" s="6">
        <f>SUMPRODUCT(OEV_materials_db1!J2:'OEV_materials_db1'!J2,Waste_Composition_default!D2:'Waste_Composition_default'!D2)</f>
        <v>5.4807095317191791E-6</v>
      </c>
      <c r="K5" s="6">
        <f>SUMPRODUCT(OEV_materials_db1!K2:'OEV_materials_db1'!K2,Waste_Composition_default!D2:'Waste_Composition_default'!D2)</f>
        <v>1.399603265860833E-6</v>
      </c>
      <c r="L5" s="6">
        <f>SUMPRODUCT(OEV_materials_db1!L2:'OEV_materials_db1'!L2,Waste_Composition_default!D2:'Waste_Composition_default'!D2)</f>
        <v>3.1226075572407811E-6</v>
      </c>
      <c r="M5" s="6">
        <f>SUMPRODUCT(OEV_materials_db1!M2:'OEV_materials_db1'!M2,Waste_Composition_default!D2:'Waste_Composition_default'!D2)</f>
        <v>5.3848050429448889E-6</v>
      </c>
      <c r="N5" s="6">
        <f>SUMPRODUCT(OEV_materials_db1!N2:'OEV_materials_db1'!N2,Waste_Composition_default!D2:'Waste_Composition_default'!D2)</f>
        <v>1.3151433934639869E-6</v>
      </c>
      <c r="O5" s="6">
        <f>SUMPRODUCT(OEV_materials_db1!O2:'OEV_materials_db1'!O2,Waste_Composition_default!D2:'Waste_Composition_default'!D2)</f>
        <v>1.6592102930476631E-6</v>
      </c>
      <c r="P5" s="6">
        <f>SUMPRODUCT(OEV_materials_db1!P2:'OEV_materials_db1'!P2,Waste_Composition_default!D2:'Waste_Composition_default'!D2)</f>
        <v>1.709334730927139E-6</v>
      </c>
      <c r="Q5" s="6">
        <f>SUMPRODUCT(OEV_materials_db1!Q2:'OEV_materials_db1'!Q2,Waste_Composition_default!D2:'Waste_Composition_default'!D2)</f>
        <v>5.981454732410169E-5</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SUMPRODUCT(Waste_Generation_S1!B3:'Waste_Generation_S1'!B5,B3:B5)</f>
        <v>6.380608781625754E-6</v>
      </c>
      <c r="C2" s="6">
        <f>SUMPRODUCT(Waste_Generation_S1!B3:'Waste_Generation_S1'!B5,C3:C5)</f>
        <v>2.657591545608519E-6</v>
      </c>
      <c r="D2" s="6">
        <f>SUMPRODUCT(Waste_Generation_S1!B3:'Waste_Generation_S1'!B5,D3:D5)</f>
        <v>3.3938038531680734E-5</v>
      </c>
      <c r="E2" s="6">
        <f>SUMPRODUCT(Waste_Generation_S1!B3:'Waste_Generation_S1'!B5,E3:E5)</f>
        <v>8.9797324215413713E-6</v>
      </c>
      <c r="F2" s="6">
        <f>SUMPRODUCT(Waste_Generation_S1!B3:'Waste_Generation_S1'!B5,F3:F5)</f>
        <v>5.0735370118050399E-6</v>
      </c>
      <c r="G2" s="6">
        <f>SUMPRODUCT(Waste_Generation_S1!B3:'Waste_Generation_S1'!B5,G3:G5)</f>
        <v>4.1393999127140863E-6</v>
      </c>
      <c r="H2" s="6">
        <f>SUMPRODUCT(Waste_Generation_S1!B3:'Waste_Generation_S1'!B5,H3:H5)</f>
        <v>8.5518559040877911E-6</v>
      </c>
      <c r="I2" s="6">
        <f>SUMPRODUCT(Waste_Generation_S1!B3:'Waste_Generation_S1'!B5,I3:I5)</f>
        <v>9.8682879057766162E-6</v>
      </c>
      <c r="J2" s="6">
        <f>SUMPRODUCT(Waste_Generation_S1!B3:'Waste_Generation_S1'!B5,J3:J5)</f>
        <v>5.4807095317191791E-6</v>
      </c>
      <c r="K2" s="6">
        <f>SUMPRODUCT(Waste_Generation_S1!B3:'Waste_Generation_S1'!B5,K3:K5)</f>
        <v>1.3996032658608332E-6</v>
      </c>
      <c r="L2" s="6">
        <f>SUMPRODUCT(Waste_Generation_S1!B3:'Waste_Generation_S1'!B5,L3:L5)</f>
        <v>3.1226075572407816E-6</v>
      </c>
      <c r="M2" s="6">
        <f>SUMPRODUCT(Waste_Generation_S1!B3:'Waste_Generation_S1'!B5,M3:M5)</f>
        <v>5.3848050429448889E-6</v>
      </c>
      <c r="N2" s="6">
        <f>SUMPRODUCT(Waste_Generation_S1!B3:'Waste_Generation_S1'!B5,N3:N5)</f>
        <v>1.3151433934639869E-6</v>
      </c>
      <c r="O2" s="6">
        <f>SUMPRODUCT(Waste_Generation_S1!B3:'Waste_Generation_S1'!B5,O3:O5)</f>
        <v>1.6592102930476631E-6</v>
      </c>
      <c r="P2" s="6">
        <f>SUMPRODUCT(Waste_Generation_S1!B3:'Waste_Generation_S1'!B5,P3:P5)</f>
        <v>1.709334730927139E-6</v>
      </c>
      <c r="Q2" s="6">
        <f>SUMPRODUCT(Waste_Generation_S1!B3:'Waste_Generation_S1'!B5,Q3:Q5)</f>
        <v>5.981454732410169E-5</v>
      </c>
    </row>
    <row r="3" spans="1:17" x14ac:dyDescent="0.35">
      <c r="A3" s="5" t="s">
        <v>2</v>
      </c>
      <c r="B3" s="6">
        <f>SUMPRODUCT(OEV_materials_db1!B2:'OEV_materials_db1'!B2,Waste_Composition_S1!B2:'Waste_Composition_S1'!B2)</f>
        <v>6.380608781625754E-6</v>
      </c>
      <c r="C3" s="6">
        <f>SUMPRODUCT(OEV_materials_db1!C2:'OEV_materials_db1'!C2,Waste_Composition_S1!B2:'Waste_Composition_S1'!B2)</f>
        <v>2.657591545608519E-6</v>
      </c>
      <c r="D3" s="6">
        <f>SUMPRODUCT(OEV_materials_db1!D2:'OEV_materials_db1'!D2,Waste_Composition_S1!B2:'Waste_Composition_S1'!B2)</f>
        <v>3.3938038531680728E-5</v>
      </c>
      <c r="E3" s="6">
        <f>SUMPRODUCT(OEV_materials_db1!E2:'OEV_materials_db1'!E2,Waste_Composition_S1!B2:'Waste_Composition_S1'!B2)</f>
        <v>8.9797324215413696E-6</v>
      </c>
      <c r="F3" s="6">
        <f>SUMPRODUCT(OEV_materials_db1!F2:'OEV_materials_db1'!F2,Waste_Composition_S1!B2:'Waste_Composition_S1'!B2)</f>
        <v>5.0735370118050399E-6</v>
      </c>
      <c r="G3" s="6">
        <f>SUMPRODUCT(OEV_materials_db1!G2:'OEV_materials_db1'!G2,Waste_Composition_S1!B2:'Waste_Composition_S1'!B2)</f>
        <v>4.1393999127140863E-6</v>
      </c>
      <c r="H3" s="6">
        <f>SUMPRODUCT(OEV_materials_db1!H2:'OEV_materials_db1'!H2,Waste_Composition_S1!B2:'Waste_Composition_S1'!B2)</f>
        <v>8.5518559040877911E-6</v>
      </c>
      <c r="I3" s="6">
        <f>SUMPRODUCT(OEV_materials_db1!I2:'OEV_materials_db1'!I2,Waste_Composition_S1!B2:'Waste_Composition_S1'!B2)</f>
        <v>9.8682879057766145E-6</v>
      </c>
      <c r="J3" s="6">
        <f>SUMPRODUCT(OEV_materials_db1!J2:'OEV_materials_db1'!J2,Waste_Composition_S1!B2:'Waste_Composition_S1'!B2)</f>
        <v>5.4807095317191791E-6</v>
      </c>
      <c r="K3" s="6">
        <f>SUMPRODUCT(OEV_materials_db1!K2:'OEV_materials_db1'!K2,Waste_Composition_S1!B2:'Waste_Composition_S1'!B2)</f>
        <v>1.399603265860833E-6</v>
      </c>
      <c r="L3" s="6">
        <f>SUMPRODUCT(OEV_materials_db1!L2:'OEV_materials_db1'!L2,Waste_Composition_S1!B2:'Waste_Composition_S1'!B2)</f>
        <v>3.1226075572407811E-6</v>
      </c>
      <c r="M3" s="6">
        <f>SUMPRODUCT(OEV_materials_db1!M2:'OEV_materials_db1'!M2,Waste_Composition_S1!B2:'Waste_Composition_S1'!B2)</f>
        <v>5.3848050429448889E-6</v>
      </c>
      <c r="N3" s="6">
        <f>SUMPRODUCT(OEV_materials_db1!N2:'OEV_materials_db1'!N2,Waste_Composition_S1!B2:'Waste_Composition_S1'!B2)</f>
        <v>1.3151433934639869E-6</v>
      </c>
      <c r="O3" s="6">
        <f>SUMPRODUCT(OEV_materials_db1!O2:'OEV_materials_db1'!O2,Waste_Composition_S1!B2:'Waste_Composition_S1'!B2)</f>
        <v>1.6592102930476631E-6</v>
      </c>
      <c r="P3" s="6">
        <f>SUMPRODUCT(OEV_materials_db1!P2:'OEV_materials_db1'!P2,Waste_Composition_S1!B2:'Waste_Composition_S1'!B2)</f>
        <v>1.709334730927139E-6</v>
      </c>
      <c r="Q3" s="6">
        <f>SUMPRODUCT(OEV_materials_db1!Q2:'OEV_materials_db1'!Q2,Waste_Composition_S1!B2:'Waste_Composition_S1'!B2)</f>
        <v>5.981454732410169E-5</v>
      </c>
    </row>
    <row r="4" spans="1:17" x14ac:dyDescent="0.35">
      <c r="A4" s="5" t="s">
        <v>3</v>
      </c>
      <c r="B4" s="6">
        <f>SUMPRODUCT(OEV_materials_db1!B2:'OEV_materials_db1'!B2,Waste_Composition_S1!C2:'Waste_Composition_S1'!C2)</f>
        <v>6.380608781625754E-6</v>
      </c>
      <c r="C4" s="6">
        <f>SUMPRODUCT(OEV_materials_db1!C2:'OEV_materials_db1'!C2,Waste_Composition_S1!C2:'Waste_Composition_S1'!C2)</f>
        <v>2.657591545608519E-6</v>
      </c>
      <c r="D4" s="6">
        <f>SUMPRODUCT(OEV_materials_db1!D2:'OEV_materials_db1'!D2,Waste_Composition_S1!C2:'Waste_Composition_S1'!C2)</f>
        <v>3.3938038531680728E-5</v>
      </c>
      <c r="E4" s="6">
        <f>SUMPRODUCT(OEV_materials_db1!E2:'OEV_materials_db1'!E2,Waste_Composition_S1!C2:'Waste_Composition_S1'!C2)</f>
        <v>8.9797324215413696E-6</v>
      </c>
      <c r="F4" s="6">
        <f>SUMPRODUCT(OEV_materials_db1!F2:'OEV_materials_db1'!F2,Waste_Composition_S1!C2:'Waste_Composition_S1'!C2)</f>
        <v>5.0735370118050399E-6</v>
      </c>
      <c r="G4" s="6">
        <f>SUMPRODUCT(OEV_materials_db1!G2:'OEV_materials_db1'!G2,Waste_Composition_S1!C2:'Waste_Composition_S1'!C2)</f>
        <v>4.1393999127140863E-6</v>
      </c>
      <c r="H4" s="6">
        <f>SUMPRODUCT(OEV_materials_db1!H2:'OEV_materials_db1'!H2,Waste_Composition_S1!C2:'Waste_Composition_S1'!C2)</f>
        <v>8.5518559040877911E-6</v>
      </c>
      <c r="I4" s="6">
        <f>SUMPRODUCT(OEV_materials_db1!I2:'OEV_materials_db1'!I2,Waste_Composition_S1!C2:'Waste_Composition_S1'!C2)</f>
        <v>9.8682879057766145E-6</v>
      </c>
      <c r="J4" s="6">
        <f>SUMPRODUCT(OEV_materials_db1!J2:'OEV_materials_db1'!J2,Waste_Composition_S1!C2:'Waste_Composition_S1'!C2)</f>
        <v>5.4807095317191791E-6</v>
      </c>
      <c r="K4" s="6">
        <f>SUMPRODUCT(OEV_materials_db1!K2:'OEV_materials_db1'!K2,Waste_Composition_S1!C2:'Waste_Composition_S1'!C2)</f>
        <v>1.399603265860833E-6</v>
      </c>
      <c r="L4" s="6">
        <f>SUMPRODUCT(OEV_materials_db1!L2:'OEV_materials_db1'!L2,Waste_Composition_S1!C2:'Waste_Composition_S1'!C2)</f>
        <v>3.1226075572407811E-6</v>
      </c>
      <c r="M4" s="6">
        <f>SUMPRODUCT(OEV_materials_db1!M2:'OEV_materials_db1'!M2,Waste_Composition_S1!C2:'Waste_Composition_S1'!C2)</f>
        <v>5.3848050429448889E-6</v>
      </c>
      <c r="N4" s="6">
        <f>SUMPRODUCT(OEV_materials_db1!N2:'OEV_materials_db1'!N2,Waste_Composition_S1!C2:'Waste_Composition_S1'!C2)</f>
        <v>1.3151433934639869E-6</v>
      </c>
      <c r="O4" s="6">
        <f>SUMPRODUCT(OEV_materials_db1!O2:'OEV_materials_db1'!O2,Waste_Composition_S1!C2:'Waste_Composition_S1'!C2)</f>
        <v>1.6592102930476631E-6</v>
      </c>
      <c r="P4" s="6">
        <f>SUMPRODUCT(OEV_materials_db1!P2:'OEV_materials_db1'!P2,Waste_Composition_S1!C2:'Waste_Composition_S1'!C2)</f>
        <v>1.709334730927139E-6</v>
      </c>
      <c r="Q4" s="6">
        <f>SUMPRODUCT(OEV_materials_db1!Q2:'OEV_materials_db1'!Q2,Waste_Composition_S1!C2:'Waste_Composition_S1'!C2)</f>
        <v>5.981454732410169E-5</v>
      </c>
    </row>
    <row r="5" spans="1:17" x14ac:dyDescent="0.35">
      <c r="A5" s="5" t="s">
        <v>4</v>
      </c>
      <c r="B5" s="6">
        <f>SUMPRODUCT(OEV_materials_db1!B2:'OEV_materials_db1'!B2,Waste_Composition_S1!D2:'Waste_Composition_S1'!D2)</f>
        <v>6.380608781625754E-6</v>
      </c>
      <c r="C5" s="6">
        <f>SUMPRODUCT(OEV_materials_db1!C2:'OEV_materials_db1'!C2,Waste_Composition_S1!D2:'Waste_Composition_S1'!D2)</f>
        <v>2.657591545608519E-6</v>
      </c>
      <c r="D5" s="6">
        <f>SUMPRODUCT(OEV_materials_db1!D2:'OEV_materials_db1'!D2,Waste_Composition_S1!D2:'Waste_Composition_S1'!D2)</f>
        <v>3.3938038531680728E-5</v>
      </c>
      <c r="E5" s="6">
        <f>SUMPRODUCT(OEV_materials_db1!E2:'OEV_materials_db1'!E2,Waste_Composition_S1!D2:'Waste_Composition_S1'!D2)</f>
        <v>8.9797324215413696E-6</v>
      </c>
      <c r="F5" s="6">
        <f>SUMPRODUCT(OEV_materials_db1!F2:'OEV_materials_db1'!F2,Waste_Composition_S1!D2:'Waste_Composition_S1'!D2)</f>
        <v>5.0735370118050399E-6</v>
      </c>
      <c r="G5" s="6">
        <f>SUMPRODUCT(OEV_materials_db1!G2:'OEV_materials_db1'!G2,Waste_Composition_S1!D2:'Waste_Composition_S1'!D2)</f>
        <v>4.1393999127140863E-6</v>
      </c>
      <c r="H5" s="6">
        <f>SUMPRODUCT(OEV_materials_db1!H2:'OEV_materials_db1'!H2,Waste_Composition_S1!D2:'Waste_Composition_S1'!D2)</f>
        <v>8.5518559040877911E-6</v>
      </c>
      <c r="I5" s="6">
        <f>SUMPRODUCT(OEV_materials_db1!I2:'OEV_materials_db1'!I2,Waste_Composition_S1!D2:'Waste_Composition_S1'!D2)</f>
        <v>9.8682879057766145E-6</v>
      </c>
      <c r="J5" s="6">
        <f>SUMPRODUCT(OEV_materials_db1!J2:'OEV_materials_db1'!J2,Waste_Composition_S1!D2:'Waste_Composition_S1'!D2)</f>
        <v>5.4807095317191791E-6</v>
      </c>
      <c r="K5" s="6">
        <f>SUMPRODUCT(OEV_materials_db1!K2:'OEV_materials_db1'!K2,Waste_Composition_S1!D2:'Waste_Composition_S1'!D2)</f>
        <v>1.399603265860833E-6</v>
      </c>
      <c r="L5" s="6">
        <f>SUMPRODUCT(OEV_materials_db1!L2:'OEV_materials_db1'!L2,Waste_Composition_S1!D2:'Waste_Composition_S1'!D2)</f>
        <v>3.1226075572407811E-6</v>
      </c>
      <c r="M5" s="6">
        <f>SUMPRODUCT(OEV_materials_db1!M2:'OEV_materials_db1'!M2,Waste_Composition_S1!D2:'Waste_Composition_S1'!D2)</f>
        <v>5.3848050429448889E-6</v>
      </c>
      <c r="N5" s="6">
        <f>SUMPRODUCT(OEV_materials_db1!N2:'OEV_materials_db1'!N2,Waste_Composition_S1!D2:'Waste_Composition_S1'!D2)</f>
        <v>1.3151433934639869E-6</v>
      </c>
      <c r="O5" s="6">
        <f>SUMPRODUCT(OEV_materials_db1!O2:'OEV_materials_db1'!O2,Waste_Composition_S1!D2:'Waste_Composition_S1'!D2)</f>
        <v>1.6592102930476631E-6</v>
      </c>
      <c r="P5" s="6">
        <f>SUMPRODUCT(OEV_materials_db1!P2:'OEV_materials_db1'!P2,Waste_Composition_S1!D2:'Waste_Composition_S1'!D2)</f>
        <v>1.709334730927139E-6</v>
      </c>
      <c r="Q5" s="6">
        <f>SUMPRODUCT(OEV_materials_db1!Q2:'OEV_materials_db1'!Q2,Waste_Composition_S1!D2:'Waste_Composition_S1'!D2)</f>
        <v>5.981454732410169E-5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SUMPRODUCT(Waste_Generation_S2!B3:'Waste_Generation_S2'!B5,B3:B5)</f>
        <v>6.380608781625754E-6</v>
      </c>
      <c r="C2" s="6">
        <f>SUMPRODUCT(Waste_Generation_S2!B3:'Waste_Generation_S2'!B5,C3:C5)</f>
        <v>2.657591545608519E-6</v>
      </c>
      <c r="D2" s="6">
        <f>SUMPRODUCT(Waste_Generation_S2!B3:'Waste_Generation_S2'!B5,D3:D5)</f>
        <v>3.3938038531680734E-5</v>
      </c>
      <c r="E2" s="6">
        <f>SUMPRODUCT(Waste_Generation_S2!B3:'Waste_Generation_S2'!B5,E3:E5)</f>
        <v>8.9797324215413713E-6</v>
      </c>
      <c r="F2" s="6">
        <f>SUMPRODUCT(Waste_Generation_S2!B3:'Waste_Generation_S2'!B5,F3:F5)</f>
        <v>5.0735370118050399E-6</v>
      </c>
      <c r="G2" s="6">
        <f>SUMPRODUCT(Waste_Generation_S2!B3:'Waste_Generation_S2'!B5,G3:G5)</f>
        <v>4.1393999127140863E-6</v>
      </c>
      <c r="H2" s="6">
        <f>SUMPRODUCT(Waste_Generation_S2!B3:'Waste_Generation_S2'!B5,H3:H5)</f>
        <v>8.5518559040877911E-6</v>
      </c>
      <c r="I2" s="6">
        <f>SUMPRODUCT(Waste_Generation_S2!B3:'Waste_Generation_S2'!B5,I3:I5)</f>
        <v>9.8682879057766162E-6</v>
      </c>
      <c r="J2" s="6">
        <f>SUMPRODUCT(Waste_Generation_S2!B3:'Waste_Generation_S2'!B5,J3:J5)</f>
        <v>5.4807095317191791E-6</v>
      </c>
      <c r="K2" s="6">
        <f>SUMPRODUCT(Waste_Generation_S2!B3:'Waste_Generation_S2'!B5,K3:K5)</f>
        <v>1.3996032658608332E-6</v>
      </c>
      <c r="L2" s="6">
        <f>SUMPRODUCT(Waste_Generation_S2!B3:'Waste_Generation_S2'!B5,L3:L5)</f>
        <v>3.1226075572407816E-6</v>
      </c>
      <c r="M2" s="6">
        <f>SUMPRODUCT(Waste_Generation_S2!B3:'Waste_Generation_S2'!B5,M3:M5)</f>
        <v>5.3848050429448889E-6</v>
      </c>
      <c r="N2" s="6">
        <f>SUMPRODUCT(Waste_Generation_S2!B3:'Waste_Generation_S2'!B5,N3:N5)</f>
        <v>1.3151433934639869E-6</v>
      </c>
      <c r="O2" s="6">
        <f>SUMPRODUCT(Waste_Generation_S2!B3:'Waste_Generation_S2'!B5,O3:O5)</f>
        <v>1.6592102930476631E-6</v>
      </c>
      <c r="P2" s="6">
        <f>SUMPRODUCT(Waste_Generation_S2!B3:'Waste_Generation_S2'!B5,P3:P5)</f>
        <v>1.709334730927139E-6</v>
      </c>
      <c r="Q2" s="6">
        <f>SUMPRODUCT(Waste_Generation_S2!B3:'Waste_Generation_S2'!B5,Q3:Q5)</f>
        <v>5.981454732410169E-5</v>
      </c>
    </row>
    <row r="3" spans="1:17" x14ac:dyDescent="0.35">
      <c r="A3" s="5" t="s">
        <v>2</v>
      </c>
      <c r="B3" s="6">
        <f>SUMPRODUCT(OEV_materials_db1!B2:'OEV_materials_db1'!B2,Waste_Composition_S2!B2:'Waste_Composition_S2'!B2)</f>
        <v>6.380608781625754E-6</v>
      </c>
      <c r="C3" s="6">
        <f>SUMPRODUCT(OEV_materials_db1!C2:'OEV_materials_db1'!C2,Waste_Composition_S2!B2:'Waste_Composition_S2'!B2)</f>
        <v>2.657591545608519E-6</v>
      </c>
      <c r="D3" s="6">
        <f>SUMPRODUCT(OEV_materials_db1!D2:'OEV_materials_db1'!D2,Waste_Composition_S2!B2:'Waste_Composition_S2'!B2)</f>
        <v>3.3938038531680728E-5</v>
      </c>
      <c r="E3" s="6">
        <f>SUMPRODUCT(OEV_materials_db1!E2:'OEV_materials_db1'!E2,Waste_Composition_S2!B2:'Waste_Composition_S2'!B2)</f>
        <v>8.9797324215413696E-6</v>
      </c>
      <c r="F3" s="6">
        <f>SUMPRODUCT(OEV_materials_db1!F2:'OEV_materials_db1'!F2,Waste_Composition_S2!B2:'Waste_Composition_S2'!B2)</f>
        <v>5.0735370118050399E-6</v>
      </c>
      <c r="G3" s="6">
        <f>SUMPRODUCT(OEV_materials_db1!G2:'OEV_materials_db1'!G2,Waste_Composition_S2!B2:'Waste_Composition_S2'!B2)</f>
        <v>4.1393999127140863E-6</v>
      </c>
      <c r="H3" s="6">
        <f>SUMPRODUCT(OEV_materials_db1!H2:'OEV_materials_db1'!H2,Waste_Composition_S2!B2:'Waste_Composition_S2'!B2)</f>
        <v>8.5518559040877911E-6</v>
      </c>
      <c r="I3" s="6">
        <f>SUMPRODUCT(OEV_materials_db1!I2:'OEV_materials_db1'!I2,Waste_Composition_S2!B2:'Waste_Composition_S2'!B2)</f>
        <v>9.8682879057766145E-6</v>
      </c>
      <c r="J3" s="6">
        <f>SUMPRODUCT(OEV_materials_db1!J2:'OEV_materials_db1'!J2,Waste_Composition_S2!B2:'Waste_Composition_S2'!B2)</f>
        <v>5.4807095317191791E-6</v>
      </c>
      <c r="K3" s="6">
        <f>SUMPRODUCT(OEV_materials_db1!K2:'OEV_materials_db1'!K2,Waste_Composition_S2!B2:'Waste_Composition_S2'!B2)</f>
        <v>1.399603265860833E-6</v>
      </c>
      <c r="L3" s="6">
        <f>SUMPRODUCT(OEV_materials_db1!L2:'OEV_materials_db1'!L2,Waste_Composition_S2!B2:'Waste_Composition_S2'!B2)</f>
        <v>3.1226075572407811E-6</v>
      </c>
      <c r="M3" s="6">
        <f>SUMPRODUCT(OEV_materials_db1!M2:'OEV_materials_db1'!M2,Waste_Composition_S2!B2:'Waste_Composition_S2'!B2)</f>
        <v>5.3848050429448889E-6</v>
      </c>
      <c r="N3" s="6">
        <f>SUMPRODUCT(OEV_materials_db1!N2:'OEV_materials_db1'!N2,Waste_Composition_S2!B2:'Waste_Composition_S2'!B2)</f>
        <v>1.3151433934639869E-6</v>
      </c>
      <c r="O3" s="6">
        <f>SUMPRODUCT(OEV_materials_db1!O2:'OEV_materials_db1'!O2,Waste_Composition_S2!B2:'Waste_Composition_S2'!B2)</f>
        <v>1.6592102930476631E-6</v>
      </c>
      <c r="P3" s="6">
        <f>SUMPRODUCT(OEV_materials_db1!P2:'OEV_materials_db1'!P2,Waste_Composition_S2!B2:'Waste_Composition_S2'!B2)</f>
        <v>1.709334730927139E-6</v>
      </c>
      <c r="Q3" s="6">
        <f>SUMPRODUCT(OEV_materials_db1!Q2:'OEV_materials_db1'!Q2,Waste_Composition_S2!B2:'Waste_Composition_S2'!B2)</f>
        <v>5.981454732410169E-5</v>
      </c>
    </row>
    <row r="4" spans="1:17" x14ac:dyDescent="0.35">
      <c r="A4" s="5" t="s">
        <v>3</v>
      </c>
      <c r="B4" s="6">
        <f>SUMPRODUCT(OEV_materials_db1!B2:'OEV_materials_db1'!B2,Waste_Composition_S2!C2:'Waste_Composition_S2'!C2)</f>
        <v>6.380608781625754E-6</v>
      </c>
      <c r="C4" s="6">
        <f>SUMPRODUCT(OEV_materials_db1!C2:'OEV_materials_db1'!C2,Waste_Composition_S2!C2:'Waste_Composition_S2'!C2)</f>
        <v>2.657591545608519E-6</v>
      </c>
      <c r="D4" s="6">
        <f>SUMPRODUCT(OEV_materials_db1!D2:'OEV_materials_db1'!D2,Waste_Composition_S2!C2:'Waste_Composition_S2'!C2)</f>
        <v>3.3938038531680728E-5</v>
      </c>
      <c r="E4" s="6">
        <f>SUMPRODUCT(OEV_materials_db1!E2:'OEV_materials_db1'!E2,Waste_Composition_S2!C2:'Waste_Composition_S2'!C2)</f>
        <v>8.9797324215413696E-6</v>
      </c>
      <c r="F4" s="6">
        <f>SUMPRODUCT(OEV_materials_db1!F2:'OEV_materials_db1'!F2,Waste_Composition_S2!C2:'Waste_Composition_S2'!C2)</f>
        <v>5.0735370118050399E-6</v>
      </c>
      <c r="G4" s="6">
        <f>SUMPRODUCT(OEV_materials_db1!G2:'OEV_materials_db1'!G2,Waste_Composition_S2!C2:'Waste_Composition_S2'!C2)</f>
        <v>4.1393999127140863E-6</v>
      </c>
      <c r="H4" s="6">
        <f>SUMPRODUCT(OEV_materials_db1!H2:'OEV_materials_db1'!H2,Waste_Composition_S2!C2:'Waste_Composition_S2'!C2)</f>
        <v>8.5518559040877911E-6</v>
      </c>
      <c r="I4" s="6">
        <f>SUMPRODUCT(OEV_materials_db1!I2:'OEV_materials_db1'!I2,Waste_Composition_S2!C2:'Waste_Composition_S2'!C2)</f>
        <v>9.8682879057766145E-6</v>
      </c>
      <c r="J4" s="6">
        <f>SUMPRODUCT(OEV_materials_db1!J2:'OEV_materials_db1'!J2,Waste_Composition_S2!C2:'Waste_Composition_S2'!C2)</f>
        <v>5.4807095317191791E-6</v>
      </c>
      <c r="K4" s="6">
        <f>SUMPRODUCT(OEV_materials_db1!K2:'OEV_materials_db1'!K2,Waste_Composition_S2!C2:'Waste_Composition_S2'!C2)</f>
        <v>1.399603265860833E-6</v>
      </c>
      <c r="L4" s="6">
        <f>SUMPRODUCT(OEV_materials_db1!L2:'OEV_materials_db1'!L2,Waste_Composition_S2!C2:'Waste_Composition_S2'!C2)</f>
        <v>3.1226075572407811E-6</v>
      </c>
      <c r="M4" s="6">
        <f>SUMPRODUCT(OEV_materials_db1!M2:'OEV_materials_db1'!M2,Waste_Composition_S2!C2:'Waste_Composition_S2'!C2)</f>
        <v>5.3848050429448889E-6</v>
      </c>
      <c r="N4" s="6">
        <f>SUMPRODUCT(OEV_materials_db1!N2:'OEV_materials_db1'!N2,Waste_Composition_S2!C2:'Waste_Composition_S2'!C2)</f>
        <v>1.3151433934639869E-6</v>
      </c>
      <c r="O4" s="6">
        <f>SUMPRODUCT(OEV_materials_db1!O2:'OEV_materials_db1'!O2,Waste_Composition_S2!C2:'Waste_Composition_S2'!C2)</f>
        <v>1.6592102930476631E-6</v>
      </c>
      <c r="P4" s="6">
        <f>SUMPRODUCT(OEV_materials_db1!P2:'OEV_materials_db1'!P2,Waste_Composition_S2!C2:'Waste_Composition_S2'!C2)</f>
        <v>1.709334730927139E-6</v>
      </c>
      <c r="Q4" s="6">
        <f>SUMPRODUCT(OEV_materials_db1!Q2:'OEV_materials_db1'!Q2,Waste_Composition_S2!C2:'Waste_Composition_S2'!C2)</f>
        <v>5.981454732410169E-5</v>
      </c>
    </row>
    <row r="5" spans="1:17" x14ac:dyDescent="0.35">
      <c r="A5" s="5" t="s">
        <v>4</v>
      </c>
      <c r="B5" s="6">
        <f>SUMPRODUCT(OEV_materials_db1!B2:'OEV_materials_db1'!B2,Waste_Composition_S2!D2:'Waste_Composition_S2'!D2)</f>
        <v>6.380608781625754E-6</v>
      </c>
      <c r="C5" s="6">
        <f>SUMPRODUCT(OEV_materials_db1!C2:'OEV_materials_db1'!C2,Waste_Composition_S2!D2:'Waste_Composition_S2'!D2)</f>
        <v>2.657591545608519E-6</v>
      </c>
      <c r="D5" s="6">
        <f>SUMPRODUCT(OEV_materials_db1!D2:'OEV_materials_db1'!D2,Waste_Composition_S2!D2:'Waste_Composition_S2'!D2)</f>
        <v>3.3938038531680728E-5</v>
      </c>
      <c r="E5" s="6">
        <f>SUMPRODUCT(OEV_materials_db1!E2:'OEV_materials_db1'!E2,Waste_Composition_S2!D2:'Waste_Composition_S2'!D2)</f>
        <v>8.9797324215413696E-6</v>
      </c>
      <c r="F5" s="6">
        <f>SUMPRODUCT(OEV_materials_db1!F2:'OEV_materials_db1'!F2,Waste_Composition_S2!D2:'Waste_Composition_S2'!D2)</f>
        <v>5.0735370118050399E-6</v>
      </c>
      <c r="G5" s="6">
        <f>SUMPRODUCT(OEV_materials_db1!G2:'OEV_materials_db1'!G2,Waste_Composition_S2!D2:'Waste_Composition_S2'!D2)</f>
        <v>4.1393999127140863E-6</v>
      </c>
      <c r="H5" s="6">
        <f>SUMPRODUCT(OEV_materials_db1!H2:'OEV_materials_db1'!H2,Waste_Composition_S2!D2:'Waste_Composition_S2'!D2)</f>
        <v>8.5518559040877911E-6</v>
      </c>
      <c r="I5" s="6">
        <f>SUMPRODUCT(OEV_materials_db1!I2:'OEV_materials_db1'!I2,Waste_Composition_S2!D2:'Waste_Composition_S2'!D2)</f>
        <v>9.8682879057766145E-6</v>
      </c>
      <c r="J5" s="6">
        <f>SUMPRODUCT(OEV_materials_db1!J2:'OEV_materials_db1'!J2,Waste_Composition_S2!D2:'Waste_Composition_S2'!D2)</f>
        <v>5.4807095317191791E-6</v>
      </c>
      <c r="K5" s="6">
        <f>SUMPRODUCT(OEV_materials_db1!K2:'OEV_materials_db1'!K2,Waste_Composition_S2!D2:'Waste_Composition_S2'!D2)</f>
        <v>1.399603265860833E-6</v>
      </c>
      <c r="L5" s="6">
        <f>SUMPRODUCT(OEV_materials_db1!L2:'OEV_materials_db1'!L2,Waste_Composition_S2!D2:'Waste_Composition_S2'!D2)</f>
        <v>3.1226075572407811E-6</v>
      </c>
      <c r="M5" s="6">
        <f>SUMPRODUCT(OEV_materials_db1!M2:'OEV_materials_db1'!M2,Waste_Composition_S2!D2:'Waste_Composition_S2'!D2)</f>
        <v>5.3848050429448889E-6</v>
      </c>
      <c r="N5" s="6">
        <f>SUMPRODUCT(OEV_materials_db1!N2:'OEV_materials_db1'!N2,Waste_Composition_S2!D2:'Waste_Composition_S2'!D2)</f>
        <v>1.3151433934639869E-6</v>
      </c>
      <c r="O5" s="6">
        <f>SUMPRODUCT(OEV_materials_db1!O2:'OEV_materials_db1'!O2,Waste_Composition_S2!D2:'Waste_Composition_S2'!D2)</f>
        <v>1.6592102930476631E-6</v>
      </c>
      <c r="P5" s="6">
        <f>SUMPRODUCT(OEV_materials_db1!P2:'OEV_materials_db1'!P2,Waste_Composition_S2!D2:'Waste_Composition_S2'!D2)</f>
        <v>1.709334730927139E-6</v>
      </c>
      <c r="Q5" s="6">
        <f>SUMPRODUCT(OEV_materials_db1!Q2:'OEV_materials_db1'!Q2,Waste_Composition_S2!D2:'Waste_Composition_S2'!D2)</f>
        <v>5.981454732410169E-5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SUMPRODUCT(Waste_Generation_S3!B3:'Waste_Generation_S3'!B5,B3:B5)</f>
        <v>6.380608781625754E-6</v>
      </c>
      <c r="C2" s="6">
        <f>SUMPRODUCT(Waste_Generation_S3!B3:'Waste_Generation_S3'!B5,C3:C5)</f>
        <v>2.657591545608519E-6</v>
      </c>
      <c r="D2" s="6">
        <f>SUMPRODUCT(Waste_Generation_S3!B3:'Waste_Generation_S3'!B5,D3:D5)</f>
        <v>3.3938038531680734E-5</v>
      </c>
      <c r="E2" s="6">
        <f>SUMPRODUCT(Waste_Generation_S3!B3:'Waste_Generation_S3'!B5,E3:E5)</f>
        <v>8.9797324215413713E-6</v>
      </c>
      <c r="F2" s="6">
        <f>SUMPRODUCT(Waste_Generation_S3!B3:'Waste_Generation_S3'!B5,F3:F5)</f>
        <v>5.0735370118050399E-6</v>
      </c>
      <c r="G2" s="6">
        <f>SUMPRODUCT(Waste_Generation_S3!B3:'Waste_Generation_S3'!B5,G3:G5)</f>
        <v>4.1393999127140863E-6</v>
      </c>
      <c r="H2" s="6">
        <f>SUMPRODUCT(Waste_Generation_S3!B3:'Waste_Generation_S3'!B5,H3:H5)</f>
        <v>8.5518559040877911E-6</v>
      </c>
      <c r="I2" s="6">
        <f>SUMPRODUCT(Waste_Generation_S3!B3:'Waste_Generation_S3'!B5,I3:I5)</f>
        <v>9.8682879057766162E-6</v>
      </c>
      <c r="J2" s="6">
        <f>SUMPRODUCT(Waste_Generation_S3!B3:'Waste_Generation_S3'!B5,J3:J5)</f>
        <v>5.4807095317191791E-6</v>
      </c>
      <c r="K2" s="6">
        <f>SUMPRODUCT(Waste_Generation_S3!B3:'Waste_Generation_S3'!B5,K3:K5)</f>
        <v>1.3996032658608332E-6</v>
      </c>
      <c r="L2" s="6">
        <f>SUMPRODUCT(Waste_Generation_S3!B3:'Waste_Generation_S3'!B5,L3:L5)</f>
        <v>3.1226075572407816E-6</v>
      </c>
      <c r="M2" s="6">
        <f>SUMPRODUCT(Waste_Generation_S3!B3:'Waste_Generation_S3'!B5,M3:M5)</f>
        <v>5.3848050429448889E-6</v>
      </c>
      <c r="N2" s="6">
        <f>SUMPRODUCT(Waste_Generation_S3!B3:'Waste_Generation_S3'!B5,N3:N5)</f>
        <v>1.3151433934639869E-6</v>
      </c>
      <c r="O2" s="6">
        <f>SUMPRODUCT(Waste_Generation_S3!B3:'Waste_Generation_S3'!B5,O3:O5)</f>
        <v>1.6592102930476631E-6</v>
      </c>
      <c r="P2" s="6">
        <f>SUMPRODUCT(Waste_Generation_S3!B3:'Waste_Generation_S3'!B5,P3:P5)</f>
        <v>1.709334730927139E-6</v>
      </c>
      <c r="Q2" s="6">
        <f>SUMPRODUCT(Waste_Generation_S3!B3:'Waste_Generation_S3'!B5,Q3:Q5)</f>
        <v>5.981454732410169E-5</v>
      </c>
    </row>
    <row r="3" spans="1:17" x14ac:dyDescent="0.35">
      <c r="A3" s="5" t="s">
        <v>2</v>
      </c>
      <c r="B3" s="6">
        <f>SUMPRODUCT(OEV_materials_db1!B2:'OEV_materials_db1'!B2,Waste_Composition_S3!B2:'Waste_Composition_S3'!B2)</f>
        <v>6.380608781625754E-6</v>
      </c>
      <c r="C3" s="6">
        <f>SUMPRODUCT(OEV_materials_db1!C2:'OEV_materials_db1'!C2,Waste_Composition_S3!B2:'Waste_Composition_S3'!B2)</f>
        <v>2.657591545608519E-6</v>
      </c>
      <c r="D3" s="6">
        <f>SUMPRODUCT(OEV_materials_db1!D2:'OEV_materials_db1'!D2,Waste_Composition_S3!B2:'Waste_Composition_S3'!B2)</f>
        <v>3.3938038531680728E-5</v>
      </c>
      <c r="E3" s="6">
        <f>SUMPRODUCT(OEV_materials_db1!E2:'OEV_materials_db1'!E2,Waste_Composition_S3!B2:'Waste_Composition_S3'!B2)</f>
        <v>8.9797324215413696E-6</v>
      </c>
      <c r="F3" s="6">
        <f>SUMPRODUCT(OEV_materials_db1!F2:'OEV_materials_db1'!F2,Waste_Composition_S3!B2:'Waste_Composition_S3'!B2)</f>
        <v>5.0735370118050399E-6</v>
      </c>
      <c r="G3" s="6">
        <f>SUMPRODUCT(OEV_materials_db1!G2:'OEV_materials_db1'!G2,Waste_Composition_S3!B2:'Waste_Composition_S3'!B2)</f>
        <v>4.1393999127140863E-6</v>
      </c>
      <c r="H3" s="6">
        <f>SUMPRODUCT(OEV_materials_db1!H2:'OEV_materials_db1'!H2,Waste_Composition_S3!B2:'Waste_Composition_S3'!B2)</f>
        <v>8.5518559040877911E-6</v>
      </c>
      <c r="I3" s="6">
        <f>SUMPRODUCT(OEV_materials_db1!I2:'OEV_materials_db1'!I2,Waste_Composition_S3!B2:'Waste_Composition_S3'!B2)</f>
        <v>9.8682879057766145E-6</v>
      </c>
      <c r="J3" s="6">
        <f>SUMPRODUCT(OEV_materials_db1!J2:'OEV_materials_db1'!J2,Waste_Composition_S3!B2:'Waste_Composition_S3'!B2)</f>
        <v>5.4807095317191791E-6</v>
      </c>
      <c r="K3" s="6">
        <f>SUMPRODUCT(OEV_materials_db1!K2:'OEV_materials_db1'!K2,Waste_Composition_S3!B2:'Waste_Composition_S3'!B2)</f>
        <v>1.399603265860833E-6</v>
      </c>
      <c r="L3" s="6">
        <f>SUMPRODUCT(OEV_materials_db1!L2:'OEV_materials_db1'!L2,Waste_Composition_S3!B2:'Waste_Composition_S3'!B2)</f>
        <v>3.1226075572407811E-6</v>
      </c>
      <c r="M3" s="6">
        <f>SUMPRODUCT(OEV_materials_db1!M2:'OEV_materials_db1'!M2,Waste_Composition_S3!B2:'Waste_Composition_S3'!B2)</f>
        <v>5.3848050429448889E-6</v>
      </c>
      <c r="N3" s="6">
        <f>SUMPRODUCT(OEV_materials_db1!N2:'OEV_materials_db1'!N2,Waste_Composition_S3!B2:'Waste_Composition_S3'!B2)</f>
        <v>1.3151433934639869E-6</v>
      </c>
      <c r="O3" s="6">
        <f>SUMPRODUCT(OEV_materials_db1!O2:'OEV_materials_db1'!O2,Waste_Composition_S3!B2:'Waste_Composition_S3'!B2)</f>
        <v>1.6592102930476631E-6</v>
      </c>
      <c r="P3" s="6">
        <f>SUMPRODUCT(OEV_materials_db1!P2:'OEV_materials_db1'!P2,Waste_Composition_S3!B2:'Waste_Composition_S3'!B2)</f>
        <v>1.709334730927139E-6</v>
      </c>
      <c r="Q3" s="6">
        <f>SUMPRODUCT(OEV_materials_db1!Q2:'OEV_materials_db1'!Q2,Waste_Composition_S3!B2:'Waste_Composition_S3'!B2)</f>
        <v>5.981454732410169E-5</v>
      </c>
    </row>
    <row r="4" spans="1:17" x14ac:dyDescent="0.35">
      <c r="A4" s="5" t="s">
        <v>3</v>
      </c>
      <c r="B4" s="6">
        <f>SUMPRODUCT(OEV_materials_db1!B2:'OEV_materials_db1'!B2,Waste_Composition_S3!C2:'Waste_Composition_S3'!C2)</f>
        <v>6.380608781625754E-6</v>
      </c>
      <c r="C4" s="6">
        <f>SUMPRODUCT(OEV_materials_db1!C2:'OEV_materials_db1'!C2,Waste_Composition_S3!C2:'Waste_Composition_S3'!C2)</f>
        <v>2.657591545608519E-6</v>
      </c>
      <c r="D4" s="6">
        <f>SUMPRODUCT(OEV_materials_db1!D2:'OEV_materials_db1'!D2,Waste_Composition_S3!C2:'Waste_Composition_S3'!C2)</f>
        <v>3.3938038531680728E-5</v>
      </c>
      <c r="E4" s="6">
        <f>SUMPRODUCT(OEV_materials_db1!E2:'OEV_materials_db1'!E2,Waste_Composition_S3!C2:'Waste_Composition_S3'!C2)</f>
        <v>8.9797324215413696E-6</v>
      </c>
      <c r="F4" s="6">
        <f>SUMPRODUCT(OEV_materials_db1!F2:'OEV_materials_db1'!F2,Waste_Composition_S3!C2:'Waste_Composition_S3'!C2)</f>
        <v>5.0735370118050399E-6</v>
      </c>
      <c r="G4" s="6">
        <f>SUMPRODUCT(OEV_materials_db1!G2:'OEV_materials_db1'!G2,Waste_Composition_S3!C2:'Waste_Composition_S3'!C2)</f>
        <v>4.1393999127140863E-6</v>
      </c>
      <c r="H4" s="6">
        <f>SUMPRODUCT(OEV_materials_db1!H2:'OEV_materials_db1'!H2,Waste_Composition_S3!C2:'Waste_Composition_S3'!C2)</f>
        <v>8.5518559040877911E-6</v>
      </c>
      <c r="I4" s="6">
        <f>SUMPRODUCT(OEV_materials_db1!I2:'OEV_materials_db1'!I2,Waste_Composition_S3!C2:'Waste_Composition_S3'!C2)</f>
        <v>9.8682879057766145E-6</v>
      </c>
      <c r="J4" s="6">
        <f>SUMPRODUCT(OEV_materials_db1!J2:'OEV_materials_db1'!J2,Waste_Composition_S3!C2:'Waste_Composition_S3'!C2)</f>
        <v>5.4807095317191791E-6</v>
      </c>
      <c r="K4" s="6">
        <f>SUMPRODUCT(OEV_materials_db1!K2:'OEV_materials_db1'!K2,Waste_Composition_S3!C2:'Waste_Composition_S3'!C2)</f>
        <v>1.399603265860833E-6</v>
      </c>
      <c r="L4" s="6">
        <f>SUMPRODUCT(OEV_materials_db1!L2:'OEV_materials_db1'!L2,Waste_Composition_S3!C2:'Waste_Composition_S3'!C2)</f>
        <v>3.1226075572407811E-6</v>
      </c>
      <c r="M4" s="6">
        <f>SUMPRODUCT(OEV_materials_db1!M2:'OEV_materials_db1'!M2,Waste_Composition_S3!C2:'Waste_Composition_S3'!C2)</f>
        <v>5.3848050429448889E-6</v>
      </c>
      <c r="N4" s="6">
        <f>SUMPRODUCT(OEV_materials_db1!N2:'OEV_materials_db1'!N2,Waste_Composition_S3!C2:'Waste_Composition_S3'!C2)</f>
        <v>1.3151433934639869E-6</v>
      </c>
      <c r="O4" s="6">
        <f>SUMPRODUCT(OEV_materials_db1!O2:'OEV_materials_db1'!O2,Waste_Composition_S3!C2:'Waste_Composition_S3'!C2)</f>
        <v>1.6592102930476631E-6</v>
      </c>
      <c r="P4" s="6">
        <f>SUMPRODUCT(OEV_materials_db1!P2:'OEV_materials_db1'!P2,Waste_Composition_S3!C2:'Waste_Composition_S3'!C2)</f>
        <v>1.709334730927139E-6</v>
      </c>
      <c r="Q4" s="6">
        <f>SUMPRODUCT(OEV_materials_db1!Q2:'OEV_materials_db1'!Q2,Waste_Composition_S3!C2:'Waste_Composition_S3'!C2)</f>
        <v>5.981454732410169E-5</v>
      </c>
    </row>
    <row r="5" spans="1:17" x14ac:dyDescent="0.35">
      <c r="A5" s="5" t="s">
        <v>4</v>
      </c>
      <c r="B5" s="6">
        <f>SUMPRODUCT(OEV_materials_db1!B2:'OEV_materials_db1'!B2,Waste_Composition_S3!D2:'Waste_Composition_S3'!D2)</f>
        <v>6.380608781625754E-6</v>
      </c>
      <c r="C5" s="6">
        <f>SUMPRODUCT(OEV_materials_db1!C2:'OEV_materials_db1'!C2,Waste_Composition_S3!D2:'Waste_Composition_S3'!D2)</f>
        <v>2.657591545608519E-6</v>
      </c>
      <c r="D5" s="6">
        <f>SUMPRODUCT(OEV_materials_db1!D2:'OEV_materials_db1'!D2,Waste_Composition_S3!D2:'Waste_Composition_S3'!D2)</f>
        <v>3.3938038531680728E-5</v>
      </c>
      <c r="E5" s="6">
        <f>SUMPRODUCT(OEV_materials_db1!E2:'OEV_materials_db1'!E2,Waste_Composition_S3!D2:'Waste_Composition_S3'!D2)</f>
        <v>8.9797324215413696E-6</v>
      </c>
      <c r="F5" s="6">
        <f>SUMPRODUCT(OEV_materials_db1!F2:'OEV_materials_db1'!F2,Waste_Composition_S3!D2:'Waste_Composition_S3'!D2)</f>
        <v>5.0735370118050399E-6</v>
      </c>
      <c r="G5" s="6">
        <f>SUMPRODUCT(OEV_materials_db1!G2:'OEV_materials_db1'!G2,Waste_Composition_S3!D2:'Waste_Composition_S3'!D2)</f>
        <v>4.1393999127140863E-6</v>
      </c>
      <c r="H5" s="6">
        <f>SUMPRODUCT(OEV_materials_db1!H2:'OEV_materials_db1'!H2,Waste_Composition_S3!D2:'Waste_Composition_S3'!D2)</f>
        <v>8.5518559040877911E-6</v>
      </c>
      <c r="I5" s="6">
        <f>SUMPRODUCT(OEV_materials_db1!I2:'OEV_materials_db1'!I2,Waste_Composition_S3!D2:'Waste_Composition_S3'!D2)</f>
        <v>9.8682879057766145E-6</v>
      </c>
      <c r="J5" s="6">
        <f>SUMPRODUCT(OEV_materials_db1!J2:'OEV_materials_db1'!J2,Waste_Composition_S3!D2:'Waste_Composition_S3'!D2)</f>
        <v>5.4807095317191791E-6</v>
      </c>
      <c r="K5" s="6">
        <f>SUMPRODUCT(OEV_materials_db1!K2:'OEV_materials_db1'!K2,Waste_Composition_S3!D2:'Waste_Composition_S3'!D2)</f>
        <v>1.399603265860833E-6</v>
      </c>
      <c r="L5" s="6">
        <f>SUMPRODUCT(OEV_materials_db1!L2:'OEV_materials_db1'!L2,Waste_Composition_S3!D2:'Waste_Composition_S3'!D2)</f>
        <v>3.1226075572407811E-6</v>
      </c>
      <c r="M5" s="6">
        <f>SUMPRODUCT(OEV_materials_db1!M2:'OEV_materials_db1'!M2,Waste_Composition_S3!D2:'Waste_Composition_S3'!D2)</f>
        <v>5.3848050429448889E-6</v>
      </c>
      <c r="N5" s="6">
        <f>SUMPRODUCT(OEV_materials_db1!N2:'OEV_materials_db1'!N2,Waste_Composition_S3!D2:'Waste_Composition_S3'!D2)</f>
        <v>1.3151433934639869E-6</v>
      </c>
      <c r="O5" s="6">
        <f>SUMPRODUCT(OEV_materials_db1!O2:'OEV_materials_db1'!O2,Waste_Composition_S3!D2:'Waste_Composition_S3'!D2)</f>
        <v>1.6592102930476631E-6</v>
      </c>
      <c r="P5" s="6">
        <f>SUMPRODUCT(OEV_materials_db1!P2:'OEV_materials_db1'!P2,Waste_Composition_S3!D2:'Waste_Composition_S3'!D2)</f>
        <v>1.709334730927139E-6</v>
      </c>
      <c r="Q5" s="6">
        <f>SUMPRODUCT(OEV_materials_db1!Q2:'OEV_materials_db1'!Q2,Waste_Composition_S3!D2:'Waste_Composition_S3'!D2)</f>
        <v>5.981454732410169E-5</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f>VLOOKUP("PAH_RD",Waste_Generation_default!A1:C100,3,FALSE)*-1</f>
        <v>-100000</v>
      </c>
    </row>
    <row r="7" spans="1:2" x14ac:dyDescent="0.35">
      <c r="A7" s="5" t="s">
        <v>2</v>
      </c>
      <c r="B7" s="6">
        <f>B6*LCI_default_default!AB7*LCI_default_default!AB6</f>
        <v>-16666.666666666672</v>
      </c>
    </row>
    <row r="8" spans="1:2" x14ac:dyDescent="0.35">
      <c r="A8" s="5" t="s">
        <v>3</v>
      </c>
      <c r="B8" s="6">
        <f>B6*LCI_default_default!AB8*LCI_default_default!AB6</f>
        <v>-33333.333333333328</v>
      </c>
    </row>
    <row r="9" spans="1:2" x14ac:dyDescent="0.35">
      <c r="A9" s="5" t="s">
        <v>4</v>
      </c>
      <c r="B9" s="6">
        <f>B6*LCI_default_default!AB9*LCI_default_default!AB6</f>
        <v>-50000</v>
      </c>
    </row>
    <row r="10" spans="1:2" ht="26.5" x14ac:dyDescent="0.35">
      <c r="A10" s="5" t="s">
        <v>52</v>
      </c>
      <c r="B10" s="6">
        <f>B7*LCI_default_default!AB11*LCI_default_default!AB10</f>
        <v>-16666.666666666672</v>
      </c>
    </row>
    <row r="11" spans="1:2" ht="26.5" x14ac:dyDescent="0.35">
      <c r="A11" s="5" t="s">
        <v>53</v>
      </c>
      <c r="B11" s="6">
        <f>B8*LCI_default_default!AB13*LCI_default_default!AB12</f>
        <v>-33333.333333333328</v>
      </c>
    </row>
    <row r="12" spans="1:2" ht="26.5" x14ac:dyDescent="0.35">
      <c r="A12" s="5" t="s">
        <v>54</v>
      </c>
      <c r="B12" s="6">
        <f>B9*LCI_default_default!AB15*LCI_default_default!AB14</f>
        <v>-50000</v>
      </c>
    </row>
    <row r="13" spans="1:2" ht="39.5" x14ac:dyDescent="0.35">
      <c r="A13" s="5" t="s">
        <v>55</v>
      </c>
      <c r="B13" s="6">
        <f>B10*LCI_default_default!AB17*LCI_default_default!AB16</f>
        <v>-8333.3333333333358</v>
      </c>
    </row>
    <row r="14" spans="1:2" ht="39.5" x14ac:dyDescent="0.35">
      <c r="A14" s="5" t="s">
        <v>56</v>
      </c>
      <c r="B14" s="6">
        <f>B10*LCI_default_default!AB18*LCI_default_default!AB16</f>
        <v>-8333.3333333333358</v>
      </c>
    </row>
    <row r="15" spans="1:2" ht="39.5" x14ac:dyDescent="0.35">
      <c r="A15" s="5" t="s">
        <v>57</v>
      </c>
      <c r="B15" s="6">
        <f>B11*LCI_default_default!AB20*LCI_default_default!AB19</f>
        <v>-33333.333333333328</v>
      </c>
    </row>
    <row r="16" spans="1:2" ht="26.5" x14ac:dyDescent="0.35">
      <c r="A16" s="5" t="s">
        <v>58</v>
      </c>
      <c r="B16" s="6">
        <f>B12*LCI_default_default!AB22*LCI_default_default!AB21</f>
        <v>-50000</v>
      </c>
    </row>
    <row r="17" spans="1:2" ht="65.5" x14ac:dyDescent="0.35">
      <c r="A17" s="5" t="s">
        <v>59</v>
      </c>
      <c r="B17" s="6">
        <f>B13*LCI_default_default!AB24*LCI_default_default!AB23+B14*LCI_default_default!AB43*LCI_default_default!AB42+B15*LCI_default_default!AB62*LCI_default_default!AB61+B16*LCI_default_default!AB69*LCI_default_default!AB68</f>
        <v>5462.5</v>
      </c>
    </row>
    <row r="18" spans="1:2" ht="65.5" x14ac:dyDescent="0.35">
      <c r="A18" s="5" t="s">
        <v>60</v>
      </c>
      <c r="B18" s="6">
        <f>B13*LCI_default_default!AB25*LCI_default_default!AB23+B14*LCI_default_default!AB44*LCI_default_default!AB42</f>
        <v>3333.3333333333344</v>
      </c>
    </row>
    <row r="19" spans="1:2" ht="65.5" x14ac:dyDescent="0.35">
      <c r="A19" s="5" t="s">
        <v>61</v>
      </c>
      <c r="B19" s="6">
        <f>B13*LCI_default_default!AB26*LCI_default_default!AB23+B14*LCI_default_default!AB45*LCI_default_default!AB42</f>
        <v>-2300.0000000000009</v>
      </c>
    </row>
    <row r="20" spans="1:2" ht="65.5" x14ac:dyDescent="0.35">
      <c r="A20" s="5" t="s">
        <v>62</v>
      </c>
      <c r="B20" s="6">
        <f>B13*LCI_default_default!AB27*LCI_default_default!AB23+B14*LCI_default_default!AB46*LCI_default_default!AB42+B15*LCI_default_default!AB63*LCI_default_default!AB61</f>
        <v>38333.333333333328</v>
      </c>
    </row>
    <row r="21" spans="1:2" ht="65.5" x14ac:dyDescent="0.35">
      <c r="A21" s="5" t="s">
        <v>63</v>
      </c>
      <c r="B21" s="6">
        <f>B13*LCI_default_default!AB28*LCI_default_default!AB23+B14*LCI_default_default!AB47*LCI_default_default!AB42</f>
        <v>127.57201646090539</v>
      </c>
    </row>
    <row r="22" spans="1:2" ht="65.5" x14ac:dyDescent="0.35">
      <c r="A22" s="5" t="s">
        <v>64</v>
      </c>
      <c r="B22" s="6">
        <f>B13*LCI_default_default!AB29*LCI_default_default!AB23+B14*LCI_default_default!AB48*LCI_default_default!AB42</f>
        <v>-8416.6666666666697</v>
      </c>
    </row>
    <row r="23" spans="1:2" ht="65.5" x14ac:dyDescent="0.35">
      <c r="A23" s="5" t="s">
        <v>65</v>
      </c>
      <c r="B23" s="6">
        <f>B13*LCI_default_default!AB30*LCI_default_default!AB23+B14*LCI_default_default!AB49*LCI_default_default!AB42</f>
        <v>-5000.0000000000009</v>
      </c>
    </row>
    <row r="24" spans="1:2" ht="65.5" x14ac:dyDescent="0.35">
      <c r="A24" s="5" t="s">
        <v>66</v>
      </c>
      <c r="B24" s="6">
        <f>B13*LCI_default_default!AB31*LCI_default_default!AB23+B14*LCI_default_default!AB50*LCI_default_default!AB42</f>
        <v>-23.981172080865463</v>
      </c>
    </row>
    <row r="25" spans="1:2" ht="65.5" x14ac:dyDescent="0.35">
      <c r="A25" s="5" t="s">
        <v>67</v>
      </c>
      <c r="B25" s="6">
        <f>B13*LCI_default_default!AB32*LCI_default_default!AB23+B14*LCI_default_default!AB51*LCI_default_default!AB42</f>
        <v>-173.7815743276133</v>
      </c>
    </row>
    <row r="26" spans="1:2" ht="65.5" x14ac:dyDescent="0.35">
      <c r="A26" s="5" t="s">
        <v>68</v>
      </c>
      <c r="B26" s="6">
        <f>B13*LCI_default_default!AB33*LCI_default_default!AB23+B14*LCI_default_default!AB52*LCI_default_default!AB42</f>
        <v>-1291.7063620202816</v>
      </c>
    </row>
    <row r="27" spans="1:2" ht="65.5" x14ac:dyDescent="0.35">
      <c r="A27" s="5" t="s">
        <v>69</v>
      </c>
      <c r="B27" s="6">
        <f>B13*LCI_default_default!AB34*LCI_default_default!AB23+B14*LCI_default_default!AB53*LCI_default_default!AB42</f>
        <v>-5742.4591450000016</v>
      </c>
    </row>
    <row r="28" spans="1:2" ht="65.5" x14ac:dyDescent="0.35">
      <c r="A28" s="5" t="s">
        <v>70</v>
      </c>
      <c r="B28" s="6">
        <f>B13*LCI_default_default!AB35*LCI_default_default!AB23+B14*LCI_default_default!AB54*LCI_default_default!AB42</f>
        <v>-666.66666666666686</v>
      </c>
    </row>
    <row r="29" spans="1:2" ht="52.5" x14ac:dyDescent="0.35">
      <c r="A29" s="5" t="s">
        <v>71</v>
      </c>
      <c r="B29" s="6">
        <f>B13*LCI_default_default!AB36*LCI_default_default!AB23+B14*LCI_default_default!AB55*LCI_default_default!AB42</f>
        <v>11.000000000000004</v>
      </c>
    </row>
    <row r="30" spans="1:2" ht="65.5" x14ac:dyDescent="0.35">
      <c r="A30" s="5" t="s">
        <v>72</v>
      </c>
      <c r="B30" s="6">
        <f>B13*LCI_default_default!AB37*LCI_default_default!AB23+B14*LCI_default_default!AB56*LCI_default_default!AB42</f>
        <v>41.666666666666679</v>
      </c>
    </row>
    <row r="31" spans="1:2" ht="65.5" x14ac:dyDescent="0.35">
      <c r="A31" s="5" t="s">
        <v>73</v>
      </c>
      <c r="B31" s="6">
        <f>B13*LCI_default_default!AB38*LCI_default_default!AB23+B14*LCI_default_default!AB57*LCI_default_default!AB42</f>
        <v>2416.6666666666674</v>
      </c>
    </row>
    <row r="32" spans="1:2" ht="65.5" x14ac:dyDescent="0.35">
      <c r="A32" s="5" t="s">
        <v>74</v>
      </c>
      <c r="B32" s="6">
        <f>B13*LCI_default_default!AB39*LCI_default_default!AB23+B14*LCI_default_default!AB58*LCI_default_default!AB42</f>
        <v>-83.333333333333357</v>
      </c>
    </row>
    <row r="33" spans="1:2" ht="78.5" x14ac:dyDescent="0.35">
      <c r="A33" s="5" t="s">
        <v>75</v>
      </c>
      <c r="B33" s="6">
        <f>B13*LCI_default_default!AB40*LCI_default_default!AB23+B13*LCI_default_default!AB41*LCI_default_default!AB23+B14*LCI_default_default!AB59*LCI_default_default!AB42+B14*LCI_default_default!AB60*LCI_default_default!AB42</f>
        <v>3281.5370000000012</v>
      </c>
    </row>
    <row r="34" spans="1:2" ht="65.5" x14ac:dyDescent="0.35">
      <c r="A34" s="5" t="s">
        <v>76</v>
      </c>
      <c r="B34" s="6">
        <f>B15*LCI_default_default!AB64*LCI_default_default!AB61</f>
        <v>-24333.333333333328</v>
      </c>
    </row>
    <row r="35" spans="1:2" ht="65.5" x14ac:dyDescent="0.35">
      <c r="A35" s="5" t="s">
        <v>77</v>
      </c>
      <c r="B35" s="6">
        <f>B15*LCI_default_default!AB65*LCI_default_default!AB61+B16*LCI_default_default!AB70*LCI_default_default!AB68</f>
        <v>-83333.333333333328</v>
      </c>
    </row>
    <row r="36" spans="1:2" ht="78.5" x14ac:dyDescent="0.35">
      <c r="A36" s="5" t="s">
        <v>78</v>
      </c>
      <c r="B36" s="6">
        <f>B15*LCI_default_default!AB66*LCI_default_default!AB61+B16*LCI_default_default!AB71*LCI_default_default!AB68</f>
        <v>1.4249999999999999E-4</v>
      </c>
    </row>
    <row r="37" spans="1:2" ht="78.5" x14ac:dyDescent="0.35">
      <c r="A37" s="5" t="s">
        <v>79</v>
      </c>
      <c r="B37" s="6">
        <f>B15*LCI_default_default!AB67*LCI_default_default!AB61+B16*LCI_default_default!AB72*LCI_default_default!AB68</f>
        <v>1.9249999999999998E-3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f>VLOOKUP("TP1",Waste_Generation_default!A1:C100,3,FALSE)*-1</f>
        <v>-16666.666666666672</v>
      </c>
    </row>
    <row r="8" spans="1:2" x14ac:dyDescent="0.35">
      <c r="A8" s="5" t="s">
        <v>3</v>
      </c>
      <c r="B8" s="6">
        <v>0</v>
      </c>
    </row>
    <row r="9" spans="1:2" x14ac:dyDescent="0.35">
      <c r="A9" s="5" t="s">
        <v>4</v>
      </c>
      <c r="B9" s="6">
        <v>0</v>
      </c>
    </row>
    <row r="10" spans="1:2" ht="26.5" x14ac:dyDescent="0.35">
      <c r="A10" s="5" t="s">
        <v>52</v>
      </c>
      <c r="B10" s="6">
        <f>B7*LCI_default_default!AB11*LCI_default_default!AB10</f>
        <v>-16666.666666666672</v>
      </c>
    </row>
    <row r="11" spans="1:2" ht="26.5" x14ac:dyDescent="0.35">
      <c r="A11" s="5" t="s">
        <v>53</v>
      </c>
      <c r="B11" s="6">
        <v>0</v>
      </c>
    </row>
    <row r="12" spans="1:2" ht="26.5" x14ac:dyDescent="0.35">
      <c r="A12" s="5" t="s">
        <v>54</v>
      </c>
      <c r="B12" s="6">
        <v>0</v>
      </c>
    </row>
    <row r="13" spans="1:2" ht="39.5" x14ac:dyDescent="0.35">
      <c r="A13" s="5" t="s">
        <v>55</v>
      </c>
      <c r="B13" s="6">
        <f>B10*LCI_default_default!AB17*LCI_default_default!AB16</f>
        <v>-8333.3333333333358</v>
      </c>
    </row>
    <row r="14" spans="1:2" ht="39.5" x14ac:dyDescent="0.35">
      <c r="A14" s="5" t="s">
        <v>56</v>
      </c>
      <c r="B14" s="6">
        <f>B10*LCI_default_default!AB18*LCI_default_default!AB16</f>
        <v>-8333.3333333333358</v>
      </c>
    </row>
    <row r="15" spans="1:2" ht="39.5" x14ac:dyDescent="0.35">
      <c r="A15" s="5" t="s">
        <v>57</v>
      </c>
      <c r="B15" s="6">
        <v>0</v>
      </c>
    </row>
    <row r="16" spans="1:2" ht="26.5" x14ac:dyDescent="0.35">
      <c r="A16" s="5" t="s">
        <v>58</v>
      </c>
      <c r="B16" s="6">
        <v>0</v>
      </c>
    </row>
    <row r="17" spans="1:2" ht="65.5" x14ac:dyDescent="0.35">
      <c r="A17" s="5" t="s">
        <v>59</v>
      </c>
      <c r="B17" s="6">
        <f>B13*LCI_default_default!AB24*LCI_default_default!AB23+B14*LCI_default_default!AB43*LCI_default_default!AB42</f>
        <v>-370.83333333333343</v>
      </c>
    </row>
    <row r="18" spans="1:2" ht="65.5" x14ac:dyDescent="0.35">
      <c r="A18" s="5" t="s">
        <v>60</v>
      </c>
      <c r="B18" s="6">
        <f>B13*LCI_default_default!AB25*LCI_default_default!AB23+B14*LCI_default_default!AB44*LCI_default_default!AB42</f>
        <v>3333.3333333333344</v>
      </c>
    </row>
    <row r="19" spans="1:2" ht="65.5" x14ac:dyDescent="0.35">
      <c r="A19" s="5" t="s">
        <v>61</v>
      </c>
      <c r="B19" s="6">
        <f>B13*LCI_default_default!AB26*LCI_default_default!AB23+B14*LCI_default_default!AB45*LCI_default_default!AB42</f>
        <v>-2300.0000000000009</v>
      </c>
    </row>
    <row r="20" spans="1:2" ht="65.5" x14ac:dyDescent="0.35">
      <c r="A20" s="5" t="s">
        <v>62</v>
      </c>
      <c r="B20" s="6">
        <f>B13*LCI_default_default!AB27*LCI_default_default!AB23+B14*LCI_default_default!AB46*LCI_default_default!AB42</f>
        <v>5000.0000000000009</v>
      </c>
    </row>
    <row r="21" spans="1:2" ht="65.5" x14ac:dyDescent="0.35">
      <c r="A21" s="5" t="s">
        <v>63</v>
      </c>
      <c r="B21" s="6">
        <f>B13*LCI_default_default!AB28*LCI_default_default!AB23+B14*LCI_default_default!AB47*LCI_default_default!AB42</f>
        <v>127.57201646090539</v>
      </c>
    </row>
    <row r="22" spans="1:2" ht="65.5" x14ac:dyDescent="0.35">
      <c r="A22" s="5" t="s">
        <v>64</v>
      </c>
      <c r="B22" s="6">
        <f>B13*LCI_default_default!AB29*LCI_default_default!AB23+B14*LCI_default_default!AB48*LCI_default_default!AB42</f>
        <v>-8416.6666666666697</v>
      </c>
    </row>
    <row r="23" spans="1:2" ht="65.5" x14ac:dyDescent="0.35">
      <c r="A23" s="5" t="s">
        <v>65</v>
      </c>
      <c r="B23" s="6">
        <f>B13*LCI_default_default!AB30*LCI_default_default!AB23+B14*LCI_default_default!AB49*LCI_default_default!AB42</f>
        <v>-5000.0000000000009</v>
      </c>
    </row>
    <row r="24" spans="1:2" ht="65.5" x14ac:dyDescent="0.35">
      <c r="A24" s="5" t="s">
        <v>66</v>
      </c>
      <c r="B24" s="6">
        <f>B13*LCI_default_default!AB31*LCI_default_default!AB23+B14*LCI_default_default!AB50*LCI_default_default!AB42</f>
        <v>-23.981172080865463</v>
      </c>
    </row>
    <row r="25" spans="1:2" ht="65.5" x14ac:dyDescent="0.35">
      <c r="A25" s="5" t="s">
        <v>67</v>
      </c>
      <c r="B25" s="6">
        <f>B13*LCI_default_default!AB32*LCI_default_default!AB23+B14*LCI_default_default!AB51*LCI_default_default!AB42</f>
        <v>-173.7815743276133</v>
      </c>
    </row>
    <row r="26" spans="1:2" ht="65.5" x14ac:dyDescent="0.35">
      <c r="A26" s="5" t="s">
        <v>68</v>
      </c>
      <c r="B26" s="6">
        <f>B13*LCI_default_default!AB33*LCI_default_default!AB23+B14*LCI_default_default!AB52*LCI_default_default!AB42</f>
        <v>-1291.7063620202816</v>
      </c>
    </row>
    <row r="27" spans="1:2" ht="65.5" x14ac:dyDescent="0.35">
      <c r="A27" s="5" t="s">
        <v>69</v>
      </c>
      <c r="B27" s="6">
        <f>B13*LCI_default_default!AB34*LCI_default_default!AB23+B14*LCI_default_default!AB53*LCI_default_default!AB42</f>
        <v>-5742.4591450000016</v>
      </c>
    </row>
    <row r="28" spans="1:2" ht="65.5" x14ac:dyDescent="0.35">
      <c r="A28" s="5" t="s">
        <v>70</v>
      </c>
      <c r="B28" s="6">
        <f>B13*LCI_default_default!AB35*LCI_default_default!AB23+B14*LCI_default_default!AB54*LCI_default_default!AB42</f>
        <v>-666.66666666666686</v>
      </c>
    </row>
    <row r="29" spans="1:2" ht="52.5" x14ac:dyDescent="0.35">
      <c r="A29" s="5" t="s">
        <v>71</v>
      </c>
      <c r="B29" s="6">
        <f>B13*LCI_default_default!AB36*LCI_default_default!AB23+B14*LCI_default_default!AB55*LCI_default_default!AB42</f>
        <v>11.000000000000004</v>
      </c>
    </row>
    <row r="30" spans="1:2" ht="65.5" x14ac:dyDescent="0.35">
      <c r="A30" s="5" t="s">
        <v>72</v>
      </c>
      <c r="B30" s="6">
        <f>B13*LCI_default_default!AB37*LCI_default_default!AB23+B14*LCI_default_default!AB56*LCI_default_default!AB42</f>
        <v>41.666666666666679</v>
      </c>
    </row>
    <row r="31" spans="1:2" ht="65.5" x14ac:dyDescent="0.35">
      <c r="A31" s="5" t="s">
        <v>73</v>
      </c>
      <c r="B31" s="6">
        <f>B13*LCI_default_default!AB38*LCI_default_default!AB23+B14*LCI_default_default!AB57*LCI_default_default!AB42</f>
        <v>2416.6666666666674</v>
      </c>
    </row>
    <row r="32" spans="1:2" ht="65.5" x14ac:dyDescent="0.35">
      <c r="A32" s="5" t="s">
        <v>74</v>
      </c>
      <c r="B32" s="6">
        <f>B13*LCI_default_default!AB39*LCI_default_default!AB23+B14*LCI_default_default!AB58*LCI_default_default!AB42</f>
        <v>-83.333333333333357</v>
      </c>
    </row>
    <row r="33" spans="1:2" ht="78.5" x14ac:dyDescent="0.35">
      <c r="A33" s="5" t="s">
        <v>75</v>
      </c>
      <c r="B33" s="6">
        <f>B13*LCI_default_default!AB40*LCI_default_default!AB23+B13*LCI_default_default!AB41*LCI_default_default!AB23+B14*LCI_default_default!AB59*LCI_default_default!AB42+B14*LCI_default_default!AB60*LCI_default_default!AB42</f>
        <v>3281.5370000000012</v>
      </c>
    </row>
    <row r="34" spans="1:2" ht="65.5" x14ac:dyDescent="0.35">
      <c r="A34" s="5" t="s">
        <v>76</v>
      </c>
      <c r="B34" s="6">
        <v>0</v>
      </c>
    </row>
    <row r="35" spans="1:2" ht="65.5" x14ac:dyDescent="0.35">
      <c r="A35" s="5" t="s">
        <v>77</v>
      </c>
      <c r="B35" s="6">
        <v>0</v>
      </c>
    </row>
    <row r="36" spans="1:2" ht="78.5" x14ac:dyDescent="0.35">
      <c r="A36" s="5" t="s">
        <v>78</v>
      </c>
      <c r="B36" s="6">
        <v>0</v>
      </c>
    </row>
    <row r="37" spans="1:2" ht="78.5" x14ac:dyDescent="0.35">
      <c r="A37" s="5" t="s">
        <v>79</v>
      </c>
      <c r="B37" s="6">
        <v>0</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v>0</v>
      </c>
    </row>
    <row r="8" spans="1:2" x14ac:dyDescent="0.35">
      <c r="A8" s="5" t="s">
        <v>3</v>
      </c>
      <c r="B8" s="6">
        <f>VLOOKUP("TP2",Waste_Generation_default!A1:C100,3,FALSE)*-1</f>
        <v>-33333.333333333328</v>
      </c>
    </row>
    <row r="9" spans="1:2" x14ac:dyDescent="0.35">
      <c r="A9" s="5" t="s">
        <v>4</v>
      </c>
      <c r="B9" s="6">
        <v>0</v>
      </c>
    </row>
    <row r="10" spans="1:2" ht="26.5" x14ac:dyDescent="0.35">
      <c r="A10" s="5" t="s">
        <v>52</v>
      </c>
      <c r="B10" s="6">
        <v>0</v>
      </c>
    </row>
    <row r="11" spans="1:2" ht="26.5" x14ac:dyDescent="0.35">
      <c r="A11" s="5" t="s">
        <v>53</v>
      </c>
      <c r="B11" s="6">
        <f>B8*LCI_default_default!AB13*LCI_default_default!AB12</f>
        <v>-33333.333333333328</v>
      </c>
    </row>
    <row r="12" spans="1:2" ht="26.5" x14ac:dyDescent="0.35">
      <c r="A12" s="5" t="s">
        <v>54</v>
      </c>
      <c r="B12" s="6">
        <v>0</v>
      </c>
    </row>
    <row r="13" spans="1:2" ht="39.5" x14ac:dyDescent="0.35">
      <c r="A13" s="5" t="s">
        <v>55</v>
      </c>
      <c r="B13" s="6">
        <v>0</v>
      </c>
    </row>
    <row r="14" spans="1:2" ht="39.5" x14ac:dyDescent="0.35">
      <c r="A14" s="5" t="s">
        <v>56</v>
      </c>
      <c r="B14" s="6">
        <v>0</v>
      </c>
    </row>
    <row r="15" spans="1:2" ht="39.5" x14ac:dyDescent="0.35">
      <c r="A15" s="5" t="s">
        <v>57</v>
      </c>
      <c r="B15" s="6">
        <f>B11*LCI_default_default!AB20*LCI_default_default!AB19</f>
        <v>-33333.333333333328</v>
      </c>
    </row>
    <row r="16" spans="1:2" ht="26.5" x14ac:dyDescent="0.35">
      <c r="A16" s="5" t="s">
        <v>58</v>
      </c>
      <c r="B16" s="6">
        <v>0</v>
      </c>
    </row>
    <row r="17" spans="1:2" ht="65.5" x14ac:dyDescent="0.35">
      <c r="A17" s="5" t="s">
        <v>59</v>
      </c>
      <c r="B17" s="6">
        <f>B15*LCI_default_default!AB62*LCI_default_default!AB61</f>
        <v>3333.333333333333</v>
      </c>
    </row>
    <row r="18" spans="1:2" ht="65.5" x14ac:dyDescent="0.35">
      <c r="A18" s="5" t="s">
        <v>60</v>
      </c>
      <c r="B18" s="6">
        <v>0</v>
      </c>
    </row>
    <row r="19" spans="1:2" ht="65.5" x14ac:dyDescent="0.35">
      <c r="A19" s="5" t="s">
        <v>61</v>
      </c>
      <c r="B19" s="6">
        <v>0</v>
      </c>
    </row>
    <row r="20" spans="1:2" ht="65.5" x14ac:dyDescent="0.35">
      <c r="A20" s="5" t="s">
        <v>62</v>
      </c>
      <c r="B20" s="6">
        <f>B15*LCI_default_default!AB63*LCI_default_default!AB61</f>
        <v>33333.333333333328</v>
      </c>
    </row>
    <row r="21" spans="1:2" ht="65.5" x14ac:dyDescent="0.35">
      <c r="A21" s="5" t="s">
        <v>63</v>
      </c>
      <c r="B21" s="6">
        <v>0</v>
      </c>
    </row>
    <row r="22" spans="1:2" ht="65.5" x14ac:dyDescent="0.35">
      <c r="A22" s="5" t="s">
        <v>64</v>
      </c>
      <c r="B22" s="6">
        <v>0</v>
      </c>
    </row>
    <row r="23" spans="1:2" ht="65.5" x14ac:dyDescent="0.35">
      <c r="A23" s="5" t="s">
        <v>65</v>
      </c>
      <c r="B23" s="6">
        <v>0</v>
      </c>
    </row>
    <row r="24" spans="1:2" ht="65.5" x14ac:dyDescent="0.35">
      <c r="A24" s="5" t="s">
        <v>66</v>
      </c>
      <c r="B24" s="6">
        <v>0</v>
      </c>
    </row>
    <row r="25" spans="1:2" ht="65.5" x14ac:dyDescent="0.35">
      <c r="A25" s="5" t="s">
        <v>67</v>
      </c>
      <c r="B25" s="6">
        <v>0</v>
      </c>
    </row>
    <row r="26" spans="1:2" ht="65.5" x14ac:dyDescent="0.35">
      <c r="A26" s="5" t="s">
        <v>68</v>
      </c>
      <c r="B26" s="6">
        <v>0</v>
      </c>
    </row>
    <row r="27" spans="1:2" ht="65.5" x14ac:dyDescent="0.35">
      <c r="A27" s="5" t="s">
        <v>69</v>
      </c>
      <c r="B27" s="6">
        <v>0</v>
      </c>
    </row>
    <row r="28" spans="1:2" ht="65.5" x14ac:dyDescent="0.35">
      <c r="A28" s="5" t="s">
        <v>70</v>
      </c>
      <c r="B28" s="6">
        <v>0</v>
      </c>
    </row>
    <row r="29" spans="1:2" ht="52.5" x14ac:dyDescent="0.35">
      <c r="A29" s="5" t="s">
        <v>71</v>
      </c>
      <c r="B29" s="6">
        <v>0</v>
      </c>
    </row>
    <row r="30" spans="1:2" ht="65.5" x14ac:dyDescent="0.35">
      <c r="A30" s="5" t="s">
        <v>72</v>
      </c>
      <c r="B30" s="6">
        <v>0</v>
      </c>
    </row>
    <row r="31" spans="1:2" ht="65.5" x14ac:dyDescent="0.35">
      <c r="A31" s="5" t="s">
        <v>73</v>
      </c>
      <c r="B31" s="6">
        <v>0</v>
      </c>
    </row>
    <row r="32" spans="1:2" ht="65.5" x14ac:dyDescent="0.35">
      <c r="A32" s="5" t="s">
        <v>74</v>
      </c>
      <c r="B32" s="6">
        <v>0</v>
      </c>
    </row>
    <row r="33" spans="1:2" ht="78.5" x14ac:dyDescent="0.35">
      <c r="A33" s="5" t="s">
        <v>75</v>
      </c>
      <c r="B33" s="6">
        <v>0</v>
      </c>
    </row>
    <row r="34" spans="1:2" ht="65.5" x14ac:dyDescent="0.35">
      <c r="A34" s="5" t="s">
        <v>76</v>
      </c>
      <c r="B34" s="6">
        <f>B15*LCI_default_default!AB64*LCI_default_default!AB61</f>
        <v>-24333.333333333328</v>
      </c>
    </row>
    <row r="35" spans="1:2" ht="65.5" x14ac:dyDescent="0.35">
      <c r="A35" s="5" t="s">
        <v>77</v>
      </c>
      <c r="B35" s="6">
        <f>B15*LCI_default_default!AB65*LCI_default_default!AB61</f>
        <v>-33333.333333333328</v>
      </c>
    </row>
    <row r="36" spans="1:2" ht="78.5" x14ac:dyDescent="0.35">
      <c r="A36" s="5" t="s">
        <v>78</v>
      </c>
      <c r="B36" s="6">
        <f>B15*LCI_default_default!AB66*LCI_default_default!AB61</f>
        <v>5.6999999999999996E-5</v>
      </c>
    </row>
    <row r="37" spans="1:2" ht="78.5" x14ac:dyDescent="0.35">
      <c r="A37" s="5" t="s">
        <v>79</v>
      </c>
      <c r="B37" s="6">
        <f>B15*LCI_default_default!AB67*LCI_default_default!AB61</f>
        <v>7.6999999999999985E-4</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v>0</v>
      </c>
    </row>
    <row r="8" spans="1:2" x14ac:dyDescent="0.35">
      <c r="A8" s="5" t="s">
        <v>3</v>
      </c>
      <c r="B8" s="6">
        <v>0</v>
      </c>
    </row>
    <row r="9" spans="1:2" x14ac:dyDescent="0.35">
      <c r="A9" s="5" t="s">
        <v>4</v>
      </c>
      <c r="B9" s="6">
        <f>VLOOKUP("TP3",Waste_Generation_default!A1:C100,3,FALSE)*-1</f>
        <v>-50000</v>
      </c>
    </row>
    <row r="10" spans="1:2" ht="26.5" x14ac:dyDescent="0.35">
      <c r="A10" s="5" t="s">
        <v>52</v>
      </c>
      <c r="B10" s="6">
        <v>0</v>
      </c>
    </row>
    <row r="11" spans="1:2" ht="26.5" x14ac:dyDescent="0.35">
      <c r="A11" s="5" t="s">
        <v>53</v>
      </c>
      <c r="B11" s="6">
        <v>0</v>
      </c>
    </row>
    <row r="12" spans="1:2" ht="26.5" x14ac:dyDescent="0.35">
      <c r="A12" s="5" t="s">
        <v>54</v>
      </c>
      <c r="B12" s="6">
        <f>B9*LCI_default_default!AB15*LCI_default_default!AB14</f>
        <v>-50000</v>
      </c>
    </row>
    <row r="13" spans="1:2" ht="39.5" x14ac:dyDescent="0.35">
      <c r="A13" s="5" t="s">
        <v>55</v>
      </c>
      <c r="B13" s="6">
        <v>0</v>
      </c>
    </row>
    <row r="14" spans="1:2" ht="39.5" x14ac:dyDescent="0.35">
      <c r="A14" s="5" t="s">
        <v>56</v>
      </c>
      <c r="B14" s="6">
        <v>0</v>
      </c>
    </row>
    <row r="15" spans="1:2" ht="39.5" x14ac:dyDescent="0.35">
      <c r="A15" s="5" t="s">
        <v>57</v>
      </c>
      <c r="B15" s="6">
        <v>0</v>
      </c>
    </row>
    <row r="16" spans="1:2" ht="26.5" x14ac:dyDescent="0.35">
      <c r="A16" s="5" t="s">
        <v>58</v>
      </c>
      <c r="B16" s="6">
        <f>B12*LCI_default_default!AB22*LCI_default_default!AB21</f>
        <v>-50000</v>
      </c>
    </row>
    <row r="17" spans="1:2" ht="65.5" x14ac:dyDescent="0.35">
      <c r="A17" s="5" t="s">
        <v>59</v>
      </c>
      <c r="B17" s="6">
        <f>B16*LCI_default_default!AB69*LCI_default_default!AB68</f>
        <v>2500</v>
      </c>
    </row>
    <row r="18" spans="1:2" ht="65.5" x14ac:dyDescent="0.35">
      <c r="A18" s="5" t="s">
        <v>60</v>
      </c>
      <c r="B18" s="6">
        <v>0</v>
      </c>
    </row>
    <row r="19" spans="1:2" ht="65.5" x14ac:dyDescent="0.35">
      <c r="A19" s="5" t="s">
        <v>61</v>
      </c>
      <c r="B19" s="6">
        <v>0</v>
      </c>
    </row>
    <row r="20" spans="1:2" ht="65.5" x14ac:dyDescent="0.35">
      <c r="A20" s="5" t="s">
        <v>62</v>
      </c>
      <c r="B20" s="6">
        <v>0</v>
      </c>
    </row>
    <row r="21" spans="1:2" ht="65.5" x14ac:dyDescent="0.35">
      <c r="A21" s="5" t="s">
        <v>63</v>
      </c>
      <c r="B21" s="6">
        <v>0</v>
      </c>
    </row>
    <row r="22" spans="1:2" ht="65.5" x14ac:dyDescent="0.35">
      <c r="A22" s="5" t="s">
        <v>64</v>
      </c>
      <c r="B22" s="6">
        <v>0</v>
      </c>
    </row>
    <row r="23" spans="1:2" ht="65.5" x14ac:dyDescent="0.35">
      <c r="A23" s="5" t="s">
        <v>65</v>
      </c>
      <c r="B23" s="6">
        <v>0</v>
      </c>
    </row>
    <row r="24" spans="1:2" ht="65.5" x14ac:dyDescent="0.35">
      <c r="A24" s="5" t="s">
        <v>66</v>
      </c>
      <c r="B24" s="6">
        <v>0</v>
      </c>
    </row>
    <row r="25" spans="1:2" ht="65.5" x14ac:dyDescent="0.35">
      <c r="A25" s="5" t="s">
        <v>67</v>
      </c>
      <c r="B25" s="6">
        <v>0</v>
      </c>
    </row>
    <row r="26" spans="1:2" ht="65.5" x14ac:dyDescent="0.35">
      <c r="A26" s="5" t="s">
        <v>68</v>
      </c>
      <c r="B26" s="6">
        <v>0</v>
      </c>
    </row>
    <row r="27" spans="1:2" ht="65.5" x14ac:dyDescent="0.35">
      <c r="A27" s="5" t="s">
        <v>69</v>
      </c>
      <c r="B27" s="6">
        <v>0</v>
      </c>
    </row>
    <row r="28" spans="1:2" ht="65.5" x14ac:dyDescent="0.35">
      <c r="A28" s="5" t="s">
        <v>70</v>
      </c>
      <c r="B28" s="6">
        <v>0</v>
      </c>
    </row>
    <row r="29" spans="1:2" ht="52.5" x14ac:dyDescent="0.35">
      <c r="A29" s="5" t="s">
        <v>71</v>
      </c>
      <c r="B29" s="6">
        <v>0</v>
      </c>
    </row>
    <row r="30" spans="1:2" ht="65.5" x14ac:dyDescent="0.35">
      <c r="A30" s="5" t="s">
        <v>72</v>
      </c>
      <c r="B30" s="6">
        <v>0</v>
      </c>
    </row>
    <row r="31" spans="1:2" ht="65.5" x14ac:dyDescent="0.35">
      <c r="A31" s="5" t="s">
        <v>73</v>
      </c>
      <c r="B31" s="6">
        <v>0</v>
      </c>
    </row>
    <row r="32" spans="1:2" ht="65.5" x14ac:dyDescent="0.35">
      <c r="A32" s="5" t="s">
        <v>74</v>
      </c>
      <c r="B32" s="6">
        <v>0</v>
      </c>
    </row>
    <row r="33" spans="1:2" ht="78.5" x14ac:dyDescent="0.35">
      <c r="A33" s="5" t="s">
        <v>75</v>
      </c>
      <c r="B33" s="6">
        <v>0</v>
      </c>
    </row>
    <row r="34" spans="1:2" ht="65.5" x14ac:dyDescent="0.35">
      <c r="A34" s="5" t="s">
        <v>76</v>
      </c>
      <c r="B34" s="6">
        <v>0</v>
      </c>
    </row>
    <row r="35" spans="1:2" ht="65.5" x14ac:dyDescent="0.35">
      <c r="A35" s="5" t="s">
        <v>77</v>
      </c>
      <c r="B35" s="6">
        <f>B16*LCI_default_default!AB70*LCI_default_default!AB68</f>
        <v>-50000</v>
      </c>
    </row>
    <row r="36" spans="1:2" ht="78.5" x14ac:dyDescent="0.35">
      <c r="A36" s="5" t="s">
        <v>78</v>
      </c>
      <c r="B36" s="6">
        <f>B16*LCI_default_default!AB71*LCI_default_default!AB68</f>
        <v>8.5500000000000005E-5</v>
      </c>
    </row>
    <row r="37" spans="1:2" ht="78.5" x14ac:dyDescent="0.35">
      <c r="A37" s="5" t="s">
        <v>79</v>
      </c>
      <c r="B37" s="6">
        <f>B16*LCI_default_default!AB72*LCI_default_default!AB68</f>
        <v>1.155E-3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f>VLOOKUP("PAH_RD",Waste_Generation_S1!A1:C100,3,FALSE)*-1</f>
        <v>-100000</v>
      </c>
    </row>
    <row r="7" spans="1:2" x14ac:dyDescent="0.35">
      <c r="A7" s="5" t="s">
        <v>2</v>
      </c>
      <c r="B7" s="6">
        <f>B6*LCI_default_S1!AB7*LCI_default_S1!AB6</f>
        <v>-16666.666666666672</v>
      </c>
    </row>
    <row r="8" spans="1:2" x14ac:dyDescent="0.35">
      <c r="A8" s="5" t="s">
        <v>3</v>
      </c>
      <c r="B8" s="6">
        <f>B6*LCI_default_S1!AB8*LCI_default_S1!AB6</f>
        <v>-33333.333333333328</v>
      </c>
    </row>
    <row r="9" spans="1:2" x14ac:dyDescent="0.35">
      <c r="A9" s="5" t="s">
        <v>4</v>
      </c>
      <c r="B9" s="6">
        <f>B6*LCI_default_S1!AB9*LCI_default_S1!AB6</f>
        <v>-50000</v>
      </c>
    </row>
    <row r="10" spans="1:2" ht="26.5" x14ac:dyDescent="0.35">
      <c r="A10" s="5" t="s">
        <v>52</v>
      </c>
      <c r="B10" s="6">
        <f>B7*LCI_default_S1!AB11*LCI_default_S1!AB10</f>
        <v>-16666.666666666672</v>
      </c>
    </row>
    <row r="11" spans="1:2" ht="26.5" x14ac:dyDescent="0.35">
      <c r="A11" s="5" t="s">
        <v>53</v>
      </c>
      <c r="B11" s="6">
        <f>B8*LCI_default_S1!AB13*LCI_default_S1!AB12</f>
        <v>-33333.333333333328</v>
      </c>
    </row>
    <row r="12" spans="1:2" ht="26.5" x14ac:dyDescent="0.35">
      <c r="A12" s="5" t="s">
        <v>54</v>
      </c>
      <c r="B12" s="6">
        <f>B9*LCI_default_S1!AB15*LCI_default_S1!AB14</f>
        <v>-50000</v>
      </c>
    </row>
    <row r="13" spans="1:2" ht="39.5" x14ac:dyDescent="0.35">
      <c r="A13" s="5" t="s">
        <v>55</v>
      </c>
      <c r="B13" s="6">
        <f>B10*LCI_default_S1!AB17*LCI_default_S1!AB16</f>
        <v>-8333.3333333333358</v>
      </c>
    </row>
    <row r="14" spans="1:2" ht="39.5" x14ac:dyDescent="0.35">
      <c r="A14" s="5" t="s">
        <v>56</v>
      </c>
      <c r="B14" s="6">
        <f>B10*LCI_default_S1!AB18*LCI_default_S1!AB16</f>
        <v>-8333.3333333333358</v>
      </c>
    </row>
    <row r="15" spans="1:2" ht="39.5" x14ac:dyDescent="0.35">
      <c r="A15" s="5" t="s">
        <v>57</v>
      </c>
      <c r="B15" s="6">
        <f>B11*LCI_default_S1!AB20*LCI_default_S1!AB19</f>
        <v>-33333.333333333328</v>
      </c>
    </row>
    <row r="16" spans="1:2" ht="26.5" x14ac:dyDescent="0.35">
      <c r="A16" s="5" t="s">
        <v>58</v>
      </c>
      <c r="B16" s="6">
        <f>B12*LCI_default_S1!AB22*LCI_default_S1!AB21</f>
        <v>-50000</v>
      </c>
    </row>
    <row r="17" spans="1:2" ht="65.5" x14ac:dyDescent="0.35">
      <c r="A17" s="5" t="s">
        <v>59</v>
      </c>
      <c r="B17" s="6">
        <f>B13*LCI_default_S1!AB24*LCI_default_S1!AB23+B14*LCI_default_S1!AB43*LCI_default_S1!AB42+B15*LCI_default_S1!AB62*LCI_default_S1!AB61+B16*LCI_default_S1!AB69*LCI_default_S1!AB68</f>
        <v>6130</v>
      </c>
    </row>
    <row r="18" spans="1:2" ht="65.5" x14ac:dyDescent="0.35">
      <c r="A18" s="5" t="s">
        <v>60</v>
      </c>
      <c r="B18" s="6">
        <f>B13*LCI_default_S1!AB25*LCI_default_S1!AB23+B14*LCI_default_S1!AB44*LCI_default_S1!AB42</f>
        <v>0</v>
      </c>
    </row>
    <row r="19" spans="1:2" ht="65.5" x14ac:dyDescent="0.35">
      <c r="A19" s="5" t="s">
        <v>61</v>
      </c>
      <c r="B19" s="6">
        <f>B13*LCI_default_S1!AB26*LCI_default_S1!AB23+B14*LCI_default_S1!AB45*LCI_default_S1!AB42</f>
        <v>-2300.0000000000009</v>
      </c>
    </row>
    <row r="20" spans="1:2" ht="65.5" x14ac:dyDescent="0.35">
      <c r="A20" s="5" t="s">
        <v>62</v>
      </c>
      <c r="B20" s="6">
        <f>B13*LCI_default_S1!AB27*LCI_default_S1!AB23+B14*LCI_default_S1!AB46*LCI_default_S1!AB42+B15*LCI_default_S1!AB63*LCI_default_S1!AB61</f>
        <v>38333.333333333328</v>
      </c>
    </row>
    <row r="21" spans="1:2" ht="65.5" x14ac:dyDescent="0.35">
      <c r="A21" s="5" t="s">
        <v>63</v>
      </c>
      <c r="B21" s="6">
        <f>B13*LCI_default_S1!AB28*LCI_default_S1!AB23+B14*LCI_default_S1!AB47*LCI_default_S1!AB42</f>
        <v>127.57201646090539</v>
      </c>
    </row>
    <row r="22" spans="1:2" ht="65.5" x14ac:dyDescent="0.35">
      <c r="A22" s="5" t="s">
        <v>64</v>
      </c>
      <c r="B22" s="6">
        <f>B13*LCI_default_S1!AB29*LCI_default_S1!AB23+B14*LCI_default_S1!AB48*LCI_default_S1!AB42</f>
        <v>-8416.6666666666697</v>
      </c>
    </row>
    <row r="23" spans="1:2" ht="65.5" x14ac:dyDescent="0.35">
      <c r="A23" s="5" t="s">
        <v>65</v>
      </c>
      <c r="B23" s="6">
        <f>B13*LCI_default_S1!AB30*LCI_default_S1!AB23+B14*LCI_default_S1!AB49*LCI_default_S1!AB42</f>
        <v>-5000.0000000000009</v>
      </c>
    </row>
    <row r="24" spans="1:2" ht="65.5" x14ac:dyDescent="0.35">
      <c r="A24" s="5" t="s">
        <v>66</v>
      </c>
      <c r="B24" s="6">
        <f>B13*LCI_default_S1!AB31*LCI_default_S1!AB23+B14*LCI_default_S1!AB50*LCI_default_S1!AB42</f>
        <v>-23.981172080865463</v>
      </c>
    </row>
    <row r="25" spans="1:2" ht="65.5" x14ac:dyDescent="0.35">
      <c r="A25" s="5" t="s">
        <v>67</v>
      </c>
      <c r="B25" s="6">
        <f>B13*LCI_default_S1!AB32*LCI_default_S1!AB23+B14*LCI_default_S1!AB51*LCI_default_S1!AB42</f>
        <v>-173.7815743276133</v>
      </c>
    </row>
    <row r="26" spans="1:2" ht="65.5" x14ac:dyDescent="0.35">
      <c r="A26" s="5" t="s">
        <v>68</v>
      </c>
      <c r="B26" s="6">
        <f>B13*LCI_default_S1!AB33*LCI_default_S1!AB23+B14*LCI_default_S1!AB52*LCI_default_S1!AB42</f>
        <v>-1291.7063620202816</v>
      </c>
    </row>
    <row r="27" spans="1:2" ht="65.5" x14ac:dyDescent="0.35">
      <c r="A27" s="5" t="s">
        <v>69</v>
      </c>
      <c r="B27" s="6">
        <f>B13*LCI_default_S1!AB34*LCI_default_S1!AB23+B14*LCI_default_S1!AB53*LCI_default_S1!AB42</f>
        <v>-5742.4591450000016</v>
      </c>
    </row>
    <row r="28" spans="1:2" ht="65.5" x14ac:dyDescent="0.35">
      <c r="A28" s="5" t="s">
        <v>70</v>
      </c>
      <c r="B28" s="6">
        <f>B13*LCI_default_S1!AB35*LCI_default_S1!AB23+B14*LCI_default_S1!AB54*LCI_default_S1!AB42</f>
        <v>-666.66666666666686</v>
      </c>
    </row>
    <row r="29" spans="1:2" ht="52.5" x14ac:dyDescent="0.35">
      <c r="A29" s="5" t="s">
        <v>71</v>
      </c>
      <c r="B29" s="6">
        <f>B13*LCI_default_S1!AB36*LCI_default_S1!AB23+B14*LCI_default_S1!AB55*LCI_default_S1!AB42</f>
        <v>11.000000000000004</v>
      </c>
    </row>
    <row r="30" spans="1:2" ht="65.5" x14ac:dyDescent="0.35">
      <c r="A30" s="5" t="s">
        <v>72</v>
      </c>
      <c r="B30" s="6">
        <f>B13*LCI_default_S1!AB37*LCI_default_S1!AB23+B14*LCI_default_S1!AB56*LCI_default_S1!AB42</f>
        <v>41.666666666666679</v>
      </c>
    </row>
    <row r="31" spans="1:2" ht="65.5" x14ac:dyDescent="0.35">
      <c r="A31" s="5" t="s">
        <v>73</v>
      </c>
      <c r="B31" s="6">
        <f>B13*LCI_default_S1!AB38*LCI_default_S1!AB23+B14*LCI_default_S1!AB57*LCI_default_S1!AB42</f>
        <v>2416.6666666666674</v>
      </c>
    </row>
    <row r="32" spans="1:2" ht="65.5" x14ac:dyDescent="0.35">
      <c r="A32" s="5" t="s">
        <v>74</v>
      </c>
      <c r="B32" s="6">
        <f>B13*LCI_default_S1!AB39*LCI_default_S1!AB23+B14*LCI_default_S1!AB58*LCI_default_S1!AB42</f>
        <v>-83.333333333333357</v>
      </c>
    </row>
    <row r="33" spans="1:2" ht="78.5" x14ac:dyDescent="0.35">
      <c r="A33" s="5" t="s">
        <v>75</v>
      </c>
      <c r="B33" s="6">
        <f>B13*LCI_default_S1!AB40*LCI_default_S1!AB23+B13*LCI_default_S1!AB41*LCI_default_S1!AB23+B14*LCI_default_S1!AB59*LCI_default_S1!AB42+B14*LCI_default_S1!AB60*LCI_default_S1!AB42</f>
        <v>3281.5370000000012</v>
      </c>
    </row>
    <row r="34" spans="1:2" ht="65.5" x14ac:dyDescent="0.35">
      <c r="A34" s="5" t="s">
        <v>76</v>
      </c>
      <c r="B34" s="6">
        <f>B15*LCI_default_S1!AB64*LCI_default_S1!AB61</f>
        <v>-24333.333333333328</v>
      </c>
    </row>
    <row r="35" spans="1:2" ht="65.5" x14ac:dyDescent="0.35">
      <c r="A35" s="5" t="s">
        <v>77</v>
      </c>
      <c r="B35" s="6">
        <f>B15*LCI_default_S1!AB65*LCI_default_S1!AB61+B16*LCI_default_S1!AB70*LCI_default_S1!AB68</f>
        <v>-83333.333333333328</v>
      </c>
    </row>
    <row r="36" spans="1:2" ht="78.5" x14ac:dyDescent="0.35">
      <c r="A36" s="5" t="s">
        <v>78</v>
      </c>
      <c r="B36" s="6">
        <f>B15*LCI_default_S1!AB66*LCI_default_S1!AB61+B16*LCI_default_S1!AB71*LCI_default_S1!AB68</f>
        <v>1.4249999999999999E-4</v>
      </c>
    </row>
    <row r="37" spans="1:2" ht="78.5" x14ac:dyDescent="0.35">
      <c r="A37" s="5" t="s">
        <v>79</v>
      </c>
      <c r="B37" s="6">
        <f>B15*LCI_default_S1!AB67*LCI_default_S1!AB61+B16*LCI_default_S1!AB72*LCI_default_S1!AB68</f>
        <v>1.9249999999999998E-3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f>VLOOKUP("TP1",Waste_Generation_S1!A1:C100,3,FALSE)*-1</f>
        <v>-16666.666666666672</v>
      </c>
    </row>
    <row r="8" spans="1:2" x14ac:dyDescent="0.35">
      <c r="A8" s="5" t="s">
        <v>3</v>
      </c>
      <c r="B8" s="6">
        <v>0</v>
      </c>
    </row>
    <row r="9" spans="1:2" x14ac:dyDescent="0.35">
      <c r="A9" s="5" t="s">
        <v>4</v>
      </c>
      <c r="B9" s="6">
        <v>0</v>
      </c>
    </row>
    <row r="10" spans="1:2" ht="26.5" x14ac:dyDescent="0.35">
      <c r="A10" s="5" t="s">
        <v>52</v>
      </c>
      <c r="B10" s="6">
        <f>B7*LCI_default_S1!AB11*LCI_default_S1!AB10</f>
        <v>-16666.666666666672</v>
      </c>
    </row>
    <row r="11" spans="1:2" ht="26.5" x14ac:dyDescent="0.35">
      <c r="A11" s="5" t="s">
        <v>53</v>
      </c>
      <c r="B11" s="6">
        <v>0</v>
      </c>
    </row>
    <row r="12" spans="1:2" ht="26.5" x14ac:dyDescent="0.35">
      <c r="A12" s="5" t="s">
        <v>54</v>
      </c>
      <c r="B12" s="6">
        <v>0</v>
      </c>
    </row>
    <row r="13" spans="1:2" ht="39.5" x14ac:dyDescent="0.35">
      <c r="A13" s="5" t="s">
        <v>55</v>
      </c>
      <c r="B13" s="6">
        <f>B10*LCI_default_S1!AB17*LCI_default_S1!AB16</f>
        <v>-8333.3333333333358</v>
      </c>
    </row>
    <row r="14" spans="1:2" ht="39.5" x14ac:dyDescent="0.35">
      <c r="A14" s="5" t="s">
        <v>56</v>
      </c>
      <c r="B14" s="6">
        <f>B10*LCI_default_S1!AB18*LCI_default_S1!AB16</f>
        <v>-8333.3333333333358</v>
      </c>
    </row>
    <row r="15" spans="1:2" ht="39.5" x14ac:dyDescent="0.35">
      <c r="A15" s="5" t="s">
        <v>57</v>
      </c>
      <c r="B15" s="6">
        <v>0</v>
      </c>
    </row>
    <row r="16" spans="1:2" ht="26.5" x14ac:dyDescent="0.35">
      <c r="A16" s="5" t="s">
        <v>58</v>
      </c>
      <c r="B16" s="6">
        <v>0</v>
      </c>
    </row>
    <row r="17" spans="1:2" ht="65.5" x14ac:dyDescent="0.35">
      <c r="A17" s="5" t="s">
        <v>59</v>
      </c>
      <c r="B17" s="6">
        <f>B13*LCI_default_S1!AB24*LCI_default_S1!AB23+B14*LCI_default_S1!AB43*LCI_default_S1!AB42</f>
        <v>296.66666666666674</v>
      </c>
    </row>
    <row r="18" spans="1:2" ht="65.5" x14ac:dyDescent="0.35">
      <c r="A18" s="5" t="s">
        <v>60</v>
      </c>
      <c r="B18" s="6">
        <f>B13*LCI_default_S1!AB25*LCI_default_S1!AB23+B14*LCI_default_S1!AB44*LCI_default_S1!AB42</f>
        <v>0</v>
      </c>
    </row>
    <row r="19" spans="1:2" ht="65.5" x14ac:dyDescent="0.35">
      <c r="A19" s="5" t="s">
        <v>61</v>
      </c>
      <c r="B19" s="6">
        <f>B13*LCI_default_S1!AB26*LCI_default_S1!AB23+B14*LCI_default_S1!AB45*LCI_default_S1!AB42</f>
        <v>-2300.0000000000009</v>
      </c>
    </row>
    <row r="20" spans="1:2" ht="65.5" x14ac:dyDescent="0.35">
      <c r="A20" s="5" t="s">
        <v>62</v>
      </c>
      <c r="B20" s="6">
        <f>B13*LCI_default_S1!AB27*LCI_default_S1!AB23+B14*LCI_default_S1!AB46*LCI_default_S1!AB42</f>
        <v>5000.0000000000009</v>
      </c>
    </row>
    <row r="21" spans="1:2" ht="65.5" x14ac:dyDescent="0.35">
      <c r="A21" s="5" t="s">
        <v>63</v>
      </c>
      <c r="B21" s="6">
        <f>B13*LCI_default_S1!AB28*LCI_default_S1!AB23+B14*LCI_default_S1!AB47*LCI_default_S1!AB42</f>
        <v>127.57201646090539</v>
      </c>
    </row>
    <row r="22" spans="1:2" ht="65.5" x14ac:dyDescent="0.35">
      <c r="A22" s="5" t="s">
        <v>64</v>
      </c>
      <c r="B22" s="6">
        <f>B13*LCI_default_S1!AB29*LCI_default_S1!AB23+B14*LCI_default_S1!AB48*LCI_default_S1!AB42</f>
        <v>-8416.6666666666697</v>
      </c>
    </row>
    <row r="23" spans="1:2" ht="65.5" x14ac:dyDescent="0.35">
      <c r="A23" s="5" t="s">
        <v>65</v>
      </c>
      <c r="B23" s="6">
        <f>B13*LCI_default_S1!AB30*LCI_default_S1!AB23+B14*LCI_default_S1!AB49*LCI_default_S1!AB42</f>
        <v>-5000.0000000000009</v>
      </c>
    </row>
    <row r="24" spans="1:2" ht="65.5" x14ac:dyDescent="0.35">
      <c r="A24" s="5" t="s">
        <v>66</v>
      </c>
      <c r="B24" s="6">
        <f>B13*LCI_default_S1!AB31*LCI_default_S1!AB23+B14*LCI_default_S1!AB50*LCI_default_S1!AB42</f>
        <v>-23.981172080865463</v>
      </c>
    </row>
    <row r="25" spans="1:2" ht="65.5" x14ac:dyDescent="0.35">
      <c r="A25" s="5" t="s">
        <v>67</v>
      </c>
      <c r="B25" s="6">
        <f>B13*LCI_default_S1!AB32*LCI_default_S1!AB23+B14*LCI_default_S1!AB51*LCI_default_S1!AB42</f>
        <v>-173.7815743276133</v>
      </c>
    </row>
    <row r="26" spans="1:2" ht="65.5" x14ac:dyDescent="0.35">
      <c r="A26" s="5" t="s">
        <v>68</v>
      </c>
      <c r="B26" s="6">
        <f>B13*LCI_default_S1!AB33*LCI_default_S1!AB23+B14*LCI_default_S1!AB52*LCI_default_S1!AB42</f>
        <v>-1291.7063620202816</v>
      </c>
    </row>
    <row r="27" spans="1:2" ht="65.5" x14ac:dyDescent="0.35">
      <c r="A27" s="5" t="s">
        <v>69</v>
      </c>
      <c r="B27" s="6">
        <f>B13*LCI_default_S1!AB34*LCI_default_S1!AB23+B14*LCI_default_S1!AB53*LCI_default_S1!AB42</f>
        <v>-5742.4591450000016</v>
      </c>
    </row>
    <row r="28" spans="1:2" ht="65.5" x14ac:dyDescent="0.35">
      <c r="A28" s="5" t="s">
        <v>70</v>
      </c>
      <c r="B28" s="6">
        <f>B13*LCI_default_S1!AB35*LCI_default_S1!AB23+B14*LCI_default_S1!AB54*LCI_default_S1!AB42</f>
        <v>-666.66666666666686</v>
      </c>
    </row>
    <row r="29" spans="1:2" ht="52.5" x14ac:dyDescent="0.35">
      <c r="A29" s="5" t="s">
        <v>71</v>
      </c>
      <c r="B29" s="6">
        <f>B13*LCI_default_S1!AB36*LCI_default_S1!AB23+B14*LCI_default_S1!AB55*LCI_default_S1!AB42</f>
        <v>11.000000000000004</v>
      </c>
    </row>
    <row r="30" spans="1:2" ht="65.5" x14ac:dyDescent="0.35">
      <c r="A30" s="5" t="s">
        <v>72</v>
      </c>
      <c r="B30" s="6">
        <f>B13*LCI_default_S1!AB37*LCI_default_S1!AB23+B14*LCI_default_S1!AB56*LCI_default_S1!AB42</f>
        <v>41.666666666666679</v>
      </c>
    </row>
    <row r="31" spans="1:2" ht="65.5" x14ac:dyDescent="0.35">
      <c r="A31" s="5" t="s">
        <v>73</v>
      </c>
      <c r="B31" s="6">
        <f>B13*LCI_default_S1!AB38*LCI_default_S1!AB23+B14*LCI_default_S1!AB57*LCI_default_S1!AB42</f>
        <v>2416.6666666666674</v>
      </c>
    </row>
    <row r="32" spans="1:2" ht="65.5" x14ac:dyDescent="0.35">
      <c r="A32" s="5" t="s">
        <v>74</v>
      </c>
      <c r="B32" s="6">
        <f>B13*LCI_default_S1!AB39*LCI_default_S1!AB23+B14*LCI_default_S1!AB58*LCI_default_S1!AB42</f>
        <v>-83.333333333333357</v>
      </c>
    </row>
    <row r="33" spans="1:2" ht="78.5" x14ac:dyDescent="0.35">
      <c r="A33" s="5" t="s">
        <v>75</v>
      </c>
      <c r="B33" s="6">
        <f>B13*LCI_default_S1!AB40*LCI_default_S1!AB23+B13*LCI_default_S1!AB41*LCI_default_S1!AB23+B14*LCI_default_S1!AB59*LCI_default_S1!AB42+B14*LCI_default_S1!AB60*LCI_default_S1!AB42</f>
        <v>3281.5370000000012</v>
      </c>
    </row>
    <row r="34" spans="1:2" ht="65.5" x14ac:dyDescent="0.35">
      <c r="A34" s="5" t="s">
        <v>76</v>
      </c>
      <c r="B34" s="6">
        <v>0</v>
      </c>
    </row>
    <row r="35" spans="1:2" ht="65.5" x14ac:dyDescent="0.35">
      <c r="A35" s="5" t="s">
        <v>77</v>
      </c>
      <c r="B35" s="6">
        <v>0</v>
      </c>
    </row>
    <row r="36" spans="1:2" ht="78.5" x14ac:dyDescent="0.35">
      <c r="A36" s="5" t="s">
        <v>78</v>
      </c>
      <c r="B36" s="6">
        <v>0</v>
      </c>
    </row>
    <row r="37" spans="1:2" ht="78.5" x14ac:dyDescent="0.35">
      <c r="A37" s="5" t="s">
        <v>79</v>
      </c>
      <c r="B37" s="6">
        <v>0</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v>0</v>
      </c>
    </row>
    <row r="8" spans="1:2" x14ac:dyDescent="0.35">
      <c r="A8" s="5" t="s">
        <v>3</v>
      </c>
      <c r="B8" s="6">
        <f>VLOOKUP("TP2",Waste_Generation_S1!A1:C100,3,FALSE)*-1</f>
        <v>-33333.333333333328</v>
      </c>
    </row>
    <row r="9" spans="1:2" x14ac:dyDescent="0.35">
      <c r="A9" s="5" t="s">
        <v>4</v>
      </c>
      <c r="B9" s="6">
        <v>0</v>
      </c>
    </row>
    <row r="10" spans="1:2" ht="26.5" x14ac:dyDescent="0.35">
      <c r="A10" s="5" t="s">
        <v>52</v>
      </c>
      <c r="B10" s="6">
        <v>0</v>
      </c>
    </row>
    <row r="11" spans="1:2" ht="26.5" x14ac:dyDescent="0.35">
      <c r="A11" s="5" t="s">
        <v>53</v>
      </c>
      <c r="B11" s="6">
        <f>B8*LCI_default_S1!AB13*LCI_default_S1!AB12</f>
        <v>-33333.333333333328</v>
      </c>
    </row>
    <row r="12" spans="1:2" ht="26.5" x14ac:dyDescent="0.35">
      <c r="A12" s="5" t="s">
        <v>54</v>
      </c>
      <c r="B12" s="6">
        <v>0</v>
      </c>
    </row>
    <row r="13" spans="1:2" ht="39.5" x14ac:dyDescent="0.35">
      <c r="A13" s="5" t="s">
        <v>55</v>
      </c>
      <c r="B13" s="6">
        <v>0</v>
      </c>
    </row>
    <row r="14" spans="1:2" ht="39.5" x14ac:dyDescent="0.35">
      <c r="A14" s="5" t="s">
        <v>56</v>
      </c>
      <c r="B14" s="6">
        <v>0</v>
      </c>
    </row>
    <row r="15" spans="1:2" ht="39.5" x14ac:dyDescent="0.35">
      <c r="A15" s="5" t="s">
        <v>57</v>
      </c>
      <c r="B15" s="6">
        <f>B11*LCI_default_S1!AB20*LCI_default_S1!AB19</f>
        <v>-33333.333333333328</v>
      </c>
    </row>
    <row r="16" spans="1:2" ht="26.5" x14ac:dyDescent="0.35">
      <c r="A16" s="5" t="s">
        <v>58</v>
      </c>
      <c r="B16" s="6">
        <v>0</v>
      </c>
    </row>
    <row r="17" spans="1:2" ht="65.5" x14ac:dyDescent="0.35">
      <c r="A17" s="5" t="s">
        <v>59</v>
      </c>
      <c r="B17" s="6">
        <f>B15*LCI_default_S1!AB62*LCI_default_S1!AB61</f>
        <v>3333.333333333333</v>
      </c>
    </row>
    <row r="18" spans="1:2" ht="65.5" x14ac:dyDescent="0.35">
      <c r="A18" s="5" t="s">
        <v>60</v>
      </c>
      <c r="B18" s="6">
        <v>0</v>
      </c>
    </row>
    <row r="19" spans="1:2" ht="65.5" x14ac:dyDescent="0.35">
      <c r="A19" s="5" t="s">
        <v>61</v>
      </c>
      <c r="B19" s="6">
        <v>0</v>
      </c>
    </row>
    <row r="20" spans="1:2" ht="65.5" x14ac:dyDescent="0.35">
      <c r="A20" s="5" t="s">
        <v>62</v>
      </c>
      <c r="B20" s="6">
        <f>B15*LCI_default_S1!AB63*LCI_default_S1!AB61</f>
        <v>33333.333333333328</v>
      </c>
    </row>
    <row r="21" spans="1:2" ht="65.5" x14ac:dyDescent="0.35">
      <c r="A21" s="5" t="s">
        <v>63</v>
      </c>
      <c r="B21" s="6">
        <v>0</v>
      </c>
    </row>
    <row r="22" spans="1:2" ht="65.5" x14ac:dyDescent="0.35">
      <c r="A22" s="5" t="s">
        <v>64</v>
      </c>
      <c r="B22" s="6">
        <v>0</v>
      </c>
    </row>
    <row r="23" spans="1:2" ht="65.5" x14ac:dyDescent="0.35">
      <c r="A23" s="5" t="s">
        <v>65</v>
      </c>
      <c r="B23" s="6">
        <v>0</v>
      </c>
    </row>
    <row r="24" spans="1:2" ht="65.5" x14ac:dyDescent="0.35">
      <c r="A24" s="5" t="s">
        <v>66</v>
      </c>
      <c r="B24" s="6">
        <v>0</v>
      </c>
    </row>
    <row r="25" spans="1:2" ht="65.5" x14ac:dyDescent="0.35">
      <c r="A25" s="5" t="s">
        <v>67</v>
      </c>
      <c r="B25" s="6">
        <v>0</v>
      </c>
    </row>
    <row r="26" spans="1:2" ht="65.5" x14ac:dyDescent="0.35">
      <c r="A26" s="5" t="s">
        <v>68</v>
      </c>
      <c r="B26" s="6">
        <v>0</v>
      </c>
    </row>
    <row r="27" spans="1:2" ht="65.5" x14ac:dyDescent="0.35">
      <c r="A27" s="5" t="s">
        <v>69</v>
      </c>
      <c r="B27" s="6">
        <v>0</v>
      </c>
    </row>
    <row r="28" spans="1:2" ht="65.5" x14ac:dyDescent="0.35">
      <c r="A28" s="5" t="s">
        <v>70</v>
      </c>
      <c r="B28" s="6">
        <v>0</v>
      </c>
    </row>
    <row r="29" spans="1:2" ht="52.5" x14ac:dyDescent="0.35">
      <c r="A29" s="5" t="s">
        <v>71</v>
      </c>
      <c r="B29" s="6">
        <v>0</v>
      </c>
    </row>
    <row r="30" spans="1:2" ht="65.5" x14ac:dyDescent="0.35">
      <c r="A30" s="5" t="s">
        <v>72</v>
      </c>
      <c r="B30" s="6">
        <v>0</v>
      </c>
    </row>
    <row r="31" spans="1:2" ht="65.5" x14ac:dyDescent="0.35">
      <c r="A31" s="5" t="s">
        <v>73</v>
      </c>
      <c r="B31" s="6">
        <v>0</v>
      </c>
    </row>
    <row r="32" spans="1:2" ht="65.5" x14ac:dyDescent="0.35">
      <c r="A32" s="5" t="s">
        <v>74</v>
      </c>
      <c r="B32" s="6">
        <v>0</v>
      </c>
    </row>
    <row r="33" spans="1:2" ht="78.5" x14ac:dyDescent="0.35">
      <c r="A33" s="5" t="s">
        <v>75</v>
      </c>
      <c r="B33" s="6">
        <v>0</v>
      </c>
    </row>
    <row r="34" spans="1:2" ht="65.5" x14ac:dyDescent="0.35">
      <c r="A34" s="5" t="s">
        <v>76</v>
      </c>
      <c r="B34" s="6">
        <f>B15*LCI_default_S1!AB64*LCI_default_S1!AB61</f>
        <v>-24333.333333333328</v>
      </c>
    </row>
    <row r="35" spans="1:2" ht="65.5" x14ac:dyDescent="0.35">
      <c r="A35" s="5" t="s">
        <v>77</v>
      </c>
      <c r="B35" s="6">
        <f>B15*LCI_default_S1!AB65*LCI_default_S1!AB61</f>
        <v>-33333.333333333328</v>
      </c>
    </row>
    <row r="36" spans="1:2" ht="78.5" x14ac:dyDescent="0.35">
      <c r="A36" s="5" t="s">
        <v>78</v>
      </c>
      <c r="B36" s="6">
        <f>B15*LCI_default_S1!AB66*LCI_default_S1!AB61</f>
        <v>5.6999999999999996E-5</v>
      </c>
    </row>
    <row r="37" spans="1:2" ht="78.5" x14ac:dyDescent="0.35">
      <c r="A37" s="5" t="s">
        <v>79</v>
      </c>
      <c r="B37" s="6">
        <f>B15*LCI_default_S1!AB67*LCI_default_S1!AB61</f>
        <v>7.6999999999999985E-4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v>0</v>
      </c>
    </row>
    <row r="8" spans="1:2" x14ac:dyDescent="0.35">
      <c r="A8" s="5" t="s">
        <v>3</v>
      </c>
      <c r="B8" s="6">
        <v>0</v>
      </c>
    </row>
    <row r="9" spans="1:2" x14ac:dyDescent="0.35">
      <c r="A9" s="5" t="s">
        <v>4</v>
      </c>
      <c r="B9" s="6">
        <f>VLOOKUP("TP3",Waste_Generation_S1!A1:C100,3,FALSE)*-1</f>
        <v>-50000</v>
      </c>
    </row>
    <row r="10" spans="1:2" ht="26.5" x14ac:dyDescent="0.35">
      <c r="A10" s="5" t="s">
        <v>52</v>
      </c>
      <c r="B10" s="6">
        <v>0</v>
      </c>
    </row>
    <row r="11" spans="1:2" ht="26.5" x14ac:dyDescent="0.35">
      <c r="A11" s="5" t="s">
        <v>53</v>
      </c>
      <c r="B11" s="6">
        <v>0</v>
      </c>
    </row>
    <row r="12" spans="1:2" ht="26.5" x14ac:dyDescent="0.35">
      <c r="A12" s="5" t="s">
        <v>54</v>
      </c>
      <c r="B12" s="6">
        <f>B9*LCI_default_S1!AB15*LCI_default_S1!AB14</f>
        <v>-50000</v>
      </c>
    </row>
    <row r="13" spans="1:2" ht="39.5" x14ac:dyDescent="0.35">
      <c r="A13" s="5" t="s">
        <v>55</v>
      </c>
      <c r="B13" s="6">
        <v>0</v>
      </c>
    </row>
    <row r="14" spans="1:2" ht="39.5" x14ac:dyDescent="0.35">
      <c r="A14" s="5" t="s">
        <v>56</v>
      </c>
      <c r="B14" s="6">
        <v>0</v>
      </c>
    </row>
    <row r="15" spans="1:2" ht="39.5" x14ac:dyDescent="0.35">
      <c r="A15" s="5" t="s">
        <v>57</v>
      </c>
      <c r="B15" s="6">
        <v>0</v>
      </c>
    </row>
    <row r="16" spans="1:2" ht="26.5" x14ac:dyDescent="0.35">
      <c r="A16" s="5" t="s">
        <v>58</v>
      </c>
      <c r="B16" s="6">
        <f>B12*LCI_default_S1!AB22*LCI_default_S1!AB21</f>
        <v>-50000</v>
      </c>
    </row>
    <row r="17" spans="1:2" ht="65.5" x14ac:dyDescent="0.35">
      <c r="A17" s="5" t="s">
        <v>59</v>
      </c>
      <c r="B17" s="6">
        <f>B16*LCI_default_S1!AB69*LCI_default_S1!AB68</f>
        <v>2500</v>
      </c>
    </row>
    <row r="18" spans="1:2" ht="65.5" x14ac:dyDescent="0.35">
      <c r="A18" s="5" t="s">
        <v>60</v>
      </c>
      <c r="B18" s="6">
        <v>0</v>
      </c>
    </row>
    <row r="19" spans="1:2" ht="65.5" x14ac:dyDescent="0.35">
      <c r="A19" s="5" t="s">
        <v>61</v>
      </c>
      <c r="B19" s="6">
        <v>0</v>
      </c>
    </row>
    <row r="20" spans="1:2" ht="65.5" x14ac:dyDescent="0.35">
      <c r="A20" s="5" t="s">
        <v>62</v>
      </c>
      <c r="B20" s="6">
        <v>0</v>
      </c>
    </row>
    <row r="21" spans="1:2" ht="65.5" x14ac:dyDescent="0.35">
      <c r="A21" s="5" t="s">
        <v>63</v>
      </c>
      <c r="B21" s="6">
        <v>0</v>
      </c>
    </row>
    <row r="22" spans="1:2" ht="65.5" x14ac:dyDescent="0.35">
      <c r="A22" s="5" t="s">
        <v>64</v>
      </c>
      <c r="B22" s="6">
        <v>0</v>
      </c>
    </row>
    <row r="23" spans="1:2" ht="65.5" x14ac:dyDescent="0.35">
      <c r="A23" s="5" t="s">
        <v>65</v>
      </c>
      <c r="B23" s="6">
        <v>0</v>
      </c>
    </row>
    <row r="24" spans="1:2" ht="65.5" x14ac:dyDescent="0.35">
      <c r="A24" s="5" t="s">
        <v>66</v>
      </c>
      <c r="B24" s="6">
        <v>0</v>
      </c>
    </row>
    <row r="25" spans="1:2" ht="65.5" x14ac:dyDescent="0.35">
      <c r="A25" s="5" t="s">
        <v>67</v>
      </c>
      <c r="B25" s="6">
        <v>0</v>
      </c>
    </row>
    <row r="26" spans="1:2" ht="65.5" x14ac:dyDescent="0.35">
      <c r="A26" s="5" t="s">
        <v>68</v>
      </c>
      <c r="B26" s="6">
        <v>0</v>
      </c>
    </row>
    <row r="27" spans="1:2" ht="65.5" x14ac:dyDescent="0.35">
      <c r="A27" s="5" t="s">
        <v>69</v>
      </c>
      <c r="B27" s="6">
        <v>0</v>
      </c>
    </row>
    <row r="28" spans="1:2" ht="65.5" x14ac:dyDescent="0.35">
      <c r="A28" s="5" t="s">
        <v>70</v>
      </c>
      <c r="B28" s="6">
        <v>0</v>
      </c>
    </row>
    <row r="29" spans="1:2" ht="52.5" x14ac:dyDescent="0.35">
      <c r="A29" s="5" t="s">
        <v>71</v>
      </c>
      <c r="B29" s="6">
        <v>0</v>
      </c>
    </row>
    <row r="30" spans="1:2" ht="65.5" x14ac:dyDescent="0.35">
      <c r="A30" s="5" t="s">
        <v>72</v>
      </c>
      <c r="B30" s="6">
        <v>0</v>
      </c>
    </row>
    <row r="31" spans="1:2" ht="65.5" x14ac:dyDescent="0.35">
      <c r="A31" s="5" t="s">
        <v>73</v>
      </c>
      <c r="B31" s="6">
        <v>0</v>
      </c>
    </row>
    <row r="32" spans="1:2" ht="65.5" x14ac:dyDescent="0.35">
      <c r="A32" s="5" t="s">
        <v>74</v>
      </c>
      <c r="B32" s="6">
        <v>0</v>
      </c>
    </row>
    <row r="33" spans="1:2" ht="78.5" x14ac:dyDescent="0.35">
      <c r="A33" s="5" t="s">
        <v>75</v>
      </c>
      <c r="B33" s="6">
        <v>0</v>
      </c>
    </row>
    <row r="34" spans="1:2" ht="65.5" x14ac:dyDescent="0.35">
      <c r="A34" s="5" t="s">
        <v>76</v>
      </c>
      <c r="B34" s="6">
        <v>0</v>
      </c>
    </row>
    <row r="35" spans="1:2" ht="65.5" x14ac:dyDescent="0.35">
      <c r="A35" s="5" t="s">
        <v>77</v>
      </c>
      <c r="B35" s="6">
        <f>B16*LCI_default_S1!AB70*LCI_default_S1!AB68</f>
        <v>-50000</v>
      </c>
    </row>
    <row r="36" spans="1:2" ht="78.5" x14ac:dyDescent="0.35">
      <c r="A36" s="5" t="s">
        <v>78</v>
      </c>
      <c r="B36" s="6">
        <f>B16*LCI_default_S1!AB71*LCI_default_S1!AB68</f>
        <v>8.5500000000000005E-5</v>
      </c>
    </row>
    <row r="37" spans="1:2" ht="78.5" x14ac:dyDescent="0.35">
      <c r="A37" s="5" t="s">
        <v>79</v>
      </c>
      <c r="B37" s="6">
        <f>B16*LCI_default_S1!AB72*LCI_default_S1!AB68</f>
        <v>1.155E-3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f>VLOOKUP("PAH_RD",Waste_Generation_S2!A1:C100,3,FALSE)*-1</f>
        <v>-100000</v>
      </c>
    </row>
    <row r="7" spans="1:2" x14ac:dyDescent="0.35">
      <c r="A7" s="5" t="s">
        <v>2</v>
      </c>
      <c r="B7" s="6">
        <f>B6*LCI_default_S2!AB7*LCI_default_S2!AB6</f>
        <v>-16666.666666666672</v>
      </c>
    </row>
    <row r="8" spans="1:2" x14ac:dyDescent="0.35">
      <c r="A8" s="5" t="s">
        <v>3</v>
      </c>
      <c r="B8" s="6">
        <f>B6*LCI_default_S2!AB8*LCI_default_S2!AB6</f>
        <v>-33333.333333333328</v>
      </c>
    </row>
    <row r="9" spans="1:2" x14ac:dyDescent="0.35">
      <c r="A9" s="5" t="s">
        <v>4</v>
      </c>
      <c r="B9" s="6">
        <f>B6*LCI_default_S2!AB9*LCI_default_S2!AB6</f>
        <v>-50000</v>
      </c>
    </row>
    <row r="10" spans="1:2" ht="26.5" x14ac:dyDescent="0.35">
      <c r="A10" s="5" t="s">
        <v>52</v>
      </c>
      <c r="B10" s="6">
        <f>B7*LCI_default_S2!AB11*LCI_default_S2!AB10</f>
        <v>-16666.666666666672</v>
      </c>
    </row>
    <row r="11" spans="1:2" ht="26.5" x14ac:dyDescent="0.35">
      <c r="A11" s="5" t="s">
        <v>53</v>
      </c>
      <c r="B11" s="6">
        <f>B8*LCI_default_S2!AB13*LCI_default_S2!AB12</f>
        <v>-33333.333333333328</v>
      </c>
    </row>
    <row r="12" spans="1:2" ht="26.5" x14ac:dyDescent="0.35">
      <c r="A12" s="5" t="s">
        <v>54</v>
      </c>
      <c r="B12" s="6">
        <f>B9*LCI_default_S2!AB15*LCI_default_S2!AB14</f>
        <v>-50000</v>
      </c>
    </row>
    <row r="13" spans="1:2" ht="39.5" x14ac:dyDescent="0.35">
      <c r="A13" s="5" t="s">
        <v>55</v>
      </c>
      <c r="B13" s="6">
        <f>B10*LCI_default_S2!AB17*LCI_default_S2!AB16</f>
        <v>-8333.3333333333358</v>
      </c>
    </row>
    <row r="14" spans="1:2" ht="39.5" x14ac:dyDescent="0.35">
      <c r="A14" s="5" t="s">
        <v>56</v>
      </c>
      <c r="B14" s="6">
        <f>B10*LCI_default_S2!AB18*LCI_default_S2!AB16</f>
        <v>-8333.3333333333358</v>
      </c>
    </row>
    <row r="15" spans="1:2" ht="39.5" x14ac:dyDescent="0.35">
      <c r="A15" s="5" t="s">
        <v>57</v>
      </c>
      <c r="B15" s="6">
        <f>B11*LCI_default_S2!AB20*LCI_default_S2!AB19</f>
        <v>-33333.333333333328</v>
      </c>
    </row>
    <row r="16" spans="1:2" ht="26.5" x14ac:dyDescent="0.35">
      <c r="A16" s="5" t="s">
        <v>58</v>
      </c>
      <c r="B16" s="6">
        <f>B12*LCI_default_S2!AB22*LCI_default_S2!AB21</f>
        <v>-50000</v>
      </c>
    </row>
    <row r="17" spans="1:2" ht="65.5" x14ac:dyDescent="0.35">
      <c r="A17" s="5" t="s">
        <v>59</v>
      </c>
      <c r="B17" s="6">
        <f>B13*LCI_default_S2!AB24*LCI_default_S2!AB23+B14*LCI_default_S2!AB43*LCI_default_S2!AB42+B15*LCI_default_S2!AB62*LCI_default_S2!AB61+B16*LCI_default_S2!AB69*LCI_default_S2!AB68</f>
        <v>5462.5</v>
      </c>
    </row>
    <row r="18" spans="1:2" ht="65.5" x14ac:dyDescent="0.35">
      <c r="A18" s="5" t="s">
        <v>60</v>
      </c>
      <c r="B18" s="6">
        <f>B13*LCI_default_S2!AB25*LCI_default_S2!AB23+B14*LCI_default_S2!AB44*LCI_default_S2!AB42</f>
        <v>3333.3333333333344</v>
      </c>
    </row>
    <row r="19" spans="1:2" ht="65.5" x14ac:dyDescent="0.35">
      <c r="A19" s="5" t="s">
        <v>61</v>
      </c>
      <c r="B19" s="6">
        <f>B13*LCI_default_S2!AB26*LCI_default_S2!AB23+B14*LCI_default_S2!AB45*LCI_default_S2!AB42</f>
        <v>-2300.0000000000009</v>
      </c>
    </row>
    <row r="20" spans="1:2" ht="65.5" x14ac:dyDescent="0.35">
      <c r="A20" s="5" t="s">
        <v>62</v>
      </c>
      <c r="B20" s="6">
        <f>B13*LCI_default_S2!AB27*LCI_default_S2!AB23+B14*LCI_default_S2!AB46*LCI_default_S2!AB42+B15*LCI_default_S2!AB63*LCI_default_S2!AB61</f>
        <v>38333.333333333328</v>
      </c>
    </row>
    <row r="21" spans="1:2" ht="65.5" x14ac:dyDescent="0.35">
      <c r="A21" s="5" t="s">
        <v>63</v>
      </c>
      <c r="B21" s="6">
        <f>B13*LCI_default_S2!AB28*LCI_default_S2!AB23+B14*LCI_default_S2!AB47*LCI_default_S2!AB42</f>
        <v>127.57201646090539</v>
      </c>
    </row>
    <row r="22" spans="1:2" ht="65.5" x14ac:dyDescent="0.35">
      <c r="A22" s="5" t="s">
        <v>64</v>
      </c>
      <c r="B22" s="6">
        <f>B13*LCI_default_S2!AB29*LCI_default_S2!AB23+B14*LCI_default_S2!AB48*LCI_default_S2!AB42</f>
        <v>-8416.6666666666697</v>
      </c>
    </row>
    <row r="23" spans="1:2" ht="65.5" x14ac:dyDescent="0.35">
      <c r="A23" s="5" t="s">
        <v>65</v>
      </c>
      <c r="B23" s="6">
        <f>B13*LCI_default_S2!AB30*LCI_default_S2!AB23+B14*LCI_default_S2!AB49*LCI_default_S2!AB42</f>
        <v>-5000.0000000000009</v>
      </c>
    </row>
    <row r="24" spans="1:2" ht="65.5" x14ac:dyDescent="0.35">
      <c r="A24" s="5" t="s">
        <v>66</v>
      </c>
      <c r="B24" s="6">
        <f>B13*LCI_default_S2!AB31*LCI_default_S2!AB23+B14*LCI_default_S2!AB50*LCI_default_S2!AB42</f>
        <v>-23.981172080865463</v>
      </c>
    </row>
    <row r="25" spans="1:2" ht="65.5" x14ac:dyDescent="0.35">
      <c r="A25" s="5" t="s">
        <v>67</v>
      </c>
      <c r="B25" s="6">
        <f>B13*LCI_default_S2!AB32*LCI_default_S2!AB23+B14*LCI_default_S2!AB51*LCI_default_S2!AB42</f>
        <v>-173.7815743276133</v>
      </c>
    </row>
    <row r="26" spans="1:2" ht="65.5" x14ac:dyDescent="0.35">
      <c r="A26" s="5" t="s">
        <v>68</v>
      </c>
      <c r="B26" s="6">
        <f>B13*LCI_default_S2!AB33*LCI_default_S2!AB23+B14*LCI_default_S2!AB52*LCI_default_S2!AB42</f>
        <v>-1291.7063620202816</v>
      </c>
    </row>
    <row r="27" spans="1:2" ht="65.5" x14ac:dyDescent="0.35">
      <c r="A27" s="5" t="s">
        <v>69</v>
      </c>
      <c r="B27" s="6">
        <f>B13*LCI_default_S2!AB34*LCI_default_S2!AB23+B14*LCI_default_S2!AB53*LCI_default_S2!AB42</f>
        <v>-5742.4591450000016</v>
      </c>
    </row>
    <row r="28" spans="1:2" ht="65.5" x14ac:dyDescent="0.35">
      <c r="A28" s="5" t="s">
        <v>70</v>
      </c>
      <c r="B28" s="6">
        <f>B13*LCI_default_S2!AB35*LCI_default_S2!AB23+B14*LCI_default_S2!AB54*LCI_default_S2!AB42</f>
        <v>-666.66666666666686</v>
      </c>
    </row>
    <row r="29" spans="1:2" ht="52.5" x14ac:dyDescent="0.35">
      <c r="A29" s="5" t="s">
        <v>71</v>
      </c>
      <c r="B29" s="6">
        <f>B13*LCI_default_S2!AB36*LCI_default_S2!AB23+B14*LCI_default_S2!AB55*LCI_default_S2!AB42</f>
        <v>11.000000000000004</v>
      </c>
    </row>
    <row r="30" spans="1:2" ht="65.5" x14ac:dyDescent="0.35">
      <c r="A30" s="5" t="s">
        <v>72</v>
      </c>
      <c r="B30" s="6">
        <f>B13*LCI_default_S2!AB37*LCI_default_S2!AB23+B14*LCI_default_S2!AB56*LCI_default_S2!AB42</f>
        <v>41.666666666666679</v>
      </c>
    </row>
    <row r="31" spans="1:2" ht="65.5" x14ac:dyDescent="0.35">
      <c r="A31" s="5" t="s">
        <v>73</v>
      </c>
      <c r="B31" s="6">
        <f>B13*LCI_default_S2!AB38*LCI_default_S2!AB23+B14*LCI_default_S2!AB57*LCI_default_S2!AB42</f>
        <v>2416.6666666666674</v>
      </c>
    </row>
    <row r="32" spans="1:2" ht="65.5" x14ac:dyDescent="0.35">
      <c r="A32" s="5" t="s">
        <v>74</v>
      </c>
      <c r="B32" s="6">
        <f>B13*LCI_default_S2!AB39*LCI_default_S2!AB23+B14*LCI_default_S2!AB58*LCI_default_S2!AB42</f>
        <v>-83.333333333333357</v>
      </c>
    </row>
    <row r="33" spans="1:2" ht="78.5" x14ac:dyDescent="0.35">
      <c r="A33" s="5" t="s">
        <v>75</v>
      </c>
      <c r="B33" s="6">
        <f>B13*LCI_default_S2!AB40*LCI_default_S2!AB23+B13*LCI_default_S2!AB41*LCI_default_S2!AB23+B14*LCI_default_S2!AB59*LCI_default_S2!AB42+B14*LCI_default_S2!AB60*LCI_default_S2!AB42</f>
        <v>3281.5370000000012</v>
      </c>
    </row>
    <row r="34" spans="1:2" ht="65.5" x14ac:dyDescent="0.35">
      <c r="A34" s="5" t="s">
        <v>76</v>
      </c>
      <c r="B34" s="6">
        <f>B15*LCI_default_S2!AB64*LCI_default_S2!AB61</f>
        <v>-24333.333333333328</v>
      </c>
    </row>
    <row r="35" spans="1:2" ht="65.5" x14ac:dyDescent="0.35">
      <c r="A35" s="5" t="s">
        <v>77</v>
      </c>
      <c r="B35" s="6">
        <f>B15*LCI_default_S2!AB65*LCI_default_S2!AB61+B16*LCI_default_S2!AB70*LCI_default_S2!AB68</f>
        <v>-83333.333333333328</v>
      </c>
    </row>
    <row r="36" spans="1:2" ht="78.5" x14ac:dyDescent="0.35">
      <c r="A36" s="5" t="s">
        <v>78</v>
      </c>
      <c r="B36" s="6">
        <f>B15*LCI_default_S2!AB66*LCI_default_S2!AB61+B16*LCI_default_S2!AB71*LCI_default_S2!AB68</f>
        <v>1.4249999999999999E-4</v>
      </c>
    </row>
    <row r="37" spans="1:2" ht="78.5" x14ac:dyDescent="0.35">
      <c r="A37" s="5" t="s">
        <v>79</v>
      </c>
      <c r="B37" s="6">
        <f>B15*LCI_default_S2!AB67*LCI_default_S2!AB61+B16*LCI_default_S2!AB72*LCI_default_S2!AB68</f>
        <v>1.9249999999999998E-3</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f>VLOOKUP("TP1",Waste_Generation_S2!A1:C100,3,FALSE)*-1</f>
        <v>-16666.666666666672</v>
      </c>
    </row>
    <row r="8" spans="1:2" x14ac:dyDescent="0.35">
      <c r="A8" s="5" t="s">
        <v>3</v>
      </c>
      <c r="B8" s="6">
        <v>0</v>
      </c>
    </row>
    <row r="9" spans="1:2" x14ac:dyDescent="0.35">
      <c r="A9" s="5" t="s">
        <v>4</v>
      </c>
      <c r="B9" s="6">
        <v>0</v>
      </c>
    </row>
    <row r="10" spans="1:2" ht="26.5" x14ac:dyDescent="0.35">
      <c r="A10" s="5" t="s">
        <v>52</v>
      </c>
      <c r="B10" s="6">
        <f>B7*LCI_default_S2!AB11*LCI_default_S2!AB10</f>
        <v>-16666.666666666672</v>
      </c>
    </row>
    <row r="11" spans="1:2" ht="26.5" x14ac:dyDescent="0.35">
      <c r="A11" s="5" t="s">
        <v>53</v>
      </c>
      <c r="B11" s="6">
        <v>0</v>
      </c>
    </row>
    <row r="12" spans="1:2" ht="26.5" x14ac:dyDescent="0.35">
      <c r="A12" s="5" t="s">
        <v>54</v>
      </c>
      <c r="B12" s="6">
        <v>0</v>
      </c>
    </row>
    <row r="13" spans="1:2" ht="39.5" x14ac:dyDescent="0.35">
      <c r="A13" s="5" t="s">
        <v>55</v>
      </c>
      <c r="B13" s="6">
        <f>B10*LCI_default_S2!AB17*LCI_default_S2!AB16</f>
        <v>-8333.3333333333358</v>
      </c>
    </row>
    <row r="14" spans="1:2" ht="39.5" x14ac:dyDescent="0.35">
      <c r="A14" s="5" t="s">
        <v>56</v>
      </c>
      <c r="B14" s="6">
        <f>B10*LCI_default_S2!AB18*LCI_default_S2!AB16</f>
        <v>-8333.3333333333358</v>
      </c>
    </row>
    <row r="15" spans="1:2" ht="39.5" x14ac:dyDescent="0.35">
      <c r="A15" s="5" t="s">
        <v>57</v>
      </c>
      <c r="B15" s="6">
        <v>0</v>
      </c>
    </row>
    <row r="16" spans="1:2" ht="26.5" x14ac:dyDescent="0.35">
      <c r="A16" s="5" t="s">
        <v>58</v>
      </c>
      <c r="B16" s="6">
        <v>0</v>
      </c>
    </row>
    <row r="17" spans="1:2" ht="65.5" x14ac:dyDescent="0.35">
      <c r="A17" s="5" t="s">
        <v>59</v>
      </c>
      <c r="B17" s="6">
        <f>B13*LCI_default_S2!AB24*LCI_default_S2!AB23+B14*LCI_default_S2!AB43*LCI_default_S2!AB42</f>
        <v>-370.83333333333343</v>
      </c>
    </row>
    <row r="18" spans="1:2" ht="65.5" x14ac:dyDescent="0.35">
      <c r="A18" s="5" t="s">
        <v>60</v>
      </c>
      <c r="B18" s="6">
        <f>B13*LCI_default_S2!AB25*LCI_default_S2!AB23+B14*LCI_default_S2!AB44*LCI_default_S2!AB42</f>
        <v>3333.3333333333344</v>
      </c>
    </row>
    <row r="19" spans="1:2" ht="65.5" x14ac:dyDescent="0.35">
      <c r="A19" s="5" t="s">
        <v>61</v>
      </c>
      <c r="B19" s="6">
        <f>B13*LCI_default_S2!AB26*LCI_default_S2!AB23+B14*LCI_default_S2!AB45*LCI_default_S2!AB42</f>
        <v>-2300.0000000000009</v>
      </c>
    </row>
    <row r="20" spans="1:2" ht="65.5" x14ac:dyDescent="0.35">
      <c r="A20" s="5" t="s">
        <v>62</v>
      </c>
      <c r="B20" s="6">
        <f>B13*LCI_default_S2!AB27*LCI_default_S2!AB23+B14*LCI_default_S2!AB46*LCI_default_S2!AB42</f>
        <v>5000.0000000000009</v>
      </c>
    </row>
    <row r="21" spans="1:2" ht="65.5" x14ac:dyDescent="0.35">
      <c r="A21" s="5" t="s">
        <v>63</v>
      </c>
      <c r="B21" s="6">
        <f>B13*LCI_default_S2!AB28*LCI_default_S2!AB23+B14*LCI_default_S2!AB47*LCI_default_S2!AB42</f>
        <v>127.57201646090539</v>
      </c>
    </row>
    <row r="22" spans="1:2" ht="65.5" x14ac:dyDescent="0.35">
      <c r="A22" s="5" t="s">
        <v>64</v>
      </c>
      <c r="B22" s="6">
        <f>B13*LCI_default_S2!AB29*LCI_default_S2!AB23+B14*LCI_default_S2!AB48*LCI_default_S2!AB42</f>
        <v>-8416.6666666666697</v>
      </c>
    </row>
    <row r="23" spans="1:2" ht="65.5" x14ac:dyDescent="0.35">
      <c r="A23" s="5" t="s">
        <v>65</v>
      </c>
      <c r="B23" s="6">
        <f>B13*LCI_default_S2!AB30*LCI_default_S2!AB23+B14*LCI_default_S2!AB49*LCI_default_S2!AB42</f>
        <v>-5000.0000000000009</v>
      </c>
    </row>
    <row r="24" spans="1:2" ht="65.5" x14ac:dyDescent="0.35">
      <c r="A24" s="5" t="s">
        <v>66</v>
      </c>
      <c r="B24" s="6">
        <f>B13*LCI_default_S2!AB31*LCI_default_S2!AB23+B14*LCI_default_S2!AB50*LCI_default_S2!AB42</f>
        <v>-23.981172080865463</v>
      </c>
    </row>
    <row r="25" spans="1:2" ht="65.5" x14ac:dyDescent="0.35">
      <c r="A25" s="5" t="s">
        <v>67</v>
      </c>
      <c r="B25" s="6">
        <f>B13*LCI_default_S2!AB32*LCI_default_S2!AB23+B14*LCI_default_S2!AB51*LCI_default_S2!AB42</f>
        <v>-173.7815743276133</v>
      </c>
    </row>
    <row r="26" spans="1:2" ht="65.5" x14ac:dyDescent="0.35">
      <c r="A26" s="5" t="s">
        <v>68</v>
      </c>
      <c r="B26" s="6">
        <f>B13*LCI_default_S2!AB33*LCI_default_S2!AB23+B14*LCI_default_S2!AB52*LCI_default_S2!AB42</f>
        <v>-1291.7063620202816</v>
      </c>
    </row>
    <row r="27" spans="1:2" ht="65.5" x14ac:dyDescent="0.35">
      <c r="A27" s="5" t="s">
        <v>69</v>
      </c>
      <c r="B27" s="6">
        <f>B13*LCI_default_S2!AB34*LCI_default_S2!AB23+B14*LCI_default_S2!AB53*LCI_default_S2!AB42</f>
        <v>-5742.4591450000016</v>
      </c>
    </row>
    <row r="28" spans="1:2" ht="65.5" x14ac:dyDescent="0.35">
      <c r="A28" s="5" t="s">
        <v>70</v>
      </c>
      <c r="B28" s="6">
        <f>B13*LCI_default_S2!AB35*LCI_default_S2!AB23+B14*LCI_default_S2!AB54*LCI_default_S2!AB42</f>
        <v>-666.66666666666686</v>
      </c>
    </row>
    <row r="29" spans="1:2" ht="52.5" x14ac:dyDescent="0.35">
      <c r="A29" s="5" t="s">
        <v>71</v>
      </c>
      <c r="B29" s="6">
        <f>B13*LCI_default_S2!AB36*LCI_default_S2!AB23+B14*LCI_default_S2!AB55*LCI_default_S2!AB42</f>
        <v>11.000000000000004</v>
      </c>
    </row>
    <row r="30" spans="1:2" ht="65.5" x14ac:dyDescent="0.35">
      <c r="A30" s="5" t="s">
        <v>72</v>
      </c>
      <c r="B30" s="6">
        <f>B13*LCI_default_S2!AB37*LCI_default_S2!AB23+B14*LCI_default_S2!AB56*LCI_default_S2!AB42</f>
        <v>41.666666666666679</v>
      </c>
    </row>
    <row r="31" spans="1:2" ht="65.5" x14ac:dyDescent="0.35">
      <c r="A31" s="5" t="s">
        <v>73</v>
      </c>
      <c r="B31" s="6">
        <f>B13*LCI_default_S2!AB38*LCI_default_S2!AB23+B14*LCI_default_S2!AB57*LCI_default_S2!AB42</f>
        <v>2416.6666666666674</v>
      </c>
    </row>
    <row r="32" spans="1:2" ht="65.5" x14ac:dyDescent="0.35">
      <c r="A32" s="5" t="s">
        <v>74</v>
      </c>
      <c r="B32" s="6">
        <f>B13*LCI_default_S2!AB39*LCI_default_S2!AB23+B14*LCI_default_S2!AB58*LCI_default_S2!AB42</f>
        <v>-83.333333333333357</v>
      </c>
    </row>
    <row r="33" spans="1:2" ht="78.5" x14ac:dyDescent="0.35">
      <c r="A33" s="5" t="s">
        <v>75</v>
      </c>
      <c r="B33" s="6">
        <f>B13*LCI_default_S2!AB40*LCI_default_S2!AB23+B13*LCI_default_S2!AB41*LCI_default_S2!AB23+B14*LCI_default_S2!AB59*LCI_default_S2!AB42+B14*LCI_default_S2!AB60*LCI_default_S2!AB42</f>
        <v>3281.5370000000012</v>
      </c>
    </row>
    <row r="34" spans="1:2" ht="65.5" x14ac:dyDescent="0.35">
      <c r="A34" s="5" t="s">
        <v>76</v>
      </c>
      <c r="B34" s="6">
        <v>0</v>
      </c>
    </row>
    <row r="35" spans="1:2" ht="65.5" x14ac:dyDescent="0.35">
      <c r="A35" s="5" t="s">
        <v>77</v>
      </c>
      <c r="B35" s="6">
        <v>0</v>
      </c>
    </row>
    <row r="36" spans="1:2" ht="78.5" x14ac:dyDescent="0.35">
      <c r="A36" s="5" t="s">
        <v>78</v>
      </c>
      <c r="B36" s="6">
        <v>0</v>
      </c>
    </row>
    <row r="37" spans="1:2" ht="78.5" x14ac:dyDescent="0.35">
      <c r="A37" s="5" t="s">
        <v>79</v>
      </c>
      <c r="B37" s="6">
        <v>0</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v>0</v>
      </c>
    </row>
    <row r="8" spans="1:2" x14ac:dyDescent="0.35">
      <c r="A8" s="5" t="s">
        <v>3</v>
      </c>
      <c r="B8" s="6">
        <f>VLOOKUP("TP2",Waste_Generation_S2!A1:C100,3,FALSE)*-1</f>
        <v>-33333.333333333328</v>
      </c>
    </row>
    <row r="9" spans="1:2" x14ac:dyDescent="0.35">
      <c r="A9" s="5" t="s">
        <v>4</v>
      </c>
      <c r="B9" s="6">
        <v>0</v>
      </c>
    </row>
    <row r="10" spans="1:2" ht="26.5" x14ac:dyDescent="0.35">
      <c r="A10" s="5" t="s">
        <v>52</v>
      </c>
      <c r="B10" s="6">
        <v>0</v>
      </c>
    </row>
    <row r="11" spans="1:2" ht="26.5" x14ac:dyDescent="0.35">
      <c r="A11" s="5" t="s">
        <v>53</v>
      </c>
      <c r="B11" s="6">
        <f>B8*LCI_default_S2!AB13*LCI_default_S2!AB12</f>
        <v>-33333.333333333328</v>
      </c>
    </row>
    <row r="12" spans="1:2" ht="26.5" x14ac:dyDescent="0.35">
      <c r="A12" s="5" t="s">
        <v>54</v>
      </c>
      <c r="B12" s="6">
        <v>0</v>
      </c>
    </row>
    <row r="13" spans="1:2" ht="39.5" x14ac:dyDescent="0.35">
      <c r="A13" s="5" t="s">
        <v>55</v>
      </c>
      <c r="B13" s="6">
        <v>0</v>
      </c>
    </row>
    <row r="14" spans="1:2" ht="39.5" x14ac:dyDescent="0.35">
      <c r="A14" s="5" t="s">
        <v>56</v>
      </c>
      <c r="B14" s="6">
        <v>0</v>
      </c>
    </row>
    <row r="15" spans="1:2" ht="39.5" x14ac:dyDescent="0.35">
      <c r="A15" s="5" t="s">
        <v>57</v>
      </c>
      <c r="B15" s="6">
        <f>B11*LCI_default_S2!AB20*LCI_default_S2!AB19</f>
        <v>-33333.333333333328</v>
      </c>
    </row>
    <row r="16" spans="1:2" ht="26.5" x14ac:dyDescent="0.35">
      <c r="A16" s="5" t="s">
        <v>58</v>
      </c>
      <c r="B16" s="6">
        <v>0</v>
      </c>
    </row>
    <row r="17" spans="1:2" ht="65.5" x14ac:dyDescent="0.35">
      <c r="A17" s="5" t="s">
        <v>59</v>
      </c>
      <c r="B17" s="6">
        <f>B15*LCI_default_S2!AB62*LCI_default_S2!AB61</f>
        <v>3333.333333333333</v>
      </c>
    </row>
    <row r="18" spans="1:2" ht="65.5" x14ac:dyDescent="0.35">
      <c r="A18" s="5" t="s">
        <v>60</v>
      </c>
      <c r="B18" s="6">
        <v>0</v>
      </c>
    </row>
    <row r="19" spans="1:2" ht="65.5" x14ac:dyDescent="0.35">
      <c r="A19" s="5" t="s">
        <v>61</v>
      </c>
      <c r="B19" s="6">
        <v>0</v>
      </c>
    </row>
    <row r="20" spans="1:2" ht="65.5" x14ac:dyDescent="0.35">
      <c r="A20" s="5" t="s">
        <v>62</v>
      </c>
      <c r="B20" s="6">
        <f>B15*LCI_default_S2!AB63*LCI_default_S2!AB61</f>
        <v>33333.333333333328</v>
      </c>
    </row>
    <row r="21" spans="1:2" ht="65.5" x14ac:dyDescent="0.35">
      <c r="A21" s="5" t="s">
        <v>63</v>
      </c>
      <c r="B21" s="6">
        <v>0</v>
      </c>
    </row>
    <row r="22" spans="1:2" ht="65.5" x14ac:dyDescent="0.35">
      <c r="A22" s="5" t="s">
        <v>64</v>
      </c>
      <c r="B22" s="6">
        <v>0</v>
      </c>
    </row>
    <row r="23" spans="1:2" ht="65.5" x14ac:dyDescent="0.35">
      <c r="A23" s="5" t="s">
        <v>65</v>
      </c>
      <c r="B23" s="6">
        <v>0</v>
      </c>
    </row>
    <row r="24" spans="1:2" ht="65.5" x14ac:dyDescent="0.35">
      <c r="A24" s="5" t="s">
        <v>66</v>
      </c>
      <c r="B24" s="6">
        <v>0</v>
      </c>
    </row>
    <row r="25" spans="1:2" ht="65.5" x14ac:dyDescent="0.35">
      <c r="A25" s="5" t="s">
        <v>67</v>
      </c>
      <c r="B25" s="6">
        <v>0</v>
      </c>
    </row>
    <row r="26" spans="1:2" ht="65.5" x14ac:dyDescent="0.35">
      <c r="A26" s="5" t="s">
        <v>68</v>
      </c>
      <c r="B26" s="6">
        <v>0</v>
      </c>
    </row>
    <row r="27" spans="1:2" ht="65.5" x14ac:dyDescent="0.35">
      <c r="A27" s="5" t="s">
        <v>69</v>
      </c>
      <c r="B27" s="6">
        <v>0</v>
      </c>
    </row>
    <row r="28" spans="1:2" ht="65.5" x14ac:dyDescent="0.35">
      <c r="A28" s="5" t="s">
        <v>70</v>
      </c>
      <c r="B28" s="6">
        <v>0</v>
      </c>
    </row>
    <row r="29" spans="1:2" ht="52.5" x14ac:dyDescent="0.35">
      <c r="A29" s="5" t="s">
        <v>71</v>
      </c>
      <c r="B29" s="6">
        <v>0</v>
      </c>
    </row>
    <row r="30" spans="1:2" ht="65.5" x14ac:dyDescent="0.35">
      <c r="A30" s="5" t="s">
        <v>72</v>
      </c>
      <c r="B30" s="6">
        <v>0</v>
      </c>
    </row>
    <row r="31" spans="1:2" ht="65.5" x14ac:dyDescent="0.35">
      <c r="A31" s="5" t="s">
        <v>73</v>
      </c>
      <c r="B31" s="6">
        <v>0</v>
      </c>
    </row>
    <row r="32" spans="1:2" ht="65.5" x14ac:dyDescent="0.35">
      <c r="A32" s="5" t="s">
        <v>74</v>
      </c>
      <c r="B32" s="6">
        <v>0</v>
      </c>
    </row>
    <row r="33" spans="1:2" ht="78.5" x14ac:dyDescent="0.35">
      <c r="A33" s="5" t="s">
        <v>75</v>
      </c>
      <c r="B33" s="6">
        <v>0</v>
      </c>
    </row>
    <row r="34" spans="1:2" ht="65.5" x14ac:dyDescent="0.35">
      <c r="A34" s="5" t="s">
        <v>76</v>
      </c>
      <c r="B34" s="6">
        <f>B15*LCI_default_S2!AB64*LCI_default_S2!AB61</f>
        <v>-24333.333333333328</v>
      </c>
    </row>
    <row r="35" spans="1:2" ht="65.5" x14ac:dyDescent="0.35">
      <c r="A35" s="5" t="s">
        <v>77</v>
      </c>
      <c r="B35" s="6">
        <f>B15*LCI_default_S2!AB65*LCI_default_S2!AB61</f>
        <v>-33333.333333333328</v>
      </c>
    </row>
    <row r="36" spans="1:2" ht="78.5" x14ac:dyDescent="0.35">
      <c r="A36" s="5" t="s">
        <v>78</v>
      </c>
      <c r="B36" s="6">
        <f>B15*LCI_default_S2!AB66*LCI_default_S2!AB61</f>
        <v>5.6999999999999996E-5</v>
      </c>
    </row>
    <row r="37" spans="1:2" ht="78.5" x14ac:dyDescent="0.35">
      <c r="A37" s="5" t="s">
        <v>79</v>
      </c>
      <c r="B37" s="6">
        <f>B15*LCI_default_S2!AB67*LCI_default_S2!AB61</f>
        <v>7.6999999999999985E-4</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v>0</v>
      </c>
    </row>
    <row r="8" spans="1:2" x14ac:dyDescent="0.35">
      <c r="A8" s="5" t="s">
        <v>3</v>
      </c>
      <c r="B8" s="6">
        <v>0</v>
      </c>
    </row>
    <row r="9" spans="1:2" x14ac:dyDescent="0.35">
      <c r="A9" s="5" t="s">
        <v>4</v>
      </c>
      <c r="B9" s="6">
        <f>VLOOKUP("TP3",Waste_Generation_S2!A1:C100,3,FALSE)*-1</f>
        <v>-50000</v>
      </c>
    </row>
    <row r="10" spans="1:2" ht="26.5" x14ac:dyDescent="0.35">
      <c r="A10" s="5" t="s">
        <v>52</v>
      </c>
      <c r="B10" s="6">
        <v>0</v>
      </c>
    </row>
    <row r="11" spans="1:2" ht="26.5" x14ac:dyDescent="0.35">
      <c r="A11" s="5" t="s">
        <v>53</v>
      </c>
      <c r="B11" s="6">
        <v>0</v>
      </c>
    </row>
    <row r="12" spans="1:2" ht="26.5" x14ac:dyDescent="0.35">
      <c r="A12" s="5" t="s">
        <v>54</v>
      </c>
      <c r="B12" s="6">
        <f>B9*LCI_default_S2!AB15*LCI_default_S2!AB14</f>
        <v>-50000</v>
      </c>
    </row>
    <row r="13" spans="1:2" ht="39.5" x14ac:dyDescent="0.35">
      <c r="A13" s="5" t="s">
        <v>55</v>
      </c>
      <c r="B13" s="6">
        <v>0</v>
      </c>
    </row>
    <row r="14" spans="1:2" ht="39.5" x14ac:dyDescent="0.35">
      <c r="A14" s="5" t="s">
        <v>56</v>
      </c>
      <c r="B14" s="6">
        <v>0</v>
      </c>
    </row>
    <row r="15" spans="1:2" ht="39.5" x14ac:dyDescent="0.35">
      <c r="A15" s="5" t="s">
        <v>57</v>
      </c>
      <c r="B15" s="6">
        <v>0</v>
      </c>
    </row>
    <row r="16" spans="1:2" ht="26.5" x14ac:dyDescent="0.35">
      <c r="A16" s="5" t="s">
        <v>58</v>
      </c>
      <c r="B16" s="6">
        <f>B12*LCI_default_S2!AB22*LCI_default_S2!AB21</f>
        <v>-50000</v>
      </c>
    </row>
    <row r="17" spans="1:2" ht="65.5" x14ac:dyDescent="0.35">
      <c r="A17" s="5" t="s">
        <v>59</v>
      </c>
      <c r="B17" s="6">
        <f>B16*LCI_default_S2!AB69*LCI_default_S2!AB68</f>
        <v>2500</v>
      </c>
    </row>
    <row r="18" spans="1:2" ht="65.5" x14ac:dyDescent="0.35">
      <c r="A18" s="5" t="s">
        <v>60</v>
      </c>
      <c r="B18" s="6">
        <v>0</v>
      </c>
    </row>
    <row r="19" spans="1:2" ht="65.5" x14ac:dyDescent="0.35">
      <c r="A19" s="5" t="s">
        <v>61</v>
      </c>
      <c r="B19" s="6">
        <v>0</v>
      </c>
    </row>
    <row r="20" spans="1:2" ht="65.5" x14ac:dyDescent="0.35">
      <c r="A20" s="5" t="s">
        <v>62</v>
      </c>
      <c r="B20" s="6">
        <v>0</v>
      </c>
    </row>
    <row r="21" spans="1:2" ht="65.5" x14ac:dyDescent="0.35">
      <c r="A21" s="5" t="s">
        <v>63</v>
      </c>
      <c r="B21" s="6">
        <v>0</v>
      </c>
    </row>
    <row r="22" spans="1:2" ht="65.5" x14ac:dyDescent="0.35">
      <c r="A22" s="5" t="s">
        <v>64</v>
      </c>
      <c r="B22" s="6">
        <v>0</v>
      </c>
    </row>
    <row r="23" spans="1:2" ht="65.5" x14ac:dyDescent="0.35">
      <c r="A23" s="5" t="s">
        <v>65</v>
      </c>
      <c r="B23" s="6">
        <v>0</v>
      </c>
    </row>
    <row r="24" spans="1:2" ht="65.5" x14ac:dyDescent="0.35">
      <c r="A24" s="5" t="s">
        <v>66</v>
      </c>
      <c r="B24" s="6">
        <v>0</v>
      </c>
    </row>
    <row r="25" spans="1:2" ht="65.5" x14ac:dyDescent="0.35">
      <c r="A25" s="5" t="s">
        <v>67</v>
      </c>
      <c r="B25" s="6">
        <v>0</v>
      </c>
    </row>
    <row r="26" spans="1:2" ht="65.5" x14ac:dyDescent="0.35">
      <c r="A26" s="5" t="s">
        <v>68</v>
      </c>
      <c r="B26" s="6">
        <v>0</v>
      </c>
    </row>
    <row r="27" spans="1:2" ht="65.5" x14ac:dyDescent="0.35">
      <c r="A27" s="5" t="s">
        <v>69</v>
      </c>
      <c r="B27" s="6">
        <v>0</v>
      </c>
    </row>
    <row r="28" spans="1:2" ht="65.5" x14ac:dyDescent="0.35">
      <c r="A28" s="5" t="s">
        <v>70</v>
      </c>
      <c r="B28" s="6">
        <v>0</v>
      </c>
    </row>
    <row r="29" spans="1:2" ht="52.5" x14ac:dyDescent="0.35">
      <c r="A29" s="5" t="s">
        <v>71</v>
      </c>
      <c r="B29" s="6">
        <v>0</v>
      </c>
    </row>
    <row r="30" spans="1:2" ht="65.5" x14ac:dyDescent="0.35">
      <c r="A30" s="5" t="s">
        <v>72</v>
      </c>
      <c r="B30" s="6">
        <v>0</v>
      </c>
    </row>
    <row r="31" spans="1:2" ht="65.5" x14ac:dyDescent="0.35">
      <c r="A31" s="5" t="s">
        <v>73</v>
      </c>
      <c r="B31" s="6">
        <v>0</v>
      </c>
    </row>
    <row r="32" spans="1:2" ht="65.5" x14ac:dyDescent="0.35">
      <c r="A32" s="5" t="s">
        <v>74</v>
      </c>
      <c r="B32" s="6">
        <v>0</v>
      </c>
    </row>
    <row r="33" spans="1:2" ht="78.5" x14ac:dyDescent="0.35">
      <c r="A33" s="5" t="s">
        <v>75</v>
      </c>
      <c r="B33" s="6">
        <v>0</v>
      </c>
    </row>
    <row r="34" spans="1:2" ht="65.5" x14ac:dyDescent="0.35">
      <c r="A34" s="5" t="s">
        <v>76</v>
      </c>
      <c r="B34" s="6">
        <v>0</v>
      </c>
    </row>
    <row r="35" spans="1:2" ht="65.5" x14ac:dyDescent="0.35">
      <c r="A35" s="5" t="s">
        <v>77</v>
      </c>
      <c r="B35" s="6">
        <f>B16*LCI_default_S2!AB70*LCI_default_S2!AB68</f>
        <v>-50000</v>
      </c>
    </row>
    <row r="36" spans="1:2" ht="78.5" x14ac:dyDescent="0.35">
      <c r="A36" s="5" t="s">
        <v>78</v>
      </c>
      <c r="B36" s="6">
        <f>B16*LCI_default_S2!AB71*LCI_default_S2!AB68</f>
        <v>8.5500000000000005E-5</v>
      </c>
    </row>
    <row r="37" spans="1:2" ht="78.5" x14ac:dyDescent="0.35">
      <c r="A37" s="5" t="s">
        <v>79</v>
      </c>
      <c r="B37" s="6">
        <f>B16*LCI_default_S2!AB72*LCI_default_S2!AB68</f>
        <v>1.155E-3</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f>VLOOKUP("PAH_RD",Waste_Generation_S3!A1:C100,3,FALSE)*-1</f>
        <v>-100000</v>
      </c>
    </row>
    <row r="7" spans="1:2" x14ac:dyDescent="0.35">
      <c r="A7" s="5" t="s">
        <v>2</v>
      </c>
      <c r="B7" s="6">
        <f>B6*LCI_default_S3!AB7*LCI_default_S3!AB6</f>
        <v>-16666.666666666672</v>
      </c>
    </row>
    <row r="8" spans="1:2" x14ac:dyDescent="0.35">
      <c r="A8" s="5" t="s">
        <v>3</v>
      </c>
      <c r="B8" s="6">
        <f>B6*LCI_default_S3!AB8*LCI_default_S3!AB6</f>
        <v>-33333.333333333328</v>
      </c>
    </row>
    <row r="9" spans="1:2" x14ac:dyDescent="0.35">
      <c r="A9" s="5" t="s">
        <v>4</v>
      </c>
      <c r="B9" s="6">
        <f>B6*LCI_default_S3!AB9*LCI_default_S3!AB6</f>
        <v>-50000</v>
      </c>
    </row>
    <row r="10" spans="1:2" ht="26.5" x14ac:dyDescent="0.35">
      <c r="A10" s="5" t="s">
        <v>52</v>
      </c>
      <c r="B10" s="6">
        <f>B7*LCI_default_S3!AB11*LCI_default_S3!AB10</f>
        <v>-16666.666666666672</v>
      </c>
    </row>
    <row r="11" spans="1:2" ht="26.5" x14ac:dyDescent="0.35">
      <c r="A11" s="5" t="s">
        <v>53</v>
      </c>
      <c r="B11" s="6">
        <f>B8*LCI_default_S3!AB13*LCI_default_S3!AB12</f>
        <v>-33333.333333333328</v>
      </c>
    </row>
    <row r="12" spans="1:2" ht="26.5" x14ac:dyDescent="0.35">
      <c r="A12" s="5" t="s">
        <v>54</v>
      </c>
      <c r="B12" s="6">
        <f>B9*LCI_default_S3!AB15*LCI_default_S3!AB14</f>
        <v>-50000</v>
      </c>
    </row>
    <row r="13" spans="1:2" ht="39.5" x14ac:dyDescent="0.35">
      <c r="A13" s="5" t="s">
        <v>55</v>
      </c>
      <c r="B13" s="6">
        <f>B10*LCI_default_S3!AB17*LCI_default_S3!AB16</f>
        <v>-8333.3333333333358</v>
      </c>
    </row>
    <row r="14" spans="1:2" ht="39.5" x14ac:dyDescent="0.35">
      <c r="A14" s="5" t="s">
        <v>56</v>
      </c>
      <c r="B14" s="6">
        <f>B10*LCI_default_S3!AB18*LCI_default_S3!AB16</f>
        <v>-8333.3333333333358</v>
      </c>
    </row>
    <row r="15" spans="1:2" ht="39.5" x14ac:dyDescent="0.35">
      <c r="A15" s="5" t="s">
        <v>57</v>
      </c>
      <c r="B15" s="6">
        <f>B11*LCI_default_S3!AB20*LCI_default_S3!AB19</f>
        <v>-33333.333333333328</v>
      </c>
    </row>
    <row r="16" spans="1:2" ht="26.5" x14ac:dyDescent="0.35">
      <c r="A16" s="5" t="s">
        <v>58</v>
      </c>
      <c r="B16" s="6">
        <f>B12*LCI_default_S3!AB22*LCI_default_S3!AB21</f>
        <v>-50000</v>
      </c>
    </row>
    <row r="17" spans="1:2" ht="65.5" x14ac:dyDescent="0.35">
      <c r="A17" s="5" t="s">
        <v>59</v>
      </c>
      <c r="B17" s="6">
        <f>B13*LCI_default_S3!AB24*LCI_default_S3!AB23+B14*LCI_default_S3!AB43*LCI_default_S3!AB42+B15*LCI_default_S3!AB62*LCI_default_S3!AB61+B16*LCI_default_S3!AB69*LCI_default_S3!AB68</f>
        <v>5462.5</v>
      </c>
    </row>
    <row r="18" spans="1:2" ht="65.5" x14ac:dyDescent="0.35">
      <c r="A18" s="5" t="s">
        <v>60</v>
      </c>
      <c r="B18" s="6">
        <f>B13*LCI_default_S3!AB25*LCI_default_S3!AB23+B14*LCI_default_S3!AB44*LCI_default_S3!AB42</f>
        <v>9333.3333333333376</v>
      </c>
    </row>
    <row r="19" spans="1:2" ht="65.5" x14ac:dyDescent="0.35">
      <c r="A19" s="5" t="s">
        <v>61</v>
      </c>
      <c r="B19" s="6">
        <f>B13*LCI_default_S3!AB26*LCI_default_S3!AB23+B14*LCI_default_S3!AB45*LCI_default_S3!AB42</f>
        <v>-2300.0000000000009</v>
      </c>
    </row>
    <row r="20" spans="1:2" ht="65.5" x14ac:dyDescent="0.35">
      <c r="A20" s="5" t="s">
        <v>62</v>
      </c>
      <c r="B20" s="6">
        <f>B13*LCI_default_S3!AB27*LCI_default_S3!AB23+B14*LCI_default_S3!AB46*LCI_default_S3!AB42+B15*LCI_default_S3!AB63*LCI_default_S3!AB61</f>
        <v>38333.333333333328</v>
      </c>
    </row>
    <row r="21" spans="1:2" ht="65.5" x14ac:dyDescent="0.35">
      <c r="A21" s="5" t="s">
        <v>63</v>
      </c>
      <c r="B21" s="6">
        <f>B13*LCI_default_S3!AB28*LCI_default_S3!AB23+B14*LCI_default_S3!AB47*LCI_default_S3!AB42</f>
        <v>127.57201646090539</v>
      </c>
    </row>
    <row r="22" spans="1:2" ht="65.5" x14ac:dyDescent="0.35">
      <c r="A22" s="5" t="s">
        <v>64</v>
      </c>
      <c r="B22" s="6">
        <f>B13*LCI_default_S3!AB29*LCI_default_S3!AB23+B14*LCI_default_S3!AB48*LCI_default_S3!AB42</f>
        <v>-8416.6666666666697</v>
      </c>
    </row>
    <row r="23" spans="1:2" ht="65.5" x14ac:dyDescent="0.35">
      <c r="A23" s="5" t="s">
        <v>65</v>
      </c>
      <c r="B23" s="6">
        <f>B13*LCI_default_S3!AB30*LCI_default_S3!AB23+B14*LCI_default_S3!AB49*LCI_default_S3!AB42</f>
        <v>-5000.0000000000009</v>
      </c>
    </row>
    <row r="24" spans="1:2" ht="65.5" x14ac:dyDescent="0.35">
      <c r="A24" s="5" t="s">
        <v>66</v>
      </c>
      <c r="B24" s="6">
        <f>B13*LCI_default_S3!AB31*LCI_default_S3!AB23+B14*LCI_default_S3!AB50*LCI_default_S3!AB42</f>
        <v>-23.981172080865463</v>
      </c>
    </row>
    <row r="25" spans="1:2" ht="65.5" x14ac:dyDescent="0.35">
      <c r="A25" s="5" t="s">
        <v>67</v>
      </c>
      <c r="B25" s="6">
        <f>B13*LCI_default_S3!AB32*LCI_default_S3!AB23+B14*LCI_default_S3!AB51*LCI_default_S3!AB42</f>
        <v>-173.7815743276133</v>
      </c>
    </row>
    <row r="26" spans="1:2" ht="65.5" x14ac:dyDescent="0.35">
      <c r="A26" s="5" t="s">
        <v>68</v>
      </c>
      <c r="B26" s="6">
        <f>B13*LCI_default_S3!AB33*LCI_default_S3!AB23+B14*LCI_default_S3!AB52*LCI_default_S3!AB42</f>
        <v>-1291.7063620202816</v>
      </c>
    </row>
    <row r="27" spans="1:2" ht="65.5" x14ac:dyDescent="0.35">
      <c r="A27" s="5" t="s">
        <v>69</v>
      </c>
      <c r="B27" s="6">
        <f>B13*LCI_default_S3!AB34*LCI_default_S3!AB23+B14*LCI_default_S3!AB53*LCI_default_S3!AB42</f>
        <v>-5742.4591450000016</v>
      </c>
    </row>
    <row r="28" spans="1:2" ht="65.5" x14ac:dyDescent="0.35">
      <c r="A28" s="5" t="s">
        <v>70</v>
      </c>
      <c r="B28" s="6">
        <f>B13*LCI_default_S3!AB35*LCI_default_S3!AB23+B14*LCI_default_S3!AB54*LCI_default_S3!AB42</f>
        <v>-666.66666666666686</v>
      </c>
    </row>
    <row r="29" spans="1:2" ht="52.5" x14ac:dyDescent="0.35">
      <c r="A29" s="5" t="s">
        <v>71</v>
      </c>
      <c r="B29" s="6">
        <f>B13*LCI_default_S3!AB36*LCI_default_S3!AB23+B14*LCI_default_S3!AB55*LCI_default_S3!AB42</f>
        <v>11.000000000000004</v>
      </c>
    </row>
    <row r="30" spans="1:2" ht="65.5" x14ac:dyDescent="0.35">
      <c r="A30" s="5" t="s">
        <v>72</v>
      </c>
      <c r="B30" s="6">
        <f>B13*LCI_default_S3!AB37*LCI_default_S3!AB23+B14*LCI_default_S3!AB56*LCI_default_S3!AB42</f>
        <v>41.666666666666679</v>
      </c>
    </row>
    <row r="31" spans="1:2" ht="65.5" x14ac:dyDescent="0.35">
      <c r="A31" s="5" t="s">
        <v>73</v>
      </c>
      <c r="B31" s="6">
        <f>B13*LCI_default_S3!AB38*LCI_default_S3!AB23+B14*LCI_default_S3!AB57*LCI_default_S3!AB42</f>
        <v>2416.6666666666674</v>
      </c>
    </row>
    <row r="32" spans="1:2" ht="65.5" x14ac:dyDescent="0.35">
      <c r="A32" s="5" t="s">
        <v>74</v>
      </c>
      <c r="B32" s="6">
        <f>B13*LCI_default_S3!AB39*LCI_default_S3!AB23+B14*LCI_default_S3!AB58*LCI_default_S3!AB42</f>
        <v>-83.333333333333357</v>
      </c>
    </row>
    <row r="33" spans="1:2" ht="78.5" x14ac:dyDescent="0.35">
      <c r="A33" s="5" t="s">
        <v>75</v>
      </c>
      <c r="B33" s="6">
        <f>B13*LCI_default_S3!AB40*LCI_default_S3!AB23+B13*LCI_default_S3!AB41*LCI_default_S3!AB23+B14*LCI_default_S3!AB59*LCI_default_S3!AB42+B14*LCI_default_S3!AB60*LCI_default_S3!AB42</f>
        <v>3281.5370000000012</v>
      </c>
    </row>
    <row r="34" spans="1:2" ht="65.5" x14ac:dyDescent="0.35">
      <c r="A34" s="5" t="s">
        <v>76</v>
      </c>
      <c r="B34" s="6">
        <f>B15*LCI_default_S3!AB64*LCI_default_S3!AB61</f>
        <v>-24333.333333333328</v>
      </c>
    </row>
    <row r="35" spans="1:2" ht="65.5" x14ac:dyDescent="0.35">
      <c r="A35" s="5" t="s">
        <v>77</v>
      </c>
      <c r="B35" s="6">
        <f>B15*LCI_default_S3!AB65*LCI_default_S3!AB61+B16*LCI_default_S3!AB70*LCI_default_S3!AB68</f>
        <v>-83333.333333333328</v>
      </c>
    </row>
    <row r="36" spans="1:2" ht="78.5" x14ac:dyDescent="0.35">
      <c r="A36" s="5" t="s">
        <v>78</v>
      </c>
      <c r="B36" s="6">
        <f>B15*LCI_default_S3!AB66*LCI_default_S3!AB61+B16*LCI_default_S3!AB71*LCI_default_S3!AB68</f>
        <v>1.4249999999999999E-4</v>
      </c>
    </row>
    <row r="37" spans="1:2" ht="78.5" x14ac:dyDescent="0.35">
      <c r="A37" s="5" t="s">
        <v>79</v>
      </c>
      <c r="B37" s="6">
        <f>B15*LCI_default_S3!AB67*LCI_default_S3!AB61+B16*LCI_default_S3!AB72*LCI_default_S3!AB68</f>
        <v>1.9249999999999998E-3</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f>VLOOKUP("TP1",Waste_Generation_S3!A1:C100,3,FALSE)*-1</f>
        <v>-16666.666666666672</v>
      </c>
    </row>
    <row r="8" spans="1:2" x14ac:dyDescent="0.35">
      <c r="A8" s="5" t="s">
        <v>3</v>
      </c>
      <c r="B8" s="6">
        <v>0</v>
      </c>
    </row>
    <row r="9" spans="1:2" x14ac:dyDescent="0.35">
      <c r="A9" s="5" t="s">
        <v>4</v>
      </c>
      <c r="B9" s="6">
        <v>0</v>
      </c>
    </row>
    <row r="10" spans="1:2" ht="26.5" x14ac:dyDescent="0.35">
      <c r="A10" s="5" t="s">
        <v>52</v>
      </c>
      <c r="B10" s="6">
        <f>B7*LCI_default_S3!AB11*LCI_default_S3!AB10</f>
        <v>-16666.666666666672</v>
      </c>
    </row>
    <row r="11" spans="1:2" ht="26.5" x14ac:dyDescent="0.35">
      <c r="A11" s="5" t="s">
        <v>53</v>
      </c>
      <c r="B11" s="6">
        <v>0</v>
      </c>
    </row>
    <row r="12" spans="1:2" ht="26.5" x14ac:dyDescent="0.35">
      <c r="A12" s="5" t="s">
        <v>54</v>
      </c>
      <c r="B12" s="6">
        <v>0</v>
      </c>
    </row>
    <row r="13" spans="1:2" ht="39.5" x14ac:dyDescent="0.35">
      <c r="A13" s="5" t="s">
        <v>55</v>
      </c>
      <c r="B13" s="6">
        <f>B10*LCI_default_S3!AB17*LCI_default_S3!AB16</f>
        <v>-8333.3333333333358</v>
      </c>
    </row>
    <row r="14" spans="1:2" ht="39.5" x14ac:dyDescent="0.35">
      <c r="A14" s="5" t="s">
        <v>56</v>
      </c>
      <c r="B14" s="6">
        <f>B10*LCI_default_S3!AB18*LCI_default_S3!AB16</f>
        <v>-8333.3333333333358</v>
      </c>
    </row>
    <row r="15" spans="1:2" ht="39.5" x14ac:dyDescent="0.35">
      <c r="A15" s="5" t="s">
        <v>57</v>
      </c>
      <c r="B15" s="6">
        <v>0</v>
      </c>
    </row>
    <row r="16" spans="1:2" ht="26.5" x14ac:dyDescent="0.35">
      <c r="A16" s="5" t="s">
        <v>58</v>
      </c>
      <c r="B16" s="6">
        <v>0</v>
      </c>
    </row>
    <row r="17" spans="1:2" ht="65.5" x14ac:dyDescent="0.35">
      <c r="A17" s="5" t="s">
        <v>59</v>
      </c>
      <c r="B17" s="6">
        <f>B13*LCI_default_S3!AB24*LCI_default_S3!AB23+B14*LCI_default_S3!AB43*LCI_default_S3!AB42</f>
        <v>-370.83333333333343</v>
      </c>
    </row>
    <row r="18" spans="1:2" ht="65.5" x14ac:dyDescent="0.35">
      <c r="A18" s="5" t="s">
        <v>60</v>
      </c>
      <c r="B18" s="6">
        <f>B13*LCI_default_S3!AB25*LCI_default_S3!AB23+B14*LCI_default_S3!AB44*LCI_default_S3!AB42</f>
        <v>9333.3333333333376</v>
      </c>
    </row>
    <row r="19" spans="1:2" ht="65.5" x14ac:dyDescent="0.35">
      <c r="A19" s="5" t="s">
        <v>61</v>
      </c>
      <c r="B19" s="6">
        <f>B13*LCI_default_S3!AB26*LCI_default_S3!AB23+B14*LCI_default_S3!AB45*LCI_default_S3!AB42</f>
        <v>-2300.0000000000009</v>
      </c>
    </row>
    <row r="20" spans="1:2" ht="65.5" x14ac:dyDescent="0.35">
      <c r="A20" s="5" t="s">
        <v>62</v>
      </c>
      <c r="B20" s="6">
        <f>B13*LCI_default_S3!AB27*LCI_default_S3!AB23+B14*LCI_default_S3!AB46*LCI_default_S3!AB42</f>
        <v>5000.0000000000009</v>
      </c>
    </row>
    <row r="21" spans="1:2" ht="65.5" x14ac:dyDescent="0.35">
      <c r="A21" s="5" t="s">
        <v>63</v>
      </c>
      <c r="B21" s="6">
        <f>B13*LCI_default_S3!AB28*LCI_default_S3!AB23+B14*LCI_default_S3!AB47*LCI_default_S3!AB42</f>
        <v>127.57201646090539</v>
      </c>
    </row>
    <row r="22" spans="1:2" ht="65.5" x14ac:dyDescent="0.35">
      <c r="A22" s="5" t="s">
        <v>64</v>
      </c>
      <c r="B22" s="6">
        <f>B13*LCI_default_S3!AB29*LCI_default_S3!AB23+B14*LCI_default_S3!AB48*LCI_default_S3!AB42</f>
        <v>-8416.6666666666697</v>
      </c>
    </row>
    <row r="23" spans="1:2" ht="65.5" x14ac:dyDescent="0.35">
      <c r="A23" s="5" t="s">
        <v>65</v>
      </c>
      <c r="B23" s="6">
        <f>B13*LCI_default_S3!AB30*LCI_default_S3!AB23+B14*LCI_default_S3!AB49*LCI_default_S3!AB42</f>
        <v>-5000.0000000000009</v>
      </c>
    </row>
    <row r="24" spans="1:2" ht="65.5" x14ac:dyDescent="0.35">
      <c r="A24" s="5" t="s">
        <v>66</v>
      </c>
      <c r="B24" s="6">
        <f>B13*LCI_default_S3!AB31*LCI_default_S3!AB23+B14*LCI_default_S3!AB50*LCI_default_S3!AB42</f>
        <v>-23.981172080865463</v>
      </c>
    </row>
    <row r="25" spans="1:2" ht="65.5" x14ac:dyDescent="0.35">
      <c r="A25" s="5" t="s">
        <v>67</v>
      </c>
      <c r="B25" s="6">
        <f>B13*LCI_default_S3!AB32*LCI_default_S3!AB23+B14*LCI_default_S3!AB51*LCI_default_S3!AB42</f>
        <v>-173.7815743276133</v>
      </c>
    </row>
    <row r="26" spans="1:2" ht="65.5" x14ac:dyDescent="0.35">
      <c r="A26" s="5" t="s">
        <v>68</v>
      </c>
      <c r="B26" s="6">
        <f>B13*LCI_default_S3!AB33*LCI_default_S3!AB23+B14*LCI_default_S3!AB52*LCI_default_S3!AB42</f>
        <v>-1291.7063620202816</v>
      </c>
    </row>
    <row r="27" spans="1:2" ht="65.5" x14ac:dyDescent="0.35">
      <c r="A27" s="5" t="s">
        <v>69</v>
      </c>
      <c r="B27" s="6">
        <f>B13*LCI_default_S3!AB34*LCI_default_S3!AB23+B14*LCI_default_S3!AB53*LCI_default_S3!AB42</f>
        <v>-5742.4591450000016</v>
      </c>
    </row>
    <row r="28" spans="1:2" ht="65.5" x14ac:dyDescent="0.35">
      <c r="A28" s="5" t="s">
        <v>70</v>
      </c>
      <c r="B28" s="6">
        <f>B13*LCI_default_S3!AB35*LCI_default_S3!AB23+B14*LCI_default_S3!AB54*LCI_default_S3!AB42</f>
        <v>-666.66666666666686</v>
      </c>
    </row>
    <row r="29" spans="1:2" ht="52.5" x14ac:dyDescent="0.35">
      <c r="A29" s="5" t="s">
        <v>71</v>
      </c>
      <c r="B29" s="6">
        <f>B13*LCI_default_S3!AB36*LCI_default_S3!AB23+B14*LCI_default_S3!AB55*LCI_default_S3!AB42</f>
        <v>11.000000000000004</v>
      </c>
    </row>
    <row r="30" spans="1:2" ht="65.5" x14ac:dyDescent="0.35">
      <c r="A30" s="5" t="s">
        <v>72</v>
      </c>
      <c r="B30" s="6">
        <f>B13*LCI_default_S3!AB37*LCI_default_S3!AB23+B14*LCI_default_S3!AB56*LCI_default_S3!AB42</f>
        <v>41.666666666666679</v>
      </c>
    </row>
    <row r="31" spans="1:2" ht="65.5" x14ac:dyDescent="0.35">
      <c r="A31" s="5" t="s">
        <v>73</v>
      </c>
      <c r="B31" s="6">
        <f>B13*LCI_default_S3!AB38*LCI_default_S3!AB23+B14*LCI_default_S3!AB57*LCI_default_S3!AB42</f>
        <v>2416.6666666666674</v>
      </c>
    </row>
    <row r="32" spans="1:2" ht="65.5" x14ac:dyDescent="0.35">
      <c r="A32" s="5" t="s">
        <v>74</v>
      </c>
      <c r="B32" s="6">
        <f>B13*LCI_default_S3!AB39*LCI_default_S3!AB23+B14*LCI_default_S3!AB58*LCI_default_S3!AB42</f>
        <v>-83.333333333333357</v>
      </c>
    </row>
    <row r="33" spans="1:2" ht="78.5" x14ac:dyDescent="0.35">
      <c r="A33" s="5" t="s">
        <v>75</v>
      </c>
      <c r="B33" s="6">
        <f>B13*LCI_default_S3!AB40*LCI_default_S3!AB23+B13*LCI_default_S3!AB41*LCI_default_S3!AB23+B14*LCI_default_S3!AB59*LCI_default_S3!AB42+B14*LCI_default_S3!AB60*LCI_default_S3!AB42</f>
        <v>3281.5370000000012</v>
      </c>
    </row>
    <row r="34" spans="1:2" ht="65.5" x14ac:dyDescent="0.35">
      <c r="A34" s="5" t="s">
        <v>76</v>
      </c>
      <c r="B34" s="6">
        <v>0</v>
      </c>
    </row>
    <row r="35" spans="1:2" ht="65.5" x14ac:dyDescent="0.35">
      <c r="A35" s="5" t="s">
        <v>77</v>
      </c>
      <c r="B35" s="6">
        <v>0</v>
      </c>
    </row>
    <row r="36" spans="1:2" ht="78.5" x14ac:dyDescent="0.35">
      <c r="A36" s="5" t="s">
        <v>78</v>
      </c>
      <c r="B36" s="6">
        <v>0</v>
      </c>
    </row>
    <row r="37" spans="1:2" ht="78.5" x14ac:dyDescent="0.35">
      <c r="A37" s="5" t="s">
        <v>79</v>
      </c>
      <c r="B37" s="6">
        <v>0</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v>0</v>
      </c>
    </row>
    <row r="8" spans="1:2" x14ac:dyDescent="0.35">
      <c r="A8" s="5" t="s">
        <v>3</v>
      </c>
      <c r="B8" s="6">
        <f>VLOOKUP("TP2",Waste_Generation_S3!A1:C100,3,FALSE)*-1</f>
        <v>-33333.333333333328</v>
      </c>
    </row>
    <row r="9" spans="1:2" x14ac:dyDescent="0.35">
      <c r="A9" s="5" t="s">
        <v>4</v>
      </c>
      <c r="B9" s="6">
        <v>0</v>
      </c>
    </row>
    <row r="10" spans="1:2" ht="26.5" x14ac:dyDescent="0.35">
      <c r="A10" s="5" t="s">
        <v>52</v>
      </c>
      <c r="B10" s="6">
        <v>0</v>
      </c>
    </row>
    <row r="11" spans="1:2" ht="26.5" x14ac:dyDescent="0.35">
      <c r="A11" s="5" t="s">
        <v>53</v>
      </c>
      <c r="B11" s="6">
        <f>B8*LCI_default_S3!AB13*LCI_default_S3!AB12</f>
        <v>-33333.333333333328</v>
      </c>
    </row>
    <row r="12" spans="1:2" ht="26.5" x14ac:dyDescent="0.35">
      <c r="A12" s="5" t="s">
        <v>54</v>
      </c>
      <c r="B12" s="6">
        <v>0</v>
      </c>
    </row>
    <row r="13" spans="1:2" ht="39.5" x14ac:dyDescent="0.35">
      <c r="A13" s="5" t="s">
        <v>55</v>
      </c>
      <c r="B13" s="6">
        <v>0</v>
      </c>
    </row>
    <row r="14" spans="1:2" ht="39.5" x14ac:dyDescent="0.35">
      <c r="A14" s="5" t="s">
        <v>56</v>
      </c>
      <c r="B14" s="6">
        <v>0</v>
      </c>
    </row>
    <row r="15" spans="1:2" ht="39.5" x14ac:dyDescent="0.35">
      <c r="A15" s="5" t="s">
        <v>57</v>
      </c>
      <c r="B15" s="6">
        <f>B11*LCI_default_S3!AB20*LCI_default_S3!AB19</f>
        <v>-33333.333333333328</v>
      </c>
    </row>
    <row r="16" spans="1:2" ht="26.5" x14ac:dyDescent="0.35">
      <c r="A16" s="5" t="s">
        <v>58</v>
      </c>
      <c r="B16" s="6">
        <v>0</v>
      </c>
    </row>
    <row r="17" spans="1:2" ht="65.5" x14ac:dyDescent="0.35">
      <c r="A17" s="5" t="s">
        <v>59</v>
      </c>
      <c r="B17" s="6">
        <f>B15*LCI_default_S3!AB62*LCI_default_S3!AB61</f>
        <v>3333.333333333333</v>
      </c>
    </row>
    <row r="18" spans="1:2" ht="65.5" x14ac:dyDescent="0.35">
      <c r="A18" s="5" t="s">
        <v>60</v>
      </c>
      <c r="B18" s="6">
        <v>0</v>
      </c>
    </row>
    <row r="19" spans="1:2" ht="65.5" x14ac:dyDescent="0.35">
      <c r="A19" s="5" t="s">
        <v>61</v>
      </c>
      <c r="B19" s="6">
        <v>0</v>
      </c>
    </row>
    <row r="20" spans="1:2" ht="65.5" x14ac:dyDescent="0.35">
      <c r="A20" s="5" t="s">
        <v>62</v>
      </c>
      <c r="B20" s="6">
        <f>B15*LCI_default_S3!AB63*LCI_default_S3!AB61</f>
        <v>33333.333333333328</v>
      </c>
    </row>
    <row r="21" spans="1:2" ht="65.5" x14ac:dyDescent="0.35">
      <c r="A21" s="5" t="s">
        <v>63</v>
      </c>
      <c r="B21" s="6">
        <v>0</v>
      </c>
    </row>
    <row r="22" spans="1:2" ht="65.5" x14ac:dyDescent="0.35">
      <c r="A22" s="5" t="s">
        <v>64</v>
      </c>
      <c r="B22" s="6">
        <v>0</v>
      </c>
    </row>
    <row r="23" spans="1:2" ht="65.5" x14ac:dyDescent="0.35">
      <c r="A23" s="5" t="s">
        <v>65</v>
      </c>
      <c r="B23" s="6">
        <v>0</v>
      </c>
    </row>
    <row r="24" spans="1:2" ht="65.5" x14ac:dyDescent="0.35">
      <c r="A24" s="5" t="s">
        <v>66</v>
      </c>
      <c r="B24" s="6">
        <v>0</v>
      </c>
    </row>
    <row r="25" spans="1:2" ht="65.5" x14ac:dyDescent="0.35">
      <c r="A25" s="5" t="s">
        <v>67</v>
      </c>
      <c r="B25" s="6">
        <v>0</v>
      </c>
    </row>
    <row r="26" spans="1:2" ht="65.5" x14ac:dyDescent="0.35">
      <c r="A26" s="5" t="s">
        <v>68</v>
      </c>
      <c r="B26" s="6">
        <v>0</v>
      </c>
    </row>
    <row r="27" spans="1:2" ht="65.5" x14ac:dyDescent="0.35">
      <c r="A27" s="5" t="s">
        <v>69</v>
      </c>
      <c r="B27" s="6">
        <v>0</v>
      </c>
    </row>
    <row r="28" spans="1:2" ht="65.5" x14ac:dyDescent="0.35">
      <c r="A28" s="5" t="s">
        <v>70</v>
      </c>
      <c r="B28" s="6">
        <v>0</v>
      </c>
    </row>
    <row r="29" spans="1:2" ht="52.5" x14ac:dyDescent="0.35">
      <c r="A29" s="5" t="s">
        <v>71</v>
      </c>
      <c r="B29" s="6">
        <v>0</v>
      </c>
    </row>
    <row r="30" spans="1:2" ht="65.5" x14ac:dyDescent="0.35">
      <c r="A30" s="5" t="s">
        <v>72</v>
      </c>
      <c r="B30" s="6">
        <v>0</v>
      </c>
    </row>
    <row r="31" spans="1:2" ht="65.5" x14ac:dyDescent="0.35">
      <c r="A31" s="5" t="s">
        <v>73</v>
      </c>
      <c r="B31" s="6">
        <v>0</v>
      </c>
    </row>
    <row r="32" spans="1:2" ht="65.5" x14ac:dyDescent="0.35">
      <c r="A32" s="5" t="s">
        <v>74</v>
      </c>
      <c r="B32" s="6">
        <v>0</v>
      </c>
    </row>
    <row r="33" spans="1:2" ht="78.5" x14ac:dyDescent="0.35">
      <c r="A33" s="5" t="s">
        <v>75</v>
      </c>
      <c r="B33" s="6">
        <v>0</v>
      </c>
    </row>
    <row r="34" spans="1:2" ht="65.5" x14ac:dyDescent="0.35">
      <c r="A34" s="5" t="s">
        <v>76</v>
      </c>
      <c r="B34" s="6">
        <f>B15*LCI_default_S3!AB64*LCI_default_S3!AB61</f>
        <v>-24333.333333333328</v>
      </c>
    </row>
    <row r="35" spans="1:2" ht="65.5" x14ac:dyDescent="0.35">
      <c r="A35" s="5" t="s">
        <v>77</v>
      </c>
      <c r="B35" s="6">
        <f>B15*LCI_default_S3!AB65*LCI_default_S3!AB61</f>
        <v>-33333.333333333328</v>
      </c>
    </row>
    <row r="36" spans="1:2" ht="78.5" x14ac:dyDescent="0.35">
      <c r="A36" s="5" t="s">
        <v>78</v>
      </c>
      <c r="B36" s="6">
        <f>B15*LCI_default_S3!AB66*LCI_default_S3!AB61</f>
        <v>5.6999999999999996E-5</v>
      </c>
    </row>
    <row r="37" spans="1:2" ht="78.5" x14ac:dyDescent="0.35">
      <c r="A37" s="5" t="s">
        <v>79</v>
      </c>
      <c r="B37" s="6">
        <f>B15*LCI_default_S3!AB67*LCI_default_S3!AB61</f>
        <v>7.6999999999999985E-4</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v>0</v>
      </c>
    </row>
    <row r="8" spans="1:2" x14ac:dyDescent="0.35">
      <c r="A8" s="5" t="s">
        <v>3</v>
      </c>
      <c r="B8" s="6">
        <v>0</v>
      </c>
    </row>
    <row r="9" spans="1:2" x14ac:dyDescent="0.35">
      <c r="A9" s="5" t="s">
        <v>4</v>
      </c>
      <c r="B9" s="6">
        <f>VLOOKUP("TP3",Waste_Generation_S3!A1:C100,3,FALSE)*-1</f>
        <v>-50000</v>
      </c>
    </row>
    <row r="10" spans="1:2" ht="26.5" x14ac:dyDescent="0.35">
      <c r="A10" s="5" t="s">
        <v>52</v>
      </c>
      <c r="B10" s="6">
        <v>0</v>
      </c>
    </row>
    <row r="11" spans="1:2" ht="26.5" x14ac:dyDescent="0.35">
      <c r="A11" s="5" t="s">
        <v>53</v>
      </c>
      <c r="B11" s="6">
        <v>0</v>
      </c>
    </row>
    <row r="12" spans="1:2" ht="26.5" x14ac:dyDescent="0.35">
      <c r="A12" s="5" t="s">
        <v>54</v>
      </c>
      <c r="B12" s="6">
        <f>B9*LCI_default_S3!AB15*LCI_default_S3!AB14</f>
        <v>-50000</v>
      </c>
    </row>
    <row r="13" spans="1:2" ht="39.5" x14ac:dyDescent="0.35">
      <c r="A13" s="5" t="s">
        <v>55</v>
      </c>
      <c r="B13" s="6">
        <v>0</v>
      </c>
    </row>
    <row r="14" spans="1:2" ht="39.5" x14ac:dyDescent="0.35">
      <c r="A14" s="5" t="s">
        <v>56</v>
      </c>
      <c r="B14" s="6">
        <v>0</v>
      </c>
    </row>
    <row r="15" spans="1:2" ht="39.5" x14ac:dyDescent="0.35">
      <c r="A15" s="5" t="s">
        <v>57</v>
      </c>
      <c r="B15" s="6">
        <v>0</v>
      </c>
    </row>
    <row r="16" spans="1:2" ht="26.5" x14ac:dyDescent="0.35">
      <c r="A16" s="5" t="s">
        <v>58</v>
      </c>
      <c r="B16" s="6">
        <f>B12*LCI_default_S3!AB22*LCI_default_S3!AB21</f>
        <v>-50000</v>
      </c>
    </row>
    <row r="17" spans="1:2" ht="65.5" x14ac:dyDescent="0.35">
      <c r="A17" s="5" t="s">
        <v>59</v>
      </c>
      <c r="B17" s="6">
        <f>B16*LCI_default_S3!AB69*LCI_default_S3!AB68</f>
        <v>2500</v>
      </c>
    </row>
    <row r="18" spans="1:2" ht="65.5" x14ac:dyDescent="0.35">
      <c r="A18" s="5" t="s">
        <v>60</v>
      </c>
      <c r="B18" s="6">
        <v>0</v>
      </c>
    </row>
    <row r="19" spans="1:2" ht="65.5" x14ac:dyDescent="0.35">
      <c r="A19" s="5" t="s">
        <v>61</v>
      </c>
      <c r="B19" s="6">
        <v>0</v>
      </c>
    </row>
    <row r="20" spans="1:2" ht="65.5" x14ac:dyDescent="0.35">
      <c r="A20" s="5" t="s">
        <v>62</v>
      </c>
      <c r="B20" s="6">
        <v>0</v>
      </c>
    </row>
    <row r="21" spans="1:2" ht="65.5" x14ac:dyDescent="0.35">
      <c r="A21" s="5" t="s">
        <v>63</v>
      </c>
      <c r="B21" s="6">
        <v>0</v>
      </c>
    </row>
    <row r="22" spans="1:2" ht="65.5" x14ac:dyDescent="0.35">
      <c r="A22" s="5" t="s">
        <v>64</v>
      </c>
      <c r="B22" s="6">
        <v>0</v>
      </c>
    </row>
    <row r="23" spans="1:2" ht="65.5" x14ac:dyDescent="0.35">
      <c r="A23" s="5" t="s">
        <v>65</v>
      </c>
      <c r="B23" s="6">
        <v>0</v>
      </c>
    </row>
    <row r="24" spans="1:2" ht="65.5" x14ac:dyDescent="0.35">
      <c r="A24" s="5" t="s">
        <v>66</v>
      </c>
      <c r="B24" s="6">
        <v>0</v>
      </c>
    </row>
    <row r="25" spans="1:2" ht="65.5" x14ac:dyDescent="0.35">
      <c r="A25" s="5" t="s">
        <v>67</v>
      </c>
      <c r="B25" s="6">
        <v>0</v>
      </c>
    </row>
    <row r="26" spans="1:2" ht="65.5" x14ac:dyDescent="0.35">
      <c r="A26" s="5" t="s">
        <v>68</v>
      </c>
      <c r="B26" s="6">
        <v>0</v>
      </c>
    </row>
    <row r="27" spans="1:2" ht="65.5" x14ac:dyDescent="0.35">
      <c r="A27" s="5" t="s">
        <v>69</v>
      </c>
      <c r="B27" s="6">
        <v>0</v>
      </c>
    </row>
    <row r="28" spans="1:2" ht="65.5" x14ac:dyDescent="0.35">
      <c r="A28" s="5" t="s">
        <v>70</v>
      </c>
      <c r="B28" s="6">
        <v>0</v>
      </c>
    </row>
    <row r="29" spans="1:2" ht="52.5" x14ac:dyDescent="0.35">
      <c r="A29" s="5" t="s">
        <v>71</v>
      </c>
      <c r="B29" s="6">
        <v>0</v>
      </c>
    </row>
    <row r="30" spans="1:2" ht="65.5" x14ac:dyDescent="0.35">
      <c r="A30" s="5" t="s">
        <v>72</v>
      </c>
      <c r="B30" s="6">
        <v>0</v>
      </c>
    </row>
    <row r="31" spans="1:2" ht="65.5" x14ac:dyDescent="0.35">
      <c r="A31" s="5" t="s">
        <v>73</v>
      </c>
      <c r="B31" s="6">
        <v>0</v>
      </c>
    </row>
    <row r="32" spans="1:2" ht="65.5" x14ac:dyDescent="0.35">
      <c r="A32" s="5" t="s">
        <v>74</v>
      </c>
      <c r="B32" s="6">
        <v>0</v>
      </c>
    </row>
    <row r="33" spans="1:2" ht="78.5" x14ac:dyDescent="0.35">
      <c r="A33" s="5" t="s">
        <v>75</v>
      </c>
      <c r="B33" s="6">
        <v>0</v>
      </c>
    </row>
    <row r="34" spans="1:2" ht="65.5" x14ac:dyDescent="0.35">
      <c r="A34" s="5" t="s">
        <v>76</v>
      </c>
      <c r="B34" s="6">
        <v>0</v>
      </c>
    </row>
    <row r="35" spans="1:2" ht="65.5" x14ac:dyDescent="0.35">
      <c r="A35" s="5" t="s">
        <v>77</v>
      </c>
      <c r="B35" s="6">
        <f>B16*LCI_default_S3!AB70*LCI_default_S3!AB68</f>
        <v>-50000</v>
      </c>
    </row>
    <row r="36" spans="1:2" ht="78.5" x14ac:dyDescent="0.35">
      <c r="A36" s="5" t="s">
        <v>78</v>
      </c>
      <c r="B36" s="6">
        <f>B16*LCI_default_S3!AB71*LCI_default_S3!AB68</f>
        <v>8.5500000000000005E-5</v>
      </c>
    </row>
    <row r="37" spans="1:2" ht="78.5" x14ac:dyDescent="0.35">
      <c r="A37" s="5" t="s">
        <v>79</v>
      </c>
      <c r="B37" s="6">
        <f>B16*LCI_default_S3!AB72*LCI_default_S3!AB68</f>
        <v>1.155E-3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CA_Pathways_default_default!B2-TUM_default_default_Util!B2</f>
        <v>0.63185432837828448</v>
      </c>
      <c r="C2" s="6">
        <f>CA_Pathways_default_default!C2-TUM_default_default_Util!C2</f>
        <v>1.7536006134222931E-2</v>
      </c>
      <c r="D2" s="6">
        <f>CA_Pathways_default_default!D2-TUM_default_default_Util!D2</f>
        <v>1.315378687762963</v>
      </c>
      <c r="E2" s="6">
        <f>CA_Pathways_default_default!E2-TUM_default_default_Util!E2</f>
        <v>0.31742833879824817</v>
      </c>
      <c r="F2" s="6">
        <f>CA_Pathways_default_default!F2-TUM_default_default_Util!F2</f>
        <v>0.24873813974748363</v>
      </c>
      <c r="G2" s="6">
        <f>CA_Pathways_default_default!G2-TUM_default_default_Util!G2</f>
        <v>2.7363395583165005E-2</v>
      </c>
      <c r="H2" s="6">
        <f>CA_Pathways_default_default!H2-TUM_default_default_Util!H2</f>
        <v>0.21456677006515085</v>
      </c>
      <c r="I2" s="6">
        <f>CA_Pathways_default_default!I2-TUM_default_default_Util!I2</f>
        <v>0.15453209656874117</v>
      </c>
      <c r="J2" s="6">
        <f>CA_Pathways_default_default!J2-TUM_default_default_Util!J2</f>
        <v>0.15683880040138787</v>
      </c>
      <c r="K2" s="6">
        <f>CA_Pathways_default_default!K2-TUM_default_default_Util!K2</f>
        <v>4.7351572979539652E-2</v>
      </c>
      <c r="L2" s="6">
        <f>CA_Pathways_default_default!L2-TUM_default_default_Util!L2</f>
        <v>0.10471682575943776</v>
      </c>
      <c r="M2" s="6">
        <f>CA_Pathways_default_default!M2-TUM_default_default_Util!M2</f>
        <v>0.23000208282836354</v>
      </c>
      <c r="N2" s="6">
        <f>CA_Pathways_default_default!N2-TUM_default_default_Util!N2</f>
        <v>6.2060452960039945E-2</v>
      </c>
      <c r="O2" s="6">
        <f>CA_Pathways_default_default!O2-TUM_default_default_Util!O2</f>
        <v>1.826344320338211E-2</v>
      </c>
      <c r="P2" s="6">
        <f>CA_Pathways_default_default!P2-TUM_default_default_Util!P2</f>
        <v>6.4231681412436598E-2</v>
      </c>
      <c r="Q2" s="6">
        <f>CA_Pathways_default_default!Q2-TUM_default_default_Util!Q2</f>
        <v>0.53775558556273395</v>
      </c>
    </row>
    <row r="3" spans="1:17" x14ac:dyDescent="0.35">
      <c r="A3" s="5" t="s">
        <v>2</v>
      </c>
      <c r="B3" s="6">
        <f>CA_Pathways_default_default!B3-TUM_default_default_Util!B3</f>
        <v>0.40432062943129576</v>
      </c>
      <c r="C3" s="6">
        <f>CA_Pathways_default_default!C3-TUM_default_default_Util!C3</f>
        <v>1.0562322299350613E-3</v>
      </c>
      <c r="D3" s="6">
        <f>CA_Pathways_default_default!D3-TUM_default_default_Util!D3</f>
        <v>0.3112365123081266</v>
      </c>
      <c r="E3" s="6">
        <f>CA_Pathways_default_default!E3-TUM_default_default_Util!E3</f>
        <v>2.1183909213550699E-2</v>
      </c>
      <c r="F3" s="6">
        <f>CA_Pathways_default_default!F3-TUM_default_default_Util!F3</f>
        <v>4.2292551103285392E-3</v>
      </c>
      <c r="G3" s="6">
        <f>CA_Pathways_default_default!G3-TUM_default_default_Util!G3</f>
        <v>4.3943591350713816E-4</v>
      </c>
      <c r="H3" s="6">
        <f>CA_Pathways_default_default!H3-TUM_default_default_Util!H3</f>
        <v>-1.0324444632568805E-2</v>
      </c>
      <c r="I3" s="6">
        <f>CA_Pathways_default_default!I3-TUM_default_default_Util!I3</f>
        <v>-1.3394791557095886E-3</v>
      </c>
      <c r="J3" s="6">
        <f>CA_Pathways_default_default!J3-TUM_default_default_Util!J3</f>
        <v>-1.0260465730050801E-2</v>
      </c>
      <c r="K3" s="6">
        <f>CA_Pathways_default_default!K3-TUM_default_default_Util!K3</f>
        <v>2.6581051711308187E-2</v>
      </c>
      <c r="L3" s="6">
        <f>CA_Pathways_default_default!L3-TUM_default_default_Util!L3</f>
        <v>-6.004443280246935E-3</v>
      </c>
      <c r="M3" s="6">
        <f>CA_Pathways_default_default!M3-TUM_default_default_Util!M3</f>
        <v>4.1421784897666177E-3</v>
      </c>
      <c r="N3" s="6">
        <f>CA_Pathways_default_default!N3-TUM_default_default_Util!N3</f>
        <v>-1.8463665432407036E-4</v>
      </c>
      <c r="O3" s="6">
        <f>CA_Pathways_default_default!O3-TUM_default_default_Util!O3</f>
        <v>6.0149494823706229E-3</v>
      </c>
      <c r="P3" s="6">
        <f>CA_Pathways_default_default!P3-TUM_default_default_Util!P3</f>
        <v>1.2179820895723279E-2</v>
      </c>
      <c r="Q3" s="6">
        <f>CA_Pathways_default_default!Q3-TUM_default_default_Util!Q3</f>
        <v>0.10709204692316959</v>
      </c>
    </row>
    <row r="4" spans="1:17" x14ac:dyDescent="0.35">
      <c r="A4" s="5" t="s">
        <v>3</v>
      </c>
      <c r="B4" s="6">
        <f>CA_Pathways_default_default!B4-TUM_default_default_Util!B4</f>
        <v>9.4864579834030571E-2</v>
      </c>
      <c r="C4" s="6">
        <f>CA_Pathways_default_default!C4-TUM_default_default_Util!C4</f>
        <v>7.2671648484482973E-3</v>
      </c>
      <c r="D4" s="6">
        <f>CA_Pathways_default_default!D4-TUM_default_default_Util!D4</f>
        <v>0.33848551908346314</v>
      </c>
      <c r="E4" s="6">
        <f>CA_Pathways_default_default!E4-TUM_default_default_Util!E4</f>
        <v>0.14378493845425475</v>
      </c>
      <c r="F4" s="6">
        <f>CA_Pathways_default_default!F4-TUM_default_default_Util!F4</f>
        <v>9.8043515255381089E-2</v>
      </c>
      <c r="G4" s="6">
        <f>CA_Pathways_default_default!G4-TUM_default_default_Util!G4</f>
        <v>1.1768088627530766E-2</v>
      </c>
      <c r="H4" s="6">
        <f>CA_Pathways_default_default!H4-TUM_default_default_Util!H4</f>
        <v>8.7020967923571113E-2</v>
      </c>
      <c r="I4" s="6">
        <f>CA_Pathways_default_default!I4-TUM_default_default_Util!I4</f>
        <v>6.0214552819596659E-2</v>
      </c>
      <c r="J4" s="6">
        <f>CA_Pathways_default_default!J4-TUM_default_default_Util!J4</f>
        <v>6.2740206685411165E-2</v>
      </c>
      <c r="K4" s="6">
        <f>CA_Pathways_default_default!K4-TUM_default_default_Util!K4</f>
        <v>7.1686557140788702E-3</v>
      </c>
      <c r="L4" s="6">
        <f>CA_Pathways_default_default!L4-TUM_default_default_Util!L4</f>
        <v>4.215118230851897E-2</v>
      </c>
      <c r="M4" s="6">
        <f>CA_Pathways_default_default!M4-TUM_default_default_Util!M4</f>
        <v>0.1126722814004972</v>
      </c>
      <c r="N4" s="6">
        <f>CA_Pathways_default_default!N4-TUM_default_default_Util!N4</f>
        <v>2.5522593933813748E-2</v>
      </c>
      <c r="O4" s="6">
        <f>CA_Pathways_default_default!O4-TUM_default_default_Util!O4</f>
        <v>4.745651430964894E-3</v>
      </c>
      <c r="P4" s="6">
        <f>CA_Pathways_default_default!P4-TUM_default_default_Util!P4</f>
        <v>1.6684680079025578E-2</v>
      </c>
      <c r="Q4" s="6">
        <f>CA_Pathways_default_default!Q4-TUM_default_default_Util!Q4</f>
        <v>0.1829892063193225</v>
      </c>
    </row>
    <row r="5" spans="1:17" x14ac:dyDescent="0.35">
      <c r="A5" s="5" t="s">
        <v>4</v>
      </c>
      <c r="B5" s="6">
        <f>CA_Pathways_default_default!B5-TUM_default_default_Util!B5</f>
        <v>0.13266911911295826</v>
      </c>
      <c r="C5" s="6">
        <f>CA_Pathways_default_default!C5-TUM_default_default_Util!C5</f>
        <v>9.2126090558395726E-3</v>
      </c>
      <c r="D5" s="6">
        <f>CA_Pathways_default_default!D5-TUM_default_default_Util!D5</f>
        <v>0.66565665637137317</v>
      </c>
      <c r="E5" s="6">
        <f>CA_Pathways_default_default!E5-TUM_default_default_Util!E5</f>
        <v>0.15245949113044269</v>
      </c>
      <c r="F5" s="6">
        <f>CA_Pathways_default_default!F5-TUM_default_default_Util!F5</f>
        <v>0.14646536938177399</v>
      </c>
      <c r="G5" s="6">
        <f>CA_Pathways_default_default!G5-TUM_default_default_Util!G5</f>
        <v>1.5155871042127098E-2</v>
      </c>
      <c r="H5" s="6">
        <f>CA_Pathways_default_default!H5-TUM_default_default_Util!H5</f>
        <v>0.1378702467741485</v>
      </c>
      <c r="I5" s="6">
        <f>CA_Pathways_default_default!I5-TUM_default_default_Util!I5</f>
        <v>9.5657022904854089E-2</v>
      </c>
      <c r="J5" s="6">
        <f>CA_Pathways_default_default!J5-TUM_default_default_Util!J5</f>
        <v>0.1043590594460275</v>
      </c>
      <c r="K5" s="6">
        <f>CA_Pathways_default_default!K5-TUM_default_default_Util!K5</f>
        <v>1.3601865554152593E-2</v>
      </c>
      <c r="L5" s="6">
        <f>CA_Pathways_default_default!L5-TUM_default_default_Util!L5</f>
        <v>6.8570086731165728E-2</v>
      </c>
      <c r="M5" s="6">
        <f>CA_Pathways_default_default!M5-TUM_default_default_Util!M5</f>
        <v>0.11318762293809971</v>
      </c>
      <c r="N5" s="6">
        <f>CA_Pathways_default_default!N5-TUM_default_default_Util!N5</f>
        <v>3.672249568055027E-2</v>
      </c>
      <c r="O5" s="6">
        <f>CA_Pathways_default_default!O5-TUM_default_default_Util!O5</f>
        <v>7.5028422900465944E-3</v>
      </c>
      <c r="P5" s="6">
        <f>CA_Pathways_default_default!P5-TUM_default_default_Util!P5</f>
        <v>3.5367180437687752E-2</v>
      </c>
      <c r="Q5" s="6">
        <f>CA_Pathways_default_default!Q5-TUM_default_default_Util!Q5</f>
        <v>0.2476743323202418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default_PAH_RD!B22*LCI_default_default!L29)+(supply_chain_default_PAH_RD!B23*LCI_default_default!L30)+(supply_chain_default_PAH_RD!B24*LCI_default_default!L31)+(supply_chain_default_PAH_RD!B25*LCI_default_default!L32)+(supply_chain_default_PAH_RD!B26*LCI_default_default!L33)+(supply_chain_default_PAH_RD!B27*LCI_default_default!L34)+(supply_chain_default_PAH_RD!B28*LCI_default_default!L35)+(supply_chain_default_PAH_RD!B32*LCI_default_default!L39))/LCIA_Methods!D2</f>
        <v>-0.1493227938942874</v>
      </c>
      <c r="C2" s="6">
        <f>(+(supply_chain_default_PAH_RD!B22*LCI_default_default!M29)+(supply_chain_default_PAH_RD!B23*LCI_default_default!M30)+(supply_chain_default_PAH_RD!B24*LCI_default_default!M31)+(supply_chain_default_PAH_RD!B25*LCI_default_default!M32)+(supply_chain_default_PAH_RD!B26*LCI_default_default!M33)+(supply_chain_default_PAH_RD!B27*LCI_default_default!M34)+(supply_chain_default_PAH_RD!B28*LCI_default_default!M35)+(supply_chain_default_PAH_RD!B32*LCI_default_default!M39))/LCIA_Methods!D3</f>
        <v>-5.5013436866196783E-3</v>
      </c>
      <c r="D2" s="6">
        <f>(+(supply_chain_default_PAH_RD!B22*LCI_default_default!N29)+(supply_chain_default_PAH_RD!B23*LCI_default_default!N30)+(supply_chain_default_PAH_RD!B24*LCI_default_default!N31)+(supply_chain_default_PAH_RD!B25*LCI_default_default!N32)+(supply_chain_default_PAH_RD!B26*LCI_default_default!N33)+(supply_chain_default_PAH_RD!B27*LCI_default_default!N34)+(supply_chain_default_PAH_RD!B28*LCI_default_default!N35)+(supply_chain_default_PAH_RD!B32*LCI_default_default!N39))/LCIA_Methods!D4</f>
        <v>-0.30305249340437157</v>
      </c>
      <c r="E2" s="6">
        <f>(+(supply_chain_default_PAH_RD!B22*LCI_default_default!O29)+(supply_chain_default_PAH_RD!B23*LCI_default_default!O30)+(supply_chain_default_PAH_RD!B24*LCI_default_default!O31)+(supply_chain_default_PAH_RD!B25*LCI_default_default!O32)+(supply_chain_default_PAH_RD!B26*LCI_default_default!O33)+(supply_chain_default_PAH_RD!B27*LCI_default_default!O34)+(supply_chain_default_PAH_RD!B28*LCI_default_default!O35)+(supply_chain_default_PAH_RD!B32*LCI_default_default!O39))/LCIA_Methods!D5</f>
        <v>-6.1010471208780524E-2</v>
      </c>
      <c r="F2" s="6">
        <f>(+(supply_chain_default_PAH_RD!B22*LCI_default_default!P29)+(supply_chain_default_PAH_RD!B23*LCI_default_default!P30)+(supply_chain_default_PAH_RD!B24*LCI_default_default!P31)+(supply_chain_default_PAH_RD!B25*LCI_default_default!P32)+(supply_chain_default_PAH_RD!B26*LCI_default_default!P33)+(supply_chain_default_PAH_RD!B27*LCI_default_default!P34)+(supply_chain_default_PAH_RD!B28*LCI_default_default!P35)+(supply_chain_default_PAH_RD!B32*LCI_default_default!P39))/LCIA_Methods!D6</f>
        <v>-1.803120145404281E-2</v>
      </c>
      <c r="G2" s="6">
        <f>(+(supply_chain_default_PAH_RD!B22*LCI_default_default!Q29)+(supply_chain_default_PAH_RD!B23*LCI_default_default!Q30)+(supply_chain_default_PAH_RD!B24*LCI_default_default!Q31)+(supply_chain_default_PAH_RD!B25*LCI_default_default!Q32)+(supply_chain_default_PAH_RD!B26*LCI_default_default!Q33)+(supply_chain_default_PAH_RD!B27*LCI_default_default!Q34)+(supply_chain_default_PAH_RD!B28*LCI_default_default!Q35)+(supply_chain_default_PAH_RD!B32*LCI_default_default!Q39))/LCIA_Methods!D7</f>
        <v>-3.0673088548878345E-3</v>
      </c>
      <c r="H2" s="6">
        <f>(+(supply_chain_default_PAH_RD!B22*LCI_default_default!R29)+(supply_chain_default_PAH_RD!B23*LCI_default_default!R30)+(supply_chain_default_PAH_RD!B24*LCI_default_default!R31)+(supply_chain_default_PAH_RD!B25*LCI_default_default!R32)+(supply_chain_default_PAH_RD!B26*LCI_default_default!R33)+(supply_chain_default_PAH_RD!B27*LCI_default_default!R34)+(supply_chain_default_PAH_RD!B28*LCI_default_default!R35)+(supply_chain_default_PAH_RD!B32*LCI_default_default!R39))/LCIA_Methods!D8</f>
        <v>-5.3250647795634001E-2</v>
      </c>
      <c r="I2" s="6">
        <f>(+(supply_chain_default_PAH_RD!B22*LCI_default_default!S29)+(supply_chain_default_PAH_RD!B23*LCI_default_default!S30)+(supply_chain_default_PAH_RD!B24*LCI_default_default!S31)+(supply_chain_default_PAH_RD!B25*LCI_default_default!S32)+(supply_chain_default_PAH_RD!B26*LCI_default_default!S33)+(supply_chain_default_PAH_RD!B27*LCI_default_default!S34)+(supply_chain_default_PAH_RD!B28*LCI_default_default!S35)+(supply_chain_default_PAH_RD!B32*LCI_default_default!S39))/LCIA_Methods!D9</f>
        <v>-3.8599616851590274E-2</v>
      </c>
      <c r="J2" s="6">
        <f>(+(supply_chain_default_PAH_RD!B22*LCI_default_default!T29)+(supply_chain_default_PAH_RD!B23*LCI_default_default!T30)+(supply_chain_default_PAH_RD!B24*LCI_default_default!T31)+(supply_chain_default_PAH_RD!B25*LCI_default_default!T32)+(supply_chain_default_PAH_RD!B26*LCI_default_default!T33)+(supply_chain_default_PAH_RD!B27*LCI_default_default!T34)+(supply_chain_default_PAH_RD!B28*LCI_default_default!T35)+(supply_chain_default_PAH_RD!B32*LCI_default_default!T39))/LCIA_Methods!D10</f>
        <v>-4.4789911736316003E-2</v>
      </c>
      <c r="K2" s="6">
        <f>(+(supply_chain_default_PAH_RD!B22*LCI_default_default!U29)+(supply_chain_default_PAH_RD!B23*LCI_default_default!U30)+(supply_chain_default_PAH_RD!B24*LCI_default_default!U31)+(supply_chain_default_PAH_RD!B25*LCI_default_default!U32)+(supply_chain_default_PAH_RD!B26*LCI_default_default!U33)+(supply_chain_default_PAH_RD!B27*LCI_default_default!U34)+(supply_chain_default_PAH_RD!B28*LCI_default_default!U35)+(supply_chain_default_PAH_RD!B32*LCI_default_default!U39))/LCIA_Methods!D11</f>
        <v>-1.8116908820802986E-2</v>
      </c>
      <c r="L2" s="6">
        <f>(+(supply_chain_default_PAH_RD!B22*LCI_default_default!V29)+(supply_chain_default_PAH_RD!B23*LCI_default_default!V30)+(supply_chain_default_PAH_RD!B24*LCI_default_default!V31)+(supply_chain_default_PAH_RD!B25*LCI_default_default!V32)+(supply_chain_default_PAH_RD!B26*LCI_default_default!V33)+(supply_chain_default_PAH_RD!B27*LCI_default_default!V34)+(supply_chain_default_PAH_RD!B28*LCI_default_default!V35)+(supply_chain_default_PAH_RD!B32*LCI_default_default!V39))/LCIA_Methods!D12</f>
        <v>-2.4693829149240652E-2</v>
      </c>
      <c r="M2" s="6">
        <f>(+(supply_chain_default_PAH_RD!B22*LCI_default_default!W29)+(supply_chain_default_PAH_RD!B23*LCI_default_default!W30)+(supply_chain_default_PAH_RD!B24*LCI_default_default!W31)+(supply_chain_default_PAH_RD!B25*LCI_default_default!W32)+(supply_chain_default_PAH_RD!B26*LCI_default_default!W33)+(supply_chain_default_PAH_RD!B27*LCI_default_default!W34)+(supply_chain_default_PAH_RD!B28*LCI_default_default!W35)+(supply_chain_default_PAH_RD!B32*LCI_default_default!W39))/LCIA_Methods!D13</f>
        <v>-1.8095471744309147E-2</v>
      </c>
      <c r="N2" s="6">
        <f>(+(supply_chain_default_PAH_RD!B22*LCI_default_default!X29)+(supply_chain_default_PAH_RD!B23*LCI_default_default!X30)+(supply_chain_default_PAH_RD!B24*LCI_default_default!X31)+(supply_chain_default_PAH_RD!B25*LCI_default_default!X32)+(supply_chain_default_PAH_RD!B26*LCI_default_default!X33)+(supply_chain_default_PAH_RD!B27*LCI_default_default!X34)+(supply_chain_default_PAH_RD!B28*LCI_default_default!X35)+(supply_chain_default_PAH_RD!B32*LCI_default_default!X39))/LCIA_Methods!D14</f>
        <v>-2.4666931156818875E-3</v>
      </c>
      <c r="O2" s="6">
        <f>(+(supply_chain_default_PAH_RD!B22*LCI_default_default!Y29)+(supply_chain_default_PAH_RD!B23*LCI_default_default!Y30)+(supply_chain_default_PAH_RD!B24*LCI_default_default!Y31)+(supply_chain_default_PAH_RD!B25*LCI_default_default!Y32)+(supply_chain_default_PAH_RD!B26*LCI_default_default!Y33)+(supply_chain_default_PAH_RD!B27*LCI_default_default!Y34)+(supply_chain_default_PAH_RD!B28*LCI_default_default!Y35)+(supply_chain_default_PAH_RD!B32*LCI_default_default!Y39))/LCIA_Methods!D15</f>
        <v>-1.8858576763964047E-2</v>
      </c>
      <c r="P2" s="6">
        <f>(+(supply_chain_default_PAH_RD!B22*LCI_default_default!Z29)+(supply_chain_default_PAH_RD!B23*LCI_default_default!Z30)+(supply_chain_default_PAH_RD!B24*LCI_default_default!Z31)+(supply_chain_default_PAH_RD!B25*LCI_default_default!Z32)+(supply_chain_default_PAH_RD!B26*LCI_default_default!Z33)+(supply_chain_default_PAH_RD!B27*LCI_default_default!Z34)+(supply_chain_default_PAH_RD!B28*LCI_default_default!Z35)+(supply_chain_default_PAH_RD!B32*LCI_default_default!Z39))/LCIA_Methods!D16</f>
        <v>-2.0466585954333913E-2</v>
      </c>
      <c r="Q2" s="6">
        <f>(+(supply_chain_default_PAH_RD!B22*LCI_default_default!AA29)+(supply_chain_default_PAH_RD!B23*LCI_default_default!AA30)+(supply_chain_default_PAH_RD!B24*LCI_default_default!AA31)+(supply_chain_default_PAH_RD!B25*LCI_default_default!AA32)+(supply_chain_default_PAH_RD!B26*LCI_default_default!AA33)+(supply_chain_default_PAH_RD!B27*LCI_default_default!AA34)+(supply_chain_default_PAH_RD!B28*LCI_default_default!AA35)+(supply_chain_default_PAH_RD!B32*LCI_default_default!AA39))/LCIA_Methods!D17</f>
        <v>-0.32138617286043519</v>
      </c>
    </row>
    <row r="3" spans="1:17" x14ac:dyDescent="0.35">
      <c r="A3" s="5" t="s">
        <v>2</v>
      </c>
      <c r="B3" s="6">
        <f>(+(supply_chain_default_TP1!B22*LCI_default_default!L29)+(supply_chain_default_TP1!B23*LCI_default_default!L30)+(supply_chain_default_TP1!B24*LCI_default_default!L31)+(supply_chain_default_TP1!B25*LCI_default_default!L32)+(supply_chain_default_TP1!B26*LCI_default_default!L33)+(supply_chain_default_TP1!B27*LCI_default_default!L34)+(supply_chain_default_TP1!B28*LCI_default_default!L35)+(supply_chain_default_TP1!B32*LCI_default_default!L39))/LCIA_Methods!D2</f>
        <v>-0.1493227938942874</v>
      </c>
      <c r="C3" s="6">
        <f>(+(supply_chain_default_TP1!B22*LCI_default_default!M29)+(supply_chain_default_TP1!B23*LCI_default_default!M30)+(supply_chain_default_TP1!B24*LCI_default_default!M31)+(supply_chain_default_TP1!B25*LCI_default_default!M32)+(supply_chain_default_TP1!B26*LCI_default_default!M33)+(supply_chain_default_TP1!B27*LCI_default_default!M34)+(supply_chain_default_TP1!B28*LCI_default_default!M35)+(supply_chain_default_TP1!B32*LCI_default_default!M39))/LCIA_Methods!D3</f>
        <v>-5.5013436866196783E-3</v>
      </c>
      <c r="D3" s="6">
        <f>(+(supply_chain_default_TP1!B22*LCI_default_default!N29)+(supply_chain_default_TP1!B23*LCI_default_default!N30)+(supply_chain_default_TP1!B24*LCI_default_default!N31)+(supply_chain_default_TP1!B25*LCI_default_default!N32)+(supply_chain_default_TP1!B26*LCI_default_default!N33)+(supply_chain_default_TP1!B27*LCI_default_default!N34)+(supply_chain_default_TP1!B28*LCI_default_default!N35)+(supply_chain_default_TP1!B32*LCI_default_default!N39))/LCIA_Methods!D4</f>
        <v>-0.30305249340437157</v>
      </c>
      <c r="E3" s="6">
        <f>(+(supply_chain_default_TP1!B22*LCI_default_default!O29)+(supply_chain_default_TP1!B23*LCI_default_default!O30)+(supply_chain_default_TP1!B24*LCI_default_default!O31)+(supply_chain_default_TP1!B25*LCI_default_default!O32)+(supply_chain_default_TP1!B26*LCI_default_default!O33)+(supply_chain_default_TP1!B27*LCI_default_default!O34)+(supply_chain_default_TP1!B28*LCI_default_default!O35)+(supply_chain_default_TP1!B32*LCI_default_default!O39))/LCIA_Methods!D5</f>
        <v>-6.1010471208780524E-2</v>
      </c>
      <c r="F3" s="6">
        <f>(+(supply_chain_default_TP1!B22*LCI_default_default!P29)+(supply_chain_default_TP1!B23*LCI_default_default!P30)+(supply_chain_default_TP1!B24*LCI_default_default!P31)+(supply_chain_default_TP1!B25*LCI_default_default!P32)+(supply_chain_default_TP1!B26*LCI_default_default!P33)+(supply_chain_default_TP1!B27*LCI_default_default!P34)+(supply_chain_default_TP1!B28*LCI_default_default!P35)+(supply_chain_default_TP1!B32*LCI_default_default!P39))/LCIA_Methods!D6</f>
        <v>-1.803120145404281E-2</v>
      </c>
      <c r="G3" s="6">
        <f>(+(supply_chain_default_TP1!B22*LCI_default_default!Q29)+(supply_chain_default_TP1!B23*LCI_default_default!Q30)+(supply_chain_default_TP1!B24*LCI_default_default!Q31)+(supply_chain_default_TP1!B25*LCI_default_default!Q32)+(supply_chain_default_TP1!B26*LCI_default_default!Q33)+(supply_chain_default_TP1!B27*LCI_default_default!Q34)+(supply_chain_default_TP1!B28*LCI_default_default!Q35)+(supply_chain_default_TP1!B32*LCI_default_default!Q39))/LCIA_Methods!D7</f>
        <v>-3.0673088548878345E-3</v>
      </c>
      <c r="H3" s="6">
        <f>(+(supply_chain_default_TP1!B22*LCI_default_default!R29)+(supply_chain_default_TP1!B23*LCI_default_default!R30)+(supply_chain_default_TP1!B24*LCI_default_default!R31)+(supply_chain_default_TP1!B25*LCI_default_default!R32)+(supply_chain_default_TP1!B26*LCI_default_default!R33)+(supply_chain_default_TP1!B27*LCI_default_default!R34)+(supply_chain_default_TP1!B28*LCI_default_default!R35)+(supply_chain_default_TP1!B32*LCI_default_default!R39))/LCIA_Methods!D8</f>
        <v>-5.3250647795634001E-2</v>
      </c>
      <c r="I3" s="6">
        <f>(+(supply_chain_default_TP1!B22*LCI_default_default!S29)+(supply_chain_default_TP1!B23*LCI_default_default!S30)+(supply_chain_default_TP1!B24*LCI_default_default!S31)+(supply_chain_default_TP1!B25*LCI_default_default!S32)+(supply_chain_default_TP1!B26*LCI_default_default!S33)+(supply_chain_default_TP1!B27*LCI_default_default!S34)+(supply_chain_default_TP1!B28*LCI_default_default!S35)+(supply_chain_default_TP1!B32*LCI_default_default!S39))/LCIA_Methods!D9</f>
        <v>-3.8599616851590274E-2</v>
      </c>
      <c r="J3" s="6">
        <f>(+(supply_chain_default_TP1!B22*LCI_default_default!T29)+(supply_chain_default_TP1!B23*LCI_default_default!T30)+(supply_chain_default_TP1!B24*LCI_default_default!T31)+(supply_chain_default_TP1!B25*LCI_default_default!T32)+(supply_chain_default_TP1!B26*LCI_default_default!T33)+(supply_chain_default_TP1!B27*LCI_default_default!T34)+(supply_chain_default_TP1!B28*LCI_default_default!T35)+(supply_chain_default_TP1!B32*LCI_default_default!T39))/LCIA_Methods!D10</f>
        <v>-4.4789911736316003E-2</v>
      </c>
      <c r="K3" s="6">
        <f>(+(supply_chain_default_TP1!B22*LCI_default_default!U29)+(supply_chain_default_TP1!B23*LCI_default_default!U30)+(supply_chain_default_TP1!B24*LCI_default_default!U31)+(supply_chain_default_TP1!B25*LCI_default_default!U32)+(supply_chain_default_TP1!B26*LCI_default_default!U33)+(supply_chain_default_TP1!B27*LCI_default_default!U34)+(supply_chain_default_TP1!B28*LCI_default_default!U35)+(supply_chain_default_TP1!B32*LCI_default_default!U39))/LCIA_Methods!D11</f>
        <v>-1.8116908820802986E-2</v>
      </c>
      <c r="L3" s="6">
        <f>(+(supply_chain_default_TP1!B22*LCI_default_default!V29)+(supply_chain_default_TP1!B23*LCI_default_default!V30)+(supply_chain_default_TP1!B24*LCI_default_default!V31)+(supply_chain_default_TP1!B25*LCI_default_default!V32)+(supply_chain_default_TP1!B26*LCI_default_default!V33)+(supply_chain_default_TP1!B27*LCI_default_default!V34)+(supply_chain_default_TP1!B28*LCI_default_default!V35)+(supply_chain_default_TP1!B32*LCI_default_default!V39))/LCIA_Methods!D12</f>
        <v>-2.4693829149240652E-2</v>
      </c>
      <c r="M3" s="6">
        <f>(+(supply_chain_default_TP1!B22*LCI_default_default!W29)+(supply_chain_default_TP1!B23*LCI_default_default!W30)+(supply_chain_default_TP1!B24*LCI_default_default!W31)+(supply_chain_default_TP1!B25*LCI_default_default!W32)+(supply_chain_default_TP1!B26*LCI_default_default!W33)+(supply_chain_default_TP1!B27*LCI_default_default!W34)+(supply_chain_default_TP1!B28*LCI_default_default!W35)+(supply_chain_default_TP1!B32*LCI_default_default!W39))/LCIA_Methods!D13</f>
        <v>-1.8095471744309147E-2</v>
      </c>
      <c r="N3" s="6">
        <f>(+(supply_chain_default_TP1!B22*LCI_default_default!X29)+(supply_chain_default_TP1!B23*LCI_default_default!X30)+(supply_chain_default_TP1!B24*LCI_default_default!X31)+(supply_chain_default_TP1!B25*LCI_default_default!X32)+(supply_chain_default_TP1!B26*LCI_default_default!X33)+(supply_chain_default_TP1!B27*LCI_default_default!X34)+(supply_chain_default_TP1!B28*LCI_default_default!X35)+(supply_chain_default_TP1!B32*LCI_default_default!X39))/LCIA_Methods!D14</f>
        <v>-2.4666931156818875E-3</v>
      </c>
      <c r="O3" s="6">
        <f>(+(supply_chain_default_TP1!B22*LCI_default_default!Y29)+(supply_chain_default_TP1!B23*LCI_default_default!Y30)+(supply_chain_default_TP1!B24*LCI_default_default!Y31)+(supply_chain_default_TP1!B25*LCI_default_default!Y32)+(supply_chain_default_TP1!B26*LCI_default_default!Y33)+(supply_chain_default_TP1!B27*LCI_default_default!Y34)+(supply_chain_default_TP1!B28*LCI_default_default!Y35)+(supply_chain_default_TP1!B32*LCI_default_default!Y39))/LCIA_Methods!D15</f>
        <v>-1.8858576763964047E-2</v>
      </c>
      <c r="P3" s="6">
        <f>(+(supply_chain_default_TP1!B22*LCI_default_default!Z29)+(supply_chain_default_TP1!B23*LCI_default_default!Z30)+(supply_chain_default_TP1!B24*LCI_default_default!Z31)+(supply_chain_default_TP1!B25*LCI_default_default!Z32)+(supply_chain_default_TP1!B26*LCI_default_default!Z33)+(supply_chain_default_TP1!B27*LCI_default_default!Z34)+(supply_chain_default_TP1!B28*LCI_default_default!Z35)+(supply_chain_default_TP1!B32*LCI_default_default!Z39))/LCIA_Methods!D16</f>
        <v>-2.0466585954333913E-2</v>
      </c>
      <c r="Q3" s="6">
        <f>(+(supply_chain_default_TP1!B22*LCI_default_default!AA29)+(supply_chain_default_TP1!B23*LCI_default_default!AA30)+(supply_chain_default_TP1!B24*LCI_default_default!AA31)+(supply_chain_default_TP1!B25*LCI_default_default!AA32)+(supply_chain_default_TP1!B26*LCI_default_default!AA33)+(supply_chain_default_TP1!B27*LCI_default_default!AA34)+(supply_chain_default_TP1!B28*LCI_default_default!AA35)+(supply_chain_default_TP1!B32*LCI_default_default!AA39))/LCIA_Methods!D17</f>
        <v>-0.32138617286043519</v>
      </c>
    </row>
    <row r="4" spans="1:17" x14ac:dyDescent="0.35">
      <c r="A4" s="5" t="s">
        <v>3</v>
      </c>
      <c r="B4" s="6">
        <f>(+(supply_chain_default_TP2!B22*LCI_default_default!L29)+(supply_chain_default_TP2!B23*LCI_default_default!L30)+(supply_chain_default_TP2!B24*LCI_default_default!L31)+(supply_chain_default_TP2!B25*LCI_default_default!L32)+(supply_chain_default_TP2!B26*LCI_default_default!L33)+(supply_chain_default_TP2!B27*LCI_default_default!L34)+(supply_chain_default_TP2!B28*LCI_default_default!L35)+(supply_chain_default_TP2!B32*LCI_default_default!L39))/LCIA_Methods!D2</f>
        <v>0</v>
      </c>
      <c r="C4" s="6">
        <f>(+(supply_chain_default_TP2!B22*LCI_default_default!M29)+(supply_chain_default_TP2!B23*LCI_default_default!M30)+(supply_chain_default_TP2!B24*LCI_default_default!M31)+(supply_chain_default_TP2!B25*LCI_default_default!M32)+(supply_chain_default_TP2!B26*LCI_default_default!M33)+(supply_chain_default_TP2!B27*LCI_default_default!M34)+(supply_chain_default_TP2!B28*LCI_default_default!M35)+(supply_chain_default_TP2!B32*LCI_default_default!M39))/LCIA_Methods!D3</f>
        <v>0</v>
      </c>
      <c r="D4" s="6">
        <f>(+(supply_chain_default_TP2!B22*LCI_default_default!N29)+(supply_chain_default_TP2!B23*LCI_default_default!N30)+(supply_chain_default_TP2!B24*LCI_default_default!N31)+(supply_chain_default_TP2!B25*LCI_default_default!N32)+(supply_chain_default_TP2!B26*LCI_default_default!N33)+(supply_chain_default_TP2!B27*LCI_default_default!N34)+(supply_chain_default_TP2!B28*LCI_default_default!N35)+(supply_chain_default_TP2!B32*LCI_default_default!N39))/LCIA_Methods!D4</f>
        <v>0</v>
      </c>
      <c r="E4" s="6">
        <f>(+(supply_chain_default_TP2!B22*LCI_default_default!O29)+(supply_chain_default_TP2!B23*LCI_default_default!O30)+(supply_chain_default_TP2!B24*LCI_default_default!O31)+(supply_chain_default_TP2!B25*LCI_default_default!O32)+(supply_chain_default_TP2!B26*LCI_default_default!O33)+(supply_chain_default_TP2!B27*LCI_default_default!O34)+(supply_chain_default_TP2!B28*LCI_default_default!O35)+(supply_chain_default_TP2!B32*LCI_default_default!O39))/LCIA_Methods!D5</f>
        <v>0</v>
      </c>
      <c r="F4" s="6">
        <f>(+(supply_chain_default_TP2!B22*LCI_default_default!P29)+(supply_chain_default_TP2!B23*LCI_default_default!P30)+(supply_chain_default_TP2!B24*LCI_default_default!P31)+(supply_chain_default_TP2!B25*LCI_default_default!P32)+(supply_chain_default_TP2!B26*LCI_default_default!P33)+(supply_chain_default_TP2!B27*LCI_default_default!P34)+(supply_chain_default_TP2!B28*LCI_default_default!P35)+(supply_chain_default_TP2!B32*LCI_default_default!P39))/LCIA_Methods!D6</f>
        <v>0</v>
      </c>
      <c r="G4" s="6">
        <f>(+(supply_chain_default_TP2!B22*LCI_default_default!Q29)+(supply_chain_default_TP2!B23*LCI_default_default!Q30)+(supply_chain_default_TP2!B24*LCI_default_default!Q31)+(supply_chain_default_TP2!B25*LCI_default_default!Q32)+(supply_chain_default_TP2!B26*LCI_default_default!Q33)+(supply_chain_default_TP2!B27*LCI_default_default!Q34)+(supply_chain_default_TP2!B28*LCI_default_default!Q35)+(supply_chain_default_TP2!B32*LCI_default_default!Q39))/LCIA_Methods!D7</f>
        <v>0</v>
      </c>
      <c r="H4" s="6">
        <f>(+(supply_chain_default_TP2!B22*LCI_default_default!R29)+(supply_chain_default_TP2!B23*LCI_default_default!R30)+(supply_chain_default_TP2!B24*LCI_default_default!R31)+(supply_chain_default_TP2!B25*LCI_default_default!R32)+(supply_chain_default_TP2!B26*LCI_default_default!R33)+(supply_chain_default_TP2!B27*LCI_default_default!R34)+(supply_chain_default_TP2!B28*LCI_default_default!R35)+(supply_chain_default_TP2!B32*LCI_default_default!R39))/LCIA_Methods!D8</f>
        <v>0</v>
      </c>
      <c r="I4" s="6">
        <f>(+(supply_chain_default_TP2!B22*LCI_default_default!S29)+(supply_chain_default_TP2!B23*LCI_default_default!S30)+(supply_chain_default_TP2!B24*LCI_default_default!S31)+(supply_chain_default_TP2!B25*LCI_default_default!S32)+(supply_chain_default_TP2!B26*LCI_default_default!S33)+(supply_chain_default_TP2!B27*LCI_default_default!S34)+(supply_chain_default_TP2!B28*LCI_default_default!S35)+(supply_chain_default_TP2!B32*LCI_default_default!S39))/LCIA_Methods!D9</f>
        <v>0</v>
      </c>
      <c r="J4" s="6">
        <f>(+(supply_chain_default_TP2!B22*LCI_default_default!T29)+(supply_chain_default_TP2!B23*LCI_default_default!T30)+(supply_chain_default_TP2!B24*LCI_default_default!T31)+(supply_chain_default_TP2!B25*LCI_default_default!T32)+(supply_chain_default_TP2!B26*LCI_default_default!T33)+(supply_chain_default_TP2!B27*LCI_default_default!T34)+(supply_chain_default_TP2!B28*LCI_default_default!T35)+(supply_chain_default_TP2!B32*LCI_default_default!T39))/LCIA_Methods!D10</f>
        <v>0</v>
      </c>
      <c r="K4" s="6">
        <f>(+(supply_chain_default_TP2!B22*LCI_default_default!U29)+(supply_chain_default_TP2!B23*LCI_default_default!U30)+(supply_chain_default_TP2!B24*LCI_default_default!U31)+(supply_chain_default_TP2!B25*LCI_default_default!U32)+(supply_chain_default_TP2!B26*LCI_default_default!U33)+(supply_chain_default_TP2!B27*LCI_default_default!U34)+(supply_chain_default_TP2!B28*LCI_default_default!U35)+(supply_chain_default_TP2!B32*LCI_default_default!U39))/LCIA_Methods!D11</f>
        <v>0</v>
      </c>
      <c r="L4" s="6">
        <f>(+(supply_chain_default_TP2!B22*LCI_default_default!V29)+(supply_chain_default_TP2!B23*LCI_default_default!V30)+(supply_chain_default_TP2!B24*LCI_default_default!V31)+(supply_chain_default_TP2!B25*LCI_default_default!V32)+(supply_chain_default_TP2!B26*LCI_default_default!V33)+(supply_chain_default_TP2!B27*LCI_default_default!V34)+(supply_chain_default_TP2!B28*LCI_default_default!V35)+(supply_chain_default_TP2!B32*LCI_default_default!V39))/LCIA_Methods!D12</f>
        <v>0</v>
      </c>
      <c r="M4" s="6">
        <f>(+(supply_chain_default_TP2!B22*LCI_default_default!W29)+(supply_chain_default_TP2!B23*LCI_default_default!W30)+(supply_chain_default_TP2!B24*LCI_default_default!W31)+(supply_chain_default_TP2!B25*LCI_default_default!W32)+(supply_chain_default_TP2!B26*LCI_default_default!W33)+(supply_chain_default_TP2!B27*LCI_default_default!W34)+(supply_chain_default_TP2!B28*LCI_default_default!W35)+(supply_chain_default_TP2!B32*LCI_default_default!W39))/LCIA_Methods!D13</f>
        <v>0</v>
      </c>
      <c r="N4" s="6">
        <f>(+(supply_chain_default_TP2!B22*LCI_default_default!X29)+(supply_chain_default_TP2!B23*LCI_default_default!X30)+(supply_chain_default_TP2!B24*LCI_default_default!X31)+(supply_chain_default_TP2!B25*LCI_default_default!X32)+(supply_chain_default_TP2!B26*LCI_default_default!X33)+(supply_chain_default_TP2!B27*LCI_default_default!X34)+(supply_chain_default_TP2!B28*LCI_default_default!X35)+(supply_chain_default_TP2!B32*LCI_default_default!X39))/LCIA_Methods!D14</f>
        <v>0</v>
      </c>
      <c r="O4" s="6">
        <f>(+(supply_chain_default_TP2!B22*LCI_default_default!Y29)+(supply_chain_default_TP2!B23*LCI_default_default!Y30)+(supply_chain_default_TP2!B24*LCI_default_default!Y31)+(supply_chain_default_TP2!B25*LCI_default_default!Y32)+(supply_chain_default_TP2!B26*LCI_default_default!Y33)+(supply_chain_default_TP2!B27*LCI_default_default!Y34)+(supply_chain_default_TP2!B28*LCI_default_default!Y35)+(supply_chain_default_TP2!B32*LCI_default_default!Y39))/LCIA_Methods!D15</f>
        <v>0</v>
      </c>
      <c r="P4" s="6">
        <f>(+(supply_chain_default_TP2!B22*LCI_default_default!Z29)+(supply_chain_default_TP2!B23*LCI_default_default!Z30)+(supply_chain_default_TP2!B24*LCI_default_default!Z31)+(supply_chain_default_TP2!B25*LCI_default_default!Z32)+(supply_chain_default_TP2!B26*LCI_default_default!Z33)+(supply_chain_default_TP2!B27*LCI_default_default!Z34)+(supply_chain_default_TP2!B28*LCI_default_default!Z35)+(supply_chain_default_TP2!B32*LCI_default_default!Z39))/LCIA_Methods!D16</f>
        <v>0</v>
      </c>
      <c r="Q4" s="6">
        <f>(+(supply_chain_default_TP2!B22*LCI_default_default!AA29)+(supply_chain_default_TP2!B23*LCI_default_default!AA30)+(supply_chain_default_TP2!B24*LCI_default_default!AA31)+(supply_chain_default_TP2!B25*LCI_default_default!AA32)+(supply_chain_default_TP2!B26*LCI_default_default!AA33)+(supply_chain_default_TP2!B27*LCI_default_default!AA34)+(supply_chain_default_TP2!B28*LCI_default_default!AA35)+(supply_chain_default_TP2!B32*LCI_default_default!AA39))/LCIA_Methods!D17</f>
        <v>0</v>
      </c>
    </row>
    <row r="5" spans="1:17" x14ac:dyDescent="0.35">
      <c r="A5" s="5" t="s">
        <v>4</v>
      </c>
      <c r="B5" s="6">
        <f>(+(supply_chain_default_TP3!B22*LCI_default_default!L29)+(supply_chain_default_TP3!B23*LCI_default_default!L30)+(supply_chain_default_TP3!B24*LCI_default_default!L31)+(supply_chain_default_TP3!B25*LCI_default_default!L32)+(supply_chain_default_TP3!B26*LCI_default_default!L33)+(supply_chain_default_TP3!B27*LCI_default_default!L34)+(supply_chain_default_TP3!B28*LCI_default_default!L35)+(supply_chain_default_TP3!B32*LCI_default_default!L39))/LCIA_Methods!D2</f>
        <v>0</v>
      </c>
      <c r="C5" s="6">
        <f>(+(supply_chain_default_TP3!B22*LCI_default_default!M29)+(supply_chain_default_TP3!B23*LCI_default_default!M30)+(supply_chain_default_TP3!B24*LCI_default_default!M31)+(supply_chain_default_TP3!B25*LCI_default_default!M32)+(supply_chain_default_TP3!B26*LCI_default_default!M33)+(supply_chain_default_TP3!B27*LCI_default_default!M34)+(supply_chain_default_TP3!B28*LCI_default_default!M35)+(supply_chain_default_TP3!B32*LCI_default_default!M39))/LCIA_Methods!D3</f>
        <v>0</v>
      </c>
      <c r="D5" s="6">
        <f>(+(supply_chain_default_TP3!B22*LCI_default_default!N29)+(supply_chain_default_TP3!B23*LCI_default_default!N30)+(supply_chain_default_TP3!B24*LCI_default_default!N31)+(supply_chain_default_TP3!B25*LCI_default_default!N32)+(supply_chain_default_TP3!B26*LCI_default_default!N33)+(supply_chain_default_TP3!B27*LCI_default_default!N34)+(supply_chain_default_TP3!B28*LCI_default_default!N35)+(supply_chain_default_TP3!B32*LCI_default_default!N39))/LCIA_Methods!D4</f>
        <v>0</v>
      </c>
      <c r="E5" s="6">
        <f>(+(supply_chain_default_TP3!B22*LCI_default_default!O29)+(supply_chain_default_TP3!B23*LCI_default_default!O30)+(supply_chain_default_TP3!B24*LCI_default_default!O31)+(supply_chain_default_TP3!B25*LCI_default_default!O32)+(supply_chain_default_TP3!B26*LCI_default_default!O33)+(supply_chain_default_TP3!B27*LCI_default_default!O34)+(supply_chain_default_TP3!B28*LCI_default_default!O35)+(supply_chain_default_TP3!B32*LCI_default_default!O39))/LCIA_Methods!D5</f>
        <v>0</v>
      </c>
      <c r="F5" s="6">
        <f>(+(supply_chain_default_TP3!B22*LCI_default_default!P29)+(supply_chain_default_TP3!B23*LCI_default_default!P30)+(supply_chain_default_TP3!B24*LCI_default_default!P31)+(supply_chain_default_TP3!B25*LCI_default_default!P32)+(supply_chain_default_TP3!B26*LCI_default_default!P33)+(supply_chain_default_TP3!B27*LCI_default_default!P34)+(supply_chain_default_TP3!B28*LCI_default_default!P35)+(supply_chain_default_TP3!B32*LCI_default_default!P39))/LCIA_Methods!D6</f>
        <v>0</v>
      </c>
      <c r="G5" s="6">
        <f>(+(supply_chain_default_TP3!B22*LCI_default_default!Q29)+(supply_chain_default_TP3!B23*LCI_default_default!Q30)+(supply_chain_default_TP3!B24*LCI_default_default!Q31)+(supply_chain_default_TP3!B25*LCI_default_default!Q32)+(supply_chain_default_TP3!B26*LCI_default_default!Q33)+(supply_chain_default_TP3!B27*LCI_default_default!Q34)+(supply_chain_default_TP3!B28*LCI_default_default!Q35)+(supply_chain_default_TP3!B32*LCI_default_default!Q39))/LCIA_Methods!D7</f>
        <v>0</v>
      </c>
      <c r="H5" s="6">
        <f>(+(supply_chain_default_TP3!B22*LCI_default_default!R29)+(supply_chain_default_TP3!B23*LCI_default_default!R30)+(supply_chain_default_TP3!B24*LCI_default_default!R31)+(supply_chain_default_TP3!B25*LCI_default_default!R32)+(supply_chain_default_TP3!B26*LCI_default_default!R33)+(supply_chain_default_TP3!B27*LCI_default_default!R34)+(supply_chain_default_TP3!B28*LCI_default_default!R35)+(supply_chain_default_TP3!B32*LCI_default_default!R39))/LCIA_Methods!D8</f>
        <v>0</v>
      </c>
      <c r="I5" s="6">
        <f>(+(supply_chain_default_TP3!B22*LCI_default_default!S29)+(supply_chain_default_TP3!B23*LCI_default_default!S30)+(supply_chain_default_TP3!B24*LCI_default_default!S31)+(supply_chain_default_TP3!B25*LCI_default_default!S32)+(supply_chain_default_TP3!B26*LCI_default_default!S33)+(supply_chain_default_TP3!B27*LCI_default_default!S34)+(supply_chain_default_TP3!B28*LCI_default_default!S35)+(supply_chain_default_TP3!B32*LCI_default_default!S39))/LCIA_Methods!D9</f>
        <v>0</v>
      </c>
      <c r="J5" s="6">
        <f>(+(supply_chain_default_TP3!B22*LCI_default_default!T29)+(supply_chain_default_TP3!B23*LCI_default_default!T30)+(supply_chain_default_TP3!B24*LCI_default_default!T31)+(supply_chain_default_TP3!B25*LCI_default_default!T32)+(supply_chain_default_TP3!B26*LCI_default_default!T33)+(supply_chain_default_TP3!B27*LCI_default_default!T34)+(supply_chain_default_TP3!B28*LCI_default_default!T35)+(supply_chain_default_TP3!B32*LCI_default_default!T39))/LCIA_Methods!D10</f>
        <v>0</v>
      </c>
      <c r="K5" s="6">
        <f>(+(supply_chain_default_TP3!B22*LCI_default_default!U29)+(supply_chain_default_TP3!B23*LCI_default_default!U30)+(supply_chain_default_TP3!B24*LCI_default_default!U31)+(supply_chain_default_TP3!B25*LCI_default_default!U32)+(supply_chain_default_TP3!B26*LCI_default_default!U33)+(supply_chain_default_TP3!B27*LCI_default_default!U34)+(supply_chain_default_TP3!B28*LCI_default_default!U35)+(supply_chain_default_TP3!B32*LCI_default_default!U39))/LCIA_Methods!D11</f>
        <v>0</v>
      </c>
      <c r="L5" s="6">
        <f>(+(supply_chain_default_TP3!B22*LCI_default_default!V29)+(supply_chain_default_TP3!B23*LCI_default_default!V30)+(supply_chain_default_TP3!B24*LCI_default_default!V31)+(supply_chain_default_TP3!B25*LCI_default_default!V32)+(supply_chain_default_TP3!B26*LCI_default_default!V33)+(supply_chain_default_TP3!B27*LCI_default_default!V34)+(supply_chain_default_TP3!B28*LCI_default_default!V35)+(supply_chain_default_TP3!B32*LCI_default_default!V39))/LCIA_Methods!D12</f>
        <v>0</v>
      </c>
      <c r="M5" s="6">
        <f>(+(supply_chain_default_TP3!B22*LCI_default_default!W29)+(supply_chain_default_TP3!B23*LCI_default_default!W30)+(supply_chain_default_TP3!B24*LCI_default_default!W31)+(supply_chain_default_TP3!B25*LCI_default_default!W32)+(supply_chain_default_TP3!B26*LCI_default_default!W33)+(supply_chain_default_TP3!B27*LCI_default_default!W34)+(supply_chain_default_TP3!B28*LCI_default_default!W35)+(supply_chain_default_TP3!B32*LCI_default_default!W39))/LCIA_Methods!D13</f>
        <v>0</v>
      </c>
      <c r="N5" s="6">
        <f>(+(supply_chain_default_TP3!B22*LCI_default_default!X29)+(supply_chain_default_TP3!B23*LCI_default_default!X30)+(supply_chain_default_TP3!B24*LCI_default_default!X31)+(supply_chain_default_TP3!B25*LCI_default_default!X32)+(supply_chain_default_TP3!B26*LCI_default_default!X33)+(supply_chain_default_TP3!B27*LCI_default_default!X34)+(supply_chain_default_TP3!B28*LCI_default_default!X35)+(supply_chain_default_TP3!B32*LCI_default_default!X39))/LCIA_Methods!D14</f>
        <v>0</v>
      </c>
      <c r="O5" s="6">
        <f>(+(supply_chain_default_TP3!B22*LCI_default_default!Y29)+(supply_chain_default_TP3!B23*LCI_default_default!Y30)+(supply_chain_default_TP3!B24*LCI_default_default!Y31)+(supply_chain_default_TP3!B25*LCI_default_default!Y32)+(supply_chain_default_TP3!B26*LCI_default_default!Y33)+(supply_chain_default_TP3!B27*LCI_default_default!Y34)+(supply_chain_default_TP3!B28*LCI_default_default!Y35)+(supply_chain_default_TP3!B32*LCI_default_default!Y39))/LCIA_Methods!D15</f>
        <v>0</v>
      </c>
      <c r="P5" s="6">
        <f>(+(supply_chain_default_TP3!B22*LCI_default_default!Z29)+(supply_chain_default_TP3!B23*LCI_default_default!Z30)+(supply_chain_default_TP3!B24*LCI_default_default!Z31)+(supply_chain_default_TP3!B25*LCI_default_default!Z32)+(supply_chain_default_TP3!B26*LCI_default_default!Z33)+(supply_chain_default_TP3!B27*LCI_default_default!Z34)+(supply_chain_default_TP3!B28*LCI_default_default!Z35)+(supply_chain_default_TP3!B32*LCI_default_default!Z39))/LCIA_Methods!D16</f>
        <v>0</v>
      </c>
      <c r="Q5" s="6">
        <f>(+(supply_chain_default_TP3!B22*LCI_default_default!AA29)+(supply_chain_default_TP3!B23*LCI_default_default!AA30)+(supply_chain_default_TP3!B24*LCI_default_default!AA31)+(supply_chain_default_TP3!B25*LCI_default_default!AA32)+(supply_chain_default_TP3!B26*LCI_default_default!AA33)+(supply_chain_default_TP3!B27*LCI_default_default!AA34)+(supply_chain_default_TP3!B28*LCI_default_default!AA35)+(supply_chain_default_TP3!B32*LCI_default_default!AA39))/LCIA_Methods!D17</f>
        <v>0</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OEV_Pathways_default_default!B2*VLOOKUP("PAH_RD",Waste_Generation_S3!A1:C100,3,FALSE)</f>
        <v>0.63807937685053806</v>
      </c>
      <c r="C2" s="6">
        <f>OEV_Pathways_default_default!C2*VLOOKUP("PAH_RD",Waste_Generation_S3!A1:C100,3,FALSE)</f>
        <v>0.26576930854145431</v>
      </c>
      <c r="D2" s="6">
        <f>OEV_Pathways_default_default!D2*VLOOKUP("PAH_RD",Waste_Generation_S3!A1:C100,3,FALSE)</f>
        <v>3.3938816672808736</v>
      </c>
      <c r="E2" s="6">
        <f>OEV_Pathways_default_default!E2*VLOOKUP("PAH_RD",Waste_Generation_S3!A1:C100,3,FALSE)</f>
        <v>0.89799620101254674</v>
      </c>
      <c r="F2" s="6">
        <f>OEV_Pathways_default_default!F2*VLOOKUP("PAH_RD",Waste_Generation_S3!A1:C100,3,FALSE)</f>
        <v>0.50736769663489623</v>
      </c>
      <c r="G2" s="6">
        <f>OEV_Pathways_default_default!G2*VLOOKUP("PAH_RD",Waste_Generation_S3!A1:C100,3,FALSE)</f>
        <v>0.41395525109773862</v>
      </c>
      <c r="H2" s="6">
        <f>OEV_Pathways_default_default!H2*VLOOKUP("PAH_RD",Waste_Generation_S3!A1:C100,3,FALSE)</f>
        <v>0.85521002447315531</v>
      </c>
      <c r="I2" s="6">
        <f>OEV_Pathways_default_default!I2*VLOOKUP("PAH_RD",Waste_Generation_S3!A1:C100,3,FALSE)</f>
        <v>0.98686148730317158</v>
      </c>
      <c r="J2" s="6">
        <f>OEV_Pathways_default_default!J2*VLOOKUP("PAH_RD",Waste_Generation_S3!A1:C100,3,FALSE)</f>
        <v>0.54808462808697245</v>
      </c>
      <c r="K2" s="6">
        <f>OEV_Pathways_default_default!K2*VLOOKUP("PAH_RD",Waste_Generation_S3!A1:C100,3,FALSE)</f>
        <v>0.13996215418625013</v>
      </c>
      <c r="L2" s="6">
        <f>OEV_Pathways_default_default!L2*VLOOKUP("PAH_RD",Waste_Generation_S3!A1:C100,3,FALSE)</f>
        <v>0.31226854494447626</v>
      </c>
      <c r="M2" s="6">
        <f>OEV_Pathways_default_default!M2*VLOOKUP("PAH_RD",Waste_Generation_S3!A1:C100,3,FALSE)</f>
        <v>0.53849633866016011</v>
      </c>
      <c r="N2" s="6">
        <f>OEV_Pathways_default_default!N2*VLOOKUP("PAH_RD",Waste_Generation_S3!A1:C100,3,FALSE)</f>
        <v>0.131514810068905</v>
      </c>
      <c r="O2" s="6">
        <f>OEV_Pathways_default_default!O2*VLOOKUP("PAH_RD",Waste_Generation_S3!A1:C100,3,FALSE)</f>
        <v>0.1659228006038653</v>
      </c>
      <c r="P2" s="6">
        <f>OEV_Pathways_default_default!P2*VLOOKUP("PAH_RD",Waste_Generation_S3!A1:C100,3,FALSE)</f>
        <v>0.17093652121176001</v>
      </c>
      <c r="Q2" s="6">
        <f>OEV_Pathways_default_default!Q2*VLOOKUP("PAH_RD",Waste_Generation_S3!A1:C100,3,FALSE)</f>
        <v>5.9816757578590476</v>
      </c>
    </row>
    <row r="3" spans="1:17" x14ac:dyDescent="0.35">
      <c r="A3" s="5" t="s">
        <v>2</v>
      </c>
      <c r="B3" s="6">
        <f>OEV_Pathways_default_default!B3*VLOOKUP("TP1",Waste_Generation_S3!A1:C100,3,FALSE)</f>
        <v>0.10634656280842304</v>
      </c>
      <c r="C3" s="6">
        <f>OEV_Pathways_default_default!C3*VLOOKUP("TP1",Waste_Generation_S3!A1:C100,3,FALSE)</f>
        <v>4.429488475690907E-2</v>
      </c>
      <c r="D3" s="6">
        <f>OEV_Pathways_default_default!D3*VLOOKUP("TP1",Waste_Generation_S3!A1:C100,3,FALSE)</f>
        <v>0.56564694454681241</v>
      </c>
      <c r="E3" s="6">
        <f>OEV_Pathways_default_default!E3*VLOOKUP("TP1",Waste_Generation_S3!A1:C100,3,FALSE)</f>
        <v>0.14966603350209112</v>
      </c>
      <c r="F3" s="6">
        <f>OEV_Pathways_default_default!F3*VLOOKUP("TP1",Waste_Generation_S3!A1:C100,3,FALSE)</f>
        <v>8.4561282772482718E-2</v>
      </c>
      <c r="G3" s="6">
        <f>OEV_Pathways_default_default!G3*VLOOKUP("TP1",Waste_Generation_S3!A1:C100,3,FALSE)</f>
        <v>6.8992541849623126E-2</v>
      </c>
      <c r="H3" s="6">
        <f>OEV_Pathways_default_default!H3*VLOOKUP("TP1",Waste_Generation_S3!A1:C100,3,FALSE)</f>
        <v>0.14253500407885925</v>
      </c>
      <c r="I3" s="6">
        <f>OEV_Pathways_default_default!I3*VLOOKUP("TP1",Waste_Generation_S3!A1:C100,3,FALSE)</f>
        <v>0.16447691455052862</v>
      </c>
      <c r="J3" s="6">
        <f>OEV_Pathways_default_default!J3*VLOOKUP("TP1",Waste_Generation_S3!A1:C100,3,FALSE)</f>
        <v>9.1347438014495436E-2</v>
      </c>
      <c r="K3" s="6">
        <f>OEV_Pathways_default_default!K3*VLOOKUP("TP1",Waste_Generation_S3!A1:C100,3,FALSE)</f>
        <v>2.3327025697708358E-2</v>
      </c>
      <c r="L3" s="6">
        <f>OEV_Pathways_default_default!L3*VLOOKUP("TP1",Waste_Generation_S3!A1:C100,3,FALSE)</f>
        <v>5.2044757490746045E-2</v>
      </c>
      <c r="M3" s="6">
        <f>OEV_Pathways_default_default!M3*VLOOKUP("TP1",Waste_Generation_S3!A1:C100,3,FALSE)</f>
        <v>8.9749389776693375E-2</v>
      </c>
      <c r="N3" s="6">
        <f>OEV_Pathways_default_default!N3*VLOOKUP("TP1",Waste_Generation_S3!A1:C100,3,FALSE)</f>
        <v>2.1919135011484174E-2</v>
      </c>
      <c r="O3" s="6">
        <f>OEV_Pathways_default_default!O3*VLOOKUP("TP1",Waste_Generation_S3!A1:C100,3,FALSE)</f>
        <v>2.7653800100644225E-2</v>
      </c>
      <c r="P3" s="6">
        <f>OEV_Pathways_default_default!P3*VLOOKUP("TP1",Waste_Generation_S3!A1:C100,3,FALSE)</f>
        <v>2.8489420201960009E-2</v>
      </c>
      <c r="Q3" s="6">
        <f>OEV_Pathways_default_default!Q3*VLOOKUP("TP1",Waste_Generation_S3!A1:C100,3,FALSE)</f>
        <v>0.99694595964317478</v>
      </c>
    </row>
    <row r="4" spans="1:17" x14ac:dyDescent="0.35">
      <c r="A4" s="5" t="s">
        <v>3</v>
      </c>
      <c r="B4" s="6">
        <f>OEV_Pathways_default_default!B4*VLOOKUP("TP2",Waste_Generation_S3!A1:C100,3,FALSE)</f>
        <v>0.212693125616846</v>
      </c>
      <c r="C4" s="6">
        <f>OEV_Pathways_default_default!C4*VLOOKUP("TP2",Waste_Generation_S3!A1:C100,3,FALSE)</f>
        <v>8.8589769513818098E-2</v>
      </c>
      <c r="D4" s="6">
        <f>OEV_Pathways_default_default!D4*VLOOKUP("TP2",Waste_Generation_S3!A1:C100,3,FALSE)</f>
        <v>1.1312938890936244</v>
      </c>
      <c r="E4" s="6">
        <f>OEV_Pathways_default_default!E4*VLOOKUP("TP2",Waste_Generation_S3!A1:C100,3,FALSE)</f>
        <v>0.29933206700418213</v>
      </c>
      <c r="F4" s="6">
        <f>OEV_Pathways_default_default!F4*VLOOKUP("TP2",Waste_Generation_S3!A1:C100,3,FALSE)</f>
        <v>0.16912256554496535</v>
      </c>
      <c r="G4" s="6">
        <f>OEV_Pathways_default_default!G4*VLOOKUP("TP2",Waste_Generation_S3!A1:C100,3,FALSE)</f>
        <v>0.1379850836992462</v>
      </c>
      <c r="H4" s="6">
        <f>OEV_Pathways_default_default!H4*VLOOKUP("TP2",Waste_Generation_S3!A1:C100,3,FALSE)</f>
        <v>0.28507000815771838</v>
      </c>
      <c r="I4" s="6">
        <f>OEV_Pathways_default_default!I4*VLOOKUP("TP2",Waste_Generation_S3!A1:C100,3,FALSE)</f>
        <v>0.32895382910105708</v>
      </c>
      <c r="J4" s="6">
        <f>OEV_Pathways_default_default!J4*VLOOKUP("TP2",Waste_Generation_S3!A1:C100,3,FALSE)</f>
        <v>0.18269487602899079</v>
      </c>
      <c r="K4" s="6">
        <f>OEV_Pathways_default_default!K4*VLOOKUP("TP2",Waste_Generation_S3!A1:C100,3,FALSE)</f>
        <v>4.6654051395416694E-2</v>
      </c>
      <c r="L4" s="6">
        <f>OEV_Pathways_default_default!L4*VLOOKUP("TP2",Waste_Generation_S3!A1:C100,3,FALSE)</f>
        <v>0.10408951498149205</v>
      </c>
      <c r="M4" s="6">
        <f>OEV_Pathways_default_default!M4*VLOOKUP("TP2",Waste_Generation_S3!A1:C100,3,FALSE)</f>
        <v>0.17949877955338667</v>
      </c>
      <c r="N4" s="6">
        <f>OEV_Pathways_default_default!N4*VLOOKUP("TP2",Waste_Generation_S3!A1:C100,3,FALSE)</f>
        <v>4.3838270022968327E-2</v>
      </c>
      <c r="O4" s="6">
        <f>OEV_Pathways_default_default!O4*VLOOKUP("TP2",Waste_Generation_S3!A1:C100,3,FALSE)</f>
        <v>5.5307600201288422E-2</v>
      </c>
      <c r="P4" s="6">
        <f>OEV_Pathways_default_default!P4*VLOOKUP("TP2",Waste_Generation_S3!A1:C100,3,FALSE)</f>
        <v>5.6978840403919991E-2</v>
      </c>
      <c r="Q4" s="6">
        <f>OEV_Pathways_default_default!Q4*VLOOKUP("TP2",Waste_Generation_S3!A1:C100,3,FALSE)</f>
        <v>1.9938919192863487</v>
      </c>
    </row>
    <row r="5" spans="1:17" x14ac:dyDescent="0.35">
      <c r="A5" s="5" t="s">
        <v>4</v>
      </c>
      <c r="B5" s="6">
        <f>OEV_Pathways_default_default!B5*VLOOKUP("TP3",Waste_Generation_S3!A1:C100,3,FALSE)</f>
        <v>0.31903968842526903</v>
      </c>
      <c r="C5" s="6">
        <f>OEV_Pathways_default_default!C5*VLOOKUP("TP3",Waste_Generation_S3!A1:C100,3,FALSE)</f>
        <v>0.13288465427072715</v>
      </c>
      <c r="D5" s="6">
        <f>OEV_Pathways_default_default!D5*VLOOKUP("TP3",Waste_Generation_S3!A1:C100,3,FALSE)</f>
        <v>1.6969408336404368</v>
      </c>
      <c r="E5" s="6">
        <f>OEV_Pathways_default_default!E5*VLOOKUP("TP3",Waste_Generation_S3!A1:C100,3,FALSE)</f>
        <v>0.44899810050627326</v>
      </c>
      <c r="F5" s="6">
        <f>OEV_Pathways_default_default!F5*VLOOKUP("TP3",Waste_Generation_S3!A1:C100,3,FALSE)</f>
        <v>0.25368384831744806</v>
      </c>
      <c r="G5" s="6">
        <f>OEV_Pathways_default_default!G5*VLOOKUP("TP3",Waste_Generation_S3!A1:C100,3,FALSE)</f>
        <v>0.20697762554886931</v>
      </c>
      <c r="H5" s="6">
        <f>OEV_Pathways_default_default!H5*VLOOKUP("TP3",Waste_Generation_S3!A1:C100,3,FALSE)</f>
        <v>0.42760501223657765</v>
      </c>
      <c r="I5" s="6">
        <f>OEV_Pathways_default_default!I5*VLOOKUP("TP3",Waste_Generation_S3!A1:C100,3,FALSE)</f>
        <v>0.49343074365158573</v>
      </c>
      <c r="J5" s="6">
        <f>OEV_Pathways_default_default!J5*VLOOKUP("TP3",Waste_Generation_S3!A1:C100,3,FALSE)</f>
        <v>0.27404231404348622</v>
      </c>
      <c r="K5" s="6">
        <f>OEV_Pathways_default_default!K5*VLOOKUP("TP3",Waste_Generation_S3!A1:C100,3,FALSE)</f>
        <v>6.9981077093125052E-2</v>
      </c>
      <c r="L5" s="6">
        <f>OEV_Pathways_default_default!L5*VLOOKUP("TP3",Waste_Generation_S3!A1:C100,3,FALSE)</f>
        <v>0.1561342724722381</v>
      </c>
      <c r="M5" s="6">
        <f>OEV_Pathways_default_default!M5*VLOOKUP("TP3",Waste_Generation_S3!A1:C100,3,FALSE)</f>
        <v>0.26924816933008006</v>
      </c>
      <c r="N5" s="6">
        <f>OEV_Pathways_default_default!N5*VLOOKUP("TP3",Waste_Generation_S3!A1:C100,3,FALSE)</f>
        <v>6.5757405034452501E-2</v>
      </c>
      <c r="O5" s="6">
        <f>OEV_Pathways_default_default!O5*VLOOKUP("TP3",Waste_Generation_S3!A1:C100,3,FALSE)</f>
        <v>8.296140030193265E-2</v>
      </c>
      <c r="P5" s="6">
        <f>OEV_Pathways_default_default!P5*VLOOKUP("TP3",Waste_Generation_S3!A1:C100,3,FALSE)</f>
        <v>8.5468260605880003E-2</v>
      </c>
      <c r="Q5" s="6">
        <f>OEV_Pathways_default_default!Q5*VLOOKUP("TP3",Waste_Generation_S3!A1:C100,3,FALSE)</f>
        <v>2.9908378789295234</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CA_Pathways_default_S1!B2-TUM_default_S1_Util!B2</f>
        <v>0.61550357945186041</v>
      </c>
      <c r="C2" s="6">
        <f>CA_Pathways_default_S1!C2-TUM_default_S1_Util!C2</f>
        <v>1.760744428955207E-2</v>
      </c>
      <c r="D2" s="6">
        <f>CA_Pathways_default_S1!D2-TUM_default_S1_Util!D2</f>
        <v>0.94955085541328044</v>
      </c>
      <c r="E2" s="6">
        <f>CA_Pathways_default_S1!E2-TUM_default_S1_Util!E2</f>
        <v>0.30457773784218012</v>
      </c>
      <c r="F2" s="6">
        <f>CA_Pathways_default_S1!F2-TUM_default_S1_Util!F2</f>
        <v>0.24573261076146136</v>
      </c>
      <c r="G2" s="6">
        <f>CA_Pathways_default_S1!G2-TUM_default_S1_Util!G2</f>
        <v>2.6297887386214028E-2</v>
      </c>
      <c r="H2" s="6">
        <f>CA_Pathways_default_S1!H2-TUM_default_S1_Util!H2</f>
        <v>0.19902523640687481</v>
      </c>
      <c r="I2" s="6">
        <f>CA_Pathways_default_S1!I2-TUM_default_S1_Util!I2</f>
        <v>0.14222445949443632</v>
      </c>
      <c r="J2" s="6">
        <f>CA_Pathways_default_S1!J2-TUM_default_S1_Util!J2</f>
        <v>0.14257975851548296</v>
      </c>
      <c r="K2" s="6">
        <f>CA_Pathways_default_S1!K2-TUM_default_S1_Util!K2</f>
        <v>2.0189282593811336E-2</v>
      </c>
      <c r="L2" s="6">
        <f>CA_Pathways_default_S1!L2-TUM_default_S1_Util!L2</f>
        <v>9.6764993840711702E-2</v>
      </c>
      <c r="M2" s="6">
        <f>CA_Pathways_default_S1!M2-TUM_default_S1_Util!M2</f>
        <v>0.23021895793039659</v>
      </c>
      <c r="N2" s="6">
        <f>CA_Pathways_default_S1!N2-TUM_default_S1_Util!N2</f>
        <v>6.1513919989614647E-2</v>
      </c>
      <c r="O2" s="6">
        <f>CA_Pathways_default_S1!O2-TUM_default_S1_Util!O2</f>
        <v>1.5601603740211188E-2</v>
      </c>
      <c r="P2" s="6">
        <f>CA_Pathways_default_S1!P2-TUM_default_S1_Util!P2</f>
        <v>5.4442321953802948E-2</v>
      </c>
      <c r="Q2" s="6">
        <f>CA_Pathways_default_S1!Q2-TUM_default_S1_Util!Q2</f>
        <v>0.50624343629699464</v>
      </c>
    </row>
    <row r="3" spans="1:17" x14ac:dyDescent="0.35">
      <c r="A3" s="5" t="s">
        <v>2</v>
      </c>
      <c r="B3" s="6">
        <f>CA_Pathways_default_S1!B3-TUM_default_S1_Util!B3</f>
        <v>0.38796988050487158</v>
      </c>
      <c r="C3" s="6">
        <f>CA_Pathways_default_S1!C3-TUM_default_S1_Util!C3</f>
        <v>1.1276703852642015E-3</v>
      </c>
      <c r="D3" s="6">
        <f>CA_Pathways_default_S1!D3-TUM_default_S1_Util!D3</f>
        <v>-5.459132004155598E-2</v>
      </c>
      <c r="E3" s="6">
        <f>CA_Pathways_default_S1!E3-TUM_default_S1_Util!E3</f>
        <v>8.3333082574826786E-3</v>
      </c>
      <c r="F3" s="6">
        <f>CA_Pathways_default_S1!F3-TUM_default_S1_Util!F3</f>
        <v>1.2237261243062195E-3</v>
      </c>
      <c r="G3" s="6">
        <f>CA_Pathways_default_S1!G3-TUM_default_S1_Util!G3</f>
        <v>-6.260722834438401E-4</v>
      </c>
      <c r="H3" s="6">
        <f>CA_Pathways_default_S1!H3-TUM_default_S1_Util!H3</f>
        <v>-2.5865978290844777E-2</v>
      </c>
      <c r="I3" s="6">
        <f>CA_Pathways_default_S1!I3-TUM_default_S1_Util!I3</f>
        <v>-1.3647116230014453E-2</v>
      </c>
      <c r="J3" s="6">
        <f>CA_Pathways_default_S1!J3-TUM_default_S1_Util!J3</f>
        <v>-2.4519507615955692E-2</v>
      </c>
      <c r="K3" s="6">
        <f>CA_Pathways_default_S1!K3-TUM_default_S1_Util!K3</f>
        <v>-5.8123867442012866E-4</v>
      </c>
      <c r="L3" s="6">
        <f>CA_Pathways_default_S1!L3-TUM_default_S1_Util!L3</f>
        <v>-1.3956275198972991E-2</v>
      </c>
      <c r="M3" s="6">
        <f>CA_Pathways_default_S1!M3-TUM_default_S1_Util!M3</f>
        <v>4.3590535917997046E-3</v>
      </c>
      <c r="N3" s="6">
        <f>CA_Pathways_default_S1!N3-TUM_default_S1_Util!N3</f>
        <v>-7.3116962474937099E-4</v>
      </c>
      <c r="O3" s="6">
        <f>CA_Pathways_default_S1!O3-TUM_default_S1_Util!O3</f>
        <v>3.3531100191996985E-3</v>
      </c>
      <c r="P3" s="6">
        <f>CA_Pathways_default_S1!P3-TUM_default_S1_Util!P3</f>
        <v>2.3904614370896145E-3</v>
      </c>
      <c r="Q3" s="6">
        <f>CA_Pathways_default_S1!Q3-TUM_default_S1_Util!Q3</f>
        <v>7.5579897657430312E-2</v>
      </c>
    </row>
    <row r="4" spans="1:17" x14ac:dyDescent="0.35">
      <c r="A4" s="5" t="s">
        <v>3</v>
      </c>
      <c r="B4" s="6">
        <f>CA_Pathways_default_S1!B4-TUM_default_S1_Util!B4</f>
        <v>9.4864579834030571E-2</v>
      </c>
      <c r="C4" s="6">
        <f>CA_Pathways_default_S1!C4-TUM_default_S1_Util!C4</f>
        <v>7.2671648484482973E-3</v>
      </c>
      <c r="D4" s="6">
        <f>CA_Pathways_default_S1!D4-TUM_default_S1_Util!D4</f>
        <v>0.33848551908346314</v>
      </c>
      <c r="E4" s="6">
        <f>CA_Pathways_default_S1!E4-TUM_default_S1_Util!E4</f>
        <v>0.14378493845425475</v>
      </c>
      <c r="F4" s="6">
        <f>CA_Pathways_default_S1!F4-TUM_default_S1_Util!F4</f>
        <v>9.8043515255381089E-2</v>
      </c>
      <c r="G4" s="6">
        <f>CA_Pathways_default_S1!G4-TUM_default_S1_Util!G4</f>
        <v>1.1768088627530766E-2</v>
      </c>
      <c r="H4" s="6">
        <f>CA_Pathways_default_S1!H4-TUM_default_S1_Util!H4</f>
        <v>8.7020967923571113E-2</v>
      </c>
      <c r="I4" s="6">
        <f>CA_Pathways_default_S1!I4-TUM_default_S1_Util!I4</f>
        <v>6.0214552819596659E-2</v>
      </c>
      <c r="J4" s="6">
        <f>CA_Pathways_default_S1!J4-TUM_default_S1_Util!J4</f>
        <v>6.2740206685411165E-2</v>
      </c>
      <c r="K4" s="6">
        <f>CA_Pathways_default_S1!K4-TUM_default_S1_Util!K4</f>
        <v>7.1686557140788702E-3</v>
      </c>
      <c r="L4" s="6">
        <f>CA_Pathways_default_S1!L4-TUM_default_S1_Util!L4</f>
        <v>4.215118230851897E-2</v>
      </c>
      <c r="M4" s="6">
        <f>CA_Pathways_default_S1!M4-TUM_default_S1_Util!M4</f>
        <v>0.1126722814004972</v>
      </c>
      <c r="N4" s="6">
        <f>CA_Pathways_default_S1!N4-TUM_default_S1_Util!N4</f>
        <v>2.5522593933813748E-2</v>
      </c>
      <c r="O4" s="6">
        <f>CA_Pathways_default_S1!O4-TUM_default_S1_Util!O4</f>
        <v>4.745651430964894E-3</v>
      </c>
      <c r="P4" s="6">
        <f>CA_Pathways_default_S1!P4-TUM_default_S1_Util!P4</f>
        <v>1.6684680079025578E-2</v>
      </c>
      <c r="Q4" s="6">
        <f>CA_Pathways_default_S1!Q4-TUM_default_S1_Util!Q4</f>
        <v>0.1829892063193225</v>
      </c>
    </row>
    <row r="5" spans="1:17" x14ac:dyDescent="0.35">
      <c r="A5" s="5" t="s">
        <v>4</v>
      </c>
      <c r="B5" s="6">
        <f>CA_Pathways_default_S1!B5-TUM_default_S1_Util!B5</f>
        <v>0.13266911911295826</v>
      </c>
      <c r="C5" s="6">
        <f>CA_Pathways_default_S1!C5-TUM_default_S1_Util!C5</f>
        <v>9.2126090558395726E-3</v>
      </c>
      <c r="D5" s="6">
        <f>CA_Pathways_default_S1!D5-TUM_default_S1_Util!D5</f>
        <v>0.66565665637137317</v>
      </c>
      <c r="E5" s="6">
        <f>CA_Pathways_default_S1!E5-TUM_default_S1_Util!E5</f>
        <v>0.15245949113044269</v>
      </c>
      <c r="F5" s="6">
        <f>CA_Pathways_default_S1!F5-TUM_default_S1_Util!F5</f>
        <v>0.14646536938177399</v>
      </c>
      <c r="G5" s="6">
        <f>CA_Pathways_default_S1!G5-TUM_default_S1_Util!G5</f>
        <v>1.5155871042127098E-2</v>
      </c>
      <c r="H5" s="6">
        <f>CA_Pathways_default_S1!H5-TUM_default_S1_Util!H5</f>
        <v>0.1378702467741485</v>
      </c>
      <c r="I5" s="6">
        <f>CA_Pathways_default_S1!I5-TUM_default_S1_Util!I5</f>
        <v>9.5657022904854089E-2</v>
      </c>
      <c r="J5" s="6">
        <f>CA_Pathways_default_S1!J5-TUM_default_S1_Util!J5</f>
        <v>0.1043590594460275</v>
      </c>
      <c r="K5" s="6">
        <f>CA_Pathways_default_S1!K5-TUM_default_S1_Util!K5</f>
        <v>1.3601865554152593E-2</v>
      </c>
      <c r="L5" s="6">
        <f>CA_Pathways_default_S1!L5-TUM_default_S1_Util!L5</f>
        <v>6.8570086731165728E-2</v>
      </c>
      <c r="M5" s="6">
        <f>CA_Pathways_default_S1!M5-TUM_default_S1_Util!M5</f>
        <v>0.11318762293809971</v>
      </c>
      <c r="N5" s="6">
        <f>CA_Pathways_default_S1!N5-TUM_default_S1_Util!N5</f>
        <v>3.672249568055027E-2</v>
      </c>
      <c r="O5" s="6">
        <f>CA_Pathways_default_S1!O5-TUM_default_S1_Util!O5</f>
        <v>7.5028422900465944E-3</v>
      </c>
      <c r="P5" s="6">
        <f>CA_Pathways_default_S1!P5-TUM_default_S1_Util!P5</f>
        <v>3.5367180437687752E-2</v>
      </c>
      <c r="Q5" s="6">
        <f>CA_Pathways_default_S1!Q5-TUM_default_S1_Util!Q5</f>
        <v>0.2476743323202418</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1_PAH_RD!B22*LCI_default_S1!L29)+(supply_chain_S1_PAH_RD!B23*LCI_default_S1!L30)+(supply_chain_S1_PAH_RD!B24*LCI_default_S1!L31)+(supply_chain_S1_PAH_RD!B25*LCI_default_S1!L32)+(supply_chain_S1_PAH_RD!B26*LCI_default_S1!L33)+(supply_chain_S1_PAH_RD!B27*LCI_default_S1!L34)+(supply_chain_S1_PAH_RD!B28*LCI_default_S1!L35)+(supply_chain_S1_PAH_RD!B32*LCI_default_S1!L39))/LCIA_Methods!D2</f>
        <v>-0.1493227938942874</v>
      </c>
      <c r="C2" s="6">
        <f>(+(supply_chain_S1_PAH_RD!B22*LCI_default_S1!M29)+(supply_chain_S1_PAH_RD!B23*LCI_default_S1!M30)+(supply_chain_S1_PAH_RD!B24*LCI_default_S1!M31)+(supply_chain_S1_PAH_RD!B25*LCI_default_S1!M32)+(supply_chain_S1_PAH_RD!B26*LCI_default_S1!M33)+(supply_chain_S1_PAH_RD!B27*LCI_default_S1!M34)+(supply_chain_S1_PAH_RD!B28*LCI_default_S1!M35)+(supply_chain_S1_PAH_RD!B32*LCI_default_S1!M39))/LCIA_Methods!D3</f>
        <v>-5.5013436866196783E-3</v>
      </c>
      <c r="D2" s="6">
        <f>(+(supply_chain_S1_PAH_RD!B22*LCI_default_S1!N29)+(supply_chain_S1_PAH_RD!B23*LCI_default_S1!N30)+(supply_chain_S1_PAH_RD!B24*LCI_default_S1!N31)+(supply_chain_S1_PAH_RD!B25*LCI_default_S1!N32)+(supply_chain_S1_PAH_RD!B26*LCI_default_S1!N33)+(supply_chain_S1_PAH_RD!B27*LCI_default_S1!N34)+(supply_chain_S1_PAH_RD!B28*LCI_default_S1!N35)+(supply_chain_S1_PAH_RD!B32*LCI_default_S1!N39))/LCIA_Methods!D4</f>
        <v>-0.30305249340437157</v>
      </c>
      <c r="E2" s="6">
        <f>(+(supply_chain_S1_PAH_RD!B22*LCI_default_S1!O29)+(supply_chain_S1_PAH_RD!B23*LCI_default_S1!O30)+(supply_chain_S1_PAH_RD!B24*LCI_default_S1!O31)+(supply_chain_S1_PAH_RD!B25*LCI_default_S1!O32)+(supply_chain_S1_PAH_RD!B26*LCI_default_S1!O33)+(supply_chain_S1_PAH_RD!B27*LCI_default_S1!O34)+(supply_chain_S1_PAH_RD!B28*LCI_default_S1!O35)+(supply_chain_S1_PAH_RD!B32*LCI_default_S1!O39))/LCIA_Methods!D5</f>
        <v>-6.1010471208780524E-2</v>
      </c>
      <c r="F2" s="6">
        <f>(+(supply_chain_S1_PAH_RD!B22*LCI_default_S1!P29)+(supply_chain_S1_PAH_RD!B23*LCI_default_S1!P30)+(supply_chain_S1_PAH_RD!B24*LCI_default_S1!P31)+(supply_chain_S1_PAH_RD!B25*LCI_default_S1!P32)+(supply_chain_S1_PAH_RD!B26*LCI_default_S1!P33)+(supply_chain_S1_PAH_RD!B27*LCI_default_S1!P34)+(supply_chain_S1_PAH_RD!B28*LCI_default_S1!P35)+(supply_chain_S1_PAH_RD!B32*LCI_default_S1!P39))/LCIA_Methods!D6</f>
        <v>-1.803120145404281E-2</v>
      </c>
      <c r="G2" s="6">
        <f>(+(supply_chain_S1_PAH_RD!B22*LCI_default_S1!Q29)+(supply_chain_S1_PAH_RD!B23*LCI_default_S1!Q30)+(supply_chain_S1_PAH_RD!B24*LCI_default_S1!Q31)+(supply_chain_S1_PAH_RD!B25*LCI_default_S1!Q32)+(supply_chain_S1_PAH_RD!B26*LCI_default_S1!Q33)+(supply_chain_S1_PAH_RD!B27*LCI_default_S1!Q34)+(supply_chain_S1_PAH_RD!B28*LCI_default_S1!Q35)+(supply_chain_S1_PAH_RD!B32*LCI_default_S1!Q39))/LCIA_Methods!D7</f>
        <v>-3.0673088548878345E-3</v>
      </c>
      <c r="H2" s="6">
        <f>(+(supply_chain_S1_PAH_RD!B22*LCI_default_S1!R29)+(supply_chain_S1_PAH_RD!B23*LCI_default_S1!R30)+(supply_chain_S1_PAH_RD!B24*LCI_default_S1!R31)+(supply_chain_S1_PAH_RD!B25*LCI_default_S1!R32)+(supply_chain_S1_PAH_RD!B26*LCI_default_S1!R33)+(supply_chain_S1_PAH_RD!B27*LCI_default_S1!R34)+(supply_chain_S1_PAH_RD!B28*LCI_default_S1!R35)+(supply_chain_S1_PAH_RD!B32*LCI_default_S1!R39))/LCIA_Methods!D8</f>
        <v>-5.3250647795634001E-2</v>
      </c>
      <c r="I2" s="6">
        <f>(+(supply_chain_S1_PAH_RD!B22*LCI_default_S1!S29)+(supply_chain_S1_PAH_RD!B23*LCI_default_S1!S30)+(supply_chain_S1_PAH_RD!B24*LCI_default_S1!S31)+(supply_chain_S1_PAH_RD!B25*LCI_default_S1!S32)+(supply_chain_S1_PAH_RD!B26*LCI_default_S1!S33)+(supply_chain_S1_PAH_RD!B27*LCI_default_S1!S34)+(supply_chain_S1_PAH_RD!B28*LCI_default_S1!S35)+(supply_chain_S1_PAH_RD!B32*LCI_default_S1!S39))/LCIA_Methods!D9</f>
        <v>-3.8599616851590274E-2</v>
      </c>
      <c r="J2" s="6">
        <f>(+(supply_chain_S1_PAH_RD!B22*LCI_default_S1!T29)+(supply_chain_S1_PAH_RD!B23*LCI_default_S1!T30)+(supply_chain_S1_PAH_RD!B24*LCI_default_S1!T31)+(supply_chain_S1_PAH_RD!B25*LCI_default_S1!T32)+(supply_chain_S1_PAH_RD!B26*LCI_default_S1!T33)+(supply_chain_S1_PAH_RD!B27*LCI_default_S1!T34)+(supply_chain_S1_PAH_RD!B28*LCI_default_S1!T35)+(supply_chain_S1_PAH_RD!B32*LCI_default_S1!T39))/LCIA_Methods!D10</f>
        <v>-4.4789911736316003E-2</v>
      </c>
      <c r="K2" s="6">
        <f>(+(supply_chain_S1_PAH_RD!B22*LCI_default_S1!U29)+(supply_chain_S1_PAH_RD!B23*LCI_default_S1!U30)+(supply_chain_S1_PAH_RD!B24*LCI_default_S1!U31)+(supply_chain_S1_PAH_RD!B25*LCI_default_S1!U32)+(supply_chain_S1_PAH_RD!B26*LCI_default_S1!U33)+(supply_chain_S1_PAH_RD!B27*LCI_default_S1!U34)+(supply_chain_S1_PAH_RD!B28*LCI_default_S1!U35)+(supply_chain_S1_PAH_RD!B32*LCI_default_S1!U39))/LCIA_Methods!D11</f>
        <v>-1.8116908820802986E-2</v>
      </c>
      <c r="L2" s="6">
        <f>(+(supply_chain_S1_PAH_RD!B22*LCI_default_S1!V29)+(supply_chain_S1_PAH_RD!B23*LCI_default_S1!V30)+(supply_chain_S1_PAH_RD!B24*LCI_default_S1!V31)+(supply_chain_S1_PAH_RD!B25*LCI_default_S1!V32)+(supply_chain_S1_PAH_RD!B26*LCI_default_S1!V33)+(supply_chain_S1_PAH_RD!B27*LCI_default_S1!V34)+(supply_chain_S1_PAH_RD!B28*LCI_default_S1!V35)+(supply_chain_S1_PAH_RD!B32*LCI_default_S1!V39))/LCIA_Methods!D12</f>
        <v>-2.4693829149240652E-2</v>
      </c>
      <c r="M2" s="6">
        <f>(+(supply_chain_S1_PAH_RD!B22*LCI_default_S1!W29)+(supply_chain_S1_PAH_RD!B23*LCI_default_S1!W30)+(supply_chain_S1_PAH_RD!B24*LCI_default_S1!W31)+(supply_chain_S1_PAH_RD!B25*LCI_default_S1!W32)+(supply_chain_S1_PAH_RD!B26*LCI_default_S1!W33)+(supply_chain_S1_PAH_RD!B27*LCI_default_S1!W34)+(supply_chain_S1_PAH_RD!B28*LCI_default_S1!W35)+(supply_chain_S1_PAH_RD!B32*LCI_default_S1!W39))/LCIA_Methods!D13</f>
        <v>-1.8095471744309147E-2</v>
      </c>
      <c r="N2" s="6">
        <f>(+(supply_chain_S1_PAH_RD!B22*LCI_default_S1!X29)+(supply_chain_S1_PAH_RD!B23*LCI_default_S1!X30)+(supply_chain_S1_PAH_RD!B24*LCI_default_S1!X31)+(supply_chain_S1_PAH_RD!B25*LCI_default_S1!X32)+(supply_chain_S1_PAH_RD!B26*LCI_default_S1!X33)+(supply_chain_S1_PAH_RD!B27*LCI_default_S1!X34)+(supply_chain_S1_PAH_RD!B28*LCI_default_S1!X35)+(supply_chain_S1_PAH_RD!B32*LCI_default_S1!X39))/LCIA_Methods!D14</f>
        <v>-2.4666931156818875E-3</v>
      </c>
      <c r="O2" s="6">
        <f>(+(supply_chain_S1_PAH_RD!B22*LCI_default_S1!Y29)+(supply_chain_S1_PAH_RD!B23*LCI_default_S1!Y30)+(supply_chain_S1_PAH_RD!B24*LCI_default_S1!Y31)+(supply_chain_S1_PAH_RD!B25*LCI_default_S1!Y32)+(supply_chain_S1_PAH_RD!B26*LCI_default_S1!Y33)+(supply_chain_S1_PAH_RD!B27*LCI_default_S1!Y34)+(supply_chain_S1_PAH_RD!B28*LCI_default_S1!Y35)+(supply_chain_S1_PAH_RD!B32*LCI_default_S1!Y39))/LCIA_Methods!D15</f>
        <v>-1.8858576763964047E-2</v>
      </c>
      <c r="P2" s="6">
        <f>(+(supply_chain_S1_PAH_RD!B22*LCI_default_S1!Z29)+(supply_chain_S1_PAH_RD!B23*LCI_default_S1!Z30)+(supply_chain_S1_PAH_RD!B24*LCI_default_S1!Z31)+(supply_chain_S1_PAH_RD!B25*LCI_default_S1!Z32)+(supply_chain_S1_PAH_RD!B26*LCI_default_S1!Z33)+(supply_chain_S1_PAH_RD!B27*LCI_default_S1!Z34)+(supply_chain_S1_PAH_RD!B28*LCI_default_S1!Z35)+(supply_chain_S1_PAH_RD!B32*LCI_default_S1!Z39))/LCIA_Methods!D16</f>
        <v>-2.0466585954333913E-2</v>
      </c>
      <c r="Q2" s="6">
        <f>(+(supply_chain_S1_PAH_RD!B22*LCI_default_S1!AA29)+(supply_chain_S1_PAH_RD!B23*LCI_default_S1!AA30)+(supply_chain_S1_PAH_RD!B24*LCI_default_S1!AA31)+(supply_chain_S1_PAH_RD!B25*LCI_default_S1!AA32)+(supply_chain_S1_PAH_RD!B26*LCI_default_S1!AA33)+(supply_chain_S1_PAH_RD!B27*LCI_default_S1!AA34)+(supply_chain_S1_PAH_RD!B28*LCI_default_S1!AA35)+(supply_chain_S1_PAH_RD!B32*LCI_default_S1!AA39))/LCIA_Methods!D17</f>
        <v>-0.32138617286043519</v>
      </c>
    </row>
    <row r="3" spans="1:17" x14ac:dyDescent="0.35">
      <c r="A3" s="5" t="s">
        <v>2</v>
      </c>
      <c r="B3" s="6">
        <f>(+(supply_chain_S1_TP1!B22*LCI_default_S1!L29)+(supply_chain_S1_TP1!B23*LCI_default_S1!L30)+(supply_chain_S1_TP1!B24*LCI_default_S1!L31)+(supply_chain_S1_TP1!B25*LCI_default_S1!L32)+(supply_chain_S1_TP1!B26*LCI_default_S1!L33)+(supply_chain_S1_TP1!B27*LCI_default_S1!L34)+(supply_chain_S1_TP1!B28*LCI_default_S1!L35)+(supply_chain_S1_TP1!B32*LCI_default_S1!L39))/LCIA_Methods!D2</f>
        <v>-0.1493227938942874</v>
      </c>
      <c r="C3" s="6">
        <f>(+(supply_chain_S1_TP1!B22*LCI_default_S1!M29)+(supply_chain_S1_TP1!B23*LCI_default_S1!M30)+(supply_chain_S1_TP1!B24*LCI_default_S1!M31)+(supply_chain_S1_TP1!B25*LCI_default_S1!M32)+(supply_chain_S1_TP1!B26*LCI_default_S1!M33)+(supply_chain_S1_TP1!B27*LCI_default_S1!M34)+(supply_chain_S1_TP1!B28*LCI_default_S1!M35)+(supply_chain_S1_TP1!B32*LCI_default_S1!M39))/LCIA_Methods!D3</f>
        <v>-5.5013436866196783E-3</v>
      </c>
      <c r="D3" s="6">
        <f>(+(supply_chain_S1_TP1!B22*LCI_default_S1!N29)+(supply_chain_S1_TP1!B23*LCI_default_S1!N30)+(supply_chain_S1_TP1!B24*LCI_default_S1!N31)+(supply_chain_S1_TP1!B25*LCI_default_S1!N32)+(supply_chain_S1_TP1!B26*LCI_default_S1!N33)+(supply_chain_S1_TP1!B27*LCI_default_S1!N34)+(supply_chain_S1_TP1!B28*LCI_default_S1!N35)+(supply_chain_S1_TP1!B32*LCI_default_S1!N39))/LCIA_Methods!D4</f>
        <v>-0.30305249340437157</v>
      </c>
      <c r="E3" s="6">
        <f>(+(supply_chain_S1_TP1!B22*LCI_default_S1!O29)+(supply_chain_S1_TP1!B23*LCI_default_S1!O30)+(supply_chain_S1_TP1!B24*LCI_default_S1!O31)+(supply_chain_S1_TP1!B25*LCI_default_S1!O32)+(supply_chain_S1_TP1!B26*LCI_default_S1!O33)+(supply_chain_S1_TP1!B27*LCI_default_S1!O34)+(supply_chain_S1_TP1!B28*LCI_default_S1!O35)+(supply_chain_S1_TP1!B32*LCI_default_S1!O39))/LCIA_Methods!D5</f>
        <v>-6.1010471208780524E-2</v>
      </c>
      <c r="F3" s="6">
        <f>(+(supply_chain_S1_TP1!B22*LCI_default_S1!P29)+(supply_chain_S1_TP1!B23*LCI_default_S1!P30)+(supply_chain_S1_TP1!B24*LCI_default_S1!P31)+(supply_chain_S1_TP1!B25*LCI_default_S1!P32)+(supply_chain_S1_TP1!B26*LCI_default_S1!P33)+(supply_chain_S1_TP1!B27*LCI_default_S1!P34)+(supply_chain_S1_TP1!B28*LCI_default_S1!P35)+(supply_chain_S1_TP1!B32*LCI_default_S1!P39))/LCIA_Methods!D6</f>
        <v>-1.803120145404281E-2</v>
      </c>
      <c r="G3" s="6">
        <f>(+(supply_chain_S1_TP1!B22*LCI_default_S1!Q29)+(supply_chain_S1_TP1!B23*LCI_default_S1!Q30)+(supply_chain_S1_TP1!B24*LCI_default_S1!Q31)+(supply_chain_S1_TP1!B25*LCI_default_S1!Q32)+(supply_chain_S1_TP1!B26*LCI_default_S1!Q33)+(supply_chain_S1_TP1!B27*LCI_default_S1!Q34)+(supply_chain_S1_TP1!B28*LCI_default_S1!Q35)+(supply_chain_S1_TP1!B32*LCI_default_S1!Q39))/LCIA_Methods!D7</f>
        <v>-3.0673088548878345E-3</v>
      </c>
      <c r="H3" s="6">
        <f>(+(supply_chain_S1_TP1!B22*LCI_default_S1!R29)+(supply_chain_S1_TP1!B23*LCI_default_S1!R30)+(supply_chain_S1_TP1!B24*LCI_default_S1!R31)+(supply_chain_S1_TP1!B25*LCI_default_S1!R32)+(supply_chain_S1_TP1!B26*LCI_default_S1!R33)+(supply_chain_S1_TP1!B27*LCI_default_S1!R34)+(supply_chain_S1_TP1!B28*LCI_default_S1!R35)+(supply_chain_S1_TP1!B32*LCI_default_S1!R39))/LCIA_Methods!D8</f>
        <v>-5.3250647795634001E-2</v>
      </c>
      <c r="I3" s="6">
        <f>(+(supply_chain_S1_TP1!B22*LCI_default_S1!S29)+(supply_chain_S1_TP1!B23*LCI_default_S1!S30)+(supply_chain_S1_TP1!B24*LCI_default_S1!S31)+(supply_chain_S1_TP1!B25*LCI_default_S1!S32)+(supply_chain_S1_TP1!B26*LCI_default_S1!S33)+(supply_chain_S1_TP1!B27*LCI_default_S1!S34)+(supply_chain_S1_TP1!B28*LCI_default_S1!S35)+(supply_chain_S1_TP1!B32*LCI_default_S1!S39))/LCIA_Methods!D9</f>
        <v>-3.8599616851590274E-2</v>
      </c>
      <c r="J3" s="6">
        <f>(+(supply_chain_S1_TP1!B22*LCI_default_S1!T29)+(supply_chain_S1_TP1!B23*LCI_default_S1!T30)+(supply_chain_S1_TP1!B24*LCI_default_S1!T31)+(supply_chain_S1_TP1!B25*LCI_default_S1!T32)+(supply_chain_S1_TP1!B26*LCI_default_S1!T33)+(supply_chain_S1_TP1!B27*LCI_default_S1!T34)+(supply_chain_S1_TP1!B28*LCI_default_S1!T35)+(supply_chain_S1_TP1!B32*LCI_default_S1!T39))/LCIA_Methods!D10</f>
        <v>-4.4789911736316003E-2</v>
      </c>
      <c r="K3" s="6">
        <f>(+(supply_chain_S1_TP1!B22*LCI_default_S1!U29)+(supply_chain_S1_TP1!B23*LCI_default_S1!U30)+(supply_chain_S1_TP1!B24*LCI_default_S1!U31)+(supply_chain_S1_TP1!B25*LCI_default_S1!U32)+(supply_chain_S1_TP1!B26*LCI_default_S1!U33)+(supply_chain_S1_TP1!B27*LCI_default_S1!U34)+(supply_chain_S1_TP1!B28*LCI_default_S1!U35)+(supply_chain_S1_TP1!B32*LCI_default_S1!U39))/LCIA_Methods!D11</f>
        <v>-1.8116908820802986E-2</v>
      </c>
      <c r="L3" s="6">
        <f>(+(supply_chain_S1_TP1!B22*LCI_default_S1!V29)+(supply_chain_S1_TP1!B23*LCI_default_S1!V30)+(supply_chain_S1_TP1!B24*LCI_default_S1!V31)+(supply_chain_S1_TP1!B25*LCI_default_S1!V32)+(supply_chain_S1_TP1!B26*LCI_default_S1!V33)+(supply_chain_S1_TP1!B27*LCI_default_S1!V34)+(supply_chain_S1_TP1!B28*LCI_default_S1!V35)+(supply_chain_S1_TP1!B32*LCI_default_S1!V39))/LCIA_Methods!D12</f>
        <v>-2.4693829149240652E-2</v>
      </c>
      <c r="M3" s="6">
        <f>(+(supply_chain_S1_TP1!B22*LCI_default_S1!W29)+(supply_chain_S1_TP1!B23*LCI_default_S1!W30)+(supply_chain_S1_TP1!B24*LCI_default_S1!W31)+(supply_chain_S1_TP1!B25*LCI_default_S1!W32)+(supply_chain_S1_TP1!B26*LCI_default_S1!W33)+(supply_chain_S1_TP1!B27*LCI_default_S1!W34)+(supply_chain_S1_TP1!B28*LCI_default_S1!W35)+(supply_chain_S1_TP1!B32*LCI_default_S1!W39))/LCIA_Methods!D13</f>
        <v>-1.8095471744309147E-2</v>
      </c>
      <c r="N3" s="6">
        <f>(+(supply_chain_S1_TP1!B22*LCI_default_S1!X29)+(supply_chain_S1_TP1!B23*LCI_default_S1!X30)+(supply_chain_S1_TP1!B24*LCI_default_S1!X31)+(supply_chain_S1_TP1!B25*LCI_default_S1!X32)+(supply_chain_S1_TP1!B26*LCI_default_S1!X33)+(supply_chain_S1_TP1!B27*LCI_default_S1!X34)+(supply_chain_S1_TP1!B28*LCI_default_S1!X35)+(supply_chain_S1_TP1!B32*LCI_default_S1!X39))/LCIA_Methods!D14</f>
        <v>-2.4666931156818875E-3</v>
      </c>
      <c r="O3" s="6">
        <f>(+(supply_chain_S1_TP1!B22*LCI_default_S1!Y29)+(supply_chain_S1_TP1!B23*LCI_default_S1!Y30)+(supply_chain_S1_TP1!B24*LCI_default_S1!Y31)+(supply_chain_S1_TP1!B25*LCI_default_S1!Y32)+(supply_chain_S1_TP1!B26*LCI_default_S1!Y33)+(supply_chain_S1_TP1!B27*LCI_default_S1!Y34)+(supply_chain_S1_TP1!B28*LCI_default_S1!Y35)+(supply_chain_S1_TP1!B32*LCI_default_S1!Y39))/LCIA_Methods!D15</f>
        <v>-1.8858576763964047E-2</v>
      </c>
      <c r="P3" s="6">
        <f>(+(supply_chain_S1_TP1!B22*LCI_default_S1!Z29)+(supply_chain_S1_TP1!B23*LCI_default_S1!Z30)+(supply_chain_S1_TP1!B24*LCI_default_S1!Z31)+(supply_chain_S1_TP1!B25*LCI_default_S1!Z32)+(supply_chain_S1_TP1!B26*LCI_default_S1!Z33)+(supply_chain_S1_TP1!B27*LCI_default_S1!Z34)+(supply_chain_S1_TP1!B28*LCI_default_S1!Z35)+(supply_chain_S1_TP1!B32*LCI_default_S1!Z39))/LCIA_Methods!D16</f>
        <v>-2.0466585954333913E-2</v>
      </c>
      <c r="Q3" s="6">
        <f>(+(supply_chain_S1_TP1!B22*LCI_default_S1!AA29)+(supply_chain_S1_TP1!B23*LCI_default_S1!AA30)+(supply_chain_S1_TP1!B24*LCI_default_S1!AA31)+(supply_chain_S1_TP1!B25*LCI_default_S1!AA32)+(supply_chain_S1_TP1!B26*LCI_default_S1!AA33)+(supply_chain_S1_TP1!B27*LCI_default_S1!AA34)+(supply_chain_S1_TP1!B28*LCI_default_S1!AA35)+(supply_chain_S1_TP1!B32*LCI_default_S1!AA39))/LCIA_Methods!D17</f>
        <v>-0.32138617286043519</v>
      </c>
    </row>
    <row r="4" spans="1:17" x14ac:dyDescent="0.35">
      <c r="A4" s="5" t="s">
        <v>3</v>
      </c>
      <c r="B4" s="6">
        <f>(+(supply_chain_S1_TP2!B22*LCI_default_S1!L29)+(supply_chain_S1_TP2!B23*LCI_default_S1!L30)+(supply_chain_S1_TP2!B24*LCI_default_S1!L31)+(supply_chain_S1_TP2!B25*LCI_default_S1!L32)+(supply_chain_S1_TP2!B26*LCI_default_S1!L33)+(supply_chain_S1_TP2!B27*LCI_default_S1!L34)+(supply_chain_S1_TP2!B28*LCI_default_S1!L35)+(supply_chain_S1_TP2!B32*LCI_default_S1!L39))/LCIA_Methods!D2</f>
        <v>0</v>
      </c>
      <c r="C4" s="6">
        <f>(+(supply_chain_S1_TP2!B22*LCI_default_S1!M29)+(supply_chain_S1_TP2!B23*LCI_default_S1!M30)+(supply_chain_S1_TP2!B24*LCI_default_S1!M31)+(supply_chain_S1_TP2!B25*LCI_default_S1!M32)+(supply_chain_S1_TP2!B26*LCI_default_S1!M33)+(supply_chain_S1_TP2!B27*LCI_default_S1!M34)+(supply_chain_S1_TP2!B28*LCI_default_S1!M35)+(supply_chain_S1_TP2!B32*LCI_default_S1!M39))/LCIA_Methods!D3</f>
        <v>0</v>
      </c>
      <c r="D4" s="6">
        <f>(+(supply_chain_S1_TP2!B22*LCI_default_S1!N29)+(supply_chain_S1_TP2!B23*LCI_default_S1!N30)+(supply_chain_S1_TP2!B24*LCI_default_S1!N31)+(supply_chain_S1_TP2!B25*LCI_default_S1!N32)+(supply_chain_S1_TP2!B26*LCI_default_S1!N33)+(supply_chain_S1_TP2!B27*LCI_default_S1!N34)+(supply_chain_S1_TP2!B28*LCI_default_S1!N35)+(supply_chain_S1_TP2!B32*LCI_default_S1!N39))/LCIA_Methods!D4</f>
        <v>0</v>
      </c>
      <c r="E4" s="6">
        <f>(+(supply_chain_S1_TP2!B22*LCI_default_S1!O29)+(supply_chain_S1_TP2!B23*LCI_default_S1!O30)+(supply_chain_S1_TP2!B24*LCI_default_S1!O31)+(supply_chain_S1_TP2!B25*LCI_default_S1!O32)+(supply_chain_S1_TP2!B26*LCI_default_S1!O33)+(supply_chain_S1_TP2!B27*LCI_default_S1!O34)+(supply_chain_S1_TP2!B28*LCI_default_S1!O35)+(supply_chain_S1_TP2!B32*LCI_default_S1!O39))/LCIA_Methods!D5</f>
        <v>0</v>
      </c>
      <c r="F4" s="6">
        <f>(+(supply_chain_S1_TP2!B22*LCI_default_S1!P29)+(supply_chain_S1_TP2!B23*LCI_default_S1!P30)+(supply_chain_S1_TP2!B24*LCI_default_S1!P31)+(supply_chain_S1_TP2!B25*LCI_default_S1!P32)+(supply_chain_S1_TP2!B26*LCI_default_S1!P33)+(supply_chain_S1_TP2!B27*LCI_default_S1!P34)+(supply_chain_S1_TP2!B28*LCI_default_S1!P35)+(supply_chain_S1_TP2!B32*LCI_default_S1!P39))/LCIA_Methods!D6</f>
        <v>0</v>
      </c>
      <c r="G4" s="6">
        <f>(+(supply_chain_S1_TP2!B22*LCI_default_S1!Q29)+(supply_chain_S1_TP2!B23*LCI_default_S1!Q30)+(supply_chain_S1_TP2!B24*LCI_default_S1!Q31)+(supply_chain_S1_TP2!B25*LCI_default_S1!Q32)+(supply_chain_S1_TP2!B26*LCI_default_S1!Q33)+(supply_chain_S1_TP2!B27*LCI_default_S1!Q34)+(supply_chain_S1_TP2!B28*LCI_default_S1!Q35)+(supply_chain_S1_TP2!B32*LCI_default_S1!Q39))/LCIA_Methods!D7</f>
        <v>0</v>
      </c>
      <c r="H4" s="6">
        <f>(+(supply_chain_S1_TP2!B22*LCI_default_S1!R29)+(supply_chain_S1_TP2!B23*LCI_default_S1!R30)+(supply_chain_S1_TP2!B24*LCI_default_S1!R31)+(supply_chain_S1_TP2!B25*LCI_default_S1!R32)+(supply_chain_S1_TP2!B26*LCI_default_S1!R33)+(supply_chain_S1_TP2!B27*LCI_default_S1!R34)+(supply_chain_S1_TP2!B28*LCI_default_S1!R35)+(supply_chain_S1_TP2!B32*LCI_default_S1!R39))/LCIA_Methods!D8</f>
        <v>0</v>
      </c>
      <c r="I4" s="6">
        <f>(+(supply_chain_S1_TP2!B22*LCI_default_S1!S29)+(supply_chain_S1_TP2!B23*LCI_default_S1!S30)+(supply_chain_S1_TP2!B24*LCI_default_S1!S31)+(supply_chain_S1_TP2!B25*LCI_default_S1!S32)+(supply_chain_S1_TP2!B26*LCI_default_S1!S33)+(supply_chain_S1_TP2!B27*LCI_default_S1!S34)+(supply_chain_S1_TP2!B28*LCI_default_S1!S35)+(supply_chain_S1_TP2!B32*LCI_default_S1!S39))/LCIA_Methods!D9</f>
        <v>0</v>
      </c>
      <c r="J4" s="6">
        <f>(+(supply_chain_S1_TP2!B22*LCI_default_S1!T29)+(supply_chain_S1_TP2!B23*LCI_default_S1!T30)+(supply_chain_S1_TP2!B24*LCI_default_S1!T31)+(supply_chain_S1_TP2!B25*LCI_default_S1!T32)+(supply_chain_S1_TP2!B26*LCI_default_S1!T33)+(supply_chain_S1_TP2!B27*LCI_default_S1!T34)+(supply_chain_S1_TP2!B28*LCI_default_S1!T35)+(supply_chain_S1_TP2!B32*LCI_default_S1!T39))/LCIA_Methods!D10</f>
        <v>0</v>
      </c>
      <c r="K4" s="6">
        <f>(+(supply_chain_S1_TP2!B22*LCI_default_S1!U29)+(supply_chain_S1_TP2!B23*LCI_default_S1!U30)+(supply_chain_S1_TP2!B24*LCI_default_S1!U31)+(supply_chain_S1_TP2!B25*LCI_default_S1!U32)+(supply_chain_S1_TP2!B26*LCI_default_S1!U33)+(supply_chain_S1_TP2!B27*LCI_default_S1!U34)+(supply_chain_S1_TP2!B28*LCI_default_S1!U35)+(supply_chain_S1_TP2!B32*LCI_default_S1!U39))/LCIA_Methods!D11</f>
        <v>0</v>
      </c>
      <c r="L4" s="6">
        <f>(+(supply_chain_S1_TP2!B22*LCI_default_S1!V29)+(supply_chain_S1_TP2!B23*LCI_default_S1!V30)+(supply_chain_S1_TP2!B24*LCI_default_S1!V31)+(supply_chain_S1_TP2!B25*LCI_default_S1!V32)+(supply_chain_S1_TP2!B26*LCI_default_S1!V33)+(supply_chain_S1_TP2!B27*LCI_default_S1!V34)+(supply_chain_S1_TP2!B28*LCI_default_S1!V35)+(supply_chain_S1_TP2!B32*LCI_default_S1!V39))/LCIA_Methods!D12</f>
        <v>0</v>
      </c>
      <c r="M4" s="6">
        <f>(+(supply_chain_S1_TP2!B22*LCI_default_S1!W29)+(supply_chain_S1_TP2!B23*LCI_default_S1!W30)+(supply_chain_S1_TP2!B24*LCI_default_S1!W31)+(supply_chain_S1_TP2!B25*LCI_default_S1!W32)+(supply_chain_S1_TP2!B26*LCI_default_S1!W33)+(supply_chain_S1_TP2!B27*LCI_default_S1!W34)+(supply_chain_S1_TP2!B28*LCI_default_S1!W35)+(supply_chain_S1_TP2!B32*LCI_default_S1!W39))/LCIA_Methods!D13</f>
        <v>0</v>
      </c>
      <c r="N4" s="6">
        <f>(+(supply_chain_S1_TP2!B22*LCI_default_S1!X29)+(supply_chain_S1_TP2!B23*LCI_default_S1!X30)+(supply_chain_S1_TP2!B24*LCI_default_S1!X31)+(supply_chain_S1_TP2!B25*LCI_default_S1!X32)+(supply_chain_S1_TP2!B26*LCI_default_S1!X33)+(supply_chain_S1_TP2!B27*LCI_default_S1!X34)+(supply_chain_S1_TP2!B28*LCI_default_S1!X35)+(supply_chain_S1_TP2!B32*LCI_default_S1!X39))/LCIA_Methods!D14</f>
        <v>0</v>
      </c>
      <c r="O4" s="6">
        <f>(+(supply_chain_S1_TP2!B22*LCI_default_S1!Y29)+(supply_chain_S1_TP2!B23*LCI_default_S1!Y30)+(supply_chain_S1_TP2!B24*LCI_default_S1!Y31)+(supply_chain_S1_TP2!B25*LCI_default_S1!Y32)+(supply_chain_S1_TP2!B26*LCI_default_S1!Y33)+(supply_chain_S1_TP2!B27*LCI_default_S1!Y34)+(supply_chain_S1_TP2!B28*LCI_default_S1!Y35)+(supply_chain_S1_TP2!B32*LCI_default_S1!Y39))/LCIA_Methods!D15</f>
        <v>0</v>
      </c>
      <c r="P4" s="6">
        <f>(+(supply_chain_S1_TP2!B22*LCI_default_S1!Z29)+(supply_chain_S1_TP2!B23*LCI_default_S1!Z30)+(supply_chain_S1_TP2!B24*LCI_default_S1!Z31)+(supply_chain_S1_TP2!B25*LCI_default_S1!Z32)+(supply_chain_S1_TP2!B26*LCI_default_S1!Z33)+(supply_chain_S1_TP2!B27*LCI_default_S1!Z34)+(supply_chain_S1_TP2!B28*LCI_default_S1!Z35)+(supply_chain_S1_TP2!B32*LCI_default_S1!Z39))/LCIA_Methods!D16</f>
        <v>0</v>
      </c>
      <c r="Q4" s="6">
        <f>(+(supply_chain_S1_TP2!B22*LCI_default_S1!AA29)+(supply_chain_S1_TP2!B23*LCI_default_S1!AA30)+(supply_chain_S1_TP2!B24*LCI_default_S1!AA31)+(supply_chain_S1_TP2!B25*LCI_default_S1!AA32)+(supply_chain_S1_TP2!B26*LCI_default_S1!AA33)+(supply_chain_S1_TP2!B27*LCI_default_S1!AA34)+(supply_chain_S1_TP2!B28*LCI_default_S1!AA35)+(supply_chain_S1_TP2!B32*LCI_default_S1!AA39))/LCIA_Methods!D17</f>
        <v>0</v>
      </c>
    </row>
    <row r="5" spans="1:17" x14ac:dyDescent="0.35">
      <c r="A5" s="5" t="s">
        <v>4</v>
      </c>
      <c r="B5" s="6">
        <f>(+(supply_chain_S1_TP3!B22*LCI_default_S1!L29)+(supply_chain_S1_TP3!B23*LCI_default_S1!L30)+(supply_chain_S1_TP3!B24*LCI_default_S1!L31)+(supply_chain_S1_TP3!B25*LCI_default_S1!L32)+(supply_chain_S1_TP3!B26*LCI_default_S1!L33)+(supply_chain_S1_TP3!B27*LCI_default_S1!L34)+(supply_chain_S1_TP3!B28*LCI_default_S1!L35)+(supply_chain_S1_TP3!B32*LCI_default_S1!L39))/LCIA_Methods!D2</f>
        <v>0</v>
      </c>
      <c r="C5" s="6">
        <f>(+(supply_chain_S1_TP3!B22*LCI_default_S1!M29)+(supply_chain_S1_TP3!B23*LCI_default_S1!M30)+(supply_chain_S1_TP3!B24*LCI_default_S1!M31)+(supply_chain_S1_TP3!B25*LCI_default_S1!M32)+(supply_chain_S1_TP3!B26*LCI_default_S1!M33)+(supply_chain_S1_TP3!B27*LCI_default_S1!M34)+(supply_chain_S1_TP3!B28*LCI_default_S1!M35)+(supply_chain_S1_TP3!B32*LCI_default_S1!M39))/LCIA_Methods!D3</f>
        <v>0</v>
      </c>
      <c r="D5" s="6">
        <f>(+(supply_chain_S1_TP3!B22*LCI_default_S1!N29)+(supply_chain_S1_TP3!B23*LCI_default_S1!N30)+(supply_chain_S1_TP3!B24*LCI_default_S1!N31)+(supply_chain_S1_TP3!B25*LCI_default_S1!N32)+(supply_chain_S1_TP3!B26*LCI_default_S1!N33)+(supply_chain_S1_TP3!B27*LCI_default_S1!N34)+(supply_chain_S1_TP3!B28*LCI_default_S1!N35)+(supply_chain_S1_TP3!B32*LCI_default_S1!N39))/LCIA_Methods!D4</f>
        <v>0</v>
      </c>
      <c r="E5" s="6">
        <f>(+(supply_chain_S1_TP3!B22*LCI_default_S1!O29)+(supply_chain_S1_TP3!B23*LCI_default_S1!O30)+(supply_chain_S1_TP3!B24*LCI_default_S1!O31)+(supply_chain_S1_TP3!B25*LCI_default_S1!O32)+(supply_chain_S1_TP3!B26*LCI_default_S1!O33)+(supply_chain_S1_TP3!B27*LCI_default_S1!O34)+(supply_chain_S1_TP3!B28*LCI_default_S1!O35)+(supply_chain_S1_TP3!B32*LCI_default_S1!O39))/LCIA_Methods!D5</f>
        <v>0</v>
      </c>
      <c r="F5" s="6">
        <f>(+(supply_chain_S1_TP3!B22*LCI_default_S1!P29)+(supply_chain_S1_TP3!B23*LCI_default_S1!P30)+(supply_chain_S1_TP3!B24*LCI_default_S1!P31)+(supply_chain_S1_TP3!B25*LCI_default_S1!P32)+(supply_chain_S1_TP3!B26*LCI_default_S1!P33)+(supply_chain_S1_TP3!B27*LCI_default_S1!P34)+(supply_chain_S1_TP3!B28*LCI_default_S1!P35)+(supply_chain_S1_TP3!B32*LCI_default_S1!P39))/LCIA_Methods!D6</f>
        <v>0</v>
      </c>
      <c r="G5" s="6">
        <f>(+(supply_chain_S1_TP3!B22*LCI_default_S1!Q29)+(supply_chain_S1_TP3!B23*LCI_default_S1!Q30)+(supply_chain_S1_TP3!B24*LCI_default_S1!Q31)+(supply_chain_S1_TP3!B25*LCI_default_S1!Q32)+(supply_chain_S1_TP3!B26*LCI_default_S1!Q33)+(supply_chain_S1_TP3!B27*LCI_default_S1!Q34)+(supply_chain_S1_TP3!B28*LCI_default_S1!Q35)+(supply_chain_S1_TP3!B32*LCI_default_S1!Q39))/LCIA_Methods!D7</f>
        <v>0</v>
      </c>
      <c r="H5" s="6">
        <f>(+(supply_chain_S1_TP3!B22*LCI_default_S1!R29)+(supply_chain_S1_TP3!B23*LCI_default_S1!R30)+(supply_chain_S1_TP3!B24*LCI_default_S1!R31)+(supply_chain_S1_TP3!B25*LCI_default_S1!R32)+(supply_chain_S1_TP3!B26*LCI_default_S1!R33)+(supply_chain_S1_TP3!B27*LCI_default_S1!R34)+(supply_chain_S1_TP3!B28*LCI_default_S1!R35)+(supply_chain_S1_TP3!B32*LCI_default_S1!R39))/LCIA_Methods!D8</f>
        <v>0</v>
      </c>
      <c r="I5" s="6">
        <f>(+(supply_chain_S1_TP3!B22*LCI_default_S1!S29)+(supply_chain_S1_TP3!B23*LCI_default_S1!S30)+(supply_chain_S1_TP3!B24*LCI_default_S1!S31)+(supply_chain_S1_TP3!B25*LCI_default_S1!S32)+(supply_chain_S1_TP3!B26*LCI_default_S1!S33)+(supply_chain_S1_TP3!B27*LCI_default_S1!S34)+(supply_chain_S1_TP3!B28*LCI_default_S1!S35)+(supply_chain_S1_TP3!B32*LCI_default_S1!S39))/LCIA_Methods!D9</f>
        <v>0</v>
      </c>
      <c r="J5" s="6">
        <f>(+(supply_chain_S1_TP3!B22*LCI_default_S1!T29)+(supply_chain_S1_TP3!B23*LCI_default_S1!T30)+(supply_chain_S1_TP3!B24*LCI_default_S1!T31)+(supply_chain_S1_TP3!B25*LCI_default_S1!T32)+(supply_chain_S1_TP3!B26*LCI_default_S1!T33)+(supply_chain_S1_TP3!B27*LCI_default_S1!T34)+(supply_chain_S1_TP3!B28*LCI_default_S1!T35)+(supply_chain_S1_TP3!B32*LCI_default_S1!T39))/LCIA_Methods!D10</f>
        <v>0</v>
      </c>
      <c r="K5" s="6">
        <f>(+(supply_chain_S1_TP3!B22*LCI_default_S1!U29)+(supply_chain_S1_TP3!B23*LCI_default_S1!U30)+(supply_chain_S1_TP3!B24*LCI_default_S1!U31)+(supply_chain_S1_TP3!B25*LCI_default_S1!U32)+(supply_chain_S1_TP3!B26*LCI_default_S1!U33)+(supply_chain_S1_TP3!B27*LCI_default_S1!U34)+(supply_chain_S1_TP3!B28*LCI_default_S1!U35)+(supply_chain_S1_TP3!B32*LCI_default_S1!U39))/LCIA_Methods!D11</f>
        <v>0</v>
      </c>
      <c r="L5" s="6">
        <f>(+(supply_chain_S1_TP3!B22*LCI_default_S1!V29)+(supply_chain_S1_TP3!B23*LCI_default_S1!V30)+(supply_chain_S1_TP3!B24*LCI_default_S1!V31)+(supply_chain_S1_TP3!B25*LCI_default_S1!V32)+(supply_chain_S1_TP3!B26*LCI_default_S1!V33)+(supply_chain_S1_TP3!B27*LCI_default_S1!V34)+(supply_chain_S1_TP3!B28*LCI_default_S1!V35)+(supply_chain_S1_TP3!B32*LCI_default_S1!V39))/LCIA_Methods!D12</f>
        <v>0</v>
      </c>
      <c r="M5" s="6">
        <f>(+(supply_chain_S1_TP3!B22*LCI_default_S1!W29)+(supply_chain_S1_TP3!B23*LCI_default_S1!W30)+(supply_chain_S1_TP3!B24*LCI_default_S1!W31)+(supply_chain_S1_TP3!B25*LCI_default_S1!W32)+(supply_chain_S1_TP3!B26*LCI_default_S1!W33)+(supply_chain_S1_TP3!B27*LCI_default_S1!W34)+(supply_chain_S1_TP3!B28*LCI_default_S1!W35)+(supply_chain_S1_TP3!B32*LCI_default_S1!W39))/LCIA_Methods!D13</f>
        <v>0</v>
      </c>
      <c r="N5" s="6">
        <f>(+(supply_chain_S1_TP3!B22*LCI_default_S1!X29)+(supply_chain_S1_TP3!B23*LCI_default_S1!X30)+(supply_chain_S1_TP3!B24*LCI_default_S1!X31)+(supply_chain_S1_TP3!B25*LCI_default_S1!X32)+(supply_chain_S1_TP3!B26*LCI_default_S1!X33)+(supply_chain_S1_TP3!B27*LCI_default_S1!X34)+(supply_chain_S1_TP3!B28*LCI_default_S1!X35)+(supply_chain_S1_TP3!B32*LCI_default_S1!X39))/LCIA_Methods!D14</f>
        <v>0</v>
      </c>
      <c r="O5" s="6">
        <f>(+(supply_chain_S1_TP3!B22*LCI_default_S1!Y29)+(supply_chain_S1_TP3!B23*LCI_default_S1!Y30)+(supply_chain_S1_TP3!B24*LCI_default_S1!Y31)+(supply_chain_S1_TP3!B25*LCI_default_S1!Y32)+(supply_chain_S1_TP3!B26*LCI_default_S1!Y33)+(supply_chain_S1_TP3!B27*LCI_default_S1!Y34)+(supply_chain_S1_TP3!B28*LCI_default_S1!Y35)+(supply_chain_S1_TP3!B32*LCI_default_S1!Y39))/LCIA_Methods!D15</f>
        <v>0</v>
      </c>
      <c r="P5" s="6">
        <f>(+(supply_chain_S1_TP3!B22*LCI_default_S1!Z29)+(supply_chain_S1_TP3!B23*LCI_default_S1!Z30)+(supply_chain_S1_TP3!B24*LCI_default_S1!Z31)+(supply_chain_S1_TP3!B25*LCI_default_S1!Z32)+(supply_chain_S1_TP3!B26*LCI_default_S1!Z33)+(supply_chain_S1_TP3!B27*LCI_default_S1!Z34)+(supply_chain_S1_TP3!B28*LCI_default_S1!Z35)+(supply_chain_S1_TP3!B32*LCI_default_S1!Z39))/LCIA_Methods!D16</f>
        <v>0</v>
      </c>
      <c r="Q5" s="6">
        <f>(+(supply_chain_S1_TP3!B22*LCI_default_S1!AA29)+(supply_chain_S1_TP3!B23*LCI_default_S1!AA30)+(supply_chain_S1_TP3!B24*LCI_default_S1!AA31)+(supply_chain_S1_TP3!B25*LCI_default_S1!AA32)+(supply_chain_S1_TP3!B26*LCI_default_S1!AA33)+(supply_chain_S1_TP3!B27*LCI_default_S1!AA34)+(supply_chain_S1_TP3!B28*LCI_default_S1!AA35)+(supply_chain_S1_TP3!B32*LCI_default_S1!AA39))/LCIA_Methods!D17</f>
        <v>0</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OEV_Pathways_default_S1!B2*VLOOKUP("PAH_RD",Waste_Generation_S3!A1:C100,3,FALSE)</f>
        <v>0.63807937685053806</v>
      </c>
      <c r="C2" s="6">
        <f>OEV_Pathways_default_S1!C2*VLOOKUP("PAH_RD",Waste_Generation_S3!A1:C100,3,FALSE)</f>
        <v>0.26576930854145431</v>
      </c>
      <c r="D2" s="6">
        <f>OEV_Pathways_default_S1!D2*VLOOKUP("PAH_RD",Waste_Generation_S3!A1:C100,3,FALSE)</f>
        <v>3.3938816672808736</v>
      </c>
      <c r="E2" s="6">
        <f>OEV_Pathways_default_S1!E2*VLOOKUP("PAH_RD",Waste_Generation_S3!A1:C100,3,FALSE)</f>
        <v>0.89799620101254674</v>
      </c>
      <c r="F2" s="6">
        <f>OEV_Pathways_default_S1!F2*VLOOKUP("PAH_RD",Waste_Generation_S3!A1:C100,3,FALSE)</f>
        <v>0.50736769663489623</v>
      </c>
      <c r="G2" s="6">
        <f>OEV_Pathways_default_S1!G2*VLOOKUP("PAH_RD",Waste_Generation_S3!A1:C100,3,FALSE)</f>
        <v>0.41395525109773862</v>
      </c>
      <c r="H2" s="6">
        <f>OEV_Pathways_default_S1!H2*VLOOKUP("PAH_RD",Waste_Generation_S3!A1:C100,3,FALSE)</f>
        <v>0.85521002447315531</v>
      </c>
      <c r="I2" s="6">
        <f>OEV_Pathways_default_S1!I2*VLOOKUP("PAH_RD",Waste_Generation_S3!A1:C100,3,FALSE)</f>
        <v>0.98686148730317158</v>
      </c>
      <c r="J2" s="6">
        <f>OEV_Pathways_default_S1!J2*VLOOKUP("PAH_RD",Waste_Generation_S3!A1:C100,3,FALSE)</f>
        <v>0.54808462808697245</v>
      </c>
      <c r="K2" s="6">
        <f>OEV_Pathways_default_S1!K2*VLOOKUP("PAH_RD",Waste_Generation_S3!A1:C100,3,FALSE)</f>
        <v>0.13996215418625013</v>
      </c>
      <c r="L2" s="6">
        <f>OEV_Pathways_default_S1!L2*VLOOKUP("PAH_RD",Waste_Generation_S3!A1:C100,3,FALSE)</f>
        <v>0.31226854494447626</v>
      </c>
      <c r="M2" s="6">
        <f>OEV_Pathways_default_S1!M2*VLOOKUP("PAH_RD",Waste_Generation_S3!A1:C100,3,FALSE)</f>
        <v>0.53849633866016011</v>
      </c>
      <c r="N2" s="6">
        <f>OEV_Pathways_default_S1!N2*VLOOKUP("PAH_RD",Waste_Generation_S3!A1:C100,3,FALSE)</f>
        <v>0.131514810068905</v>
      </c>
      <c r="O2" s="6">
        <f>OEV_Pathways_default_S1!O2*VLOOKUP("PAH_RD",Waste_Generation_S3!A1:C100,3,FALSE)</f>
        <v>0.1659228006038653</v>
      </c>
      <c r="P2" s="6">
        <f>OEV_Pathways_default_S1!P2*VLOOKUP("PAH_RD",Waste_Generation_S3!A1:C100,3,FALSE)</f>
        <v>0.17093652121176001</v>
      </c>
      <c r="Q2" s="6">
        <f>OEV_Pathways_default_S1!Q2*VLOOKUP("PAH_RD",Waste_Generation_S3!A1:C100,3,FALSE)</f>
        <v>5.9816757578590476</v>
      </c>
    </row>
    <row r="3" spans="1:17" x14ac:dyDescent="0.35">
      <c r="A3" s="5" t="s">
        <v>2</v>
      </c>
      <c r="B3" s="6">
        <f>OEV_Pathways_default_S1!B3*VLOOKUP("TP1",Waste_Generation_S3!A1:C100,3,FALSE)</f>
        <v>0.10634656280842304</v>
      </c>
      <c r="C3" s="6">
        <f>OEV_Pathways_default_S1!C3*VLOOKUP("TP1",Waste_Generation_S3!A1:C100,3,FALSE)</f>
        <v>4.429488475690907E-2</v>
      </c>
      <c r="D3" s="6">
        <f>OEV_Pathways_default_S1!D3*VLOOKUP("TP1",Waste_Generation_S3!A1:C100,3,FALSE)</f>
        <v>0.56564694454681241</v>
      </c>
      <c r="E3" s="6">
        <f>OEV_Pathways_default_S1!E3*VLOOKUP("TP1",Waste_Generation_S3!A1:C100,3,FALSE)</f>
        <v>0.14966603350209112</v>
      </c>
      <c r="F3" s="6">
        <f>OEV_Pathways_default_S1!F3*VLOOKUP("TP1",Waste_Generation_S3!A1:C100,3,FALSE)</f>
        <v>8.4561282772482718E-2</v>
      </c>
      <c r="G3" s="6">
        <f>OEV_Pathways_default_S1!G3*VLOOKUP("TP1",Waste_Generation_S3!A1:C100,3,FALSE)</f>
        <v>6.8992541849623126E-2</v>
      </c>
      <c r="H3" s="6">
        <f>OEV_Pathways_default_S1!H3*VLOOKUP("TP1",Waste_Generation_S3!A1:C100,3,FALSE)</f>
        <v>0.14253500407885925</v>
      </c>
      <c r="I3" s="6">
        <f>OEV_Pathways_default_S1!I3*VLOOKUP("TP1",Waste_Generation_S3!A1:C100,3,FALSE)</f>
        <v>0.16447691455052862</v>
      </c>
      <c r="J3" s="6">
        <f>OEV_Pathways_default_S1!J3*VLOOKUP("TP1",Waste_Generation_S3!A1:C100,3,FALSE)</f>
        <v>9.1347438014495436E-2</v>
      </c>
      <c r="K3" s="6">
        <f>OEV_Pathways_default_S1!K3*VLOOKUP("TP1",Waste_Generation_S3!A1:C100,3,FALSE)</f>
        <v>2.3327025697708358E-2</v>
      </c>
      <c r="L3" s="6">
        <f>OEV_Pathways_default_S1!L3*VLOOKUP("TP1",Waste_Generation_S3!A1:C100,3,FALSE)</f>
        <v>5.2044757490746045E-2</v>
      </c>
      <c r="M3" s="6">
        <f>OEV_Pathways_default_S1!M3*VLOOKUP("TP1",Waste_Generation_S3!A1:C100,3,FALSE)</f>
        <v>8.9749389776693375E-2</v>
      </c>
      <c r="N3" s="6">
        <f>OEV_Pathways_default_S1!N3*VLOOKUP("TP1",Waste_Generation_S3!A1:C100,3,FALSE)</f>
        <v>2.1919135011484174E-2</v>
      </c>
      <c r="O3" s="6">
        <f>OEV_Pathways_default_S1!O3*VLOOKUP("TP1",Waste_Generation_S3!A1:C100,3,FALSE)</f>
        <v>2.7653800100644225E-2</v>
      </c>
      <c r="P3" s="6">
        <f>OEV_Pathways_default_S1!P3*VLOOKUP("TP1",Waste_Generation_S3!A1:C100,3,FALSE)</f>
        <v>2.8489420201960009E-2</v>
      </c>
      <c r="Q3" s="6">
        <f>OEV_Pathways_default_S1!Q3*VLOOKUP("TP1",Waste_Generation_S3!A1:C100,3,FALSE)</f>
        <v>0.99694595964317478</v>
      </c>
    </row>
    <row r="4" spans="1:17" x14ac:dyDescent="0.35">
      <c r="A4" s="5" t="s">
        <v>3</v>
      </c>
      <c r="B4" s="6">
        <f>OEV_Pathways_default_S1!B4*VLOOKUP("TP2",Waste_Generation_S3!A1:C100,3,FALSE)</f>
        <v>0.212693125616846</v>
      </c>
      <c r="C4" s="6">
        <f>OEV_Pathways_default_S1!C4*VLOOKUP("TP2",Waste_Generation_S3!A1:C100,3,FALSE)</f>
        <v>8.8589769513818098E-2</v>
      </c>
      <c r="D4" s="6">
        <f>OEV_Pathways_default_S1!D4*VLOOKUP("TP2",Waste_Generation_S3!A1:C100,3,FALSE)</f>
        <v>1.1312938890936244</v>
      </c>
      <c r="E4" s="6">
        <f>OEV_Pathways_default_S1!E4*VLOOKUP("TP2",Waste_Generation_S3!A1:C100,3,FALSE)</f>
        <v>0.29933206700418213</v>
      </c>
      <c r="F4" s="6">
        <f>OEV_Pathways_default_S1!F4*VLOOKUP("TP2",Waste_Generation_S3!A1:C100,3,FALSE)</f>
        <v>0.16912256554496535</v>
      </c>
      <c r="G4" s="6">
        <f>OEV_Pathways_default_S1!G4*VLOOKUP("TP2",Waste_Generation_S3!A1:C100,3,FALSE)</f>
        <v>0.1379850836992462</v>
      </c>
      <c r="H4" s="6">
        <f>OEV_Pathways_default_S1!H4*VLOOKUP("TP2",Waste_Generation_S3!A1:C100,3,FALSE)</f>
        <v>0.28507000815771838</v>
      </c>
      <c r="I4" s="6">
        <f>OEV_Pathways_default_S1!I4*VLOOKUP("TP2",Waste_Generation_S3!A1:C100,3,FALSE)</f>
        <v>0.32895382910105708</v>
      </c>
      <c r="J4" s="6">
        <f>OEV_Pathways_default_S1!J4*VLOOKUP("TP2",Waste_Generation_S3!A1:C100,3,FALSE)</f>
        <v>0.18269487602899079</v>
      </c>
      <c r="K4" s="6">
        <f>OEV_Pathways_default_S1!K4*VLOOKUP("TP2",Waste_Generation_S3!A1:C100,3,FALSE)</f>
        <v>4.6654051395416694E-2</v>
      </c>
      <c r="L4" s="6">
        <f>OEV_Pathways_default_S1!L4*VLOOKUP("TP2",Waste_Generation_S3!A1:C100,3,FALSE)</f>
        <v>0.10408951498149205</v>
      </c>
      <c r="M4" s="6">
        <f>OEV_Pathways_default_S1!M4*VLOOKUP("TP2",Waste_Generation_S3!A1:C100,3,FALSE)</f>
        <v>0.17949877955338667</v>
      </c>
      <c r="N4" s="6">
        <f>OEV_Pathways_default_S1!N4*VLOOKUP("TP2",Waste_Generation_S3!A1:C100,3,FALSE)</f>
        <v>4.3838270022968327E-2</v>
      </c>
      <c r="O4" s="6">
        <f>OEV_Pathways_default_S1!O4*VLOOKUP("TP2",Waste_Generation_S3!A1:C100,3,FALSE)</f>
        <v>5.5307600201288422E-2</v>
      </c>
      <c r="P4" s="6">
        <f>OEV_Pathways_default_S1!P4*VLOOKUP("TP2",Waste_Generation_S3!A1:C100,3,FALSE)</f>
        <v>5.6978840403919991E-2</v>
      </c>
      <c r="Q4" s="6">
        <f>OEV_Pathways_default_S1!Q4*VLOOKUP("TP2",Waste_Generation_S3!A1:C100,3,FALSE)</f>
        <v>1.9938919192863487</v>
      </c>
    </row>
    <row r="5" spans="1:17" x14ac:dyDescent="0.35">
      <c r="A5" s="5" t="s">
        <v>4</v>
      </c>
      <c r="B5" s="6">
        <f>OEV_Pathways_default_S1!B5*VLOOKUP("TP3",Waste_Generation_S3!A1:C100,3,FALSE)</f>
        <v>0.31903968842526903</v>
      </c>
      <c r="C5" s="6">
        <f>OEV_Pathways_default_S1!C5*VLOOKUP("TP3",Waste_Generation_S3!A1:C100,3,FALSE)</f>
        <v>0.13288465427072715</v>
      </c>
      <c r="D5" s="6">
        <f>OEV_Pathways_default_S1!D5*VLOOKUP("TP3",Waste_Generation_S3!A1:C100,3,FALSE)</f>
        <v>1.6969408336404368</v>
      </c>
      <c r="E5" s="6">
        <f>OEV_Pathways_default_S1!E5*VLOOKUP("TP3",Waste_Generation_S3!A1:C100,3,FALSE)</f>
        <v>0.44899810050627326</v>
      </c>
      <c r="F5" s="6">
        <f>OEV_Pathways_default_S1!F5*VLOOKUP("TP3",Waste_Generation_S3!A1:C100,3,FALSE)</f>
        <v>0.25368384831744806</v>
      </c>
      <c r="G5" s="6">
        <f>OEV_Pathways_default_S1!G5*VLOOKUP("TP3",Waste_Generation_S3!A1:C100,3,FALSE)</f>
        <v>0.20697762554886931</v>
      </c>
      <c r="H5" s="6">
        <f>OEV_Pathways_default_S1!H5*VLOOKUP("TP3",Waste_Generation_S3!A1:C100,3,FALSE)</f>
        <v>0.42760501223657765</v>
      </c>
      <c r="I5" s="6">
        <f>OEV_Pathways_default_S1!I5*VLOOKUP("TP3",Waste_Generation_S3!A1:C100,3,FALSE)</f>
        <v>0.49343074365158573</v>
      </c>
      <c r="J5" s="6">
        <f>OEV_Pathways_default_S1!J5*VLOOKUP("TP3",Waste_Generation_S3!A1:C100,3,FALSE)</f>
        <v>0.27404231404348622</v>
      </c>
      <c r="K5" s="6">
        <f>OEV_Pathways_default_S1!K5*VLOOKUP("TP3",Waste_Generation_S3!A1:C100,3,FALSE)</f>
        <v>6.9981077093125052E-2</v>
      </c>
      <c r="L5" s="6">
        <f>OEV_Pathways_default_S1!L5*VLOOKUP("TP3",Waste_Generation_S3!A1:C100,3,FALSE)</f>
        <v>0.1561342724722381</v>
      </c>
      <c r="M5" s="6">
        <f>OEV_Pathways_default_S1!M5*VLOOKUP("TP3",Waste_Generation_S3!A1:C100,3,FALSE)</f>
        <v>0.26924816933008006</v>
      </c>
      <c r="N5" s="6">
        <f>OEV_Pathways_default_S1!N5*VLOOKUP("TP3",Waste_Generation_S3!A1:C100,3,FALSE)</f>
        <v>6.5757405034452501E-2</v>
      </c>
      <c r="O5" s="6">
        <f>OEV_Pathways_default_S1!O5*VLOOKUP("TP3",Waste_Generation_S3!A1:C100,3,FALSE)</f>
        <v>8.296140030193265E-2</v>
      </c>
      <c r="P5" s="6">
        <f>OEV_Pathways_default_S1!P5*VLOOKUP("TP3",Waste_Generation_S3!A1:C100,3,FALSE)</f>
        <v>8.5468260605880003E-2</v>
      </c>
      <c r="Q5" s="6">
        <f>OEV_Pathways_default_S1!Q5*VLOOKUP("TP3",Waste_Generation_S3!A1:C100,3,FALSE)</f>
        <v>2.9908378789295234</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CA_Pathways_default_S2!B2-TUM_default_S2_Util!B2</f>
        <v>0.63185432837828448</v>
      </c>
      <c r="C2" s="6">
        <f>CA_Pathways_default_S2!C2-TUM_default_S2_Util!C2</f>
        <v>1.7536006134222931E-2</v>
      </c>
      <c r="D2" s="6">
        <f>CA_Pathways_default_S2!D2-TUM_default_S2_Util!D2</f>
        <v>1.315378687762963</v>
      </c>
      <c r="E2" s="6">
        <f>CA_Pathways_default_S2!E2-TUM_default_S2_Util!E2</f>
        <v>0.31742833879824817</v>
      </c>
      <c r="F2" s="6">
        <f>CA_Pathways_default_S2!F2-TUM_default_S2_Util!F2</f>
        <v>0.24873813974748363</v>
      </c>
      <c r="G2" s="6">
        <f>CA_Pathways_default_S2!G2-TUM_default_S2_Util!G2</f>
        <v>2.7363395583165005E-2</v>
      </c>
      <c r="H2" s="6">
        <f>CA_Pathways_default_S2!H2-TUM_default_S2_Util!H2</f>
        <v>0.21456677006515085</v>
      </c>
      <c r="I2" s="6">
        <f>CA_Pathways_default_S2!I2-TUM_default_S2_Util!I2</f>
        <v>0.15453209656874117</v>
      </c>
      <c r="J2" s="6">
        <f>CA_Pathways_default_S2!J2-TUM_default_S2_Util!J2</f>
        <v>0.15683880040138787</v>
      </c>
      <c r="K2" s="6">
        <f>CA_Pathways_default_S2!K2-TUM_default_S2_Util!K2</f>
        <v>4.7351572979539652E-2</v>
      </c>
      <c r="L2" s="6">
        <f>CA_Pathways_default_S2!L2-TUM_default_S2_Util!L2</f>
        <v>0.10471682575943776</v>
      </c>
      <c r="M2" s="6">
        <f>CA_Pathways_default_S2!M2-TUM_default_S2_Util!M2</f>
        <v>0.23000208282836354</v>
      </c>
      <c r="N2" s="6">
        <f>CA_Pathways_default_S2!N2-TUM_default_S2_Util!N2</f>
        <v>6.2060452960039945E-2</v>
      </c>
      <c r="O2" s="6">
        <f>CA_Pathways_default_S2!O2-TUM_default_S2_Util!O2</f>
        <v>1.826344320338211E-2</v>
      </c>
      <c r="P2" s="6">
        <f>CA_Pathways_default_S2!P2-TUM_default_S2_Util!P2</f>
        <v>6.4231681412436598E-2</v>
      </c>
      <c r="Q2" s="6">
        <f>CA_Pathways_default_S2!Q2-TUM_default_S2_Util!Q2</f>
        <v>0.53775558556273395</v>
      </c>
    </row>
    <row r="3" spans="1:17" x14ac:dyDescent="0.35">
      <c r="A3" s="5" t="s">
        <v>2</v>
      </c>
      <c r="B3" s="6">
        <f>CA_Pathways_default_S2!B3-TUM_default_S2_Util!B3</f>
        <v>0.40432062943129576</v>
      </c>
      <c r="C3" s="6">
        <f>CA_Pathways_default_S2!C3-TUM_default_S2_Util!C3</f>
        <v>1.0562322299350613E-3</v>
      </c>
      <c r="D3" s="6">
        <f>CA_Pathways_default_S2!D3-TUM_default_S2_Util!D3</f>
        <v>0.3112365123081266</v>
      </c>
      <c r="E3" s="6">
        <f>CA_Pathways_default_S2!E3-TUM_default_S2_Util!E3</f>
        <v>2.1183909213550699E-2</v>
      </c>
      <c r="F3" s="6">
        <f>CA_Pathways_default_S2!F3-TUM_default_S2_Util!F3</f>
        <v>4.2292551103285392E-3</v>
      </c>
      <c r="G3" s="6">
        <f>CA_Pathways_default_S2!G3-TUM_default_S2_Util!G3</f>
        <v>4.3943591350713816E-4</v>
      </c>
      <c r="H3" s="6">
        <f>CA_Pathways_default_S2!H3-TUM_default_S2_Util!H3</f>
        <v>-1.0324444632568805E-2</v>
      </c>
      <c r="I3" s="6">
        <f>CA_Pathways_default_S2!I3-TUM_default_S2_Util!I3</f>
        <v>-1.3394791557095886E-3</v>
      </c>
      <c r="J3" s="6">
        <f>CA_Pathways_default_S2!J3-TUM_default_S2_Util!J3</f>
        <v>-1.0260465730050801E-2</v>
      </c>
      <c r="K3" s="6">
        <f>CA_Pathways_default_S2!K3-TUM_default_S2_Util!K3</f>
        <v>2.6581051711308187E-2</v>
      </c>
      <c r="L3" s="6">
        <f>CA_Pathways_default_S2!L3-TUM_default_S2_Util!L3</f>
        <v>-6.004443280246935E-3</v>
      </c>
      <c r="M3" s="6">
        <f>CA_Pathways_default_S2!M3-TUM_default_S2_Util!M3</f>
        <v>4.1421784897666177E-3</v>
      </c>
      <c r="N3" s="6">
        <f>CA_Pathways_default_S2!N3-TUM_default_S2_Util!N3</f>
        <v>-1.8463665432407036E-4</v>
      </c>
      <c r="O3" s="6">
        <f>CA_Pathways_default_S2!O3-TUM_default_S2_Util!O3</f>
        <v>6.0149494823706229E-3</v>
      </c>
      <c r="P3" s="6">
        <f>CA_Pathways_default_S2!P3-TUM_default_S2_Util!P3</f>
        <v>1.2179820895723279E-2</v>
      </c>
      <c r="Q3" s="6">
        <f>CA_Pathways_default_S2!Q3-TUM_default_S2_Util!Q3</f>
        <v>0.10709204692316959</v>
      </c>
    </row>
    <row r="4" spans="1:17" x14ac:dyDescent="0.35">
      <c r="A4" s="5" t="s">
        <v>3</v>
      </c>
      <c r="B4" s="6">
        <f>CA_Pathways_default_S2!B4-TUM_default_S2_Util!B4</f>
        <v>9.4864579834030571E-2</v>
      </c>
      <c r="C4" s="6">
        <f>CA_Pathways_default_S2!C4-TUM_default_S2_Util!C4</f>
        <v>7.2671648484482973E-3</v>
      </c>
      <c r="D4" s="6">
        <f>CA_Pathways_default_S2!D4-TUM_default_S2_Util!D4</f>
        <v>0.33848551908346314</v>
      </c>
      <c r="E4" s="6">
        <f>CA_Pathways_default_S2!E4-TUM_default_S2_Util!E4</f>
        <v>0.14378493845425475</v>
      </c>
      <c r="F4" s="6">
        <f>CA_Pathways_default_S2!F4-TUM_default_S2_Util!F4</f>
        <v>9.8043515255381089E-2</v>
      </c>
      <c r="G4" s="6">
        <f>CA_Pathways_default_S2!G4-TUM_default_S2_Util!G4</f>
        <v>1.1768088627530766E-2</v>
      </c>
      <c r="H4" s="6">
        <f>CA_Pathways_default_S2!H4-TUM_default_S2_Util!H4</f>
        <v>8.7020967923571113E-2</v>
      </c>
      <c r="I4" s="6">
        <f>CA_Pathways_default_S2!I4-TUM_default_S2_Util!I4</f>
        <v>6.0214552819596659E-2</v>
      </c>
      <c r="J4" s="6">
        <f>CA_Pathways_default_S2!J4-TUM_default_S2_Util!J4</f>
        <v>6.2740206685411165E-2</v>
      </c>
      <c r="K4" s="6">
        <f>CA_Pathways_default_S2!K4-TUM_default_S2_Util!K4</f>
        <v>7.1686557140788702E-3</v>
      </c>
      <c r="L4" s="6">
        <f>CA_Pathways_default_S2!L4-TUM_default_S2_Util!L4</f>
        <v>4.215118230851897E-2</v>
      </c>
      <c r="M4" s="6">
        <f>CA_Pathways_default_S2!M4-TUM_default_S2_Util!M4</f>
        <v>0.1126722814004972</v>
      </c>
      <c r="N4" s="6">
        <f>CA_Pathways_default_S2!N4-TUM_default_S2_Util!N4</f>
        <v>2.5522593933813748E-2</v>
      </c>
      <c r="O4" s="6">
        <f>CA_Pathways_default_S2!O4-TUM_default_S2_Util!O4</f>
        <v>4.745651430964894E-3</v>
      </c>
      <c r="P4" s="6">
        <f>CA_Pathways_default_S2!P4-TUM_default_S2_Util!P4</f>
        <v>1.6684680079025578E-2</v>
      </c>
      <c r="Q4" s="6">
        <f>CA_Pathways_default_S2!Q4-TUM_default_S2_Util!Q4</f>
        <v>0.1829892063193225</v>
      </c>
    </row>
    <row r="5" spans="1:17" x14ac:dyDescent="0.35">
      <c r="A5" s="5" t="s">
        <v>4</v>
      </c>
      <c r="B5" s="6">
        <f>CA_Pathways_default_S2!B5-TUM_default_S2_Util!B5</f>
        <v>0.13266911911295826</v>
      </c>
      <c r="C5" s="6">
        <f>CA_Pathways_default_S2!C5-TUM_default_S2_Util!C5</f>
        <v>9.2126090558395726E-3</v>
      </c>
      <c r="D5" s="6">
        <f>CA_Pathways_default_S2!D5-TUM_default_S2_Util!D5</f>
        <v>0.66565665637137317</v>
      </c>
      <c r="E5" s="6">
        <f>CA_Pathways_default_S2!E5-TUM_default_S2_Util!E5</f>
        <v>0.15245949113044269</v>
      </c>
      <c r="F5" s="6">
        <f>CA_Pathways_default_S2!F5-TUM_default_S2_Util!F5</f>
        <v>0.14646536938177399</v>
      </c>
      <c r="G5" s="6">
        <f>CA_Pathways_default_S2!G5-TUM_default_S2_Util!G5</f>
        <v>1.5155871042127098E-2</v>
      </c>
      <c r="H5" s="6">
        <f>CA_Pathways_default_S2!H5-TUM_default_S2_Util!H5</f>
        <v>0.1378702467741485</v>
      </c>
      <c r="I5" s="6">
        <f>CA_Pathways_default_S2!I5-TUM_default_S2_Util!I5</f>
        <v>9.5657022904854089E-2</v>
      </c>
      <c r="J5" s="6">
        <f>CA_Pathways_default_S2!J5-TUM_default_S2_Util!J5</f>
        <v>0.1043590594460275</v>
      </c>
      <c r="K5" s="6">
        <f>CA_Pathways_default_S2!K5-TUM_default_S2_Util!K5</f>
        <v>1.3601865554152593E-2</v>
      </c>
      <c r="L5" s="6">
        <f>CA_Pathways_default_S2!L5-TUM_default_S2_Util!L5</f>
        <v>6.8570086731165728E-2</v>
      </c>
      <c r="M5" s="6">
        <f>CA_Pathways_default_S2!M5-TUM_default_S2_Util!M5</f>
        <v>0.11318762293809971</v>
      </c>
      <c r="N5" s="6">
        <f>CA_Pathways_default_S2!N5-TUM_default_S2_Util!N5</f>
        <v>3.672249568055027E-2</v>
      </c>
      <c r="O5" s="6">
        <f>CA_Pathways_default_S2!O5-TUM_default_S2_Util!O5</f>
        <v>7.5028422900465944E-3</v>
      </c>
      <c r="P5" s="6">
        <f>CA_Pathways_default_S2!P5-TUM_default_S2_Util!P5</f>
        <v>3.5367180437687752E-2</v>
      </c>
      <c r="Q5" s="6">
        <f>CA_Pathways_default_S2!Q5-TUM_default_S2_Util!Q5</f>
        <v>0.2476743323202418</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2_PAH_RD!B22*LCI_default_S2!L29)+(supply_chain_S2_PAH_RD!B23*LCI_default_S2!L30)+(supply_chain_S2_PAH_RD!B24*LCI_default_S2!L31)+(supply_chain_S2_PAH_RD!B25*LCI_default_S2!L32)+(supply_chain_S2_PAH_RD!B26*LCI_default_S2!L33)+(supply_chain_S2_PAH_RD!B27*LCI_default_S2!L34)+(supply_chain_S2_PAH_RD!B28*LCI_default_S2!L35)+(supply_chain_S2_PAH_RD!B32*LCI_default_S2!L39))/LCIA_Methods!D2</f>
        <v>-0.1493227938942874</v>
      </c>
      <c r="C2" s="6">
        <f>(+(supply_chain_S2_PAH_RD!B22*LCI_default_S2!M29)+(supply_chain_S2_PAH_RD!B23*LCI_default_S2!M30)+(supply_chain_S2_PAH_RD!B24*LCI_default_S2!M31)+(supply_chain_S2_PAH_RD!B25*LCI_default_S2!M32)+(supply_chain_S2_PAH_RD!B26*LCI_default_S2!M33)+(supply_chain_S2_PAH_RD!B27*LCI_default_S2!M34)+(supply_chain_S2_PAH_RD!B28*LCI_default_S2!M35)+(supply_chain_S2_PAH_RD!B32*LCI_default_S2!M39))/LCIA_Methods!D3</f>
        <v>-5.5013436866196783E-3</v>
      </c>
      <c r="D2" s="6">
        <f>(+(supply_chain_S2_PAH_RD!B22*LCI_default_S2!N29)+(supply_chain_S2_PAH_RD!B23*LCI_default_S2!N30)+(supply_chain_S2_PAH_RD!B24*LCI_default_S2!N31)+(supply_chain_S2_PAH_RD!B25*LCI_default_S2!N32)+(supply_chain_S2_PAH_RD!B26*LCI_default_S2!N33)+(supply_chain_S2_PAH_RD!B27*LCI_default_S2!N34)+(supply_chain_S2_PAH_RD!B28*LCI_default_S2!N35)+(supply_chain_S2_PAH_RD!B32*LCI_default_S2!N39))/LCIA_Methods!D4</f>
        <v>-0.30305249340437157</v>
      </c>
      <c r="E2" s="6">
        <f>(+(supply_chain_S2_PAH_RD!B22*LCI_default_S2!O29)+(supply_chain_S2_PAH_RD!B23*LCI_default_S2!O30)+(supply_chain_S2_PAH_RD!B24*LCI_default_S2!O31)+(supply_chain_S2_PAH_RD!B25*LCI_default_S2!O32)+(supply_chain_S2_PAH_RD!B26*LCI_default_S2!O33)+(supply_chain_S2_PAH_RD!B27*LCI_default_S2!O34)+(supply_chain_S2_PAH_RD!B28*LCI_default_S2!O35)+(supply_chain_S2_PAH_RD!B32*LCI_default_S2!O39))/LCIA_Methods!D5</f>
        <v>-6.1010471208780524E-2</v>
      </c>
      <c r="F2" s="6">
        <f>(+(supply_chain_S2_PAH_RD!B22*LCI_default_S2!P29)+(supply_chain_S2_PAH_RD!B23*LCI_default_S2!P30)+(supply_chain_S2_PAH_RD!B24*LCI_default_S2!P31)+(supply_chain_S2_PAH_RD!B25*LCI_default_S2!P32)+(supply_chain_S2_PAH_RD!B26*LCI_default_S2!P33)+(supply_chain_S2_PAH_RD!B27*LCI_default_S2!P34)+(supply_chain_S2_PAH_RD!B28*LCI_default_S2!P35)+(supply_chain_S2_PAH_RD!B32*LCI_default_S2!P39))/LCIA_Methods!D6</f>
        <v>-1.803120145404281E-2</v>
      </c>
      <c r="G2" s="6">
        <f>(+(supply_chain_S2_PAH_RD!B22*LCI_default_S2!Q29)+(supply_chain_S2_PAH_RD!B23*LCI_default_S2!Q30)+(supply_chain_S2_PAH_RD!B24*LCI_default_S2!Q31)+(supply_chain_S2_PAH_RD!B25*LCI_default_S2!Q32)+(supply_chain_S2_PAH_RD!B26*LCI_default_S2!Q33)+(supply_chain_S2_PAH_RD!B27*LCI_default_S2!Q34)+(supply_chain_S2_PAH_RD!B28*LCI_default_S2!Q35)+(supply_chain_S2_PAH_RD!B32*LCI_default_S2!Q39))/LCIA_Methods!D7</f>
        <v>-3.0673088548878345E-3</v>
      </c>
      <c r="H2" s="6">
        <f>(+(supply_chain_S2_PAH_RD!B22*LCI_default_S2!R29)+(supply_chain_S2_PAH_RD!B23*LCI_default_S2!R30)+(supply_chain_S2_PAH_RD!B24*LCI_default_S2!R31)+(supply_chain_S2_PAH_RD!B25*LCI_default_S2!R32)+(supply_chain_S2_PAH_RD!B26*LCI_default_S2!R33)+(supply_chain_S2_PAH_RD!B27*LCI_default_S2!R34)+(supply_chain_S2_PAH_RD!B28*LCI_default_S2!R35)+(supply_chain_S2_PAH_RD!B32*LCI_default_S2!R39))/LCIA_Methods!D8</f>
        <v>-5.3250647795634001E-2</v>
      </c>
      <c r="I2" s="6">
        <f>(+(supply_chain_S2_PAH_RD!B22*LCI_default_S2!S29)+(supply_chain_S2_PAH_RD!B23*LCI_default_S2!S30)+(supply_chain_S2_PAH_RD!B24*LCI_default_S2!S31)+(supply_chain_S2_PAH_RD!B25*LCI_default_S2!S32)+(supply_chain_S2_PAH_RD!B26*LCI_default_S2!S33)+(supply_chain_S2_PAH_RD!B27*LCI_default_S2!S34)+(supply_chain_S2_PAH_RD!B28*LCI_default_S2!S35)+(supply_chain_S2_PAH_RD!B32*LCI_default_S2!S39))/LCIA_Methods!D9</f>
        <v>-3.8599616851590274E-2</v>
      </c>
      <c r="J2" s="6">
        <f>(+(supply_chain_S2_PAH_RD!B22*LCI_default_S2!T29)+(supply_chain_S2_PAH_RD!B23*LCI_default_S2!T30)+(supply_chain_S2_PAH_RD!B24*LCI_default_S2!T31)+(supply_chain_S2_PAH_RD!B25*LCI_default_S2!T32)+(supply_chain_S2_PAH_RD!B26*LCI_default_S2!T33)+(supply_chain_S2_PAH_RD!B27*LCI_default_S2!T34)+(supply_chain_S2_PAH_RD!B28*LCI_default_S2!T35)+(supply_chain_S2_PAH_RD!B32*LCI_default_S2!T39))/LCIA_Methods!D10</f>
        <v>-4.4789911736316003E-2</v>
      </c>
      <c r="K2" s="6">
        <f>(+(supply_chain_S2_PAH_RD!B22*LCI_default_S2!U29)+(supply_chain_S2_PAH_RD!B23*LCI_default_S2!U30)+(supply_chain_S2_PAH_RD!B24*LCI_default_S2!U31)+(supply_chain_S2_PAH_RD!B25*LCI_default_S2!U32)+(supply_chain_S2_PAH_RD!B26*LCI_default_S2!U33)+(supply_chain_S2_PAH_RD!B27*LCI_default_S2!U34)+(supply_chain_S2_PAH_RD!B28*LCI_default_S2!U35)+(supply_chain_S2_PAH_RD!B32*LCI_default_S2!U39))/LCIA_Methods!D11</f>
        <v>-1.8116908820802986E-2</v>
      </c>
      <c r="L2" s="6">
        <f>(+(supply_chain_S2_PAH_RD!B22*LCI_default_S2!V29)+(supply_chain_S2_PAH_RD!B23*LCI_default_S2!V30)+(supply_chain_S2_PAH_RD!B24*LCI_default_S2!V31)+(supply_chain_S2_PAH_RD!B25*LCI_default_S2!V32)+(supply_chain_S2_PAH_RD!B26*LCI_default_S2!V33)+(supply_chain_S2_PAH_RD!B27*LCI_default_S2!V34)+(supply_chain_S2_PAH_RD!B28*LCI_default_S2!V35)+(supply_chain_S2_PAH_RD!B32*LCI_default_S2!V39))/LCIA_Methods!D12</f>
        <v>-2.4693829149240652E-2</v>
      </c>
      <c r="M2" s="6">
        <f>(+(supply_chain_S2_PAH_RD!B22*LCI_default_S2!W29)+(supply_chain_S2_PAH_RD!B23*LCI_default_S2!W30)+(supply_chain_S2_PAH_RD!B24*LCI_default_S2!W31)+(supply_chain_S2_PAH_RD!B25*LCI_default_S2!W32)+(supply_chain_S2_PAH_RD!B26*LCI_default_S2!W33)+(supply_chain_S2_PAH_RD!B27*LCI_default_S2!W34)+(supply_chain_S2_PAH_RD!B28*LCI_default_S2!W35)+(supply_chain_S2_PAH_RD!B32*LCI_default_S2!W39))/LCIA_Methods!D13</f>
        <v>-1.8095471744309147E-2</v>
      </c>
      <c r="N2" s="6">
        <f>(+(supply_chain_S2_PAH_RD!B22*LCI_default_S2!X29)+(supply_chain_S2_PAH_RD!B23*LCI_default_S2!X30)+(supply_chain_S2_PAH_RD!B24*LCI_default_S2!X31)+(supply_chain_S2_PAH_RD!B25*LCI_default_S2!X32)+(supply_chain_S2_PAH_RD!B26*LCI_default_S2!X33)+(supply_chain_S2_PAH_RD!B27*LCI_default_S2!X34)+(supply_chain_S2_PAH_RD!B28*LCI_default_S2!X35)+(supply_chain_S2_PAH_RD!B32*LCI_default_S2!X39))/LCIA_Methods!D14</f>
        <v>-2.4666931156818875E-3</v>
      </c>
      <c r="O2" s="6">
        <f>(+(supply_chain_S2_PAH_RD!B22*LCI_default_S2!Y29)+(supply_chain_S2_PAH_RD!B23*LCI_default_S2!Y30)+(supply_chain_S2_PAH_RD!B24*LCI_default_S2!Y31)+(supply_chain_S2_PAH_RD!B25*LCI_default_S2!Y32)+(supply_chain_S2_PAH_RD!B26*LCI_default_S2!Y33)+(supply_chain_S2_PAH_RD!B27*LCI_default_S2!Y34)+(supply_chain_S2_PAH_RD!B28*LCI_default_S2!Y35)+(supply_chain_S2_PAH_RD!B32*LCI_default_S2!Y39))/LCIA_Methods!D15</f>
        <v>-1.8858576763964047E-2</v>
      </c>
      <c r="P2" s="6">
        <f>(+(supply_chain_S2_PAH_RD!B22*LCI_default_S2!Z29)+(supply_chain_S2_PAH_RD!B23*LCI_default_S2!Z30)+(supply_chain_S2_PAH_RD!B24*LCI_default_S2!Z31)+(supply_chain_S2_PAH_RD!B25*LCI_default_S2!Z32)+(supply_chain_S2_PAH_RD!B26*LCI_default_S2!Z33)+(supply_chain_S2_PAH_RD!B27*LCI_default_S2!Z34)+(supply_chain_S2_PAH_RD!B28*LCI_default_S2!Z35)+(supply_chain_S2_PAH_RD!B32*LCI_default_S2!Z39))/LCIA_Methods!D16</f>
        <v>-2.0466585954333913E-2</v>
      </c>
      <c r="Q2" s="6">
        <f>(+(supply_chain_S2_PAH_RD!B22*LCI_default_S2!AA29)+(supply_chain_S2_PAH_RD!B23*LCI_default_S2!AA30)+(supply_chain_S2_PAH_RD!B24*LCI_default_S2!AA31)+(supply_chain_S2_PAH_RD!B25*LCI_default_S2!AA32)+(supply_chain_S2_PAH_RD!B26*LCI_default_S2!AA33)+(supply_chain_S2_PAH_RD!B27*LCI_default_S2!AA34)+(supply_chain_S2_PAH_RD!B28*LCI_default_S2!AA35)+(supply_chain_S2_PAH_RD!B32*LCI_default_S2!AA39))/LCIA_Methods!D17</f>
        <v>-0.32138617286043519</v>
      </c>
    </row>
    <row r="3" spans="1:17" x14ac:dyDescent="0.35">
      <c r="A3" s="5" t="s">
        <v>2</v>
      </c>
      <c r="B3" s="6">
        <f>(+(supply_chain_S2_TP1!B22*LCI_default_S2!L29)+(supply_chain_S2_TP1!B23*LCI_default_S2!L30)+(supply_chain_S2_TP1!B24*LCI_default_S2!L31)+(supply_chain_S2_TP1!B25*LCI_default_S2!L32)+(supply_chain_S2_TP1!B26*LCI_default_S2!L33)+(supply_chain_S2_TP1!B27*LCI_default_S2!L34)+(supply_chain_S2_TP1!B28*LCI_default_S2!L35)+(supply_chain_S2_TP1!B32*LCI_default_S2!L39))/LCIA_Methods!D2</f>
        <v>-0.1493227938942874</v>
      </c>
      <c r="C3" s="6">
        <f>(+(supply_chain_S2_TP1!B22*LCI_default_S2!M29)+(supply_chain_S2_TP1!B23*LCI_default_S2!M30)+(supply_chain_S2_TP1!B24*LCI_default_S2!M31)+(supply_chain_S2_TP1!B25*LCI_default_S2!M32)+(supply_chain_S2_TP1!B26*LCI_default_S2!M33)+(supply_chain_S2_TP1!B27*LCI_default_S2!M34)+(supply_chain_S2_TP1!B28*LCI_default_S2!M35)+(supply_chain_S2_TP1!B32*LCI_default_S2!M39))/LCIA_Methods!D3</f>
        <v>-5.5013436866196783E-3</v>
      </c>
      <c r="D3" s="6">
        <f>(+(supply_chain_S2_TP1!B22*LCI_default_S2!N29)+(supply_chain_S2_TP1!B23*LCI_default_S2!N30)+(supply_chain_S2_TP1!B24*LCI_default_S2!N31)+(supply_chain_S2_TP1!B25*LCI_default_S2!N32)+(supply_chain_S2_TP1!B26*LCI_default_S2!N33)+(supply_chain_S2_TP1!B27*LCI_default_S2!N34)+(supply_chain_S2_TP1!B28*LCI_default_S2!N35)+(supply_chain_S2_TP1!B32*LCI_default_S2!N39))/LCIA_Methods!D4</f>
        <v>-0.30305249340437157</v>
      </c>
      <c r="E3" s="6">
        <f>(+(supply_chain_S2_TP1!B22*LCI_default_S2!O29)+(supply_chain_S2_TP1!B23*LCI_default_S2!O30)+(supply_chain_S2_TP1!B24*LCI_default_S2!O31)+(supply_chain_S2_TP1!B25*LCI_default_S2!O32)+(supply_chain_S2_TP1!B26*LCI_default_S2!O33)+(supply_chain_S2_TP1!B27*LCI_default_S2!O34)+(supply_chain_S2_TP1!B28*LCI_default_S2!O35)+(supply_chain_S2_TP1!B32*LCI_default_S2!O39))/LCIA_Methods!D5</f>
        <v>-6.1010471208780524E-2</v>
      </c>
      <c r="F3" s="6">
        <f>(+(supply_chain_S2_TP1!B22*LCI_default_S2!P29)+(supply_chain_S2_TP1!B23*LCI_default_S2!P30)+(supply_chain_S2_TP1!B24*LCI_default_S2!P31)+(supply_chain_S2_TP1!B25*LCI_default_S2!P32)+(supply_chain_S2_TP1!B26*LCI_default_S2!P33)+(supply_chain_S2_TP1!B27*LCI_default_S2!P34)+(supply_chain_S2_TP1!B28*LCI_default_S2!P35)+(supply_chain_S2_TP1!B32*LCI_default_S2!P39))/LCIA_Methods!D6</f>
        <v>-1.803120145404281E-2</v>
      </c>
      <c r="G3" s="6">
        <f>(+(supply_chain_S2_TP1!B22*LCI_default_S2!Q29)+(supply_chain_S2_TP1!B23*LCI_default_S2!Q30)+(supply_chain_S2_TP1!B24*LCI_default_S2!Q31)+(supply_chain_S2_TP1!B25*LCI_default_S2!Q32)+(supply_chain_S2_TP1!B26*LCI_default_S2!Q33)+(supply_chain_S2_TP1!B27*LCI_default_S2!Q34)+(supply_chain_S2_TP1!B28*LCI_default_S2!Q35)+(supply_chain_S2_TP1!B32*LCI_default_S2!Q39))/LCIA_Methods!D7</f>
        <v>-3.0673088548878345E-3</v>
      </c>
      <c r="H3" s="6">
        <f>(+(supply_chain_S2_TP1!B22*LCI_default_S2!R29)+(supply_chain_S2_TP1!B23*LCI_default_S2!R30)+(supply_chain_S2_TP1!B24*LCI_default_S2!R31)+(supply_chain_S2_TP1!B25*LCI_default_S2!R32)+(supply_chain_S2_TP1!B26*LCI_default_S2!R33)+(supply_chain_S2_TP1!B27*LCI_default_S2!R34)+(supply_chain_S2_TP1!B28*LCI_default_S2!R35)+(supply_chain_S2_TP1!B32*LCI_default_S2!R39))/LCIA_Methods!D8</f>
        <v>-5.3250647795634001E-2</v>
      </c>
      <c r="I3" s="6">
        <f>(+(supply_chain_S2_TP1!B22*LCI_default_S2!S29)+(supply_chain_S2_TP1!B23*LCI_default_S2!S30)+(supply_chain_S2_TP1!B24*LCI_default_S2!S31)+(supply_chain_S2_TP1!B25*LCI_default_S2!S32)+(supply_chain_S2_TP1!B26*LCI_default_S2!S33)+(supply_chain_S2_TP1!B27*LCI_default_S2!S34)+(supply_chain_S2_TP1!B28*LCI_default_S2!S35)+(supply_chain_S2_TP1!B32*LCI_default_S2!S39))/LCIA_Methods!D9</f>
        <v>-3.8599616851590274E-2</v>
      </c>
      <c r="J3" s="6">
        <f>(+(supply_chain_S2_TP1!B22*LCI_default_S2!T29)+(supply_chain_S2_TP1!B23*LCI_default_S2!T30)+(supply_chain_S2_TP1!B24*LCI_default_S2!T31)+(supply_chain_S2_TP1!B25*LCI_default_S2!T32)+(supply_chain_S2_TP1!B26*LCI_default_S2!T33)+(supply_chain_S2_TP1!B27*LCI_default_S2!T34)+(supply_chain_S2_TP1!B28*LCI_default_S2!T35)+(supply_chain_S2_TP1!B32*LCI_default_S2!T39))/LCIA_Methods!D10</f>
        <v>-4.4789911736316003E-2</v>
      </c>
      <c r="K3" s="6">
        <f>(+(supply_chain_S2_TP1!B22*LCI_default_S2!U29)+(supply_chain_S2_TP1!B23*LCI_default_S2!U30)+(supply_chain_S2_TP1!B24*LCI_default_S2!U31)+(supply_chain_S2_TP1!B25*LCI_default_S2!U32)+(supply_chain_S2_TP1!B26*LCI_default_S2!U33)+(supply_chain_S2_TP1!B27*LCI_default_S2!U34)+(supply_chain_S2_TP1!B28*LCI_default_S2!U35)+(supply_chain_S2_TP1!B32*LCI_default_S2!U39))/LCIA_Methods!D11</f>
        <v>-1.8116908820802986E-2</v>
      </c>
      <c r="L3" s="6">
        <f>(+(supply_chain_S2_TP1!B22*LCI_default_S2!V29)+(supply_chain_S2_TP1!B23*LCI_default_S2!V30)+(supply_chain_S2_TP1!B24*LCI_default_S2!V31)+(supply_chain_S2_TP1!B25*LCI_default_S2!V32)+(supply_chain_S2_TP1!B26*LCI_default_S2!V33)+(supply_chain_S2_TP1!B27*LCI_default_S2!V34)+(supply_chain_S2_TP1!B28*LCI_default_S2!V35)+(supply_chain_S2_TP1!B32*LCI_default_S2!V39))/LCIA_Methods!D12</f>
        <v>-2.4693829149240652E-2</v>
      </c>
      <c r="M3" s="6">
        <f>(+(supply_chain_S2_TP1!B22*LCI_default_S2!W29)+(supply_chain_S2_TP1!B23*LCI_default_S2!W30)+(supply_chain_S2_TP1!B24*LCI_default_S2!W31)+(supply_chain_S2_TP1!B25*LCI_default_S2!W32)+(supply_chain_S2_TP1!B26*LCI_default_S2!W33)+(supply_chain_S2_TP1!B27*LCI_default_S2!W34)+(supply_chain_S2_TP1!B28*LCI_default_S2!W35)+(supply_chain_S2_TP1!B32*LCI_default_S2!W39))/LCIA_Methods!D13</f>
        <v>-1.8095471744309147E-2</v>
      </c>
      <c r="N3" s="6">
        <f>(+(supply_chain_S2_TP1!B22*LCI_default_S2!X29)+(supply_chain_S2_TP1!B23*LCI_default_S2!X30)+(supply_chain_S2_TP1!B24*LCI_default_S2!X31)+(supply_chain_S2_TP1!B25*LCI_default_S2!X32)+(supply_chain_S2_TP1!B26*LCI_default_S2!X33)+(supply_chain_S2_TP1!B27*LCI_default_S2!X34)+(supply_chain_S2_TP1!B28*LCI_default_S2!X35)+(supply_chain_S2_TP1!B32*LCI_default_S2!X39))/LCIA_Methods!D14</f>
        <v>-2.4666931156818875E-3</v>
      </c>
      <c r="O3" s="6">
        <f>(+(supply_chain_S2_TP1!B22*LCI_default_S2!Y29)+(supply_chain_S2_TP1!B23*LCI_default_S2!Y30)+(supply_chain_S2_TP1!B24*LCI_default_S2!Y31)+(supply_chain_S2_TP1!B25*LCI_default_S2!Y32)+(supply_chain_S2_TP1!B26*LCI_default_S2!Y33)+(supply_chain_S2_TP1!B27*LCI_default_S2!Y34)+(supply_chain_S2_TP1!B28*LCI_default_S2!Y35)+(supply_chain_S2_TP1!B32*LCI_default_S2!Y39))/LCIA_Methods!D15</f>
        <v>-1.8858576763964047E-2</v>
      </c>
      <c r="P3" s="6">
        <f>(+(supply_chain_S2_TP1!B22*LCI_default_S2!Z29)+(supply_chain_S2_TP1!B23*LCI_default_S2!Z30)+(supply_chain_S2_TP1!B24*LCI_default_S2!Z31)+(supply_chain_S2_TP1!B25*LCI_default_S2!Z32)+(supply_chain_S2_TP1!B26*LCI_default_S2!Z33)+(supply_chain_S2_TP1!B27*LCI_default_S2!Z34)+(supply_chain_S2_TP1!B28*LCI_default_S2!Z35)+(supply_chain_S2_TP1!B32*LCI_default_S2!Z39))/LCIA_Methods!D16</f>
        <v>-2.0466585954333913E-2</v>
      </c>
      <c r="Q3" s="6">
        <f>(+(supply_chain_S2_TP1!B22*LCI_default_S2!AA29)+(supply_chain_S2_TP1!B23*LCI_default_S2!AA30)+(supply_chain_S2_TP1!B24*LCI_default_S2!AA31)+(supply_chain_S2_TP1!B25*LCI_default_S2!AA32)+(supply_chain_S2_TP1!B26*LCI_default_S2!AA33)+(supply_chain_S2_TP1!B27*LCI_default_S2!AA34)+(supply_chain_S2_TP1!B28*LCI_default_S2!AA35)+(supply_chain_S2_TP1!B32*LCI_default_S2!AA39))/LCIA_Methods!D17</f>
        <v>-0.32138617286043519</v>
      </c>
    </row>
    <row r="4" spans="1:17" x14ac:dyDescent="0.35">
      <c r="A4" s="5" t="s">
        <v>3</v>
      </c>
      <c r="B4" s="6">
        <f>(+(supply_chain_S2_TP2!B22*LCI_default_S2!L29)+(supply_chain_S2_TP2!B23*LCI_default_S2!L30)+(supply_chain_S2_TP2!B24*LCI_default_S2!L31)+(supply_chain_S2_TP2!B25*LCI_default_S2!L32)+(supply_chain_S2_TP2!B26*LCI_default_S2!L33)+(supply_chain_S2_TP2!B27*LCI_default_S2!L34)+(supply_chain_S2_TP2!B28*LCI_default_S2!L35)+(supply_chain_S2_TP2!B32*LCI_default_S2!L39))/LCIA_Methods!D2</f>
        <v>0</v>
      </c>
      <c r="C4" s="6">
        <f>(+(supply_chain_S2_TP2!B22*LCI_default_S2!M29)+(supply_chain_S2_TP2!B23*LCI_default_S2!M30)+(supply_chain_S2_TP2!B24*LCI_default_S2!M31)+(supply_chain_S2_TP2!B25*LCI_default_S2!M32)+(supply_chain_S2_TP2!B26*LCI_default_S2!M33)+(supply_chain_S2_TP2!B27*LCI_default_S2!M34)+(supply_chain_S2_TP2!B28*LCI_default_S2!M35)+(supply_chain_S2_TP2!B32*LCI_default_S2!M39))/LCIA_Methods!D3</f>
        <v>0</v>
      </c>
      <c r="D4" s="6">
        <f>(+(supply_chain_S2_TP2!B22*LCI_default_S2!N29)+(supply_chain_S2_TP2!B23*LCI_default_S2!N30)+(supply_chain_S2_TP2!B24*LCI_default_S2!N31)+(supply_chain_S2_TP2!B25*LCI_default_S2!N32)+(supply_chain_S2_TP2!B26*LCI_default_S2!N33)+(supply_chain_S2_TP2!B27*LCI_default_S2!N34)+(supply_chain_S2_TP2!B28*LCI_default_S2!N35)+(supply_chain_S2_TP2!B32*LCI_default_S2!N39))/LCIA_Methods!D4</f>
        <v>0</v>
      </c>
      <c r="E4" s="6">
        <f>(+(supply_chain_S2_TP2!B22*LCI_default_S2!O29)+(supply_chain_S2_TP2!B23*LCI_default_S2!O30)+(supply_chain_S2_TP2!B24*LCI_default_S2!O31)+(supply_chain_S2_TP2!B25*LCI_default_S2!O32)+(supply_chain_S2_TP2!B26*LCI_default_S2!O33)+(supply_chain_S2_TP2!B27*LCI_default_S2!O34)+(supply_chain_S2_TP2!B28*LCI_default_S2!O35)+(supply_chain_S2_TP2!B32*LCI_default_S2!O39))/LCIA_Methods!D5</f>
        <v>0</v>
      </c>
      <c r="F4" s="6">
        <f>(+(supply_chain_S2_TP2!B22*LCI_default_S2!P29)+(supply_chain_S2_TP2!B23*LCI_default_S2!P30)+(supply_chain_S2_TP2!B24*LCI_default_S2!P31)+(supply_chain_S2_TP2!B25*LCI_default_S2!P32)+(supply_chain_S2_TP2!B26*LCI_default_S2!P33)+(supply_chain_S2_TP2!B27*LCI_default_S2!P34)+(supply_chain_S2_TP2!B28*LCI_default_S2!P35)+(supply_chain_S2_TP2!B32*LCI_default_S2!P39))/LCIA_Methods!D6</f>
        <v>0</v>
      </c>
      <c r="G4" s="6">
        <f>(+(supply_chain_S2_TP2!B22*LCI_default_S2!Q29)+(supply_chain_S2_TP2!B23*LCI_default_S2!Q30)+(supply_chain_S2_TP2!B24*LCI_default_S2!Q31)+(supply_chain_S2_TP2!B25*LCI_default_S2!Q32)+(supply_chain_S2_TP2!B26*LCI_default_S2!Q33)+(supply_chain_S2_TP2!B27*LCI_default_S2!Q34)+(supply_chain_S2_TP2!B28*LCI_default_S2!Q35)+(supply_chain_S2_TP2!B32*LCI_default_S2!Q39))/LCIA_Methods!D7</f>
        <v>0</v>
      </c>
      <c r="H4" s="6">
        <f>(+(supply_chain_S2_TP2!B22*LCI_default_S2!R29)+(supply_chain_S2_TP2!B23*LCI_default_S2!R30)+(supply_chain_S2_TP2!B24*LCI_default_S2!R31)+(supply_chain_S2_TP2!B25*LCI_default_S2!R32)+(supply_chain_S2_TP2!B26*LCI_default_S2!R33)+(supply_chain_S2_TP2!B27*LCI_default_S2!R34)+(supply_chain_S2_TP2!B28*LCI_default_S2!R35)+(supply_chain_S2_TP2!B32*LCI_default_S2!R39))/LCIA_Methods!D8</f>
        <v>0</v>
      </c>
      <c r="I4" s="6">
        <f>(+(supply_chain_S2_TP2!B22*LCI_default_S2!S29)+(supply_chain_S2_TP2!B23*LCI_default_S2!S30)+(supply_chain_S2_TP2!B24*LCI_default_S2!S31)+(supply_chain_S2_TP2!B25*LCI_default_S2!S32)+(supply_chain_S2_TP2!B26*LCI_default_S2!S33)+(supply_chain_S2_TP2!B27*LCI_default_S2!S34)+(supply_chain_S2_TP2!B28*LCI_default_S2!S35)+(supply_chain_S2_TP2!B32*LCI_default_S2!S39))/LCIA_Methods!D9</f>
        <v>0</v>
      </c>
      <c r="J4" s="6">
        <f>(+(supply_chain_S2_TP2!B22*LCI_default_S2!T29)+(supply_chain_S2_TP2!B23*LCI_default_S2!T30)+(supply_chain_S2_TP2!B24*LCI_default_S2!T31)+(supply_chain_S2_TP2!B25*LCI_default_S2!T32)+(supply_chain_S2_TP2!B26*LCI_default_S2!T33)+(supply_chain_S2_TP2!B27*LCI_default_S2!T34)+(supply_chain_S2_TP2!B28*LCI_default_S2!T35)+(supply_chain_S2_TP2!B32*LCI_default_S2!T39))/LCIA_Methods!D10</f>
        <v>0</v>
      </c>
      <c r="K4" s="6">
        <f>(+(supply_chain_S2_TP2!B22*LCI_default_S2!U29)+(supply_chain_S2_TP2!B23*LCI_default_S2!U30)+(supply_chain_S2_TP2!B24*LCI_default_S2!U31)+(supply_chain_S2_TP2!B25*LCI_default_S2!U32)+(supply_chain_S2_TP2!B26*LCI_default_S2!U33)+(supply_chain_S2_TP2!B27*LCI_default_S2!U34)+(supply_chain_S2_TP2!B28*LCI_default_S2!U35)+(supply_chain_S2_TP2!B32*LCI_default_S2!U39))/LCIA_Methods!D11</f>
        <v>0</v>
      </c>
      <c r="L4" s="6">
        <f>(+(supply_chain_S2_TP2!B22*LCI_default_S2!V29)+(supply_chain_S2_TP2!B23*LCI_default_S2!V30)+(supply_chain_S2_TP2!B24*LCI_default_S2!V31)+(supply_chain_S2_TP2!B25*LCI_default_S2!V32)+(supply_chain_S2_TP2!B26*LCI_default_S2!V33)+(supply_chain_S2_TP2!B27*LCI_default_S2!V34)+(supply_chain_S2_TP2!B28*LCI_default_S2!V35)+(supply_chain_S2_TP2!B32*LCI_default_S2!V39))/LCIA_Methods!D12</f>
        <v>0</v>
      </c>
      <c r="M4" s="6">
        <f>(+(supply_chain_S2_TP2!B22*LCI_default_S2!W29)+(supply_chain_S2_TP2!B23*LCI_default_S2!W30)+(supply_chain_S2_TP2!B24*LCI_default_S2!W31)+(supply_chain_S2_TP2!B25*LCI_default_S2!W32)+(supply_chain_S2_TP2!B26*LCI_default_S2!W33)+(supply_chain_S2_TP2!B27*LCI_default_S2!W34)+(supply_chain_S2_TP2!B28*LCI_default_S2!W35)+(supply_chain_S2_TP2!B32*LCI_default_S2!W39))/LCIA_Methods!D13</f>
        <v>0</v>
      </c>
      <c r="N4" s="6">
        <f>(+(supply_chain_S2_TP2!B22*LCI_default_S2!X29)+(supply_chain_S2_TP2!B23*LCI_default_S2!X30)+(supply_chain_S2_TP2!B24*LCI_default_S2!X31)+(supply_chain_S2_TP2!B25*LCI_default_S2!X32)+(supply_chain_S2_TP2!B26*LCI_default_S2!X33)+(supply_chain_S2_TP2!B27*LCI_default_S2!X34)+(supply_chain_S2_TP2!B28*LCI_default_S2!X35)+(supply_chain_S2_TP2!B32*LCI_default_S2!X39))/LCIA_Methods!D14</f>
        <v>0</v>
      </c>
      <c r="O4" s="6">
        <f>(+(supply_chain_S2_TP2!B22*LCI_default_S2!Y29)+(supply_chain_S2_TP2!B23*LCI_default_S2!Y30)+(supply_chain_S2_TP2!B24*LCI_default_S2!Y31)+(supply_chain_S2_TP2!B25*LCI_default_S2!Y32)+(supply_chain_S2_TP2!B26*LCI_default_S2!Y33)+(supply_chain_S2_TP2!B27*LCI_default_S2!Y34)+(supply_chain_S2_TP2!B28*LCI_default_S2!Y35)+(supply_chain_S2_TP2!B32*LCI_default_S2!Y39))/LCIA_Methods!D15</f>
        <v>0</v>
      </c>
      <c r="P4" s="6">
        <f>(+(supply_chain_S2_TP2!B22*LCI_default_S2!Z29)+(supply_chain_S2_TP2!B23*LCI_default_S2!Z30)+(supply_chain_S2_TP2!B24*LCI_default_S2!Z31)+(supply_chain_S2_TP2!B25*LCI_default_S2!Z32)+(supply_chain_S2_TP2!B26*LCI_default_S2!Z33)+(supply_chain_S2_TP2!B27*LCI_default_S2!Z34)+(supply_chain_S2_TP2!B28*LCI_default_S2!Z35)+(supply_chain_S2_TP2!B32*LCI_default_S2!Z39))/LCIA_Methods!D16</f>
        <v>0</v>
      </c>
      <c r="Q4" s="6">
        <f>(+(supply_chain_S2_TP2!B22*LCI_default_S2!AA29)+(supply_chain_S2_TP2!B23*LCI_default_S2!AA30)+(supply_chain_S2_TP2!B24*LCI_default_S2!AA31)+(supply_chain_S2_TP2!B25*LCI_default_S2!AA32)+(supply_chain_S2_TP2!B26*LCI_default_S2!AA33)+(supply_chain_S2_TP2!B27*LCI_default_S2!AA34)+(supply_chain_S2_TP2!B28*LCI_default_S2!AA35)+(supply_chain_S2_TP2!B32*LCI_default_S2!AA39))/LCIA_Methods!D17</f>
        <v>0</v>
      </c>
    </row>
    <row r="5" spans="1:17" x14ac:dyDescent="0.35">
      <c r="A5" s="5" t="s">
        <v>4</v>
      </c>
      <c r="B5" s="6">
        <f>(+(supply_chain_S2_TP3!B22*LCI_default_S2!L29)+(supply_chain_S2_TP3!B23*LCI_default_S2!L30)+(supply_chain_S2_TP3!B24*LCI_default_S2!L31)+(supply_chain_S2_TP3!B25*LCI_default_S2!L32)+(supply_chain_S2_TP3!B26*LCI_default_S2!L33)+(supply_chain_S2_TP3!B27*LCI_default_S2!L34)+(supply_chain_S2_TP3!B28*LCI_default_S2!L35)+(supply_chain_S2_TP3!B32*LCI_default_S2!L39))/LCIA_Methods!D2</f>
        <v>0</v>
      </c>
      <c r="C5" s="6">
        <f>(+(supply_chain_S2_TP3!B22*LCI_default_S2!M29)+(supply_chain_S2_TP3!B23*LCI_default_S2!M30)+(supply_chain_S2_TP3!B24*LCI_default_S2!M31)+(supply_chain_S2_TP3!B25*LCI_default_S2!M32)+(supply_chain_S2_TP3!B26*LCI_default_S2!M33)+(supply_chain_S2_TP3!B27*LCI_default_S2!M34)+(supply_chain_S2_TP3!B28*LCI_default_S2!M35)+(supply_chain_S2_TP3!B32*LCI_default_S2!M39))/LCIA_Methods!D3</f>
        <v>0</v>
      </c>
      <c r="D5" s="6">
        <f>(+(supply_chain_S2_TP3!B22*LCI_default_S2!N29)+(supply_chain_S2_TP3!B23*LCI_default_S2!N30)+(supply_chain_S2_TP3!B24*LCI_default_S2!N31)+(supply_chain_S2_TP3!B25*LCI_default_S2!N32)+(supply_chain_S2_TP3!B26*LCI_default_S2!N33)+(supply_chain_S2_TP3!B27*LCI_default_S2!N34)+(supply_chain_S2_TP3!B28*LCI_default_S2!N35)+(supply_chain_S2_TP3!B32*LCI_default_S2!N39))/LCIA_Methods!D4</f>
        <v>0</v>
      </c>
      <c r="E5" s="6">
        <f>(+(supply_chain_S2_TP3!B22*LCI_default_S2!O29)+(supply_chain_S2_TP3!B23*LCI_default_S2!O30)+(supply_chain_S2_TP3!B24*LCI_default_S2!O31)+(supply_chain_S2_TP3!B25*LCI_default_S2!O32)+(supply_chain_S2_TP3!B26*LCI_default_S2!O33)+(supply_chain_S2_TP3!B27*LCI_default_S2!O34)+(supply_chain_S2_TP3!B28*LCI_default_S2!O35)+(supply_chain_S2_TP3!B32*LCI_default_S2!O39))/LCIA_Methods!D5</f>
        <v>0</v>
      </c>
      <c r="F5" s="6">
        <f>(+(supply_chain_S2_TP3!B22*LCI_default_S2!P29)+(supply_chain_S2_TP3!B23*LCI_default_S2!P30)+(supply_chain_S2_TP3!B24*LCI_default_S2!P31)+(supply_chain_S2_TP3!B25*LCI_default_S2!P32)+(supply_chain_S2_TP3!B26*LCI_default_S2!P33)+(supply_chain_S2_TP3!B27*LCI_default_S2!P34)+(supply_chain_S2_TP3!B28*LCI_default_S2!P35)+(supply_chain_S2_TP3!B32*LCI_default_S2!P39))/LCIA_Methods!D6</f>
        <v>0</v>
      </c>
      <c r="G5" s="6">
        <f>(+(supply_chain_S2_TP3!B22*LCI_default_S2!Q29)+(supply_chain_S2_TP3!B23*LCI_default_S2!Q30)+(supply_chain_S2_TP3!B24*LCI_default_S2!Q31)+(supply_chain_S2_TP3!B25*LCI_default_S2!Q32)+(supply_chain_S2_TP3!B26*LCI_default_S2!Q33)+(supply_chain_S2_TP3!B27*LCI_default_S2!Q34)+(supply_chain_S2_TP3!B28*LCI_default_S2!Q35)+(supply_chain_S2_TP3!B32*LCI_default_S2!Q39))/LCIA_Methods!D7</f>
        <v>0</v>
      </c>
      <c r="H5" s="6">
        <f>(+(supply_chain_S2_TP3!B22*LCI_default_S2!R29)+(supply_chain_S2_TP3!B23*LCI_default_S2!R30)+(supply_chain_S2_TP3!B24*LCI_default_S2!R31)+(supply_chain_S2_TP3!B25*LCI_default_S2!R32)+(supply_chain_S2_TP3!B26*LCI_default_S2!R33)+(supply_chain_S2_TP3!B27*LCI_default_S2!R34)+(supply_chain_S2_TP3!B28*LCI_default_S2!R35)+(supply_chain_S2_TP3!B32*LCI_default_S2!R39))/LCIA_Methods!D8</f>
        <v>0</v>
      </c>
      <c r="I5" s="6">
        <f>(+(supply_chain_S2_TP3!B22*LCI_default_S2!S29)+(supply_chain_S2_TP3!B23*LCI_default_S2!S30)+(supply_chain_S2_TP3!B24*LCI_default_S2!S31)+(supply_chain_S2_TP3!B25*LCI_default_S2!S32)+(supply_chain_S2_TP3!B26*LCI_default_S2!S33)+(supply_chain_S2_TP3!B27*LCI_default_S2!S34)+(supply_chain_S2_TP3!B28*LCI_default_S2!S35)+(supply_chain_S2_TP3!B32*LCI_default_S2!S39))/LCIA_Methods!D9</f>
        <v>0</v>
      </c>
      <c r="J5" s="6">
        <f>(+(supply_chain_S2_TP3!B22*LCI_default_S2!T29)+(supply_chain_S2_TP3!B23*LCI_default_S2!T30)+(supply_chain_S2_TP3!B24*LCI_default_S2!T31)+(supply_chain_S2_TP3!B25*LCI_default_S2!T32)+(supply_chain_S2_TP3!B26*LCI_default_S2!T33)+(supply_chain_S2_TP3!B27*LCI_default_S2!T34)+(supply_chain_S2_TP3!B28*LCI_default_S2!T35)+(supply_chain_S2_TP3!B32*LCI_default_S2!T39))/LCIA_Methods!D10</f>
        <v>0</v>
      </c>
      <c r="K5" s="6">
        <f>(+(supply_chain_S2_TP3!B22*LCI_default_S2!U29)+(supply_chain_S2_TP3!B23*LCI_default_S2!U30)+(supply_chain_S2_TP3!B24*LCI_default_S2!U31)+(supply_chain_S2_TP3!B25*LCI_default_S2!U32)+(supply_chain_S2_TP3!B26*LCI_default_S2!U33)+(supply_chain_S2_TP3!B27*LCI_default_S2!U34)+(supply_chain_S2_TP3!B28*LCI_default_S2!U35)+(supply_chain_S2_TP3!B32*LCI_default_S2!U39))/LCIA_Methods!D11</f>
        <v>0</v>
      </c>
      <c r="L5" s="6">
        <f>(+(supply_chain_S2_TP3!B22*LCI_default_S2!V29)+(supply_chain_S2_TP3!B23*LCI_default_S2!V30)+(supply_chain_S2_TP3!B24*LCI_default_S2!V31)+(supply_chain_S2_TP3!B25*LCI_default_S2!V32)+(supply_chain_S2_TP3!B26*LCI_default_S2!V33)+(supply_chain_S2_TP3!B27*LCI_default_S2!V34)+(supply_chain_S2_TP3!B28*LCI_default_S2!V35)+(supply_chain_S2_TP3!B32*LCI_default_S2!V39))/LCIA_Methods!D12</f>
        <v>0</v>
      </c>
      <c r="M5" s="6">
        <f>(+(supply_chain_S2_TP3!B22*LCI_default_S2!W29)+(supply_chain_S2_TP3!B23*LCI_default_S2!W30)+(supply_chain_S2_TP3!B24*LCI_default_S2!W31)+(supply_chain_S2_TP3!B25*LCI_default_S2!W32)+(supply_chain_S2_TP3!B26*LCI_default_S2!W33)+(supply_chain_S2_TP3!B27*LCI_default_S2!W34)+(supply_chain_S2_TP3!B28*LCI_default_S2!W35)+(supply_chain_S2_TP3!B32*LCI_default_S2!W39))/LCIA_Methods!D13</f>
        <v>0</v>
      </c>
      <c r="N5" s="6">
        <f>(+(supply_chain_S2_TP3!B22*LCI_default_S2!X29)+(supply_chain_S2_TP3!B23*LCI_default_S2!X30)+(supply_chain_S2_TP3!B24*LCI_default_S2!X31)+(supply_chain_S2_TP3!B25*LCI_default_S2!X32)+(supply_chain_S2_TP3!B26*LCI_default_S2!X33)+(supply_chain_S2_TP3!B27*LCI_default_S2!X34)+(supply_chain_S2_TP3!B28*LCI_default_S2!X35)+(supply_chain_S2_TP3!B32*LCI_default_S2!X39))/LCIA_Methods!D14</f>
        <v>0</v>
      </c>
      <c r="O5" s="6">
        <f>(+(supply_chain_S2_TP3!B22*LCI_default_S2!Y29)+(supply_chain_S2_TP3!B23*LCI_default_S2!Y30)+(supply_chain_S2_TP3!B24*LCI_default_S2!Y31)+(supply_chain_S2_TP3!B25*LCI_default_S2!Y32)+(supply_chain_S2_TP3!B26*LCI_default_S2!Y33)+(supply_chain_S2_TP3!B27*LCI_default_S2!Y34)+(supply_chain_S2_TP3!B28*LCI_default_S2!Y35)+(supply_chain_S2_TP3!B32*LCI_default_S2!Y39))/LCIA_Methods!D15</f>
        <v>0</v>
      </c>
      <c r="P5" s="6">
        <f>(+(supply_chain_S2_TP3!B22*LCI_default_S2!Z29)+(supply_chain_S2_TP3!B23*LCI_default_S2!Z30)+(supply_chain_S2_TP3!B24*LCI_default_S2!Z31)+(supply_chain_S2_TP3!B25*LCI_default_S2!Z32)+(supply_chain_S2_TP3!B26*LCI_default_S2!Z33)+(supply_chain_S2_TP3!B27*LCI_default_S2!Z34)+(supply_chain_S2_TP3!B28*LCI_default_S2!Z35)+(supply_chain_S2_TP3!B32*LCI_default_S2!Z39))/LCIA_Methods!D16</f>
        <v>0</v>
      </c>
      <c r="Q5" s="6">
        <f>(+(supply_chain_S2_TP3!B22*LCI_default_S2!AA29)+(supply_chain_S2_TP3!B23*LCI_default_S2!AA30)+(supply_chain_S2_TP3!B24*LCI_default_S2!AA31)+(supply_chain_S2_TP3!B25*LCI_default_S2!AA32)+(supply_chain_S2_TP3!B26*LCI_default_S2!AA33)+(supply_chain_S2_TP3!B27*LCI_default_S2!AA34)+(supply_chain_S2_TP3!B28*LCI_default_S2!AA35)+(supply_chain_S2_TP3!B32*LCI_default_S2!AA39))/LCIA_Methods!D17</f>
        <v>0</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OEV_Pathways_default_S2!B2*VLOOKUP("PAH_RD",Waste_Generation_S3!A1:C100,3,FALSE)</f>
        <v>0.63807937685053806</v>
      </c>
      <c r="C2" s="6">
        <f>OEV_Pathways_default_S2!C2*VLOOKUP("PAH_RD",Waste_Generation_S3!A1:C100,3,FALSE)</f>
        <v>0.26576930854145431</v>
      </c>
      <c r="D2" s="6">
        <f>OEV_Pathways_default_S2!D2*VLOOKUP("PAH_RD",Waste_Generation_S3!A1:C100,3,FALSE)</f>
        <v>3.3938816672808736</v>
      </c>
      <c r="E2" s="6">
        <f>OEV_Pathways_default_S2!E2*VLOOKUP("PAH_RD",Waste_Generation_S3!A1:C100,3,FALSE)</f>
        <v>0.89799620101254674</v>
      </c>
      <c r="F2" s="6">
        <f>OEV_Pathways_default_S2!F2*VLOOKUP("PAH_RD",Waste_Generation_S3!A1:C100,3,FALSE)</f>
        <v>0.50736769663489623</v>
      </c>
      <c r="G2" s="6">
        <f>OEV_Pathways_default_S2!G2*VLOOKUP("PAH_RD",Waste_Generation_S3!A1:C100,3,FALSE)</f>
        <v>0.41395525109773862</v>
      </c>
      <c r="H2" s="6">
        <f>OEV_Pathways_default_S2!H2*VLOOKUP("PAH_RD",Waste_Generation_S3!A1:C100,3,FALSE)</f>
        <v>0.85521002447315531</v>
      </c>
      <c r="I2" s="6">
        <f>OEV_Pathways_default_S2!I2*VLOOKUP("PAH_RD",Waste_Generation_S3!A1:C100,3,FALSE)</f>
        <v>0.98686148730317158</v>
      </c>
      <c r="J2" s="6">
        <f>OEV_Pathways_default_S2!J2*VLOOKUP("PAH_RD",Waste_Generation_S3!A1:C100,3,FALSE)</f>
        <v>0.54808462808697245</v>
      </c>
      <c r="K2" s="6">
        <f>OEV_Pathways_default_S2!K2*VLOOKUP("PAH_RD",Waste_Generation_S3!A1:C100,3,FALSE)</f>
        <v>0.13996215418625013</v>
      </c>
      <c r="L2" s="6">
        <f>OEV_Pathways_default_S2!L2*VLOOKUP("PAH_RD",Waste_Generation_S3!A1:C100,3,FALSE)</f>
        <v>0.31226854494447626</v>
      </c>
      <c r="M2" s="6">
        <f>OEV_Pathways_default_S2!M2*VLOOKUP("PAH_RD",Waste_Generation_S3!A1:C100,3,FALSE)</f>
        <v>0.53849633866016011</v>
      </c>
      <c r="N2" s="6">
        <f>OEV_Pathways_default_S2!N2*VLOOKUP("PAH_RD",Waste_Generation_S3!A1:C100,3,FALSE)</f>
        <v>0.131514810068905</v>
      </c>
      <c r="O2" s="6">
        <f>OEV_Pathways_default_S2!O2*VLOOKUP("PAH_RD",Waste_Generation_S3!A1:C100,3,FALSE)</f>
        <v>0.1659228006038653</v>
      </c>
      <c r="P2" s="6">
        <f>OEV_Pathways_default_S2!P2*VLOOKUP("PAH_RD",Waste_Generation_S3!A1:C100,3,FALSE)</f>
        <v>0.17093652121176001</v>
      </c>
      <c r="Q2" s="6">
        <f>OEV_Pathways_default_S2!Q2*VLOOKUP("PAH_RD",Waste_Generation_S3!A1:C100,3,FALSE)</f>
        <v>5.9816757578590476</v>
      </c>
    </row>
    <row r="3" spans="1:17" x14ac:dyDescent="0.35">
      <c r="A3" s="5" t="s">
        <v>2</v>
      </c>
      <c r="B3" s="6">
        <f>OEV_Pathways_default_S2!B3*VLOOKUP("TP1",Waste_Generation_S3!A1:C100,3,FALSE)</f>
        <v>0.10634656280842304</v>
      </c>
      <c r="C3" s="6">
        <f>OEV_Pathways_default_S2!C3*VLOOKUP("TP1",Waste_Generation_S3!A1:C100,3,FALSE)</f>
        <v>4.429488475690907E-2</v>
      </c>
      <c r="D3" s="6">
        <f>OEV_Pathways_default_S2!D3*VLOOKUP("TP1",Waste_Generation_S3!A1:C100,3,FALSE)</f>
        <v>0.56564694454681241</v>
      </c>
      <c r="E3" s="6">
        <f>OEV_Pathways_default_S2!E3*VLOOKUP("TP1",Waste_Generation_S3!A1:C100,3,FALSE)</f>
        <v>0.14966603350209112</v>
      </c>
      <c r="F3" s="6">
        <f>OEV_Pathways_default_S2!F3*VLOOKUP("TP1",Waste_Generation_S3!A1:C100,3,FALSE)</f>
        <v>8.4561282772482718E-2</v>
      </c>
      <c r="G3" s="6">
        <f>OEV_Pathways_default_S2!G3*VLOOKUP("TP1",Waste_Generation_S3!A1:C100,3,FALSE)</f>
        <v>6.8992541849623126E-2</v>
      </c>
      <c r="H3" s="6">
        <f>OEV_Pathways_default_S2!H3*VLOOKUP("TP1",Waste_Generation_S3!A1:C100,3,FALSE)</f>
        <v>0.14253500407885925</v>
      </c>
      <c r="I3" s="6">
        <f>OEV_Pathways_default_S2!I3*VLOOKUP("TP1",Waste_Generation_S3!A1:C100,3,FALSE)</f>
        <v>0.16447691455052862</v>
      </c>
      <c r="J3" s="6">
        <f>OEV_Pathways_default_S2!J3*VLOOKUP("TP1",Waste_Generation_S3!A1:C100,3,FALSE)</f>
        <v>9.1347438014495436E-2</v>
      </c>
      <c r="K3" s="6">
        <f>OEV_Pathways_default_S2!K3*VLOOKUP("TP1",Waste_Generation_S3!A1:C100,3,FALSE)</f>
        <v>2.3327025697708358E-2</v>
      </c>
      <c r="L3" s="6">
        <f>OEV_Pathways_default_S2!L3*VLOOKUP("TP1",Waste_Generation_S3!A1:C100,3,FALSE)</f>
        <v>5.2044757490746045E-2</v>
      </c>
      <c r="M3" s="6">
        <f>OEV_Pathways_default_S2!M3*VLOOKUP("TP1",Waste_Generation_S3!A1:C100,3,FALSE)</f>
        <v>8.9749389776693375E-2</v>
      </c>
      <c r="N3" s="6">
        <f>OEV_Pathways_default_S2!N3*VLOOKUP("TP1",Waste_Generation_S3!A1:C100,3,FALSE)</f>
        <v>2.1919135011484174E-2</v>
      </c>
      <c r="O3" s="6">
        <f>OEV_Pathways_default_S2!O3*VLOOKUP("TP1",Waste_Generation_S3!A1:C100,3,FALSE)</f>
        <v>2.7653800100644225E-2</v>
      </c>
      <c r="P3" s="6">
        <f>OEV_Pathways_default_S2!P3*VLOOKUP("TP1",Waste_Generation_S3!A1:C100,3,FALSE)</f>
        <v>2.8489420201960009E-2</v>
      </c>
      <c r="Q3" s="6">
        <f>OEV_Pathways_default_S2!Q3*VLOOKUP("TP1",Waste_Generation_S3!A1:C100,3,FALSE)</f>
        <v>0.99694595964317478</v>
      </c>
    </row>
    <row r="4" spans="1:17" x14ac:dyDescent="0.35">
      <c r="A4" s="5" t="s">
        <v>3</v>
      </c>
      <c r="B4" s="6">
        <f>OEV_Pathways_default_S2!B4*VLOOKUP("TP2",Waste_Generation_S3!A1:C100,3,FALSE)</f>
        <v>0.212693125616846</v>
      </c>
      <c r="C4" s="6">
        <f>OEV_Pathways_default_S2!C4*VLOOKUP("TP2",Waste_Generation_S3!A1:C100,3,FALSE)</f>
        <v>8.8589769513818098E-2</v>
      </c>
      <c r="D4" s="6">
        <f>OEV_Pathways_default_S2!D4*VLOOKUP("TP2",Waste_Generation_S3!A1:C100,3,FALSE)</f>
        <v>1.1312938890936244</v>
      </c>
      <c r="E4" s="6">
        <f>OEV_Pathways_default_S2!E4*VLOOKUP("TP2",Waste_Generation_S3!A1:C100,3,FALSE)</f>
        <v>0.29933206700418213</v>
      </c>
      <c r="F4" s="6">
        <f>OEV_Pathways_default_S2!F4*VLOOKUP("TP2",Waste_Generation_S3!A1:C100,3,FALSE)</f>
        <v>0.16912256554496535</v>
      </c>
      <c r="G4" s="6">
        <f>OEV_Pathways_default_S2!G4*VLOOKUP("TP2",Waste_Generation_S3!A1:C100,3,FALSE)</f>
        <v>0.1379850836992462</v>
      </c>
      <c r="H4" s="6">
        <f>OEV_Pathways_default_S2!H4*VLOOKUP("TP2",Waste_Generation_S3!A1:C100,3,FALSE)</f>
        <v>0.28507000815771838</v>
      </c>
      <c r="I4" s="6">
        <f>OEV_Pathways_default_S2!I4*VLOOKUP("TP2",Waste_Generation_S3!A1:C100,3,FALSE)</f>
        <v>0.32895382910105708</v>
      </c>
      <c r="J4" s="6">
        <f>OEV_Pathways_default_S2!J4*VLOOKUP("TP2",Waste_Generation_S3!A1:C100,3,FALSE)</f>
        <v>0.18269487602899079</v>
      </c>
      <c r="K4" s="6">
        <f>OEV_Pathways_default_S2!K4*VLOOKUP("TP2",Waste_Generation_S3!A1:C100,3,FALSE)</f>
        <v>4.6654051395416694E-2</v>
      </c>
      <c r="L4" s="6">
        <f>OEV_Pathways_default_S2!L4*VLOOKUP("TP2",Waste_Generation_S3!A1:C100,3,FALSE)</f>
        <v>0.10408951498149205</v>
      </c>
      <c r="M4" s="6">
        <f>OEV_Pathways_default_S2!M4*VLOOKUP("TP2",Waste_Generation_S3!A1:C100,3,FALSE)</f>
        <v>0.17949877955338667</v>
      </c>
      <c r="N4" s="6">
        <f>OEV_Pathways_default_S2!N4*VLOOKUP("TP2",Waste_Generation_S3!A1:C100,3,FALSE)</f>
        <v>4.3838270022968327E-2</v>
      </c>
      <c r="O4" s="6">
        <f>OEV_Pathways_default_S2!O4*VLOOKUP("TP2",Waste_Generation_S3!A1:C100,3,FALSE)</f>
        <v>5.5307600201288422E-2</v>
      </c>
      <c r="P4" s="6">
        <f>OEV_Pathways_default_S2!P4*VLOOKUP("TP2",Waste_Generation_S3!A1:C100,3,FALSE)</f>
        <v>5.6978840403919991E-2</v>
      </c>
      <c r="Q4" s="6">
        <f>OEV_Pathways_default_S2!Q4*VLOOKUP("TP2",Waste_Generation_S3!A1:C100,3,FALSE)</f>
        <v>1.9938919192863487</v>
      </c>
    </row>
    <row r="5" spans="1:17" x14ac:dyDescent="0.35">
      <c r="A5" s="5" t="s">
        <v>4</v>
      </c>
      <c r="B5" s="6">
        <f>OEV_Pathways_default_S2!B5*VLOOKUP("TP3",Waste_Generation_S3!A1:C100,3,FALSE)</f>
        <v>0.31903968842526903</v>
      </c>
      <c r="C5" s="6">
        <f>OEV_Pathways_default_S2!C5*VLOOKUP("TP3",Waste_Generation_S3!A1:C100,3,FALSE)</f>
        <v>0.13288465427072715</v>
      </c>
      <c r="D5" s="6">
        <f>OEV_Pathways_default_S2!D5*VLOOKUP("TP3",Waste_Generation_S3!A1:C100,3,FALSE)</f>
        <v>1.6969408336404368</v>
      </c>
      <c r="E5" s="6">
        <f>OEV_Pathways_default_S2!E5*VLOOKUP("TP3",Waste_Generation_S3!A1:C100,3,FALSE)</f>
        <v>0.44899810050627326</v>
      </c>
      <c r="F5" s="6">
        <f>OEV_Pathways_default_S2!F5*VLOOKUP("TP3",Waste_Generation_S3!A1:C100,3,FALSE)</f>
        <v>0.25368384831744806</v>
      </c>
      <c r="G5" s="6">
        <f>OEV_Pathways_default_S2!G5*VLOOKUP("TP3",Waste_Generation_S3!A1:C100,3,FALSE)</f>
        <v>0.20697762554886931</v>
      </c>
      <c r="H5" s="6">
        <f>OEV_Pathways_default_S2!H5*VLOOKUP("TP3",Waste_Generation_S3!A1:C100,3,FALSE)</f>
        <v>0.42760501223657765</v>
      </c>
      <c r="I5" s="6">
        <f>OEV_Pathways_default_S2!I5*VLOOKUP("TP3",Waste_Generation_S3!A1:C100,3,FALSE)</f>
        <v>0.49343074365158573</v>
      </c>
      <c r="J5" s="6">
        <f>OEV_Pathways_default_S2!J5*VLOOKUP("TP3",Waste_Generation_S3!A1:C100,3,FALSE)</f>
        <v>0.27404231404348622</v>
      </c>
      <c r="K5" s="6">
        <f>OEV_Pathways_default_S2!K5*VLOOKUP("TP3",Waste_Generation_S3!A1:C100,3,FALSE)</f>
        <v>6.9981077093125052E-2</v>
      </c>
      <c r="L5" s="6">
        <f>OEV_Pathways_default_S2!L5*VLOOKUP("TP3",Waste_Generation_S3!A1:C100,3,FALSE)</f>
        <v>0.1561342724722381</v>
      </c>
      <c r="M5" s="6">
        <f>OEV_Pathways_default_S2!M5*VLOOKUP("TP3",Waste_Generation_S3!A1:C100,3,FALSE)</f>
        <v>0.26924816933008006</v>
      </c>
      <c r="N5" s="6">
        <f>OEV_Pathways_default_S2!N5*VLOOKUP("TP3",Waste_Generation_S3!A1:C100,3,FALSE)</f>
        <v>6.5757405034452501E-2</v>
      </c>
      <c r="O5" s="6">
        <f>OEV_Pathways_default_S2!O5*VLOOKUP("TP3",Waste_Generation_S3!A1:C100,3,FALSE)</f>
        <v>8.296140030193265E-2</v>
      </c>
      <c r="P5" s="6">
        <f>OEV_Pathways_default_S2!P5*VLOOKUP("TP3",Waste_Generation_S3!A1:C100,3,FALSE)</f>
        <v>8.5468260605880003E-2</v>
      </c>
      <c r="Q5" s="6">
        <f>OEV_Pathways_default_S2!Q5*VLOOKUP("TP3",Waste_Generation_S3!A1:C100,3,FALSE)</f>
        <v>2.9908378789295234</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CA_Pathways_default_S3!B2-TUM_default_S3_Util!B2</f>
        <v>0.67370034217799069</v>
      </c>
      <c r="C2" s="6">
        <f>CA_Pathways_default_S3!C2-TUM_default_S3_Util!C2</f>
        <v>1.850029797455785E-2</v>
      </c>
      <c r="D2" s="6">
        <f>CA_Pathways_default_S3!D2-TUM_default_S3_Util!D2</f>
        <v>2.0241768223168504</v>
      </c>
      <c r="E2" s="6">
        <f>CA_Pathways_default_S3!E2-TUM_default_S3_Util!E2</f>
        <v>0.38142698042084577</v>
      </c>
      <c r="F2" s="6">
        <f>CA_Pathways_default_S3!F2-TUM_default_S3_Util!F2</f>
        <v>0.26681401272411648</v>
      </c>
      <c r="G2" s="6">
        <f>CA_Pathways_default_S3!G2-TUM_default_S3_Util!G2</f>
        <v>3.1045664345407578E-2</v>
      </c>
      <c r="H2" s="6">
        <f>CA_Pathways_default_S3!H2-TUM_default_S3_Util!H2</f>
        <v>0.25042010469168802</v>
      </c>
      <c r="I2" s="6">
        <f>CA_Pathways_default_S3!I2-TUM_default_S3_Util!I2</f>
        <v>0.18260006802774764</v>
      </c>
      <c r="J2" s="6">
        <f>CA_Pathways_default_S3!J2-TUM_default_S3_Util!J2</f>
        <v>0.18710739856048109</v>
      </c>
      <c r="K2" s="6">
        <f>CA_Pathways_default_S3!K2-TUM_default_S3_Util!K2</f>
        <v>9.7308241518487798E-2</v>
      </c>
      <c r="L2" s="6">
        <f>CA_Pathways_default_S3!L2-TUM_default_S3_Util!L2</f>
        <v>0.12163014277343581</v>
      </c>
      <c r="M2" s="6">
        <f>CA_Pathways_default_S3!M2-TUM_default_S3_Util!M2</f>
        <v>0.26214452611531963</v>
      </c>
      <c r="N2" s="6">
        <f>CA_Pathways_default_S3!N2-TUM_default_S3_Util!N2</f>
        <v>6.5189184720935753E-2</v>
      </c>
      <c r="O2" s="6">
        <f>CA_Pathways_default_S3!O2-TUM_default_S3_Util!O2</f>
        <v>2.3712922894764312E-2</v>
      </c>
      <c r="P2" s="6">
        <f>CA_Pathways_default_S3!P2-TUM_default_S3_Util!P2</f>
        <v>8.5849693987624764E-2</v>
      </c>
      <c r="Q2" s="6">
        <f>CA_Pathways_default_S3!Q2-TUM_default_S3_Util!Q2</f>
        <v>0.62055611827072243</v>
      </c>
    </row>
    <row r="3" spans="1:17" x14ac:dyDescent="0.35">
      <c r="A3" s="5" t="s">
        <v>2</v>
      </c>
      <c r="B3" s="6">
        <f>CA_Pathways_default_S3!B3-TUM_default_S3_Util!B3</f>
        <v>0.44616664323100186</v>
      </c>
      <c r="C3" s="6">
        <f>CA_Pathways_default_S3!C3-TUM_default_S3_Util!C3</f>
        <v>2.0205240702699818E-3</v>
      </c>
      <c r="D3" s="6">
        <f>CA_Pathways_default_S3!D3-TUM_default_S3_Util!D3</f>
        <v>1.0200346468620143</v>
      </c>
      <c r="E3" s="6">
        <f>CA_Pathways_default_S3!E3-TUM_default_S3_Util!E3</f>
        <v>8.518255083614841E-2</v>
      </c>
      <c r="F3" s="6">
        <f>CA_Pathways_default_S3!F3-TUM_default_S3_Util!F3</f>
        <v>2.2305128086961393E-2</v>
      </c>
      <c r="G3" s="6">
        <f>CA_Pathways_default_S3!G3-TUM_default_S3_Util!G3</f>
        <v>4.1217046757497135E-3</v>
      </c>
      <c r="H3" s="6">
        <f>CA_Pathways_default_S3!H3-TUM_default_S3_Util!H3</f>
        <v>2.5528889993968355E-2</v>
      </c>
      <c r="I3" s="6">
        <f>CA_Pathways_default_S3!I3-TUM_default_S3_Util!I3</f>
        <v>2.6728492303296887E-2</v>
      </c>
      <c r="J3" s="6">
        <f>CA_Pathways_default_S3!J3-TUM_default_S3_Util!J3</f>
        <v>2.0008132429042421E-2</v>
      </c>
      <c r="K3" s="6">
        <f>CA_Pathways_default_S3!K3-TUM_default_S3_Util!K3</f>
        <v>7.6537720250256333E-2</v>
      </c>
      <c r="L3" s="6">
        <f>CA_Pathways_default_S3!L3-TUM_default_S3_Util!L3</f>
        <v>1.0908873733751129E-2</v>
      </c>
      <c r="M3" s="6">
        <f>CA_Pathways_default_S3!M3-TUM_default_S3_Util!M3</f>
        <v>3.6284621776722703E-2</v>
      </c>
      <c r="N3" s="6">
        <f>CA_Pathways_default_S3!N3-TUM_default_S3_Util!N3</f>
        <v>2.9440951065717418E-3</v>
      </c>
      <c r="O3" s="6">
        <f>CA_Pathways_default_S3!O3-TUM_default_S3_Util!O3</f>
        <v>1.1464429173752825E-2</v>
      </c>
      <c r="P3" s="6">
        <f>CA_Pathways_default_S3!P3-TUM_default_S3_Util!P3</f>
        <v>3.379783347091142E-2</v>
      </c>
      <c r="Q3" s="6">
        <f>CA_Pathways_default_S3!Q3-TUM_default_S3_Util!Q3</f>
        <v>0.18989257963115802</v>
      </c>
    </row>
    <row r="4" spans="1:17" x14ac:dyDescent="0.35">
      <c r="A4" s="5" t="s">
        <v>3</v>
      </c>
      <c r="B4" s="6">
        <f>CA_Pathways_default_S3!B4-TUM_default_S3_Util!B4</f>
        <v>9.4864579834030571E-2</v>
      </c>
      <c r="C4" s="6">
        <f>CA_Pathways_default_S3!C4-TUM_default_S3_Util!C4</f>
        <v>7.2671648484482973E-3</v>
      </c>
      <c r="D4" s="6">
        <f>CA_Pathways_default_S3!D4-TUM_default_S3_Util!D4</f>
        <v>0.33848551908346314</v>
      </c>
      <c r="E4" s="6">
        <f>CA_Pathways_default_S3!E4-TUM_default_S3_Util!E4</f>
        <v>0.14378493845425475</v>
      </c>
      <c r="F4" s="6">
        <f>CA_Pathways_default_S3!F4-TUM_default_S3_Util!F4</f>
        <v>9.8043515255381089E-2</v>
      </c>
      <c r="G4" s="6">
        <f>CA_Pathways_default_S3!G4-TUM_default_S3_Util!G4</f>
        <v>1.1768088627530766E-2</v>
      </c>
      <c r="H4" s="6">
        <f>CA_Pathways_default_S3!H4-TUM_default_S3_Util!H4</f>
        <v>8.7020967923571113E-2</v>
      </c>
      <c r="I4" s="6">
        <f>CA_Pathways_default_S3!I4-TUM_default_S3_Util!I4</f>
        <v>6.0214552819596659E-2</v>
      </c>
      <c r="J4" s="6">
        <f>CA_Pathways_default_S3!J4-TUM_default_S3_Util!J4</f>
        <v>6.2740206685411165E-2</v>
      </c>
      <c r="K4" s="6">
        <f>CA_Pathways_default_S3!K4-TUM_default_S3_Util!K4</f>
        <v>7.1686557140788702E-3</v>
      </c>
      <c r="L4" s="6">
        <f>CA_Pathways_default_S3!L4-TUM_default_S3_Util!L4</f>
        <v>4.215118230851897E-2</v>
      </c>
      <c r="M4" s="6">
        <f>CA_Pathways_default_S3!M4-TUM_default_S3_Util!M4</f>
        <v>0.1126722814004972</v>
      </c>
      <c r="N4" s="6">
        <f>CA_Pathways_default_S3!N4-TUM_default_S3_Util!N4</f>
        <v>2.5522593933813748E-2</v>
      </c>
      <c r="O4" s="6">
        <f>CA_Pathways_default_S3!O4-TUM_default_S3_Util!O4</f>
        <v>4.745651430964894E-3</v>
      </c>
      <c r="P4" s="6">
        <f>CA_Pathways_default_S3!P4-TUM_default_S3_Util!P4</f>
        <v>1.6684680079025578E-2</v>
      </c>
      <c r="Q4" s="6">
        <f>CA_Pathways_default_S3!Q4-TUM_default_S3_Util!Q4</f>
        <v>0.1829892063193225</v>
      </c>
    </row>
    <row r="5" spans="1:17" x14ac:dyDescent="0.35">
      <c r="A5" s="5" t="s">
        <v>4</v>
      </c>
      <c r="B5" s="6">
        <f>CA_Pathways_default_S3!B5-TUM_default_S3_Util!B5</f>
        <v>0.13266911911295826</v>
      </c>
      <c r="C5" s="6">
        <f>CA_Pathways_default_S3!C5-TUM_default_S3_Util!C5</f>
        <v>9.2126090558395726E-3</v>
      </c>
      <c r="D5" s="6">
        <f>CA_Pathways_default_S3!D5-TUM_default_S3_Util!D5</f>
        <v>0.66565665637137317</v>
      </c>
      <c r="E5" s="6">
        <f>CA_Pathways_default_S3!E5-TUM_default_S3_Util!E5</f>
        <v>0.15245949113044269</v>
      </c>
      <c r="F5" s="6">
        <f>CA_Pathways_default_S3!F5-TUM_default_S3_Util!F5</f>
        <v>0.14646536938177399</v>
      </c>
      <c r="G5" s="6">
        <f>CA_Pathways_default_S3!G5-TUM_default_S3_Util!G5</f>
        <v>1.5155871042127098E-2</v>
      </c>
      <c r="H5" s="6">
        <f>CA_Pathways_default_S3!H5-TUM_default_S3_Util!H5</f>
        <v>0.1378702467741485</v>
      </c>
      <c r="I5" s="6">
        <f>CA_Pathways_default_S3!I5-TUM_default_S3_Util!I5</f>
        <v>9.5657022904854089E-2</v>
      </c>
      <c r="J5" s="6">
        <f>CA_Pathways_default_S3!J5-TUM_default_S3_Util!J5</f>
        <v>0.1043590594460275</v>
      </c>
      <c r="K5" s="6">
        <f>CA_Pathways_default_S3!K5-TUM_default_S3_Util!K5</f>
        <v>1.3601865554152593E-2</v>
      </c>
      <c r="L5" s="6">
        <f>CA_Pathways_default_S3!L5-TUM_default_S3_Util!L5</f>
        <v>6.8570086731165728E-2</v>
      </c>
      <c r="M5" s="6">
        <f>CA_Pathways_default_S3!M5-TUM_default_S3_Util!M5</f>
        <v>0.11318762293809971</v>
      </c>
      <c r="N5" s="6">
        <f>CA_Pathways_default_S3!N5-TUM_default_S3_Util!N5</f>
        <v>3.672249568055027E-2</v>
      </c>
      <c r="O5" s="6">
        <f>CA_Pathways_default_S3!O5-TUM_default_S3_Util!O5</f>
        <v>7.5028422900465944E-3</v>
      </c>
      <c r="P5" s="6">
        <f>CA_Pathways_default_S3!P5-TUM_default_S3_Util!P5</f>
        <v>3.5367180437687752E-2</v>
      </c>
      <c r="Q5" s="6">
        <f>CA_Pathways_default_S3!Q5-TUM_default_S3_Util!Q5</f>
        <v>0.2476743323202418</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3_PAH_RD!B22*LCI_default_S3!L29)+(supply_chain_S3_PAH_RD!B23*LCI_default_S3!L30)+(supply_chain_S3_PAH_RD!B24*LCI_default_S3!L31)+(supply_chain_S3_PAH_RD!B25*LCI_default_S3!L32)+(supply_chain_S3_PAH_RD!B26*LCI_default_S3!L33)+(supply_chain_S3_PAH_RD!B27*LCI_default_S3!L34)+(supply_chain_S3_PAH_RD!B28*LCI_default_S3!L35)+(supply_chain_S3_PAH_RD!B32*LCI_default_S3!L39))/LCIA_Methods!D2</f>
        <v>-0.1493227938942874</v>
      </c>
      <c r="C2" s="6">
        <f>(+(supply_chain_S3_PAH_RD!B22*LCI_default_S3!M29)+(supply_chain_S3_PAH_RD!B23*LCI_default_S3!M30)+(supply_chain_S3_PAH_RD!B24*LCI_default_S3!M31)+(supply_chain_S3_PAH_RD!B25*LCI_default_S3!M32)+(supply_chain_S3_PAH_RD!B26*LCI_default_S3!M33)+(supply_chain_S3_PAH_RD!B27*LCI_default_S3!M34)+(supply_chain_S3_PAH_RD!B28*LCI_default_S3!M35)+(supply_chain_S3_PAH_RD!B32*LCI_default_S3!M39))/LCIA_Methods!D3</f>
        <v>-5.5013436866196783E-3</v>
      </c>
      <c r="D2" s="6">
        <f>(+(supply_chain_S3_PAH_RD!B22*LCI_default_S3!N29)+(supply_chain_S3_PAH_RD!B23*LCI_default_S3!N30)+(supply_chain_S3_PAH_RD!B24*LCI_default_S3!N31)+(supply_chain_S3_PAH_RD!B25*LCI_default_S3!N32)+(supply_chain_S3_PAH_RD!B26*LCI_default_S3!N33)+(supply_chain_S3_PAH_RD!B27*LCI_default_S3!N34)+(supply_chain_S3_PAH_RD!B28*LCI_default_S3!N35)+(supply_chain_S3_PAH_RD!B32*LCI_default_S3!N39))/LCIA_Methods!D4</f>
        <v>-0.30305249340437157</v>
      </c>
      <c r="E2" s="6">
        <f>(+(supply_chain_S3_PAH_RD!B22*LCI_default_S3!O29)+(supply_chain_S3_PAH_RD!B23*LCI_default_S3!O30)+(supply_chain_S3_PAH_RD!B24*LCI_default_S3!O31)+(supply_chain_S3_PAH_RD!B25*LCI_default_S3!O32)+(supply_chain_S3_PAH_RD!B26*LCI_default_S3!O33)+(supply_chain_S3_PAH_RD!B27*LCI_default_S3!O34)+(supply_chain_S3_PAH_RD!B28*LCI_default_S3!O35)+(supply_chain_S3_PAH_RD!B32*LCI_default_S3!O39))/LCIA_Methods!D5</f>
        <v>-6.1010471208780524E-2</v>
      </c>
      <c r="F2" s="6">
        <f>(+(supply_chain_S3_PAH_RD!B22*LCI_default_S3!P29)+(supply_chain_S3_PAH_RD!B23*LCI_default_S3!P30)+(supply_chain_S3_PAH_RD!B24*LCI_default_S3!P31)+(supply_chain_S3_PAH_RD!B25*LCI_default_S3!P32)+(supply_chain_S3_PAH_RD!B26*LCI_default_S3!P33)+(supply_chain_S3_PAH_RD!B27*LCI_default_S3!P34)+(supply_chain_S3_PAH_RD!B28*LCI_default_S3!P35)+(supply_chain_S3_PAH_RD!B32*LCI_default_S3!P39))/LCIA_Methods!D6</f>
        <v>-1.803120145404281E-2</v>
      </c>
      <c r="G2" s="6">
        <f>(+(supply_chain_S3_PAH_RD!B22*LCI_default_S3!Q29)+(supply_chain_S3_PAH_RD!B23*LCI_default_S3!Q30)+(supply_chain_S3_PAH_RD!B24*LCI_default_S3!Q31)+(supply_chain_S3_PAH_RD!B25*LCI_default_S3!Q32)+(supply_chain_S3_PAH_RD!B26*LCI_default_S3!Q33)+(supply_chain_S3_PAH_RD!B27*LCI_default_S3!Q34)+(supply_chain_S3_PAH_RD!B28*LCI_default_S3!Q35)+(supply_chain_S3_PAH_RD!B32*LCI_default_S3!Q39))/LCIA_Methods!D7</f>
        <v>-3.0673088548878345E-3</v>
      </c>
      <c r="H2" s="6">
        <f>(+(supply_chain_S3_PAH_RD!B22*LCI_default_S3!R29)+(supply_chain_S3_PAH_RD!B23*LCI_default_S3!R30)+(supply_chain_S3_PAH_RD!B24*LCI_default_S3!R31)+(supply_chain_S3_PAH_RD!B25*LCI_default_S3!R32)+(supply_chain_S3_PAH_RD!B26*LCI_default_S3!R33)+(supply_chain_S3_PAH_RD!B27*LCI_default_S3!R34)+(supply_chain_S3_PAH_RD!B28*LCI_default_S3!R35)+(supply_chain_S3_PAH_RD!B32*LCI_default_S3!R39))/LCIA_Methods!D8</f>
        <v>-5.3250647795634001E-2</v>
      </c>
      <c r="I2" s="6">
        <f>(+(supply_chain_S3_PAH_RD!B22*LCI_default_S3!S29)+(supply_chain_S3_PAH_RD!B23*LCI_default_S3!S30)+(supply_chain_S3_PAH_RD!B24*LCI_default_S3!S31)+(supply_chain_S3_PAH_RD!B25*LCI_default_S3!S32)+(supply_chain_S3_PAH_RD!B26*LCI_default_S3!S33)+(supply_chain_S3_PAH_RD!B27*LCI_default_S3!S34)+(supply_chain_S3_PAH_RD!B28*LCI_default_S3!S35)+(supply_chain_S3_PAH_RD!B32*LCI_default_S3!S39))/LCIA_Methods!D9</f>
        <v>-3.8599616851590274E-2</v>
      </c>
      <c r="J2" s="6">
        <f>(+(supply_chain_S3_PAH_RD!B22*LCI_default_S3!T29)+(supply_chain_S3_PAH_RD!B23*LCI_default_S3!T30)+(supply_chain_S3_PAH_RD!B24*LCI_default_S3!T31)+(supply_chain_S3_PAH_RD!B25*LCI_default_S3!T32)+(supply_chain_S3_PAH_RD!B26*LCI_default_S3!T33)+(supply_chain_S3_PAH_RD!B27*LCI_default_S3!T34)+(supply_chain_S3_PAH_RD!B28*LCI_default_S3!T35)+(supply_chain_S3_PAH_RD!B32*LCI_default_S3!T39))/LCIA_Methods!D10</f>
        <v>-4.4789911736316003E-2</v>
      </c>
      <c r="K2" s="6">
        <f>(+(supply_chain_S3_PAH_RD!B22*LCI_default_S3!U29)+(supply_chain_S3_PAH_RD!B23*LCI_default_S3!U30)+(supply_chain_S3_PAH_RD!B24*LCI_default_S3!U31)+(supply_chain_S3_PAH_RD!B25*LCI_default_S3!U32)+(supply_chain_S3_PAH_RD!B26*LCI_default_S3!U33)+(supply_chain_S3_PAH_RD!B27*LCI_default_S3!U34)+(supply_chain_S3_PAH_RD!B28*LCI_default_S3!U35)+(supply_chain_S3_PAH_RD!B32*LCI_default_S3!U39))/LCIA_Methods!D11</f>
        <v>-1.8116908820802986E-2</v>
      </c>
      <c r="L2" s="6">
        <f>(+(supply_chain_S3_PAH_RD!B22*LCI_default_S3!V29)+(supply_chain_S3_PAH_RD!B23*LCI_default_S3!V30)+(supply_chain_S3_PAH_RD!B24*LCI_default_S3!V31)+(supply_chain_S3_PAH_RD!B25*LCI_default_S3!V32)+(supply_chain_S3_PAH_RD!B26*LCI_default_S3!V33)+(supply_chain_S3_PAH_RD!B27*LCI_default_S3!V34)+(supply_chain_S3_PAH_RD!B28*LCI_default_S3!V35)+(supply_chain_S3_PAH_RD!B32*LCI_default_S3!V39))/LCIA_Methods!D12</f>
        <v>-2.4693829149240652E-2</v>
      </c>
      <c r="M2" s="6">
        <f>(+(supply_chain_S3_PAH_RD!B22*LCI_default_S3!W29)+(supply_chain_S3_PAH_RD!B23*LCI_default_S3!W30)+(supply_chain_S3_PAH_RD!B24*LCI_default_S3!W31)+(supply_chain_S3_PAH_RD!B25*LCI_default_S3!W32)+(supply_chain_S3_PAH_RD!B26*LCI_default_S3!W33)+(supply_chain_S3_PAH_RD!B27*LCI_default_S3!W34)+(supply_chain_S3_PAH_RD!B28*LCI_default_S3!W35)+(supply_chain_S3_PAH_RD!B32*LCI_default_S3!W39))/LCIA_Methods!D13</f>
        <v>-1.8095471744309147E-2</v>
      </c>
      <c r="N2" s="6">
        <f>(+(supply_chain_S3_PAH_RD!B22*LCI_default_S3!X29)+(supply_chain_S3_PAH_RD!B23*LCI_default_S3!X30)+(supply_chain_S3_PAH_RD!B24*LCI_default_S3!X31)+(supply_chain_S3_PAH_RD!B25*LCI_default_S3!X32)+(supply_chain_S3_PAH_RD!B26*LCI_default_S3!X33)+(supply_chain_S3_PAH_RD!B27*LCI_default_S3!X34)+(supply_chain_S3_PAH_RD!B28*LCI_default_S3!X35)+(supply_chain_S3_PAH_RD!B32*LCI_default_S3!X39))/LCIA_Methods!D14</f>
        <v>-2.4666931156818875E-3</v>
      </c>
      <c r="O2" s="6">
        <f>(+(supply_chain_S3_PAH_RD!B22*LCI_default_S3!Y29)+(supply_chain_S3_PAH_RD!B23*LCI_default_S3!Y30)+(supply_chain_S3_PAH_RD!B24*LCI_default_S3!Y31)+(supply_chain_S3_PAH_RD!B25*LCI_default_S3!Y32)+(supply_chain_S3_PAH_RD!B26*LCI_default_S3!Y33)+(supply_chain_S3_PAH_RD!B27*LCI_default_S3!Y34)+(supply_chain_S3_PAH_RD!B28*LCI_default_S3!Y35)+(supply_chain_S3_PAH_RD!B32*LCI_default_S3!Y39))/LCIA_Methods!D15</f>
        <v>-1.8858576763964047E-2</v>
      </c>
      <c r="P2" s="6">
        <f>(+(supply_chain_S3_PAH_RD!B22*LCI_default_S3!Z29)+(supply_chain_S3_PAH_RD!B23*LCI_default_S3!Z30)+(supply_chain_S3_PAH_RD!B24*LCI_default_S3!Z31)+(supply_chain_S3_PAH_RD!B25*LCI_default_S3!Z32)+(supply_chain_S3_PAH_RD!B26*LCI_default_S3!Z33)+(supply_chain_S3_PAH_RD!B27*LCI_default_S3!Z34)+(supply_chain_S3_PAH_RD!B28*LCI_default_S3!Z35)+(supply_chain_S3_PAH_RD!B32*LCI_default_S3!Z39))/LCIA_Methods!D16</f>
        <v>-2.0466585954333913E-2</v>
      </c>
      <c r="Q2" s="6">
        <f>(+(supply_chain_S3_PAH_RD!B22*LCI_default_S3!AA29)+(supply_chain_S3_PAH_RD!B23*LCI_default_S3!AA30)+(supply_chain_S3_PAH_RD!B24*LCI_default_S3!AA31)+(supply_chain_S3_PAH_RD!B25*LCI_default_S3!AA32)+(supply_chain_S3_PAH_RD!B26*LCI_default_S3!AA33)+(supply_chain_S3_PAH_RD!B27*LCI_default_S3!AA34)+(supply_chain_S3_PAH_RD!B28*LCI_default_S3!AA35)+(supply_chain_S3_PAH_RD!B32*LCI_default_S3!AA39))/LCIA_Methods!D17</f>
        <v>-0.32138617286043519</v>
      </c>
    </row>
    <row r="3" spans="1:17" x14ac:dyDescent="0.35">
      <c r="A3" s="5" t="s">
        <v>2</v>
      </c>
      <c r="B3" s="6">
        <f>(+(supply_chain_S3_TP1!B22*LCI_default_S3!L29)+(supply_chain_S3_TP1!B23*LCI_default_S3!L30)+(supply_chain_S3_TP1!B24*LCI_default_S3!L31)+(supply_chain_S3_TP1!B25*LCI_default_S3!L32)+(supply_chain_S3_TP1!B26*LCI_default_S3!L33)+(supply_chain_S3_TP1!B27*LCI_default_S3!L34)+(supply_chain_S3_TP1!B28*LCI_default_S3!L35)+(supply_chain_S3_TP1!B32*LCI_default_S3!L39))/LCIA_Methods!D2</f>
        <v>-0.1493227938942874</v>
      </c>
      <c r="C3" s="6">
        <f>(+(supply_chain_S3_TP1!B22*LCI_default_S3!M29)+(supply_chain_S3_TP1!B23*LCI_default_S3!M30)+(supply_chain_S3_TP1!B24*LCI_default_S3!M31)+(supply_chain_S3_TP1!B25*LCI_default_S3!M32)+(supply_chain_S3_TP1!B26*LCI_default_S3!M33)+(supply_chain_S3_TP1!B27*LCI_default_S3!M34)+(supply_chain_S3_TP1!B28*LCI_default_S3!M35)+(supply_chain_S3_TP1!B32*LCI_default_S3!M39))/LCIA_Methods!D3</f>
        <v>-5.5013436866196783E-3</v>
      </c>
      <c r="D3" s="6">
        <f>(+(supply_chain_S3_TP1!B22*LCI_default_S3!N29)+(supply_chain_S3_TP1!B23*LCI_default_S3!N30)+(supply_chain_S3_TP1!B24*LCI_default_S3!N31)+(supply_chain_S3_TP1!B25*LCI_default_S3!N32)+(supply_chain_S3_TP1!B26*LCI_default_S3!N33)+(supply_chain_S3_TP1!B27*LCI_default_S3!N34)+(supply_chain_S3_TP1!B28*LCI_default_S3!N35)+(supply_chain_S3_TP1!B32*LCI_default_S3!N39))/LCIA_Methods!D4</f>
        <v>-0.30305249340437157</v>
      </c>
      <c r="E3" s="6">
        <f>(+(supply_chain_S3_TP1!B22*LCI_default_S3!O29)+(supply_chain_S3_TP1!B23*LCI_default_S3!O30)+(supply_chain_S3_TP1!B24*LCI_default_S3!O31)+(supply_chain_S3_TP1!B25*LCI_default_S3!O32)+(supply_chain_S3_TP1!B26*LCI_default_S3!O33)+(supply_chain_S3_TP1!B27*LCI_default_S3!O34)+(supply_chain_S3_TP1!B28*LCI_default_S3!O35)+(supply_chain_S3_TP1!B32*LCI_default_S3!O39))/LCIA_Methods!D5</f>
        <v>-6.1010471208780524E-2</v>
      </c>
      <c r="F3" s="6">
        <f>(+(supply_chain_S3_TP1!B22*LCI_default_S3!P29)+(supply_chain_S3_TP1!B23*LCI_default_S3!P30)+(supply_chain_S3_TP1!B24*LCI_default_S3!P31)+(supply_chain_S3_TP1!B25*LCI_default_S3!P32)+(supply_chain_S3_TP1!B26*LCI_default_S3!P33)+(supply_chain_S3_TP1!B27*LCI_default_S3!P34)+(supply_chain_S3_TP1!B28*LCI_default_S3!P35)+(supply_chain_S3_TP1!B32*LCI_default_S3!P39))/LCIA_Methods!D6</f>
        <v>-1.803120145404281E-2</v>
      </c>
      <c r="G3" s="6">
        <f>(+(supply_chain_S3_TP1!B22*LCI_default_S3!Q29)+(supply_chain_S3_TP1!B23*LCI_default_S3!Q30)+(supply_chain_S3_TP1!B24*LCI_default_S3!Q31)+(supply_chain_S3_TP1!B25*LCI_default_S3!Q32)+(supply_chain_S3_TP1!B26*LCI_default_S3!Q33)+(supply_chain_S3_TP1!B27*LCI_default_S3!Q34)+(supply_chain_S3_TP1!B28*LCI_default_S3!Q35)+(supply_chain_S3_TP1!B32*LCI_default_S3!Q39))/LCIA_Methods!D7</f>
        <v>-3.0673088548878345E-3</v>
      </c>
      <c r="H3" s="6">
        <f>(+(supply_chain_S3_TP1!B22*LCI_default_S3!R29)+(supply_chain_S3_TP1!B23*LCI_default_S3!R30)+(supply_chain_S3_TP1!B24*LCI_default_S3!R31)+(supply_chain_S3_TP1!B25*LCI_default_S3!R32)+(supply_chain_S3_TP1!B26*LCI_default_S3!R33)+(supply_chain_S3_TP1!B27*LCI_default_S3!R34)+(supply_chain_S3_TP1!B28*LCI_default_S3!R35)+(supply_chain_S3_TP1!B32*LCI_default_S3!R39))/LCIA_Methods!D8</f>
        <v>-5.3250647795634001E-2</v>
      </c>
      <c r="I3" s="6">
        <f>(+(supply_chain_S3_TP1!B22*LCI_default_S3!S29)+(supply_chain_S3_TP1!B23*LCI_default_S3!S30)+(supply_chain_S3_TP1!B24*LCI_default_S3!S31)+(supply_chain_S3_TP1!B25*LCI_default_S3!S32)+(supply_chain_S3_TP1!B26*LCI_default_S3!S33)+(supply_chain_S3_TP1!B27*LCI_default_S3!S34)+(supply_chain_S3_TP1!B28*LCI_default_S3!S35)+(supply_chain_S3_TP1!B32*LCI_default_S3!S39))/LCIA_Methods!D9</f>
        <v>-3.8599616851590274E-2</v>
      </c>
      <c r="J3" s="6">
        <f>(+(supply_chain_S3_TP1!B22*LCI_default_S3!T29)+(supply_chain_S3_TP1!B23*LCI_default_S3!T30)+(supply_chain_S3_TP1!B24*LCI_default_S3!T31)+(supply_chain_S3_TP1!B25*LCI_default_S3!T32)+(supply_chain_S3_TP1!B26*LCI_default_S3!T33)+(supply_chain_S3_TP1!B27*LCI_default_S3!T34)+(supply_chain_S3_TP1!B28*LCI_default_S3!T35)+(supply_chain_S3_TP1!B32*LCI_default_S3!T39))/LCIA_Methods!D10</f>
        <v>-4.4789911736316003E-2</v>
      </c>
      <c r="K3" s="6">
        <f>(+(supply_chain_S3_TP1!B22*LCI_default_S3!U29)+(supply_chain_S3_TP1!B23*LCI_default_S3!U30)+(supply_chain_S3_TP1!B24*LCI_default_S3!U31)+(supply_chain_S3_TP1!B25*LCI_default_S3!U32)+(supply_chain_S3_TP1!B26*LCI_default_S3!U33)+(supply_chain_S3_TP1!B27*LCI_default_S3!U34)+(supply_chain_S3_TP1!B28*LCI_default_S3!U35)+(supply_chain_S3_TP1!B32*LCI_default_S3!U39))/LCIA_Methods!D11</f>
        <v>-1.8116908820802986E-2</v>
      </c>
      <c r="L3" s="6">
        <f>(+(supply_chain_S3_TP1!B22*LCI_default_S3!V29)+(supply_chain_S3_TP1!B23*LCI_default_S3!V30)+(supply_chain_S3_TP1!B24*LCI_default_S3!V31)+(supply_chain_S3_TP1!B25*LCI_default_S3!V32)+(supply_chain_S3_TP1!B26*LCI_default_S3!V33)+(supply_chain_S3_TP1!B27*LCI_default_S3!V34)+(supply_chain_S3_TP1!B28*LCI_default_S3!V35)+(supply_chain_S3_TP1!B32*LCI_default_S3!V39))/LCIA_Methods!D12</f>
        <v>-2.4693829149240652E-2</v>
      </c>
      <c r="M3" s="6">
        <f>(+(supply_chain_S3_TP1!B22*LCI_default_S3!W29)+(supply_chain_S3_TP1!B23*LCI_default_S3!W30)+(supply_chain_S3_TP1!B24*LCI_default_S3!W31)+(supply_chain_S3_TP1!B25*LCI_default_S3!W32)+(supply_chain_S3_TP1!B26*LCI_default_S3!W33)+(supply_chain_S3_TP1!B27*LCI_default_S3!W34)+(supply_chain_S3_TP1!B28*LCI_default_S3!W35)+(supply_chain_S3_TP1!B32*LCI_default_S3!W39))/LCIA_Methods!D13</f>
        <v>-1.8095471744309147E-2</v>
      </c>
      <c r="N3" s="6">
        <f>(+(supply_chain_S3_TP1!B22*LCI_default_S3!X29)+(supply_chain_S3_TP1!B23*LCI_default_S3!X30)+(supply_chain_S3_TP1!B24*LCI_default_S3!X31)+(supply_chain_S3_TP1!B25*LCI_default_S3!X32)+(supply_chain_S3_TP1!B26*LCI_default_S3!X33)+(supply_chain_S3_TP1!B27*LCI_default_S3!X34)+(supply_chain_S3_TP1!B28*LCI_default_S3!X35)+(supply_chain_S3_TP1!B32*LCI_default_S3!X39))/LCIA_Methods!D14</f>
        <v>-2.4666931156818875E-3</v>
      </c>
      <c r="O3" s="6">
        <f>(+(supply_chain_S3_TP1!B22*LCI_default_S3!Y29)+(supply_chain_S3_TP1!B23*LCI_default_S3!Y30)+(supply_chain_S3_TP1!B24*LCI_default_S3!Y31)+(supply_chain_S3_TP1!B25*LCI_default_S3!Y32)+(supply_chain_S3_TP1!B26*LCI_default_S3!Y33)+(supply_chain_S3_TP1!B27*LCI_default_S3!Y34)+(supply_chain_S3_TP1!B28*LCI_default_S3!Y35)+(supply_chain_S3_TP1!B32*LCI_default_S3!Y39))/LCIA_Methods!D15</f>
        <v>-1.8858576763964047E-2</v>
      </c>
      <c r="P3" s="6">
        <f>(+(supply_chain_S3_TP1!B22*LCI_default_S3!Z29)+(supply_chain_S3_TP1!B23*LCI_default_S3!Z30)+(supply_chain_S3_TP1!B24*LCI_default_S3!Z31)+(supply_chain_S3_TP1!B25*LCI_default_S3!Z32)+(supply_chain_S3_TP1!B26*LCI_default_S3!Z33)+(supply_chain_S3_TP1!B27*LCI_default_S3!Z34)+(supply_chain_S3_TP1!B28*LCI_default_S3!Z35)+(supply_chain_S3_TP1!B32*LCI_default_S3!Z39))/LCIA_Methods!D16</f>
        <v>-2.0466585954333913E-2</v>
      </c>
      <c r="Q3" s="6">
        <f>(+(supply_chain_S3_TP1!B22*LCI_default_S3!AA29)+(supply_chain_S3_TP1!B23*LCI_default_S3!AA30)+(supply_chain_S3_TP1!B24*LCI_default_S3!AA31)+(supply_chain_S3_TP1!B25*LCI_default_S3!AA32)+(supply_chain_S3_TP1!B26*LCI_default_S3!AA33)+(supply_chain_S3_TP1!B27*LCI_default_S3!AA34)+(supply_chain_S3_TP1!B28*LCI_default_S3!AA35)+(supply_chain_S3_TP1!B32*LCI_default_S3!AA39))/LCIA_Methods!D17</f>
        <v>-0.32138617286043519</v>
      </c>
    </row>
    <row r="4" spans="1:17" x14ac:dyDescent="0.35">
      <c r="A4" s="5" t="s">
        <v>3</v>
      </c>
      <c r="B4" s="6">
        <f>(+(supply_chain_S3_TP2!B22*LCI_default_S3!L29)+(supply_chain_S3_TP2!B23*LCI_default_S3!L30)+(supply_chain_S3_TP2!B24*LCI_default_S3!L31)+(supply_chain_S3_TP2!B25*LCI_default_S3!L32)+(supply_chain_S3_TP2!B26*LCI_default_S3!L33)+(supply_chain_S3_TP2!B27*LCI_default_S3!L34)+(supply_chain_S3_TP2!B28*LCI_default_S3!L35)+(supply_chain_S3_TP2!B32*LCI_default_S3!L39))/LCIA_Methods!D2</f>
        <v>0</v>
      </c>
      <c r="C4" s="6">
        <f>(+(supply_chain_S3_TP2!B22*LCI_default_S3!M29)+(supply_chain_S3_TP2!B23*LCI_default_S3!M30)+(supply_chain_S3_TP2!B24*LCI_default_S3!M31)+(supply_chain_S3_TP2!B25*LCI_default_S3!M32)+(supply_chain_S3_TP2!B26*LCI_default_S3!M33)+(supply_chain_S3_TP2!B27*LCI_default_S3!M34)+(supply_chain_S3_TP2!B28*LCI_default_S3!M35)+(supply_chain_S3_TP2!B32*LCI_default_S3!M39))/LCIA_Methods!D3</f>
        <v>0</v>
      </c>
      <c r="D4" s="6">
        <f>(+(supply_chain_S3_TP2!B22*LCI_default_S3!N29)+(supply_chain_S3_TP2!B23*LCI_default_S3!N30)+(supply_chain_S3_TP2!B24*LCI_default_S3!N31)+(supply_chain_S3_TP2!B25*LCI_default_S3!N32)+(supply_chain_S3_TP2!B26*LCI_default_S3!N33)+(supply_chain_S3_TP2!B27*LCI_default_S3!N34)+(supply_chain_S3_TP2!B28*LCI_default_S3!N35)+(supply_chain_S3_TP2!B32*LCI_default_S3!N39))/LCIA_Methods!D4</f>
        <v>0</v>
      </c>
      <c r="E4" s="6">
        <f>(+(supply_chain_S3_TP2!B22*LCI_default_S3!O29)+(supply_chain_S3_TP2!B23*LCI_default_S3!O30)+(supply_chain_S3_TP2!B24*LCI_default_S3!O31)+(supply_chain_S3_TP2!B25*LCI_default_S3!O32)+(supply_chain_S3_TP2!B26*LCI_default_S3!O33)+(supply_chain_S3_TP2!B27*LCI_default_S3!O34)+(supply_chain_S3_TP2!B28*LCI_default_S3!O35)+(supply_chain_S3_TP2!B32*LCI_default_S3!O39))/LCIA_Methods!D5</f>
        <v>0</v>
      </c>
      <c r="F4" s="6">
        <f>(+(supply_chain_S3_TP2!B22*LCI_default_S3!P29)+(supply_chain_S3_TP2!B23*LCI_default_S3!P30)+(supply_chain_S3_TP2!B24*LCI_default_S3!P31)+(supply_chain_S3_TP2!B25*LCI_default_S3!P32)+(supply_chain_S3_TP2!B26*LCI_default_S3!P33)+(supply_chain_S3_TP2!B27*LCI_default_S3!P34)+(supply_chain_S3_TP2!B28*LCI_default_S3!P35)+(supply_chain_S3_TP2!B32*LCI_default_S3!P39))/LCIA_Methods!D6</f>
        <v>0</v>
      </c>
      <c r="G4" s="6">
        <f>(+(supply_chain_S3_TP2!B22*LCI_default_S3!Q29)+(supply_chain_S3_TP2!B23*LCI_default_S3!Q30)+(supply_chain_S3_TP2!B24*LCI_default_S3!Q31)+(supply_chain_S3_TP2!B25*LCI_default_S3!Q32)+(supply_chain_S3_TP2!B26*LCI_default_S3!Q33)+(supply_chain_S3_TP2!B27*LCI_default_S3!Q34)+(supply_chain_S3_TP2!B28*LCI_default_S3!Q35)+(supply_chain_S3_TP2!B32*LCI_default_S3!Q39))/LCIA_Methods!D7</f>
        <v>0</v>
      </c>
      <c r="H4" s="6">
        <f>(+(supply_chain_S3_TP2!B22*LCI_default_S3!R29)+(supply_chain_S3_TP2!B23*LCI_default_S3!R30)+(supply_chain_S3_TP2!B24*LCI_default_S3!R31)+(supply_chain_S3_TP2!B25*LCI_default_S3!R32)+(supply_chain_S3_TP2!B26*LCI_default_S3!R33)+(supply_chain_S3_TP2!B27*LCI_default_S3!R34)+(supply_chain_S3_TP2!B28*LCI_default_S3!R35)+(supply_chain_S3_TP2!B32*LCI_default_S3!R39))/LCIA_Methods!D8</f>
        <v>0</v>
      </c>
      <c r="I4" s="6">
        <f>(+(supply_chain_S3_TP2!B22*LCI_default_S3!S29)+(supply_chain_S3_TP2!B23*LCI_default_S3!S30)+(supply_chain_S3_TP2!B24*LCI_default_S3!S31)+(supply_chain_S3_TP2!B25*LCI_default_S3!S32)+(supply_chain_S3_TP2!B26*LCI_default_S3!S33)+(supply_chain_S3_TP2!B27*LCI_default_S3!S34)+(supply_chain_S3_TP2!B28*LCI_default_S3!S35)+(supply_chain_S3_TP2!B32*LCI_default_S3!S39))/LCIA_Methods!D9</f>
        <v>0</v>
      </c>
      <c r="J4" s="6">
        <f>(+(supply_chain_S3_TP2!B22*LCI_default_S3!T29)+(supply_chain_S3_TP2!B23*LCI_default_S3!T30)+(supply_chain_S3_TP2!B24*LCI_default_S3!T31)+(supply_chain_S3_TP2!B25*LCI_default_S3!T32)+(supply_chain_S3_TP2!B26*LCI_default_S3!T33)+(supply_chain_S3_TP2!B27*LCI_default_S3!T34)+(supply_chain_S3_TP2!B28*LCI_default_S3!T35)+(supply_chain_S3_TP2!B32*LCI_default_S3!T39))/LCIA_Methods!D10</f>
        <v>0</v>
      </c>
      <c r="K4" s="6">
        <f>(+(supply_chain_S3_TP2!B22*LCI_default_S3!U29)+(supply_chain_S3_TP2!B23*LCI_default_S3!U30)+(supply_chain_S3_TP2!B24*LCI_default_S3!U31)+(supply_chain_S3_TP2!B25*LCI_default_S3!U32)+(supply_chain_S3_TP2!B26*LCI_default_S3!U33)+(supply_chain_S3_TP2!B27*LCI_default_S3!U34)+(supply_chain_S3_TP2!B28*LCI_default_S3!U35)+(supply_chain_S3_TP2!B32*LCI_default_S3!U39))/LCIA_Methods!D11</f>
        <v>0</v>
      </c>
      <c r="L4" s="6">
        <f>(+(supply_chain_S3_TP2!B22*LCI_default_S3!V29)+(supply_chain_S3_TP2!B23*LCI_default_S3!V30)+(supply_chain_S3_TP2!B24*LCI_default_S3!V31)+(supply_chain_S3_TP2!B25*LCI_default_S3!V32)+(supply_chain_S3_TP2!B26*LCI_default_S3!V33)+(supply_chain_S3_TP2!B27*LCI_default_S3!V34)+(supply_chain_S3_TP2!B28*LCI_default_S3!V35)+(supply_chain_S3_TP2!B32*LCI_default_S3!V39))/LCIA_Methods!D12</f>
        <v>0</v>
      </c>
      <c r="M4" s="6">
        <f>(+(supply_chain_S3_TP2!B22*LCI_default_S3!W29)+(supply_chain_S3_TP2!B23*LCI_default_S3!W30)+(supply_chain_S3_TP2!B24*LCI_default_S3!W31)+(supply_chain_S3_TP2!B25*LCI_default_S3!W32)+(supply_chain_S3_TP2!B26*LCI_default_S3!W33)+(supply_chain_S3_TP2!B27*LCI_default_S3!W34)+(supply_chain_S3_TP2!B28*LCI_default_S3!W35)+(supply_chain_S3_TP2!B32*LCI_default_S3!W39))/LCIA_Methods!D13</f>
        <v>0</v>
      </c>
      <c r="N4" s="6">
        <f>(+(supply_chain_S3_TP2!B22*LCI_default_S3!X29)+(supply_chain_S3_TP2!B23*LCI_default_S3!X30)+(supply_chain_S3_TP2!B24*LCI_default_S3!X31)+(supply_chain_S3_TP2!B25*LCI_default_S3!X32)+(supply_chain_S3_TP2!B26*LCI_default_S3!X33)+(supply_chain_S3_TP2!B27*LCI_default_S3!X34)+(supply_chain_S3_TP2!B28*LCI_default_S3!X35)+(supply_chain_S3_TP2!B32*LCI_default_S3!X39))/LCIA_Methods!D14</f>
        <v>0</v>
      </c>
      <c r="O4" s="6">
        <f>(+(supply_chain_S3_TP2!B22*LCI_default_S3!Y29)+(supply_chain_S3_TP2!B23*LCI_default_S3!Y30)+(supply_chain_S3_TP2!B24*LCI_default_S3!Y31)+(supply_chain_S3_TP2!B25*LCI_default_S3!Y32)+(supply_chain_S3_TP2!B26*LCI_default_S3!Y33)+(supply_chain_S3_TP2!B27*LCI_default_S3!Y34)+(supply_chain_S3_TP2!B28*LCI_default_S3!Y35)+(supply_chain_S3_TP2!B32*LCI_default_S3!Y39))/LCIA_Methods!D15</f>
        <v>0</v>
      </c>
      <c r="P4" s="6">
        <f>(+(supply_chain_S3_TP2!B22*LCI_default_S3!Z29)+(supply_chain_S3_TP2!B23*LCI_default_S3!Z30)+(supply_chain_S3_TP2!B24*LCI_default_S3!Z31)+(supply_chain_S3_TP2!B25*LCI_default_S3!Z32)+(supply_chain_S3_TP2!B26*LCI_default_S3!Z33)+(supply_chain_S3_TP2!B27*LCI_default_S3!Z34)+(supply_chain_S3_TP2!B28*LCI_default_S3!Z35)+(supply_chain_S3_TP2!B32*LCI_default_S3!Z39))/LCIA_Methods!D16</f>
        <v>0</v>
      </c>
      <c r="Q4" s="6">
        <f>(+(supply_chain_S3_TP2!B22*LCI_default_S3!AA29)+(supply_chain_S3_TP2!B23*LCI_default_S3!AA30)+(supply_chain_S3_TP2!B24*LCI_default_S3!AA31)+(supply_chain_S3_TP2!B25*LCI_default_S3!AA32)+(supply_chain_S3_TP2!B26*LCI_default_S3!AA33)+(supply_chain_S3_TP2!B27*LCI_default_S3!AA34)+(supply_chain_S3_TP2!B28*LCI_default_S3!AA35)+(supply_chain_S3_TP2!B32*LCI_default_S3!AA39))/LCIA_Methods!D17</f>
        <v>0</v>
      </c>
    </row>
    <row r="5" spans="1:17" x14ac:dyDescent="0.35">
      <c r="A5" s="5" t="s">
        <v>4</v>
      </c>
      <c r="B5" s="6">
        <f>(+(supply_chain_S3_TP3!B22*LCI_default_S3!L29)+(supply_chain_S3_TP3!B23*LCI_default_S3!L30)+(supply_chain_S3_TP3!B24*LCI_default_S3!L31)+(supply_chain_S3_TP3!B25*LCI_default_S3!L32)+(supply_chain_S3_TP3!B26*LCI_default_S3!L33)+(supply_chain_S3_TP3!B27*LCI_default_S3!L34)+(supply_chain_S3_TP3!B28*LCI_default_S3!L35)+(supply_chain_S3_TP3!B32*LCI_default_S3!L39))/LCIA_Methods!D2</f>
        <v>0</v>
      </c>
      <c r="C5" s="6">
        <f>(+(supply_chain_S3_TP3!B22*LCI_default_S3!M29)+(supply_chain_S3_TP3!B23*LCI_default_S3!M30)+(supply_chain_S3_TP3!B24*LCI_default_S3!M31)+(supply_chain_S3_TP3!B25*LCI_default_S3!M32)+(supply_chain_S3_TP3!B26*LCI_default_S3!M33)+(supply_chain_S3_TP3!B27*LCI_default_S3!M34)+(supply_chain_S3_TP3!B28*LCI_default_S3!M35)+(supply_chain_S3_TP3!B32*LCI_default_S3!M39))/LCIA_Methods!D3</f>
        <v>0</v>
      </c>
      <c r="D5" s="6">
        <f>(+(supply_chain_S3_TP3!B22*LCI_default_S3!N29)+(supply_chain_S3_TP3!B23*LCI_default_S3!N30)+(supply_chain_S3_TP3!B24*LCI_default_S3!N31)+(supply_chain_S3_TP3!B25*LCI_default_S3!N32)+(supply_chain_S3_TP3!B26*LCI_default_S3!N33)+(supply_chain_S3_TP3!B27*LCI_default_S3!N34)+(supply_chain_S3_TP3!B28*LCI_default_S3!N35)+(supply_chain_S3_TP3!B32*LCI_default_S3!N39))/LCIA_Methods!D4</f>
        <v>0</v>
      </c>
      <c r="E5" s="6">
        <f>(+(supply_chain_S3_TP3!B22*LCI_default_S3!O29)+(supply_chain_S3_TP3!B23*LCI_default_S3!O30)+(supply_chain_S3_TP3!B24*LCI_default_S3!O31)+(supply_chain_S3_TP3!B25*LCI_default_S3!O32)+(supply_chain_S3_TP3!B26*LCI_default_S3!O33)+(supply_chain_S3_TP3!B27*LCI_default_S3!O34)+(supply_chain_S3_TP3!B28*LCI_default_S3!O35)+(supply_chain_S3_TP3!B32*LCI_default_S3!O39))/LCIA_Methods!D5</f>
        <v>0</v>
      </c>
      <c r="F5" s="6">
        <f>(+(supply_chain_S3_TP3!B22*LCI_default_S3!P29)+(supply_chain_S3_TP3!B23*LCI_default_S3!P30)+(supply_chain_S3_TP3!B24*LCI_default_S3!P31)+(supply_chain_S3_TP3!B25*LCI_default_S3!P32)+(supply_chain_S3_TP3!B26*LCI_default_S3!P33)+(supply_chain_S3_TP3!B27*LCI_default_S3!P34)+(supply_chain_S3_TP3!B28*LCI_default_S3!P35)+(supply_chain_S3_TP3!B32*LCI_default_S3!P39))/LCIA_Methods!D6</f>
        <v>0</v>
      </c>
      <c r="G5" s="6">
        <f>(+(supply_chain_S3_TP3!B22*LCI_default_S3!Q29)+(supply_chain_S3_TP3!B23*LCI_default_S3!Q30)+(supply_chain_S3_TP3!B24*LCI_default_S3!Q31)+(supply_chain_S3_TP3!B25*LCI_default_S3!Q32)+(supply_chain_S3_TP3!B26*LCI_default_S3!Q33)+(supply_chain_S3_TP3!B27*LCI_default_S3!Q34)+(supply_chain_S3_TP3!B28*LCI_default_S3!Q35)+(supply_chain_S3_TP3!B32*LCI_default_S3!Q39))/LCIA_Methods!D7</f>
        <v>0</v>
      </c>
      <c r="H5" s="6">
        <f>(+(supply_chain_S3_TP3!B22*LCI_default_S3!R29)+(supply_chain_S3_TP3!B23*LCI_default_S3!R30)+(supply_chain_S3_TP3!B24*LCI_default_S3!R31)+(supply_chain_S3_TP3!B25*LCI_default_S3!R32)+(supply_chain_S3_TP3!B26*LCI_default_S3!R33)+(supply_chain_S3_TP3!B27*LCI_default_S3!R34)+(supply_chain_S3_TP3!B28*LCI_default_S3!R35)+(supply_chain_S3_TP3!B32*LCI_default_S3!R39))/LCIA_Methods!D8</f>
        <v>0</v>
      </c>
      <c r="I5" s="6">
        <f>(+(supply_chain_S3_TP3!B22*LCI_default_S3!S29)+(supply_chain_S3_TP3!B23*LCI_default_S3!S30)+(supply_chain_S3_TP3!B24*LCI_default_S3!S31)+(supply_chain_S3_TP3!B25*LCI_default_S3!S32)+(supply_chain_S3_TP3!B26*LCI_default_S3!S33)+(supply_chain_S3_TP3!B27*LCI_default_S3!S34)+(supply_chain_S3_TP3!B28*LCI_default_S3!S35)+(supply_chain_S3_TP3!B32*LCI_default_S3!S39))/LCIA_Methods!D9</f>
        <v>0</v>
      </c>
      <c r="J5" s="6">
        <f>(+(supply_chain_S3_TP3!B22*LCI_default_S3!T29)+(supply_chain_S3_TP3!B23*LCI_default_S3!T30)+(supply_chain_S3_TP3!B24*LCI_default_S3!T31)+(supply_chain_S3_TP3!B25*LCI_default_S3!T32)+(supply_chain_S3_TP3!B26*LCI_default_S3!T33)+(supply_chain_S3_TP3!B27*LCI_default_S3!T34)+(supply_chain_S3_TP3!B28*LCI_default_S3!T35)+(supply_chain_S3_TP3!B32*LCI_default_S3!T39))/LCIA_Methods!D10</f>
        <v>0</v>
      </c>
      <c r="K5" s="6">
        <f>(+(supply_chain_S3_TP3!B22*LCI_default_S3!U29)+(supply_chain_S3_TP3!B23*LCI_default_S3!U30)+(supply_chain_S3_TP3!B24*LCI_default_S3!U31)+(supply_chain_S3_TP3!B25*LCI_default_S3!U32)+(supply_chain_S3_TP3!B26*LCI_default_S3!U33)+(supply_chain_S3_TP3!B27*LCI_default_S3!U34)+(supply_chain_S3_TP3!B28*LCI_default_S3!U35)+(supply_chain_S3_TP3!B32*LCI_default_S3!U39))/LCIA_Methods!D11</f>
        <v>0</v>
      </c>
      <c r="L5" s="6">
        <f>(+(supply_chain_S3_TP3!B22*LCI_default_S3!V29)+(supply_chain_S3_TP3!B23*LCI_default_S3!V30)+(supply_chain_S3_TP3!B24*LCI_default_S3!V31)+(supply_chain_S3_TP3!B25*LCI_default_S3!V32)+(supply_chain_S3_TP3!B26*LCI_default_S3!V33)+(supply_chain_S3_TP3!B27*LCI_default_S3!V34)+(supply_chain_S3_TP3!B28*LCI_default_S3!V35)+(supply_chain_S3_TP3!B32*LCI_default_S3!V39))/LCIA_Methods!D12</f>
        <v>0</v>
      </c>
      <c r="M5" s="6">
        <f>(+(supply_chain_S3_TP3!B22*LCI_default_S3!W29)+(supply_chain_S3_TP3!B23*LCI_default_S3!W30)+(supply_chain_S3_TP3!B24*LCI_default_S3!W31)+(supply_chain_S3_TP3!B25*LCI_default_S3!W32)+(supply_chain_S3_TP3!B26*LCI_default_S3!W33)+(supply_chain_S3_TP3!B27*LCI_default_S3!W34)+(supply_chain_S3_TP3!B28*LCI_default_S3!W35)+(supply_chain_S3_TP3!B32*LCI_default_S3!W39))/LCIA_Methods!D13</f>
        <v>0</v>
      </c>
      <c r="N5" s="6">
        <f>(+(supply_chain_S3_TP3!B22*LCI_default_S3!X29)+(supply_chain_S3_TP3!B23*LCI_default_S3!X30)+(supply_chain_S3_TP3!B24*LCI_default_S3!X31)+(supply_chain_S3_TP3!B25*LCI_default_S3!X32)+(supply_chain_S3_TP3!B26*LCI_default_S3!X33)+(supply_chain_S3_TP3!B27*LCI_default_S3!X34)+(supply_chain_S3_TP3!B28*LCI_default_S3!X35)+(supply_chain_S3_TP3!B32*LCI_default_S3!X39))/LCIA_Methods!D14</f>
        <v>0</v>
      </c>
      <c r="O5" s="6">
        <f>(+(supply_chain_S3_TP3!B22*LCI_default_S3!Y29)+(supply_chain_S3_TP3!B23*LCI_default_S3!Y30)+(supply_chain_S3_TP3!B24*LCI_default_S3!Y31)+(supply_chain_S3_TP3!B25*LCI_default_S3!Y32)+(supply_chain_S3_TP3!B26*LCI_default_S3!Y33)+(supply_chain_S3_TP3!B27*LCI_default_S3!Y34)+(supply_chain_S3_TP3!B28*LCI_default_S3!Y35)+(supply_chain_S3_TP3!B32*LCI_default_S3!Y39))/LCIA_Methods!D15</f>
        <v>0</v>
      </c>
      <c r="P5" s="6">
        <f>(+(supply_chain_S3_TP3!B22*LCI_default_S3!Z29)+(supply_chain_S3_TP3!B23*LCI_default_S3!Z30)+(supply_chain_S3_TP3!B24*LCI_default_S3!Z31)+(supply_chain_S3_TP3!B25*LCI_default_S3!Z32)+(supply_chain_S3_TP3!B26*LCI_default_S3!Z33)+(supply_chain_S3_TP3!B27*LCI_default_S3!Z34)+(supply_chain_S3_TP3!B28*LCI_default_S3!Z35)+(supply_chain_S3_TP3!B32*LCI_default_S3!Z39))/LCIA_Methods!D16</f>
        <v>0</v>
      </c>
      <c r="Q5" s="6">
        <f>(+(supply_chain_S3_TP3!B22*LCI_default_S3!AA29)+(supply_chain_S3_TP3!B23*LCI_default_S3!AA30)+(supply_chain_S3_TP3!B24*LCI_default_S3!AA31)+(supply_chain_S3_TP3!B25*LCI_default_S3!AA32)+(supply_chain_S3_TP3!B26*LCI_default_S3!AA33)+(supply_chain_S3_TP3!B27*LCI_default_S3!AA34)+(supply_chain_S3_TP3!B28*LCI_default_S3!AA35)+(supply_chain_S3_TP3!B32*LCI_default_S3!AA39))/LCIA_Methods!D17</f>
        <v>0</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OEV_Pathways_default_S3!B2*VLOOKUP("PAH_RD",Waste_Generation_S3!A1:C100,3,FALSE)</f>
        <v>0.63807937685053806</v>
      </c>
      <c r="C2" s="6">
        <f>OEV_Pathways_default_S3!C2*VLOOKUP("PAH_RD",Waste_Generation_S3!A1:C100,3,FALSE)</f>
        <v>0.26576930854145431</v>
      </c>
      <c r="D2" s="6">
        <f>OEV_Pathways_default_S3!D2*VLOOKUP("PAH_RD",Waste_Generation_S3!A1:C100,3,FALSE)</f>
        <v>3.3938816672808736</v>
      </c>
      <c r="E2" s="6">
        <f>OEV_Pathways_default_S3!E2*VLOOKUP("PAH_RD",Waste_Generation_S3!A1:C100,3,FALSE)</f>
        <v>0.89799620101254674</v>
      </c>
      <c r="F2" s="6">
        <f>OEV_Pathways_default_S3!F2*VLOOKUP("PAH_RD",Waste_Generation_S3!A1:C100,3,FALSE)</f>
        <v>0.50736769663489623</v>
      </c>
      <c r="G2" s="6">
        <f>OEV_Pathways_default_S3!G2*VLOOKUP("PAH_RD",Waste_Generation_S3!A1:C100,3,FALSE)</f>
        <v>0.41395525109773862</v>
      </c>
      <c r="H2" s="6">
        <f>OEV_Pathways_default_S3!H2*VLOOKUP("PAH_RD",Waste_Generation_S3!A1:C100,3,FALSE)</f>
        <v>0.85521002447315531</v>
      </c>
      <c r="I2" s="6">
        <f>OEV_Pathways_default_S3!I2*VLOOKUP("PAH_RD",Waste_Generation_S3!A1:C100,3,FALSE)</f>
        <v>0.98686148730317158</v>
      </c>
      <c r="J2" s="6">
        <f>OEV_Pathways_default_S3!J2*VLOOKUP("PAH_RD",Waste_Generation_S3!A1:C100,3,FALSE)</f>
        <v>0.54808462808697245</v>
      </c>
      <c r="K2" s="6">
        <f>OEV_Pathways_default_S3!K2*VLOOKUP("PAH_RD",Waste_Generation_S3!A1:C100,3,FALSE)</f>
        <v>0.13996215418625013</v>
      </c>
      <c r="L2" s="6">
        <f>OEV_Pathways_default_S3!L2*VLOOKUP("PAH_RD",Waste_Generation_S3!A1:C100,3,FALSE)</f>
        <v>0.31226854494447626</v>
      </c>
      <c r="M2" s="6">
        <f>OEV_Pathways_default_S3!M2*VLOOKUP("PAH_RD",Waste_Generation_S3!A1:C100,3,FALSE)</f>
        <v>0.53849633866016011</v>
      </c>
      <c r="N2" s="6">
        <f>OEV_Pathways_default_S3!N2*VLOOKUP("PAH_RD",Waste_Generation_S3!A1:C100,3,FALSE)</f>
        <v>0.131514810068905</v>
      </c>
      <c r="O2" s="6">
        <f>OEV_Pathways_default_S3!O2*VLOOKUP("PAH_RD",Waste_Generation_S3!A1:C100,3,FALSE)</f>
        <v>0.1659228006038653</v>
      </c>
      <c r="P2" s="6">
        <f>OEV_Pathways_default_S3!P2*VLOOKUP("PAH_RD",Waste_Generation_S3!A1:C100,3,FALSE)</f>
        <v>0.17093652121176001</v>
      </c>
      <c r="Q2" s="6">
        <f>OEV_Pathways_default_S3!Q2*VLOOKUP("PAH_RD",Waste_Generation_S3!A1:C100,3,FALSE)</f>
        <v>5.9816757578590476</v>
      </c>
    </row>
    <row r="3" spans="1:17" x14ac:dyDescent="0.35">
      <c r="A3" s="5" t="s">
        <v>2</v>
      </c>
      <c r="B3" s="6">
        <f>OEV_Pathways_default_S3!B3*VLOOKUP("TP1",Waste_Generation_S3!A1:C100,3,FALSE)</f>
        <v>0.10634656280842304</v>
      </c>
      <c r="C3" s="6">
        <f>OEV_Pathways_default_S3!C3*VLOOKUP("TP1",Waste_Generation_S3!A1:C100,3,FALSE)</f>
        <v>4.429488475690907E-2</v>
      </c>
      <c r="D3" s="6">
        <f>OEV_Pathways_default_S3!D3*VLOOKUP("TP1",Waste_Generation_S3!A1:C100,3,FALSE)</f>
        <v>0.56564694454681241</v>
      </c>
      <c r="E3" s="6">
        <f>OEV_Pathways_default_S3!E3*VLOOKUP("TP1",Waste_Generation_S3!A1:C100,3,FALSE)</f>
        <v>0.14966603350209112</v>
      </c>
      <c r="F3" s="6">
        <f>OEV_Pathways_default_S3!F3*VLOOKUP("TP1",Waste_Generation_S3!A1:C100,3,FALSE)</f>
        <v>8.4561282772482718E-2</v>
      </c>
      <c r="G3" s="6">
        <f>OEV_Pathways_default_S3!G3*VLOOKUP("TP1",Waste_Generation_S3!A1:C100,3,FALSE)</f>
        <v>6.8992541849623126E-2</v>
      </c>
      <c r="H3" s="6">
        <f>OEV_Pathways_default_S3!H3*VLOOKUP("TP1",Waste_Generation_S3!A1:C100,3,FALSE)</f>
        <v>0.14253500407885925</v>
      </c>
      <c r="I3" s="6">
        <f>OEV_Pathways_default_S3!I3*VLOOKUP("TP1",Waste_Generation_S3!A1:C100,3,FALSE)</f>
        <v>0.16447691455052862</v>
      </c>
      <c r="J3" s="6">
        <f>OEV_Pathways_default_S3!J3*VLOOKUP("TP1",Waste_Generation_S3!A1:C100,3,FALSE)</f>
        <v>9.1347438014495436E-2</v>
      </c>
      <c r="K3" s="6">
        <f>OEV_Pathways_default_S3!K3*VLOOKUP("TP1",Waste_Generation_S3!A1:C100,3,FALSE)</f>
        <v>2.3327025697708358E-2</v>
      </c>
      <c r="L3" s="6">
        <f>OEV_Pathways_default_S3!L3*VLOOKUP("TP1",Waste_Generation_S3!A1:C100,3,FALSE)</f>
        <v>5.2044757490746045E-2</v>
      </c>
      <c r="M3" s="6">
        <f>OEV_Pathways_default_S3!M3*VLOOKUP("TP1",Waste_Generation_S3!A1:C100,3,FALSE)</f>
        <v>8.9749389776693375E-2</v>
      </c>
      <c r="N3" s="6">
        <f>OEV_Pathways_default_S3!N3*VLOOKUP("TP1",Waste_Generation_S3!A1:C100,3,FALSE)</f>
        <v>2.1919135011484174E-2</v>
      </c>
      <c r="O3" s="6">
        <f>OEV_Pathways_default_S3!O3*VLOOKUP("TP1",Waste_Generation_S3!A1:C100,3,FALSE)</f>
        <v>2.7653800100644225E-2</v>
      </c>
      <c r="P3" s="6">
        <f>OEV_Pathways_default_S3!P3*VLOOKUP("TP1",Waste_Generation_S3!A1:C100,3,FALSE)</f>
        <v>2.8489420201960009E-2</v>
      </c>
      <c r="Q3" s="6">
        <f>OEV_Pathways_default_S3!Q3*VLOOKUP("TP1",Waste_Generation_S3!A1:C100,3,FALSE)</f>
        <v>0.99694595964317478</v>
      </c>
    </row>
    <row r="4" spans="1:17" x14ac:dyDescent="0.35">
      <c r="A4" s="5" t="s">
        <v>3</v>
      </c>
      <c r="B4" s="6">
        <f>OEV_Pathways_default_S3!B4*VLOOKUP("TP2",Waste_Generation_S3!A1:C100,3,FALSE)</f>
        <v>0.212693125616846</v>
      </c>
      <c r="C4" s="6">
        <f>OEV_Pathways_default_S3!C4*VLOOKUP("TP2",Waste_Generation_S3!A1:C100,3,FALSE)</f>
        <v>8.8589769513818098E-2</v>
      </c>
      <c r="D4" s="6">
        <f>OEV_Pathways_default_S3!D4*VLOOKUP("TP2",Waste_Generation_S3!A1:C100,3,FALSE)</f>
        <v>1.1312938890936244</v>
      </c>
      <c r="E4" s="6">
        <f>OEV_Pathways_default_S3!E4*VLOOKUP("TP2",Waste_Generation_S3!A1:C100,3,FALSE)</f>
        <v>0.29933206700418213</v>
      </c>
      <c r="F4" s="6">
        <f>OEV_Pathways_default_S3!F4*VLOOKUP("TP2",Waste_Generation_S3!A1:C100,3,FALSE)</f>
        <v>0.16912256554496535</v>
      </c>
      <c r="G4" s="6">
        <f>OEV_Pathways_default_S3!G4*VLOOKUP("TP2",Waste_Generation_S3!A1:C100,3,FALSE)</f>
        <v>0.1379850836992462</v>
      </c>
      <c r="H4" s="6">
        <f>OEV_Pathways_default_S3!H4*VLOOKUP("TP2",Waste_Generation_S3!A1:C100,3,FALSE)</f>
        <v>0.28507000815771838</v>
      </c>
      <c r="I4" s="6">
        <f>OEV_Pathways_default_S3!I4*VLOOKUP("TP2",Waste_Generation_S3!A1:C100,3,FALSE)</f>
        <v>0.32895382910105708</v>
      </c>
      <c r="J4" s="6">
        <f>OEV_Pathways_default_S3!J4*VLOOKUP("TP2",Waste_Generation_S3!A1:C100,3,FALSE)</f>
        <v>0.18269487602899079</v>
      </c>
      <c r="K4" s="6">
        <f>OEV_Pathways_default_S3!K4*VLOOKUP("TP2",Waste_Generation_S3!A1:C100,3,FALSE)</f>
        <v>4.6654051395416694E-2</v>
      </c>
      <c r="L4" s="6">
        <f>OEV_Pathways_default_S3!L4*VLOOKUP("TP2",Waste_Generation_S3!A1:C100,3,FALSE)</f>
        <v>0.10408951498149205</v>
      </c>
      <c r="M4" s="6">
        <f>OEV_Pathways_default_S3!M4*VLOOKUP("TP2",Waste_Generation_S3!A1:C100,3,FALSE)</f>
        <v>0.17949877955338667</v>
      </c>
      <c r="N4" s="6">
        <f>OEV_Pathways_default_S3!N4*VLOOKUP("TP2",Waste_Generation_S3!A1:C100,3,FALSE)</f>
        <v>4.3838270022968327E-2</v>
      </c>
      <c r="O4" s="6">
        <f>OEV_Pathways_default_S3!O4*VLOOKUP("TP2",Waste_Generation_S3!A1:C100,3,FALSE)</f>
        <v>5.5307600201288422E-2</v>
      </c>
      <c r="P4" s="6">
        <f>OEV_Pathways_default_S3!P4*VLOOKUP("TP2",Waste_Generation_S3!A1:C100,3,FALSE)</f>
        <v>5.6978840403919991E-2</v>
      </c>
      <c r="Q4" s="6">
        <f>OEV_Pathways_default_S3!Q4*VLOOKUP("TP2",Waste_Generation_S3!A1:C100,3,FALSE)</f>
        <v>1.9938919192863487</v>
      </c>
    </row>
    <row r="5" spans="1:17" x14ac:dyDescent="0.35">
      <c r="A5" s="5" t="s">
        <v>4</v>
      </c>
      <c r="B5" s="6">
        <f>OEV_Pathways_default_S3!B5*VLOOKUP("TP3",Waste_Generation_S3!A1:C100,3,FALSE)</f>
        <v>0.31903968842526903</v>
      </c>
      <c r="C5" s="6">
        <f>OEV_Pathways_default_S3!C5*VLOOKUP("TP3",Waste_Generation_S3!A1:C100,3,FALSE)</f>
        <v>0.13288465427072715</v>
      </c>
      <c r="D5" s="6">
        <f>OEV_Pathways_default_S3!D5*VLOOKUP("TP3",Waste_Generation_S3!A1:C100,3,FALSE)</f>
        <v>1.6969408336404368</v>
      </c>
      <c r="E5" s="6">
        <f>OEV_Pathways_default_S3!E5*VLOOKUP("TP3",Waste_Generation_S3!A1:C100,3,FALSE)</f>
        <v>0.44899810050627326</v>
      </c>
      <c r="F5" s="6">
        <f>OEV_Pathways_default_S3!F5*VLOOKUP("TP3",Waste_Generation_S3!A1:C100,3,FALSE)</f>
        <v>0.25368384831744806</v>
      </c>
      <c r="G5" s="6">
        <f>OEV_Pathways_default_S3!G5*VLOOKUP("TP3",Waste_Generation_S3!A1:C100,3,FALSE)</f>
        <v>0.20697762554886931</v>
      </c>
      <c r="H5" s="6">
        <f>OEV_Pathways_default_S3!H5*VLOOKUP("TP3",Waste_Generation_S3!A1:C100,3,FALSE)</f>
        <v>0.42760501223657765</v>
      </c>
      <c r="I5" s="6">
        <f>OEV_Pathways_default_S3!I5*VLOOKUP("TP3",Waste_Generation_S3!A1:C100,3,FALSE)</f>
        <v>0.49343074365158573</v>
      </c>
      <c r="J5" s="6">
        <f>OEV_Pathways_default_S3!J5*VLOOKUP("TP3",Waste_Generation_S3!A1:C100,3,FALSE)</f>
        <v>0.27404231404348622</v>
      </c>
      <c r="K5" s="6">
        <f>OEV_Pathways_default_S3!K5*VLOOKUP("TP3",Waste_Generation_S3!A1:C100,3,FALSE)</f>
        <v>6.9981077093125052E-2</v>
      </c>
      <c r="L5" s="6">
        <f>OEV_Pathways_default_S3!L5*VLOOKUP("TP3",Waste_Generation_S3!A1:C100,3,FALSE)</f>
        <v>0.1561342724722381</v>
      </c>
      <c r="M5" s="6">
        <f>OEV_Pathways_default_S3!M5*VLOOKUP("TP3",Waste_Generation_S3!A1:C100,3,FALSE)</f>
        <v>0.26924816933008006</v>
      </c>
      <c r="N5" s="6">
        <f>OEV_Pathways_default_S3!N5*VLOOKUP("TP3",Waste_Generation_S3!A1:C100,3,FALSE)</f>
        <v>6.5757405034452501E-2</v>
      </c>
      <c r="O5" s="6">
        <f>OEV_Pathways_default_S3!O5*VLOOKUP("TP3",Waste_Generation_S3!A1:C100,3,FALSE)</f>
        <v>8.296140030193265E-2</v>
      </c>
      <c r="P5" s="6">
        <f>OEV_Pathways_default_S3!P5*VLOOKUP("TP3",Waste_Generation_S3!A1:C100,3,FALSE)</f>
        <v>8.5468260605880003E-2</v>
      </c>
      <c r="Q5" s="6">
        <f>OEV_Pathways_default_S3!Q5*VLOOKUP("TP3",Waste_Generation_S3!A1:C100,3,FALSE)</f>
        <v>2.9908378789295234</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CA_Pathways_db1_default!B2-TUM_db1_default_Util!B2</f>
        <v>0.62552827119143761</v>
      </c>
      <c r="C2" s="6">
        <f>CA_Pathways_db1_default!C2-TUM_db1_default_Util!C2</f>
        <v>1.4061745564336033E-2</v>
      </c>
      <c r="D2" s="6">
        <f>CA_Pathways_db1_default!D2-TUM_db1_default_Util!D2</f>
        <v>1.2890086663496987</v>
      </c>
      <c r="E2" s="6">
        <f>CA_Pathways_db1_default!E2-TUM_db1_default_Util!E2</f>
        <v>0.30962303084621839</v>
      </c>
      <c r="F2" s="6">
        <f>CA_Pathways_db1_default!F2-TUM_db1_default_Util!F2</f>
        <v>0.2439524484839691</v>
      </c>
      <c r="G2" s="6">
        <f>CA_Pathways_db1_default!G2-TUM_db1_default_Util!G2</f>
        <v>2.2142246395387779E-2</v>
      </c>
      <c r="H2" s="6">
        <f>CA_Pathways_db1_default!H2-TUM_db1_default_Util!H2</f>
        <v>0.20620877099726112</v>
      </c>
      <c r="I2" s="6">
        <f>CA_Pathways_db1_default!I2-TUM_db1_default_Util!I2</f>
        <v>0.14334920666981782</v>
      </c>
      <c r="J2" s="6">
        <f>CA_Pathways_db1_default!J2-TUM_db1_default_Util!J2</f>
        <v>0.15216380474836563</v>
      </c>
      <c r="K2" s="6">
        <f>CA_Pathways_db1_default!K2-TUM_db1_default_Util!K2</f>
        <v>4.6729304409793199E-2</v>
      </c>
      <c r="L2" s="6">
        <f>CA_Pathways_db1_default!L2-TUM_db1_default_Util!L2</f>
        <v>0.10205330067485777</v>
      </c>
      <c r="M2" s="6">
        <f>CA_Pathways_db1_default!M2-TUM_db1_default_Util!M2</f>
        <v>0.22459664383595473</v>
      </c>
      <c r="N2" s="6">
        <f>CA_Pathways_db1_default!N2-TUM_db1_default_Util!N2</f>
        <v>6.190848717048978E-2</v>
      </c>
      <c r="O2" s="6">
        <f>CA_Pathways_db1_default!O2-TUM_db1_default_Util!O2</f>
        <v>1.7658393801999642E-2</v>
      </c>
      <c r="P2" s="6">
        <f>CA_Pathways_db1_default!P2-TUM_db1_default_Util!P2</f>
        <v>6.3320509941659345E-2</v>
      </c>
      <c r="Q2" s="6">
        <f>CA_Pathways_db1_default!Q2-TUM_db1_default_Util!Q2</f>
        <v>0.46213383024720422</v>
      </c>
    </row>
    <row r="3" spans="1:17" x14ac:dyDescent="0.35">
      <c r="A3" s="5" t="s">
        <v>2</v>
      </c>
      <c r="B3" s="6">
        <f>CA_Pathways_db1_default!B3-TUM_db1_default_Util!B3</f>
        <v>0.40475002481045763</v>
      </c>
      <c r="C3" s="6">
        <f>CA_Pathways_db1_default!C3-TUM_db1_default_Util!C3</f>
        <v>1.2920555567956724E-3</v>
      </c>
      <c r="D3" s="6">
        <f>CA_Pathways_db1_default!D3-TUM_db1_default_Util!D3</f>
        <v>0.31302627536713767</v>
      </c>
      <c r="E3" s="6">
        <f>CA_Pathways_db1_default!E3-TUM_db1_default_Util!E3</f>
        <v>2.1713727550455697E-2</v>
      </c>
      <c r="F3" s="6">
        <f>CA_Pathways_db1_default!F3-TUM_db1_default_Util!F3</f>
        <v>4.5540944569870921E-3</v>
      </c>
      <c r="G3" s="6">
        <f>CA_Pathways_db1_default!G3-TUM_db1_default_Util!G3</f>
        <v>7.938332551372957E-4</v>
      </c>
      <c r="H3" s="6">
        <f>CA_Pathways_db1_default!H3-TUM_db1_default_Util!H3</f>
        <v>-9.7571260996387257E-3</v>
      </c>
      <c r="I3" s="6">
        <f>CA_Pathways_db1_default!I3-TUM_db1_default_Util!I3</f>
        <v>-5.804146972862162E-4</v>
      </c>
      <c r="J3" s="6">
        <f>CA_Pathways_db1_default!J3-TUM_db1_default_Util!J3</f>
        <v>-9.9431396764129015E-3</v>
      </c>
      <c r="K3" s="6">
        <f>CA_Pathways_db1_default!K3-TUM_db1_default_Util!K3</f>
        <v>2.6623289971859788E-2</v>
      </c>
      <c r="L3" s="6">
        <f>CA_Pathways_db1_default!L3-TUM_db1_default_Util!L3</f>
        <v>-5.8236503343280406E-3</v>
      </c>
      <c r="M3" s="6">
        <f>CA_Pathways_db1_default!M3-TUM_db1_default_Util!M3</f>
        <v>4.5090804676466301E-3</v>
      </c>
      <c r="N3" s="6">
        <f>CA_Pathways_db1_default!N3-TUM_db1_default_Util!N3</f>
        <v>-1.7431095920356901E-4</v>
      </c>
      <c r="O3" s="6">
        <f>CA_Pathways_db1_default!O3-TUM_db1_default_Util!O3</f>
        <v>6.0560184111764538E-3</v>
      </c>
      <c r="P3" s="6">
        <f>CA_Pathways_db1_default!P3-TUM_db1_default_Util!P3</f>
        <v>1.2241721632656176E-2</v>
      </c>
      <c r="Q3" s="6">
        <f>CA_Pathways_db1_default!Q3-TUM_db1_default_Util!Q3</f>
        <v>0.11222504504107517</v>
      </c>
    </row>
    <row r="4" spans="1:17" x14ac:dyDescent="0.35">
      <c r="A4" s="5" t="s">
        <v>3</v>
      </c>
      <c r="B4" s="6">
        <f>CA_Pathways_db1_default!B4-TUM_db1_default_Util!B4</f>
        <v>9.1004393298831351E-2</v>
      </c>
      <c r="C4" s="6">
        <f>CA_Pathways_db1_default!C4-TUM_db1_default_Util!C4</f>
        <v>5.1471566222214054E-3</v>
      </c>
      <c r="D4" s="6">
        <f>CA_Pathways_db1_default!D4-TUM_db1_default_Util!D4</f>
        <v>0.32239490222933553</v>
      </c>
      <c r="E4" s="6">
        <f>CA_Pathways_db1_default!E4-TUM_db1_default_Util!E4</f>
        <v>0.13902205284108324</v>
      </c>
      <c r="F4" s="6">
        <f>CA_Pathways_db1_default!F4-TUM_db1_default_Util!F4</f>
        <v>9.5123267021182026E-2</v>
      </c>
      <c r="G4" s="6">
        <f>CA_Pathways_db1_default!G4-TUM_db1_default_Util!G4</f>
        <v>8.5821217470831521E-3</v>
      </c>
      <c r="H4" s="6">
        <f>CA_Pathways_db1_default!H4-TUM_db1_default_Util!H4</f>
        <v>8.1920880409180927E-2</v>
      </c>
      <c r="I4" s="6">
        <f>CA_Pathways_db1_default!I4-TUM_db1_default_Util!I4</f>
        <v>5.3390705064238368E-2</v>
      </c>
      <c r="J4" s="6">
        <f>CA_Pathways_db1_default!J4-TUM_db1_default_Util!J4</f>
        <v>5.9887504064966179E-2</v>
      </c>
      <c r="K4" s="6">
        <f>CA_Pathways_db1_default!K4-TUM_db1_default_Util!K4</f>
        <v>6.7889432529100692E-3</v>
      </c>
      <c r="L4" s="6">
        <f>CA_Pathways_db1_default!L4-TUM_db1_default_Util!L4</f>
        <v>4.0525887589023923E-2</v>
      </c>
      <c r="M4" s="6">
        <f>CA_Pathways_db1_default!M4-TUM_db1_default_Util!M4</f>
        <v>0.10937387260215529</v>
      </c>
      <c r="N4" s="6">
        <f>CA_Pathways_db1_default!N4-TUM_db1_default_Util!N4</f>
        <v>2.5429830237132679E-2</v>
      </c>
      <c r="O4" s="6">
        <f>CA_Pathways_db1_default!O4-TUM_db1_default_Util!O4</f>
        <v>4.3764481748151578E-3</v>
      </c>
      <c r="P4" s="6">
        <f>CA_Pathways_db1_default!P4-TUM_db1_default_Util!P4</f>
        <v>1.6128497409227897E-2</v>
      </c>
      <c r="Q4" s="6">
        <f>CA_Pathways_db1_default!Q4-TUM_db1_default_Util!Q4</f>
        <v>0.13684449748658295</v>
      </c>
    </row>
    <row r="5" spans="1:17" x14ac:dyDescent="0.35">
      <c r="A5" s="5" t="s">
        <v>4</v>
      </c>
      <c r="B5" s="6">
        <f>CA_Pathways_db1_default!B5-TUM_db1_default_Util!B5</f>
        <v>0.12977385308214856</v>
      </c>
      <c r="C5" s="6">
        <f>CA_Pathways_db1_default!C5-TUM_db1_default_Util!C5</f>
        <v>7.6225333853189563E-3</v>
      </c>
      <c r="D5" s="6">
        <f>CA_Pathways_db1_default!D5-TUM_db1_default_Util!D5</f>
        <v>0.65358748875322537</v>
      </c>
      <c r="E5" s="6">
        <f>CA_Pathways_db1_default!E5-TUM_db1_default_Util!E5</f>
        <v>0.14888725045467946</v>
      </c>
      <c r="F5" s="6">
        <f>CA_Pathways_db1_default!F5-TUM_db1_default_Util!F5</f>
        <v>0.14427508700579994</v>
      </c>
      <c r="G5" s="6">
        <f>CA_Pathways_db1_default!G5-TUM_db1_default_Util!G5</f>
        <v>1.2766291393167328E-2</v>
      </c>
      <c r="H5" s="6">
        <f>CA_Pathways_db1_default!H5-TUM_db1_default_Util!H5</f>
        <v>0.1340450166877189</v>
      </c>
      <c r="I5" s="6">
        <f>CA_Pathways_db1_default!I5-TUM_db1_default_Util!I5</f>
        <v>9.0538916302865646E-2</v>
      </c>
      <c r="J5" s="6">
        <f>CA_Pathways_db1_default!J5-TUM_db1_default_Util!J5</f>
        <v>0.10221944035981237</v>
      </c>
      <c r="K5" s="6">
        <f>CA_Pathways_db1_default!K5-TUM_db1_default_Util!K5</f>
        <v>1.3317071185023347E-2</v>
      </c>
      <c r="L5" s="6">
        <f>CA_Pathways_db1_default!L5-TUM_db1_default_Util!L5</f>
        <v>6.735106342016188E-2</v>
      </c>
      <c r="M5" s="6">
        <f>CA_Pathways_db1_default!M5-TUM_db1_default_Util!M5</f>
        <v>0.1107136907661528</v>
      </c>
      <c r="N5" s="6">
        <f>CA_Pathways_db1_default!N5-TUM_db1_default_Util!N5</f>
        <v>3.6652967892560666E-2</v>
      </c>
      <c r="O5" s="6">
        <f>CA_Pathways_db1_default!O5-TUM_db1_default_Util!O5</f>
        <v>7.2259272160080301E-3</v>
      </c>
      <c r="P5" s="6">
        <f>CA_Pathways_db1_default!P5-TUM_db1_default_Util!P5</f>
        <v>3.495029089977527E-2</v>
      </c>
      <c r="Q5" s="6">
        <f>CA_Pathways_db1_default!Q5-TUM_db1_default_Util!Q5</f>
        <v>0.21306428771954608</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default_PAH_RD!B22*LCI_db1_default!L29)+(supply_chain_default_PAH_RD!B23*LCI_db1_default!L30)+(supply_chain_default_PAH_RD!B24*LCI_db1_default!L31)+(supply_chain_default_PAH_RD!B25*LCI_db1_default!L32)+(supply_chain_default_PAH_RD!B26*LCI_db1_default!L33)+(supply_chain_default_PAH_RD!B27*LCI_db1_default!L34)+(supply_chain_default_PAH_RD!B28*LCI_db1_default!L35)+(supply_chain_default_PAH_RD!B32*LCI_db1_default!L39))/LCIA_Methods!D2</f>
        <v>-0.14932231884886021</v>
      </c>
      <c r="C2" s="6">
        <f>(+(supply_chain_default_PAH_RD!B22*LCI_db1_default!M29)+(supply_chain_default_PAH_RD!B23*LCI_db1_default!M30)+(supply_chain_default_PAH_RD!B24*LCI_db1_default!M31)+(supply_chain_default_PAH_RD!B25*LCI_db1_default!M32)+(supply_chain_default_PAH_RD!B26*LCI_db1_default!M33)+(supply_chain_default_PAH_RD!B27*LCI_db1_default!M34)+(supply_chain_default_PAH_RD!B28*LCI_db1_default!M35)+(supply_chain_default_PAH_RD!B32*LCI_db1_default!M39))/LCIA_Methods!D3</f>
        <v>-5.5010829966145817E-3</v>
      </c>
      <c r="D2" s="6">
        <f>(+(supply_chain_default_PAH_RD!B22*LCI_db1_default!N29)+(supply_chain_default_PAH_RD!B23*LCI_db1_default!N30)+(supply_chain_default_PAH_RD!B24*LCI_db1_default!N31)+(supply_chain_default_PAH_RD!B25*LCI_db1_default!N32)+(supply_chain_default_PAH_RD!B26*LCI_db1_default!N33)+(supply_chain_default_PAH_RD!B27*LCI_db1_default!N34)+(supply_chain_default_PAH_RD!B28*LCI_db1_default!N35)+(supply_chain_default_PAH_RD!B32*LCI_db1_default!N39))/LCIA_Methods!D4</f>
        <v>-0.30305049776589427</v>
      </c>
      <c r="E2" s="6">
        <f>(+(supply_chain_default_PAH_RD!B22*LCI_db1_default!O29)+(supply_chain_default_PAH_RD!B23*LCI_db1_default!O30)+(supply_chain_default_PAH_RD!B24*LCI_db1_default!O31)+(supply_chain_default_PAH_RD!B25*LCI_db1_default!O32)+(supply_chain_default_PAH_RD!B26*LCI_db1_default!O33)+(supply_chain_default_PAH_RD!B27*LCI_db1_default!O34)+(supply_chain_default_PAH_RD!B28*LCI_db1_default!O35)+(supply_chain_default_PAH_RD!B32*LCI_db1_default!O39))/LCIA_Methods!D5</f>
        <v>-6.1009880647140156E-2</v>
      </c>
      <c r="F2" s="6">
        <f>(+(supply_chain_default_PAH_RD!B22*LCI_db1_default!P29)+(supply_chain_default_PAH_RD!B23*LCI_db1_default!P30)+(supply_chain_default_PAH_RD!B24*LCI_db1_default!P31)+(supply_chain_default_PAH_RD!B25*LCI_db1_default!P32)+(supply_chain_default_PAH_RD!B26*LCI_db1_default!P33)+(supply_chain_default_PAH_RD!B27*LCI_db1_default!P34)+(supply_chain_default_PAH_RD!B28*LCI_db1_default!P35)+(supply_chain_default_PAH_RD!B32*LCI_db1_default!P39))/LCIA_Methods!D6</f>
        <v>-1.8030841981676763E-2</v>
      </c>
      <c r="G2" s="6">
        <f>(+(supply_chain_default_PAH_RD!B22*LCI_db1_default!Q29)+(supply_chain_default_PAH_RD!B23*LCI_db1_default!Q30)+(supply_chain_default_PAH_RD!B24*LCI_db1_default!Q31)+(supply_chain_default_PAH_RD!B25*LCI_db1_default!Q32)+(supply_chain_default_PAH_RD!B26*LCI_db1_default!Q33)+(supply_chain_default_PAH_RD!B27*LCI_db1_default!Q34)+(supply_chain_default_PAH_RD!B28*LCI_db1_default!Q35)+(supply_chain_default_PAH_RD!B32*LCI_db1_default!Q39))/LCIA_Methods!D7</f>
        <v>-3.06691708154812E-3</v>
      </c>
      <c r="H2" s="6">
        <f>(+(supply_chain_default_PAH_RD!B22*LCI_db1_default!R29)+(supply_chain_default_PAH_RD!B23*LCI_db1_default!R30)+(supply_chain_default_PAH_RD!B24*LCI_db1_default!R31)+(supply_chain_default_PAH_RD!B25*LCI_db1_default!R32)+(supply_chain_default_PAH_RD!B26*LCI_db1_default!R33)+(supply_chain_default_PAH_RD!B27*LCI_db1_default!R34)+(supply_chain_default_PAH_RD!B28*LCI_db1_default!R35)+(supply_chain_default_PAH_RD!B32*LCI_db1_default!R39))/LCIA_Methods!D8</f>
        <v>-5.3250020394590654E-2</v>
      </c>
      <c r="I2" s="6">
        <f>(+(supply_chain_default_PAH_RD!B22*LCI_db1_default!S29)+(supply_chain_default_PAH_RD!B23*LCI_db1_default!S30)+(supply_chain_default_PAH_RD!B24*LCI_db1_default!S31)+(supply_chain_default_PAH_RD!B25*LCI_db1_default!S32)+(supply_chain_default_PAH_RD!B26*LCI_db1_default!S33)+(supply_chain_default_PAH_RD!B27*LCI_db1_default!S34)+(supply_chain_default_PAH_RD!B28*LCI_db1_default!S35)+(supply_chain_default_PAH_RD!B32*LCI_db1_default!S39))/LCIA_Methods!D9</f>
        <v>-3.8598777304015827E-2</v>
      </c>
      <c r="J2" s="6">
        <f>(+(supply_chain_default_PAH_RD!B22*LCI_db1_default!T29)+(supply_chain_default_PAH_RD!B23*LCI_db1_default!T30)+(supply_chain_default_PAH_RD!B24*LCI_db1_default!T31)+(supply_chain_default_PAH_RD!B25*LCI_db1_default!T32)+(supply_chain_default_PAH_RD!B26*LCI_db1_default!T33)+(supply_chain_default_PAH_RD!B27*LCI_db1_default!T34)+(supply_chain_default_PAH_RD!B28*LCI_db1_default!T35)+(supply_chain_default_PAH_RD!B32*LCI_db1_default!T39))/LCIA_Methods!D10</f>
        <v>-4.4789560605881996E-2</v>
      </c>
      <c r="K2" s="6">
        <f>(+(supply_chain_default_PAH_RD!B22*LCI_db1_default!U29)+(supply_chain_default_PAH_RD!B23*LCI_db1_default!U30)+(supply_chain_default_PAH_RD!B24*LCI_db1_default!U31)+(supply_chain_default_PAH_RD!B25*LCI_db1_default!U32)+(supply_chain_default_PAH_RD!B26*LCI_db1_default!U33)+(supply_chain_default_PAH_RD!B27*LCI_db1_default!U34)+(supply_chain_default_PAH_RD!B28*LCI_db1_default!U35)+(supply_chain_default_PAH_RD!B32*LCI_db1_default!U39))/LCIA_Methods!D11</f>
        <v>-1.8116861813647585E-2</v>
      </c>
      <c r="L2" s="6">
        <f>(+(supply_chain_default_PAH_RD!B22*LCI_db1_default!V29)+(supply_chain_default_PAH_RD!B23*LCI_db1_default!V30)+(supply_chain_default_PAH_RD!B24*LCI_db1_default!V31)+(supply_chain_default_PAH_RD!B25*LCI_db1_default!V32)+(supply_chain_default_PAH_RD!B26*LCI_db1_default!V33)+(supply_chain_default_PAH_RD!B27*LCI_db1_default!V34)+(supply_chain_default_PAH_RD!B28*LCI_db1_default!V35)+(supply_chain_default_PAH_RD!B32*LCI_db1_default!V39))/LCIA_Methods!D12</f>
        <v>-2.4693629118283347E-2</v>
      </c>
      <c r="M2" s="6">
        <f>(+(supply_chain_default_PAH_RD!B22*LCI_db1_default!W29)+(supply_chain_default_PAH_RD!B23*LCI_db1_default!W30)+(supply_chain_default_PAH_RD!B24*LCI_db1_default!W31)+(supply_chain_default_PAH_RD!B25*LCI_db1_default!W32)+(supply_chain_default_PAH_RD!B26*LCI_db1_default!W33)+(supply_chain_default_PAH_RD!B27*LCI_db1_default!W34)+(supply_chain_default_PAH_RD!B28*LCI_db1_default!W35)+(supply_chain_default_PAH_RD!B32*LCI_db1_default!W39))/LCIA_Methods!D13</f>
        <v>-1.8095065170119218E-2</v>
      </c>
      <c r="N2" s="6">
        <f>(+(supply_chain_default_PAH_RD!B22*LCI_db1_default!X29)+(supply_chain_default_PAH_RD!B23*LCI_db1_default!X30)+(supply_chain_default_PAH_RD!B24*LCI_db1_default!X31)+(supply_chain_default_PAH_RD!B25*LCI_db1_default!X32)+(supply_chain_default_PAH_RD!B26*LCI_db1_default!X33)+(supply_chain_default_PAH_RD!B27*LCI_db1_default!X34)+(supply_chain_default_PAH_RD!B28*LCI_db1_default!X35)+(supply_chain_default_PAH_RD!B32*LCI_db1_default!X39))/LCIA_Methods!D14</f>
        <v>-2.4666814668212671E-3</v>
      </c>
      <c r="O2" s="6">
        <f>(+(supply_chain_default_PAH_RD!B22*LCI_db1_default!Y29)+(supply_chain_default_PAH_RD!B23*LCI_db1_default!Y30)+(supply_chain_default_PAH_RD!B24*LCI_db1_default!Y31)+(supply_chain_default_PAH_RD!B25*LCI_db1_default!Y32)+(supply_chain_default_PAH_RD!B26*LCI_db1_default!Y33)+(supply_chain_default_PAH_RD!B27*LCI_db1_default!Y34)+(supply_chain_default_PAH_RD!B28*LCI_db1_default!Y35)+(supply_chain_default_PAH_RD!B32*LCI_db1_default!Y39))/LCIA_Methods!D15</f>
        <v>-1.8858531269075808E-2</v>
      </c>
      <c r="P2" s="6">
        <f>(+(supply_chain_default_PAH_RD!B22*LCI_db1_default!Z29)+(supply_chain_default_PAH_RD!B23*LCI_db1_default!Z30)+(supply_chain_default_PAH_RD!B24*LCI_db1_default!Z31)+(supply_chain_default_PAH_RD!B25*LCI_db1_default!Z32)+(supply_chain_default_PAH_RD!B26*LCI_db1_default!Z33)+(supply_chain_default_PAH_RD!B27*LCI_db1_default!Z34)+(supply_chain_default_PAH_RD!B28*LCI_db1_default!Z35)+(supply_chain_default_PAH_RD!B32*LCI_db1_default!Z39))/LCIA_Methods!D16</f>
        <v>-2.0466504443567488E-2</v>
      </c>
      <c r="Q2" s="6">
        <f>(+(supply_chain_default_PAH_RD!B22*LCI_db1_default!AA29)+(supply_chain_default_PAH_RD!B23*LCI_db1_default!AA30)+(supply_chain_default_PAH_RD!B24*LCI_db1_default!AA31)+(supply_chain_default_PAH_RD!B25*LCI_db1_default!AA32)+(supply_chain_default_PAH_RD!B26*LCI_db1_default!AA33)+(supply_chain_default_PAH_RD!B27*LCI_db1_default!AA34)+(supply_chain_default_PAH_RD!B28*LCI_db1_default!AA35)+(supply_chain_default_PAH_RD!B32*LCI_db1_default!AA39))/LCIA_Methods!D17</f>
        <v>-0.32138049820220527</v>
      </c>
    </row>
    <row r="3" spans="1:17" x14ac:dyDescent="0.35">
      <c r="A3" s="5" t="s">
        <v>2</v>
      </c>
      <c r="B3" s="6">
        <f>(+(supply_chain_default_TP1!B22*LCI_db1_default!L29)+(supply_chain_default_TP1!B23*LCI_db1_default!L30)+(supply_chain_default_TP1!B24*LCI_db1_default!L31)+(supply_chain_default_TP1!B25*LCI_db1_default!L32)+(supply_chain_default_TP1!B26*LCI_db1_default!L33)+(supply_chain_default_TP1!B27*LCI_db1_default!L34)+(supply_chain_default_TP1!B28*LCI_db1_default!L35)+(supply_chain_default_TP1!B32*LCI_db1_default!L39))/LCIA_Methods!D2</f>
        <v>-0.14932231884886021</v>
      </c>
      <c r="C3" s="6">
        <f>(+(supply_chain_default_TP1!B22*LCI_db1_default!M29)+(supply_chain_default_TP1!B23*LCI_db1_default!M30)+(supply_chain_default_TP1!B24*LCI_db1_default!M31)+(supply_chain_default_TP1!B25*LCI_db1_default!M32)+(supply_chain_default_TP1!B26*LCI_db1_default!M33)+(supply_chain_default_TP1!B27*LCI_db1_default!M34)+(supply_chain_default_TP1!B28*LCI_db1_default!M35)+(supply_chain_default_TP1!B32*LCI_db1_default!M39))/LCIA_Methods!D3</f>
        <v>-5.5010829966145817E-3</v>
      </c>
      <c r="D3" s="6">
        <f>(+(supply_chain_default_TP1!B22*LCI_db1_default!N29)+(supply_chain_default_TP1!B23*LCI_db1_default!N30)+(supply_chain_default_TP1!B24*LCI_db1_default!N31)+(supply_chain_default_TP1!B25*LCI_db1_default!N32)+(supply_chain_default_TP1!B26*LCI_db1_default!N33)+(supply_chain_default_TP1!B27*LCI_db1_default!N34)+(supply_chain_default_TP1!B28*LCI_db1_default!N35)+(supply_chain_default_TP1!B32*LCI_db1_default!N39))/LCIA_Methods!D4</f>
        <v>-0.30305049776589427</v>
      </c>
      <c r="E3" s="6">
        <f>(+(supply_chain_default_TP1!B22*LCI_db1_default!O29)+(supply_chain_default_TP1!B23*LCI_db1_default!O30)+(supply_chain_default_TP1!B24*LCI_db1_default!O31)+(supply_chain_default_TP1!B25*LCI_db1_default!O32)+(supply_chain_default_TP1!B26*LCI_db1_default!O33)+(supply_chain_default_TP1!B27*LCI_db1_default!O34)+(supply_chain_default_TP1!B28*LCI_db1_default!O35)+(supply_chain_default_TP1!B32*LCI_db1_default!O39))/LCIA_Methods!D5</f>
        <v>-6.1009880647140156E-2</v>
      </c>
      <c r="F3" s="6">
        <f>(+(supply_chain_default_TP1!B22*LCI_db1_default!P29)+(supply_chain_default_TP1!B23*LCI_db1_default!P30)+(supply_chain_default_TP1!B24*LCI_db1_default!P31)+(supply_chain_default_TP1!B25*LCI_db1_default!P32)+(supply_chain_default_TP1!B26*LCI_db1_default!P33)+(supply_chain_default_TP1!B27*LCI_db1_default!P34)+(supply_chain_default_TP1!B28*LCI_db1_default!P35)+(supply_chain_default_TP1!B32*LCI_db1_default!P39))/LCIA_Methods!D6</f>
        <v>-1.8030841981676763E-2</v>
      </c>
      <c r="G3" s="6">
        <f>(+(supply_chain_default_TP1!B22*LCI_db1_default!Q29)+(supply_chain_default_TP1!B23*LCI_db1_default!Q30)+(supply_chain_default_TP1!B24*LCI_db1_default!Q31)+(supply_chain_default_TP1!B25*LCI_db1_default!Q32)+(supply_chain_default_TP1!B26*LCI_db1_default!Q33)+(supply_chain_default_TP1!B27*LCI_db1_default!Q34)+(supply_chain_default_TP1!B28*LCI_db1_default!Q35)+(supply_chain_default_TP1!B32*LCI_db1_default!Q39))/LCIA_Methods!D7</f>
        <v>-3.06691708154812E-3</v>
      </c>
      <c r="H3" s="6">
        <f>(+(supply_chain_default_TP1!B22*LCI_db1_default!R29)+(supply_chain_default_TP1!B23*LCI_db1_default!R30)+(supply_chain_default_TP1!B24*LCI_db1_default!R31)+(supply_chain_default_TP1!B25*LCI_db1_default!R32)+(supply_chain_default_TP1!B26*LCI_db1_default!R33)+(supply_chain_default_TP1!B27*LCI_db1_default!R34)+(supply_chain_default_TP1!B28*LCI_db1_default!R35)+(supply_chain_default_TP1!B32*LCI_db1_default!R39))/LCIA_Methods!D8</f>
        <v>-5.3250020394590654E-2</v>
      </c>
      <c r="I3" s="6">
        <f>(+(supply_chain_default_TP1!B22*LCI_db1_default!S29)+(supply_chain_default_TP1!B23*LCI_db1_default!S30)+(supply_chain_default_TP1!B24*LCI_db1_default!S31)+(supply_chain_default_TP1!B25*LCI_db1_default!S32)+(supply_chain_default_TP1!B26*LCI_db1_default!S33)+(supply_chain_default_TP1!B27*LCI_db1_default!S34)+(supply_chain_default_TP1!B28*LCI_db1_default!S35)+(supply_chain_default_TP1!B32*LCI_db1_default!S39))/LCIA_Methods!D9</f>
        <v>-3.8598777304015827E-2</v>
      </c>
      <c r="J3" s="6">
        <f>(+(supply_chain_default_TP1!B22*LCI_db1_default!T29)+(supply_chain_default_TP1!B23*LCI_db1_default!T30)+(supply_chain_default_TP1!B24*LCI_db1_default!T31)+(supply_chain_default_TP1!B25*LCI_db1_default!T32)+(supply_chain_default_TP1!B26*LCI_db1_default!T33)+(supply_chain_default_TP1!B27*LCI_db1_default!T34)+(supply_chain_default_TP1!B28*LCI_db1_default!T35)+(supply_chain_default_TP1!B32*LCI_db1_default!T39))/LCIA_Methods!D10</f>
        <v>-4.4789560605881996E-2</v>
      </c>
      <c r="K3" s="6">
        <f>(+(supply_chain_default_TP1!B22*LCI_db1_default!U29)+(supply_chain_default_TP1!B23*LCI_db1_default!U30)+(supply_chain_default_TP1!B24*LCI_db1_default!U31)+(supply_chain_default_TP1!B25*LCI_db1_default!U32)+(supply_chain_default_TP1!B26*LCI_db1_default!U33)+(supply_chain_default_TP1!B27*LCI_db1_default!U34)+(supply_chain_default_TP1!B28*LCI_db1_default!U35)+(supply_chain_default_TP1!B32*LCI_db1_default!U39))/LCIA_Methods!D11</f>
        <v>-1.8116861813647585E-2</v>
      </c>
      <c r="L3" s="6">
        <f>(+(supply_chain_default_TP1!B22*LCI_db1_default!V29)+(supply_chain_default_TP1!B23*LCI_db1_default!V30)+(supply_chain_default_TP1!B24*LCI_db1_default!V31)+(supply_chain_default_TP1!B25*LCI_db1_default!V32)+(supply_chain_default_TP1!B26*LCI_db1_default!V33)+(supply_chain_default_TP1!B27*LCI_db1_default!V34)+(supply_chain_default_TP1!B28*LCI_db1_default!V35)+(supply_chain_default_TP1!B32*LCI_db1_default!V39))/LCIA_Methods!D12</f>
        <v>-2.4693629118283347E-2</v>
      </c>
      <c r="M3" s="6">
        <f>(+(supply_chain_default_TP1!B22*LCI_db1_default!W29)+(supply_chain_default_TP1!B23*LCI_db1_default!W30)+(supply_chain_default_TP1!B24*LCI_db1_default!W31)+(supply_chain_default_TP1!B25*LCI_db1_default!W32)+(supply_chain_default_TP1!B26*LCI_db1_default!W33)+(supply_chain_default_TP1!B27*LCI_db1_default!W34)+(supply_chain_default_TP1!B28*LCI_db1_default!W35)+(supply_chain_default_TP1!B32*LCI_db1_default!W39))/LCIA_Methods!D13</f>
        <v>-1.8095065170119218E-2</v>
      </c>
      <c r="N3" s="6">
        <f>(+(supply_chain_default_TP1!B22*LCI_db1_default!X29)+(supply_chain_default_TP1!B23*LCI_db1_default!X30)+(supply_chain_default_TP1!B24*LCI_db1_default!X31)+(supply_chain_default_TP1!B25*LCI_db1_default!X32)+(supply_chain_default_TP1!B26*LCI_db1_default!X33)+(supply_chain_default_TP1!B27*LCI_db1_default!X34)+(supply_chain_default_TP1!B28*LCI_db1_default!X35)+(supply_chain_default_TP1!B32*LCI_db1_default!X39))/LCIA_Methods!D14</f>
        <v>-2.4666814668212671E-3</v>
      </c>
      <c r="O3" s="6">
        <f>(+(supply_chain_default_TP1!B22*LCI_db1_default!Y29)+(supply_chain_default_TP1!B23*LCI_db1_default!Y30)+(supply_chain_default_TP1!B24*LCI_db1_default!Y31)+(supply_chain_default_TP1!B25*LCI_db1_default!Y32)+(supply_chain_default_TP1!B26*LCI_db1_default!Y33)+(supply_chain_default_TP1!B27*LCI_db1_default!Y34)+(supply_chain_default_TP1!B28*LCI_db1_default!Y35)+(supply_chain_default_TP1!B32*LCI_db1_default!Y39))/LCIA_Methods!D15</f>
        <v>-1.8858531269075808E-2</v>
      </c>
      <c r="P3" s="6">
        <f>(+(supply_chain_default_TP1!B22*LCI_db1_default!Z29)+(supply_chain_default_TP1!B23*LCI_db1_default!Z30)+(supply_chain_default_TP1!B24*LCI_db1_default!Z31)+(supply_chain_default_TP1!B25*LCI_db1_default!Z32)+(supply_chain_default_TP1!B26*LCI_db1_default!Z33)+(supply_chain_default_TP1!B27*LCI_db1_default!Z34)+(supply_chain_default_TP1!B28*LCI_db1_default!Z35)+(supply_chain_default_TP1!B32*LCI_db1_default!Z39))/LCIA_Methods!D16</f>
        <v>-2.0466504443567488E-2</v>
      </c>
      <c r="Q3" s="6">
        <f>(+(supply_chain_default_TP1!B22*LCI_db1_default!AA29)+(supply_chain_default_TP1!B23*LCI_db1_default!AA30)+(supply_chain_default_TP1!B24*LCI_db1_default!AA31)+(supply_chain_default_TP1!B25*LCI_db1_default!AA32)+(supply_chain_default_TP1!B26*LCI_db1_default!AA33)+(supply_chain_default_TP1!B27*LCI_db1_default!AA34)+(supply_chain_default_TP1!B28*LCI_db1_default!AA35)+(supply_chain_default_TP1!B32*LCI_db1_default!AA39))/LCIA_Methods!D17</f>
        <v>-0.32138049820220527</v>
      </c>
    </row>
    <row r="4" spans="1:17" x14ac:dyDescent="0.35">
      <c r="A4" s="5" t="s">
        <v>3</v>
      </c>
      <c r="B4" s="6">
        <f>(+(supply_chain_default_TP2!B22*LCI_db1_default!L29)+(supply_chain_default_TP2!B23*LCI_db1_default!L30)+(supply_chain_default_TP2!B24*LCI_db1_default!L31)+(supply_chain_default_TP2!B25*LCI_db1_default!L32)+(supply_chain_default_TP2!B26*LCI_db1_default!L33)+(supply_chain_default_TP2!B27*LCI_db1_default!L34)+(supply_chain_default_TP2!B28*LCI_db1_default!L35)+(supply_chain_default_TP2!B32*LCI_db1_default!L39))/LCIA_Methods!D2</f>
        <v>0</v>
      </c>
      <c r="C4" s="6">
        <f>(+(supply_chain_default_TP2!B22*LCI_db1_default!M29)+(supply_chain_default_TP2!B23*LCI_db1_default!M30)+(supply_chain_default_TP2!B24*LCI_db1_default!M31)+(supply_chain_default_TP2!B25*LCI_db1_default!M32)+(supply_chain_default_TP2!B26*LCI_db1_default!M33)+(supply_chain_default_TP2!B27*LCI_db1_default!M34)+(supply_chain_default_TP2!B28*LCI_db1_default!M35)+(supply_chain_default_TP2!B32*LCI_db1_default!M39))/LCIA_Methods!D3</f>
        <v>0</v>
      </c>
      <c r="D4" s="6">
        <f>(+(supply_chain_default_TP2!B22*LCI_db1_default!N29)+(supply_chain_default_TP2!B23*LCI_db1_default!N30)+(supply_chain_default_TP2!B24*LCI_db1_default!N31)+(supply_chain_default_TP2!B25*LCI_db1_default!N32)+(supply_chain_default_TP2!B26*LCI_db1_default!N33)+(supply_chain_default_TP2!B27*LCI_db1_default!N34)+(supply_chain_default_TP2!B28*LCI_db1_default!N35)+(supply_chain_default_TP2!B32*LCI_db1_default!N39))/LCIA_Methods!D4</f>
        <v>0</v>
      </c>
      <c r="E4" s="6">
        <f>(+(supply_chain_default_TP2!B22*LCI_db1_default!O29)+(supply_chain_default_TP2!B23*LCI_db1_default!O30)+(supply_chain_default_TP2!B24*LCI_db1_default!O31)+(supply_chain_default_TP2!B25*LCI_db1_default!O32)+(supply_chain_default_TP2!B26*LCI_db1_default!O33)+(supply_chain_default_TP2!B27*LCI_db1_default!O34)+(supply_chain_default_TP2!B28*LCI_db1_default!O35)+(supply_chain_default_TP2!B32*LCI_db1_default!O39))/LCIA_Methods!D5</f>
        <v>0</v>
      </c>
      <c r="F4" s="6">
        <f>(+(supply_chain_default_TP2!B22*LCI_db1_default!P29)+(supply_chain_default_TP2!B23*LCI_db1_default!P30)+(supply_chain_default_TP2!B24*LCI_db1_default!P31)+(supply_chain_default_TP2!B25*LCI_db1_default!P32)+(supply_chain_default_TP2!B26*LCI_db1_default!P33)+(supply_chain_default_TP2!B27*LCI_db1_default!P34)+(supply_chain_default_TP2!B28*LCI_db1_default!P35)+(supply_chain_default_TP2!B32*LCI_db1_default!P39))/LCIA_Methods!D6</f>
        <v>0</v>
      </c>
      <c r="G4" s="6">
        <f>(+(supply_chain_default_TP2!B22*LCI_db1_default!Q29)+(supply_chain_default_TP2!B23*LCI_db1_default!Q30)+(supply_chain_default_TP2!B24*LCI_db1_default!Q31)+(supply_chain_default_TP2!B25*LCI_db1_default!Q32)+(supply_chain_default_TP2!B26*LCI_db1_default!Q33)+(supply_chain_default_TP2!B27*LCI_db1_default!Q34)+(supply_chain_default_TP2!B28*LCI_db1_default!Q35)+(supply_chain_default_TP2!B32*LCI_db1_default!Q39))/LCIA_Methods!D7</f>
        <v>0</v>
      </c>
      <c r="H4" s="6">
        <f>(+(supply_chain_default_TP2!B22*LCI_db1_default!R29)+(supply_chain_default_TP2!B23*LCI_db1_default!R30)+(supply_chain_default_TP2!B24*LCI_db1_default!R31)+(supply_chain_default_TP2!B25*LCI_db1_default!R32)+(supply_chain_default_TP2!B26*LCI_db1_default!R33)+(supply_chain_default_TP2!B27*LCI_db1_default!R34)+(supply_chain_default_TP2!B28*LCI_db1_default!R35)+(supply_chain_default_TP2!B32*LCI_db1_default!R39))/LCIA_Methods!D8</f>
        <v>0</v>
      </c>
      <c r="I4" s="6">
        <f>(+(supply_chain_default_TP2!B22*LCI_db1_default!S29)+(supply_chain_default_TP2!B23*LCI_db1_default!S30)+(supply_chain_default_TP2!B24*LCI_db1_default!S31)+(supply_chain_default_TP2!B25*LCI_db1_default!S32)+(supply_chain_default_TP2!B26*LCI_db1_default!S33)+(supply_chain_default_TP2!B27*LCI_db1_default!S34)+(supply_chain_default_TP2!B28*LCI_db1_default!S35)+(supply_chain_default_TP2!B32*LCI_db1_default!S39))/LCIA_Methods!D9</f>
        <v>0</v>
      </c>
      <c r="J4" s="6">
        <f>(+(supply_chain_default_TP2!B22*LCI_db1_default!T29)+(supply_chain_default_TP2!B23*LCI_db1_default!T30)+(supply_chain_default_TP2!B24*LCI_db1_default!T31)+(supply_chain_default_TP2!B25*LCI_db1_default!T32)+(supply_chain_default_TP2!B26*LCI_db1_default!T33)+(supply_chain_default_TP2!B27*LCI_db1_default!T34)+(supply_chain_default_TP2!B28*LCI_db1_default!T35)+(supply_chain_default_TP2!B32*LCI_db1_default!T39))/LCIA_Methods!D10</f>
        <v>0</v>
      </c>
      <c r="K4" s="6">
        <f>(+(supply_chain_default_TP2!B22*LCI_db1_default!U29)+(supply_chain_default_TP2!B23*LCI_db1_default!U30)+(supply_chain_default_TP2!B24*LCI_db1_default!U31)+(supply_chain_default_TP2!B25*LCI_db1_default!U32)+(supply_chain_default_TP2!B26*LCI_db1_default!U33)+(supply_chain_default_TP2!B27*LCI_db1_default!U34)+(supply_chain_default_TP2!B28*LCI_db1_default!U35)+(supply_chain_default_TP2!B32*LCI_db1_default!U39))/LCIA_Methods!D11</f>
        <v>0</v>
      </c>
      <c r="L4" s="6">
        <f>(+(supply_chain_default_TP2!B22*LCI_db1_default!V29)+(supply_chain_default_TP2!B23*LCI_db1_default!V30)+(supply_chain_default_TP2!B24*LCI_db1_default!V31)+(supply_chain_default_TP2!B25*LCI_db1_default!V32)+(supply_chain_default_TP2!B26*LCI_db1_default!V33)+(supply_chain_default_TP2!B27*LCI_db1_default!V34)+(supply_chain_default_TP2!B28*LCI_db1_default!V35)+(supply_chain_default_TP2!B32*LCI_db1_default!V39))/LCIA_Methods!D12</f>
        <v>0</v>
      </c>
      <c r="M4" s="6">
        <f>(+(supply_chain_default_TP2!B22*LCI_db1_default!W29)+(supply_chain_default_TP2!B23*LCI_db1_default!W30)+(supply_chain_default_TP2!B24*LCI_db1_default!W31)+(supply_chain_default_TP2!B25*LCI_db1_default!W32)+(supply_chain_default_TP2!B26*LCI_db1_default!W33)+(supply_chain_default_TP2!B27*LCI_db1_default!W34)+(supply_chain_default_TP2!B28*LCI_db1_default!W35)+(supply_chain_default_TP2!B32*LCI_db1_default!W39))/LCIA_Methods!D13</f>
        <v>0</v>
      </c>
      <c r="N4" s="6">
        <f>(+(supply_chain_default_TP2!B22*LCI_db1_default!X29)+(supply_chain_default_TP2!B23*LCI_db1_default!X30)+(supply_chain_default_TP2!B24*LCI_db1_default!X31)+(supply_chain_default_TP2!B25*LCI_db1_default!X32)+(supply_chain_default_TP2!B26*LCI_db1_default!X33)+(supply_chain_default_TP2!B27*LCI_db1_default!X34)+(supply_chain_default_TP2!B28*LCI_db1_default!X35)+(supply_chain_default_TP2!B32*LCI_db1_default!X39))/LCIA_Methods!D14</f>
        <v>0</v>
      </c>
      <c r="O4" s="6">
        <f>(+(supply_chain_default_TP2!B22*LCI_db1_default!Y29)+(supply_chain_default_TP2!B23*LCI_db1_default!Y30)+(supply_chain_default_TP2!B24*LCI_db1_default!Y31)+(supply_chain_default_TP2!B25*LCI_db1_default!Y32)+(supply_chain_default_TP2!B26*LCI_db1_default!Y33)+(supply_chain_default_TP2!B27*LCI_db1_default!Y34)+(supply_chain_default_TP2!B28*LCI_db1_default!Y35)+(supply_chain_default_TP2!B32*LCI_db1_default!Y39))/LCIA_Methods!D15</f>
        <v>0</v>
      </c>
      <c r="P4" s="6">
        <f>(+(supply_chain_default_TP2!B22*LCI_db1_default!Z29)+(supply_chain_default_TP2!B23*LCI_db1_default!Z30)+(supply_chain_default_TP2!B24*LCI_db1_default!Z31)+(supply_chain_default_TP2!B25*LCI_db1_default!Z32)+(supply_chain_default_TP2!B26*LCI_db1_default!Z33)+(supply_chain_default_TP2!B27*LCI_db1_default!Z34)+(supply_chain_default_TP2!B28*LCI_db1_default!Z35)+(supply_chain_default_TP2!B32*LCI_db1_default!Z39))/LCIA_Methods!D16</f>
        <v>0</v>
      </c>
      <c r="Q4" s="6">
        <f>(+(supply_chain_default_TP2!B22*LCI_db1_default!AA29)+(supply_chain_default_TP2!B23*LCI_db1_default!AA30)+(supply_chain_default_TP2!B24*LCI_db1_default!AA31)+(supply_chain_default_TP2!B25*LCI_db1_default!AA32)+(supply_chain_default_TP2!B26*LCI_db1_default!AA33)+(supply_chain_default_TP2!B27*LCI_db1_default!AA34)+(supply_chain_default_TP2!B28*LCI_db1_default!AA35)+(supply_chain_default_TP2!B32*LCI_db1_default!AA39))/LCIA_Methods!D17</f>
        <v>0</v>
      </c>
    </row>
    <row r="5" spans="1:17" x14ac:dyDescent="0.35">
      <c r="A5" s="5" t="s">
        <v>4</v>
      </c>
      <c r="B5" s="6">
        <f>(+(supply_chain_default_TP3!B22*LCI_db1_default!L29)+(supply_chain_default_TP3!B23*LCI_db1_default!L30)+(supply_chain_default_TP3!B24*LCI_db1_default!L31)+(supply_chain_default_TP3!B25*LCI_db1_default!L32)+(supply_chain_default_TP3!B26*LCI_db1_default!L33)+(supply_chain_default_TP3!B27*LCI_db1_default!L34)+(supply_chain_default_TP3!B28*LCI_db1_default!L35)+(supply_chain_default_TP3!B32*LCI_db1_default!L39))/LCIA_Methods!D2</f>
        <v>0</v>
      </c>
      <c r="C5" s="6">
        <f>(+(supply_chain_default_TP3!B22*LCI_db1_default!M29)+(supply_chain_default_TP3!B23*LCI_db1_default!M30)+(supply_chain_default_TP3!B24*LCI_db1_default!M31)+(supply_chain_default_TP3!B25*LCI_db1_default!M32)+(supply_chain_default_TP3!B26*LCI_db1_default!M33)+(supply_chain_default_TP3!B27*LCI_db1_default!M34)+(supply_chain_default_TP3!B28*LCI_db1_default!M35)+(supply_chain_default_TP3!B32*LCI_db1_default!M39))/LCIA_Methods!D3</f>
        <v>0</v>
      </c>
      <c r="D5" s="6">
        <f>(+(supply_chain_default_TP3!B22*LCI_db1_default!N29)+(supply_chain_default_TP3!B23*LCI_db1_default!N30)+(supply_chain_default_TP3!B24*LCI_db1_default!N31)+(supply_chain_default_TP3!B25*LCI_db1_default!N32)+(supply_chain_default_TP3!B26*LCI_db1_default!N33)+(supply_chain_default_TP3!B27*LCI_db1_default!N34)+(supply_chain_default_TP3!B28*LCI_db1_default!N35)+(supply_chain_default_TP3!B32*LCI_db1_default!N39))/LCIA_Methods!D4</f>
        <v>0</v>
      </c>
      <c r="E5" s="6">
        <f>(+(supply_chain_default_TP3!B22*LCI_db1_default!O29)+(supply_chain_default_TP3!B23*LCI_db1_default!O30)+(supply_chain_default_TP3!B24*LCI_db1_default!O31)+(supply_chain_default_TP3!B25*LCI_db1_default!O32)+(supply_chain_default_TP3!B26*LCI_db1_default!O33)+(supply_chain_default_TP3!B27*LCI_db1_default!O34)+(supply_chain_default_TP3!B28*LCI_db1_default!O35)+(supply_chain_default_TP3!B32*LCI_db1_default!O39))/LCIA_Methods!D5</f>
        <v>0</v>
      </c>
      <c r="F5" s="6">
        <f>(+(supply_chain_default_TP3!B22*LCI_db1_default!P29)+(supply_chain_default_TP3!B23*LCI_db1_default!P30)+(supply_chain_default_TP3!B24*LCI_db1_default!P31)+(supply_chain_default_TP3!B25*LCI_db1_default!P32)+(supply_chain_default_TP3!B26*LCI_db1_default!P33)+(supply_chain_default_TP3!B27*LCI_db1_default!P34)+(supply_chain_default_TP3!B28*LCI_db1_default!P35)+(supply_chain_default_TP3!B32*LCI_db1_default!P39))/LCIA_Methods!D6</f>
        <v>0</v>
      </c>
      <c r="G5" s="6">
        <f>(+(supply_chain_default_TP3!B22*LCI_db1_default!Q29)+(supply_chain_default_TP3!B23*LCI_db1_default!Q30)+(supply_chain_default_TP3!B24*LCI_db1_default!Q31)+(supply_chain_default_TP3!B25*LCI_db1_default!Q32)+(supply_chain_default_TP3!B26*LCI_db1_default!Q33)+(supply_chain_default_TP3!B27*LCI_db1_default!Q34)+(supply_chain_default_TP3!B28*LCI_db1_default!Q35)+(supply_chain_default_TP3!B32*LCI_db1_default!Q39))/LCIA_Methods!D7</f>
        <v>0</v>
      </c>
      <c r="H5" s="6">
        <f>(+(supply_chain_default_TP3!B22*LCI_db1_default!R29)+(supply_chain_default_TP3!B23*LCI_db1_default!R30)+(supply_chain_default_TP3!B24*LCI_db1_default!R31)+(supply_chain_default_TP3!B25*LCI_db1_default!R32)+(supply_chain_default_TP3!B26*LCI_db1_default!R33)+(supply_chain_default_TP3!B27*LCI_db1_default!R34)+(supply_chain_default_TP3!B28*LCI_db1_default!R35)+(supply_chain_default_TP3!B32*LCI_db1_default!R39))/LCIA_Methods!D8</f>
        <v>0</v>
      </c>
      <c r="I5" s="6">
        <f>(+(supply_chain_default_TP3!B22*LCI_db1_default!S29)+(supply_chain_default_TP3!B23*LCI_db1_default!S30)+(supply_chain_default_TP3!B24*LCI_db1_default!S31)+(supply_chain_default_TP3!B25*LCI_db1_default!S32)+(supply_chain_default_TP3!B26*LCI_db1_default!S33)+(supply_chain_default_TP3!B27*LCI_db1_default!S34)+(supply_chain_default_TP3!B28*LCI_db1_default!S35)+(supply_chain_default_TP3!B32*LCI_db1_default!S39))/LCIA_Methods!D9</f>
        <v>0</v>
      </c>
      <c r="J5" s="6">
        <f>(+(supply_chain_default_TP3!B22*LCI_db1_default!T29)+(supply_chain_default_TP3!B23*LCI_db1_default!T30)+(supply_chain_default_TP3!B24*LCI_db1_default!T31)+(supply_chain_default_TP3!B25*LCI_db1_default!T32)+(supply_chain_default_TP3!B26*LCI_db1_default!T33)+(supply_chain_default_TP3!B27*LCI_db1_default!T34)+(supply_chain_default_TP3!B28*LCI_db1_default!T35)+(supply_chain_default_TP3!B32*LCI_db1_default!T39))/LCIA_Methods!D10</f>
        <v>0</v>
      </c>
      <c r="K5" s="6">
        <f>(+(supply_chain_default_TP3!B22*LCI_db1_default!U29)+(supply_chain_default_TP3!B23*LCI_db1_default!U30)+(supply_chain_default_TP3!B24*LCI_db1_default!U31)+(supply_chain_default_TP3!B25*LCI_db1_default!U32)+(supply_chain_default_TP3!B26*LCI_db1_default!U33)+(supply_chain_default_TP3!B27*LCI_db1_default!U34)+(supply_chain_default_TP3!B28*LCI_db1_default!U35)+(supply_chain_default_TP3!B32*LCI_db1_default!U39))/LCIA_Methods!D11</f>
        <v>0</v>
      </c>
      <c r="L5" s="6">
        <f>(+(supply_chain_default_TP3!B22*LCI_db1_default!V29)+(supply_chain_default_TP3!B23*LCI_db1_default!V30)+(supply_chain_default_TP3!B24*LCI_db1_default!V31)+(supply_chain_default_TP3!B25*LCI_db1_default!V32)+(supply_chain_default_TP3!B26*LCI_db1_default!V33)+(supply_chain_default_TP3!B27*LCI_db1_default!V34)+(supply_chain_default_TP3!B28*LCI_db1_default!V35)+(supply_chain_default_TP3!B32*LCI_db1_default!V39))/LCIA_Methods!D12</f>
        <v>0</v>
      </c>
      <c r="M5" s="6">
        <f>(+(supply_chain_default_TP3!B22*LCI_db1_default!W29)+(supply_chain_default_TP3!B23*LCI_db1_default!W30)+(supply_chain_default_TP3!B24*LCI_db1_default!W31)+(supply_chain_default_TP3!B25*LCI_db1_default!W32)+(supply_chain_default_TP3!B26*LCI_db1_default!W33)+(supply_chain_default_TP3!B27*LCI_db1_default!W34)+(supply_chain_default_TP3!B28*LCI_db1_default!W35)+(supply_chain_default_TP3!B32*LCI_db1_default!W39))/LCIA_Methods!D13</f>
        <v>0</v>
      </c>
      <c r="N5" s="6">
        <f>(+(supply_chain_default_TP3!B22*LCI_db1_default!X29)+(supply_chain_default_TP3!B23*LCI_db1_default!X30)+(supply_chain_default_TP3!B24*LCI_db1_default!X31)+(supply_chain_default_TP3!B25*LCI_db1_default!X32)+(supply_chain_default_TP3!B26*LCI_db1_default!X33)+(supply_chain_default_TP3!B27*LCI_db1_default!X34)+(supply_chain_default_TP3!B28*LCI_db1_default!X35)+(supply_chain_default_TP3!B32*LCI_db1_default!X39))/LCIA_Methods!D14</f>
        <v>0</v>
      </c>
      <c r="O5" s="6">
        <f>(+(supply_chain_default_TP3!B22*LCI_db1_default!Y29)+(supply_chain_default_TP3!B23*LCI_db1_default!Y30)+(supply_chain_default_TP3!B24*LCI_db1_default!Y31)+(supply_chain_default_TP3!B25*LCI_db1_default!Y32)+(supply_chain_default_TP3!B26*LCI_db1_default!Y33)+(supply_chain_default_TP3!B27*LCI_db1_default!Y34)+(supply_chain_default_TP3!B28*LCI_db1_default!Y35)+(supply_chain_default_TP3!B32*LCI_db1_default!Y39))/LCIA_Methods!D15</f>
        <v>0</v>
      </c>
      <c r="P5" s="6">
        <f>(+(supply_chain_default_TP3!B22*LCI_db1_default!Z29)+(supply_chain_default_TP3!B23*LCI_db1_default!Z30)+(supply_chain_default_TP3!B24*LCI_db1_default!Z31)+(supply_chain_default_TP3!B25*LCI_db1_default!Z32)+(supply_chain_default_TP3!B26*LCI_db1_default!Z33)+(supply_chain_default_TP3!B27*LCI_db1_default!Z34)+(supply_chain_default_TP3!B28*LCI_db1_default!Z35)+(supply_chain_default_TP3!B32*LCI_db1_default!Z39))/LCIA_Methods!D16</f>
        <v>0</v>
      </c>
      <c r="Q5" s="6">
        <f>(+(supply_chain_default_TP3!B22*LCI_db1_default!AA29)+(supply_chain_default_TP3!B23*LCI_db1_default!AA30)+(supply_chain_default_TP3!B24*LCI_db1_default!AA31)+(supply_chain_default_TP3!B25*LCI_db1_default!AA32)+(supply_chain_default_TP3!B26*LCI_db1_default!AA33)+(supply_chain_default_TP3!B27*LCI_db1_default!AA34)+(supply_chain_default_TP3!B28*LCI_db1_default!AA35)+(supply_chain_default_TP3!B32*LCI_db1_default!AA39))/LCIA_Methods!D17</f>
        <v>0</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OEV_Pathways_db1_default!B2*VLOOKUP("PAH_RD",Waste_Generation_S3!A1:C100,3,FALSE)</f>
        <v>0.6380608781625754</v>
      </c>
      <c r="C2" s="6">
        <f>OEV_Pathways_db1_default!C2*VLOOKUP("PAH_RD",Waste_Generation_S3!A1:C100,3,FALSE)</f>
        <v>0.26575915456085192</v>
      </c>
      <c r="D2" s="6">
        <f>OEV_Pathways_db1_default!D2*VLOOKUP("PAH_RD",Waste_Generation_S3!A1:C100,3,FALSE)</f>
        <v>3.3938038531680736</v>
      </c>
      <c r="E2" s="6">
        <f>OEV_Pathways_db1_default!E2*VLOOKUP("PAH_RD",Waste_Generation_S3!A1:C100,3,FALSE)</f>
        <v>0.8979732421541371</v>
      </c>
      <c r="F2" s="6">
        <f>OEV_Pathways_db1_default!F2*VLOOKUP("PAH_RD",Waste_Generation_S3!A1:C100,3,FALSE)</f>
        <v>0.50735370118050405</v>
      </c>
      <c r="G2" s="6">
        <f>OEV_Pathways_db1_default!G2*VLOOKUP("PAH_RD",Waste_Generation_S3!A1:C100,3,FALSE)</f>
        <v>0.41393999127140862</v>
      </c>
      <c r="H2" s="6">
        <f>OEV_Pathways_db1_default!H2*VLOOKUP("PAH_RD",Waste_Generation_S3!A1:C100,3,FALSE)</f>
        <v>0.85518559040877906</v>
      </c>
      <c r="I2" s="6">
        <f>OEV_Pathways_db1_default!I2*VLOOKUP("PAH_RD",Waste_Generation_S3!A1:C100,3,FALSE)</f>
        <v>0.9868287905776616</v>
      </c>
      <c r="J2" s="6">
        <f>OEV_Pathways_db1_default!J2*VLOOKUP("PAH_RD",Waste_Generation_S3!A1:C100,3,FALSE)</f>
        <v>0.5480709531719179</v>
      </c>
      <c r="K2" s="6">
        <f>OEV_Pathways_db1_default!K2*VLOOKUP("PAH_RD",Waste_Generation_S3!A1:C100,3,FALSE)</f>
        <v>0.13996032658608332</v>
      </c>
      <c r="L2" s="6">
        <f>OEV_Pathways_db1_default!L2*VLOOKUP("PAH_RD",Waste_Generation_S3!A1:C100,3,FALSE)</f>
        <v>0.31226075572407813</v>
      </c>
      <c r="M2" s="6">
        <f>OEV_Pathways_db1_default!M2*VLOOKUP("PAH_RD",Waste_Generation_S3!A1:C100,3,FALSE)</f>
        <v>0.5384805042944889</v>
      </c>
      <c r="N2" s="6">
        <f>OEV_Pathways_db1_default!N2*VLOOKUP("PAH_RD",Waste_Generation_S3!A1:C100,3,FALSE)</f>
        <v>0.1315143393463987</v>
      </c>
      <c r="O2" s="6">
        <f>OEV_Pathways_db1_default!O2*VLOOKUP("PAH_RD",Waste_Generation_S3!A1:C100,3,FALSE)</f>
        <v>0.16592102930476629</v>
      </c>
      <c r="P2" s="6">
        <f>OEV_Pathways_db1_default!P2*VLOOKUP("PAH_RD",Waste_Generation_S3!A1:C100,3,FALSE)</f>
        <v>0.17093347309271389</v>
      </c>
      <c r="Q2" s="6">
        <f>OEV_Pathways_db1_default!Q2*VLOOKUP("PAH_RD",Waste_Generation_S3!A1:C100,3,FALSE)</f>
        <v>5.9814547324101692</v>
      </c>
    </row>
    <row r="3" spans="1:17" x14ac:dyDescent="0.35">
      <c r="A3" s="5" t="s">
        <v>2</v>
      </c>
      <c r="B3" s="6">
        <f>OEV_Pathways_db1_default!B3*VLOOKUP("TP1",Waste_Generation_S3!A1:C100,3,FALSE)</f>
        <v>0.10634347969376259</v>
      </c>
      <c r="C3" s="6">
        <f>OEV_Pathways_db1_default!C3*VLOOKUP("TP1",Waste_Generation_S3!A1:C100,3,FALSE)</f>
        <v>4.429319242680866E-2</v>
      </c>
      <c r="D3" s="6">
        <f>OEV_Pathways_db1_default!D3*VLOOKUP("TP1",Waste_Generation_S3!A1:C100,3,FALSE)</f>
        <v>0.56563397552801231</v>
      </c>
      <c r="E3" s="6">
        <f>OEV_Pathways_db1_default!E3*VLOOKUP("TP1",Waste_Generation_S3!A1:C100,3,FALSE)</f>
        <v>0.14966220702568953</v>
      </c>
      <c r="F3" s="6">
        <f>OEV_Pathways_db1_default!F3*VLOOKUP("TP1",Waste_Generation_S3!A1:C100,3,FALSE)</f>
        <v>8.4558950196750693E-2</v>
      </c>
      <c r="G3" s="6">
        <f>OEV_Pathways_db1_default!G3*VLOOKUP("TP1",Waste_Generation_S3!A1:C100,3,FALSE)</f>
        <v>6.8989998545234785E-2</v>
      </c>
      <c r="H3" s="6">
        <f>OEV_Pathways_db1_default!H3*VLOOKUP("TP1",Waste_Generation_S3!A1:C100,3,FALSE)</f>
        <v>0.14253093173479656</v>
      </c>
      <c r="I3" s="6">
        <f>OEV_Pathways_db1_default!I3*VLOOKUP("TP1",Waste_Generation_S3!A1:C100,3,FALSE)</f>
        <v>0.16447146509627697</v>
      </c>
      <c r="J3" s="6">
        <f>OEV_Pathways_db1_default!J3*VLOOKUP("TP1",Waste_Generation_S3!A1:C100,3,FALSE)</f>
        <v>9.1345158861986339E-2</v>
      </c>
      <c r="K3" s="6">
        <f>OEV_Pathways_db1_default!K3*VLOOKUP("TP1",Waste_Generation_S3!A1:C100,3,FALSE)</f>
        <v>2.3326721097680556E-2</v>
      </c>
      <c r="L3" s="6">
        <f>OEV_Pathways_db1_default!L3*VLOOKUP("TP1",Waste_Generation_S3!A1:C100,3,FALSE)</f>
        <v>5.2043459287346369E-2</v>
      </c>
      <c r="M3" s="6">
        <f>OEV_Pathways_db1_default!M3*VLOOKUP("TP1",Waste_Generation_S3!A1:C100,3,FALSE)</f>
        <v>8.9746750715748169E-2</v>
      </c>
      <c r="N3" s="6">
        <f>OEV_Pathways_db1_default!N3*VLOOKUP("TP1",Waste_Generation_S3!A1:C100,3,FALSE)</f>
        <v>2.1919056557733123E-2</v>
      </c>
      <c r="O3" s="6">
        <f>OEV_Pathways_db1_default!O3*VLOOKUP("TP1",Waste_Generation_S3!A1:C100,3,FALSE)</f>
        <v>2.7653504884127725E-2</v>
      </c>
      <c r="P3" s="6">
        <f>OEV_Pathways_db1_default!P3*VLOOKUP("TP1",Waste_Generation_S3!A1:C100,3,FALSE)</f>
        <v>2.8488912182118992E-2</v>
      </c>
      <c r="Q3" s="6">
        <f>OEV_Pathways_db1_default!Q3*VLOOKUP("TP1",Waste_Generation_S3!A1:C100,3,FALSE)</f>
        <v>0.9969091220683618</v>
      </c>
    </row>
    <row r="4" spans="1:17" x14ac:dyDescent="0.35">
      <c r="A4" s="5" t="s">
        <v>3</v>
      </c>
      <c r="B4" s="6">
        <f>OEV_Pathways_db1_default!B4*VLOOKUP("TP2",Waste_Generation_S3!A1:C100,3,FALSE)</f>
        <v>0.2126869593875251</v>
      </c>
      <c r="C4" s="6">
        <f>OEV_Pathways_db1_default!C4*VLOOKUP("TP2",Waste_Generation_S3!A1:C100,3,FALSE)</f>
        <v>8.8586384853617292E-2</v>
      </c>
      <c r="D4" s="6">
        <f>OEV_Pathways_db1_default!D4*VLOOKUP("TP2",Waste_Generation_S3!A1:C100,3,FALSE)</f>
        <v>1.1312679510560242</v>
      </c>
      <c r="E4" s="6">
        <f>OEV_Pathways_db1_default!E4*VLOOKUP("TP2",Waste_Generation_S3!A1:C100,3,FALSE)</f>
        <v>0.29932441405137894</v>
      </c>
      <c r="F4" s="6">
        <f>OEV_Pathways_db1_default!F4*VLOOKUP("TP2",Waste_Generation_S3!A1:C100,3,FALSE)</f>
        <v>0.1691179003935013</v>
      </c>
      <c r="G4" s="6">
        <f>OEV_Pathways_db1_default!G4*VLOOKUP("TP2",Waste_Generation_S3!A1:C100,3,FALSE)</f>
        <v>0.13797999709046951</v>
      </c>
      <c r="H4" s="6">
        <f>OEV_Pathways_db1_default!H4*VLOOKUP("TP2",Waste_Generation_S3!A1:C100,3,FALSE)</f>
        <v>0.285061863469593</v>
      </c>
      <c r="I4" s="6">
        <f>OEV_Pathways_db1_default!I4*VLOOKUP("TP2",Waste_Generation_S3!A1:C100,3,FALSE)</f>
        <v>0.32894293019255377</v>
      </c>
      <c r="J4" s="6">
        <f>OEV_Pathways_db1_default!J4*VLOOKUP("TP2",Waste_Generation_S3!A1:C100,3,FALSE)</f>
        <v>0.18269031772397262</v>
      </c>
      <c r="K4" s="6">
        <f>OEV_Pathways_db1_default!K4*VLOOKUP("TP2",Waste_Generation_S3!A1:C100,3,FALSE)</f>
        <v>4.6653442195361092E-2</v>
      </c>
      <c r="L4" s="6">
        <f>OEV_Pathways_db1_default!L4*VLOOKUP("TP2",Waste_Generation_S3!A1:C100,3,FALSE)</f>
        <v>0.10408691857469268</v>
      </c>
      <c r="M4" s="6">
        <f>OEV_Pathways_db1_default!M4*VLOOKUP("TP2",Waste_Generation_S3!A1:C100,3,FALSE)</f>
        <v>0.17949350143149628</v>
      </c>
      <c r="N4" s="6">
        <f>OEV_Pathways_db1_default!N4*VLOOKUP("TP2",Waste_Generation_S3!A1:C100,3,FALSE)</f>
        <v>4.3838113115466225E-2</v>
      </c>
      <c r="O4" s="6">
        <f>OEV_Pathways_db1_default!O4*VLOOKUP("TP2",Waste_Generation_S3!A1:C100,3,FALSE)</f>
        <v>5.5307009768255429E-2</v>
      </c>
      <c r="P4" s="6">
        <f>OEV_Pathways_db1_default!P4*VLOOKUP("TP2",Waste_Generation_S3!A1:C100,3,FALSE)</f>
        <v>5.6977824364237963E-2</v>
      </c>
      <c r="Q4" s="6">
        <f>OEV_Pathways_db1_default!Q4*VLOOKUP("TP2",Waste_Generation_S3!A1:C100,3,FALSE)</f>
        <v>1.9938182441367227</v>
      </c>
    </row>
    <row r="5" spans="1:17" x14ac:dyDescent="0.35">
      <c r="A5" s="5" t="s">
        <v>4</v>
      </c>
      <c r="B5" s="6">
        <f>OEV_Pathways_db1_default!B5*VLOOKUP("TP3",Waste_Generation_S3!A1:C100,3,FALSE)</f>
        <v>0.3190304390812877</v>
      </c>
      <c r="C5" s="6">
        <f>OEV_Pathways_db1_default!C5*VLOOKUP("TP3",Waste_Generation_S3!A1:C100,3,FALSE)</f>
        <v>0.13287957728042596</v>
      </c>
      <c r="D5" s="6">
        <f>OEV_Pathways_db1_default!D5*VLOOKUP("TP3",Waste_Generation_S3!A1:C100,3,FALSE)</f>
        <v>1.6969019265840364</v>
      </c>
      <c r="E5" s="6">
        <f>OEV_Pathways_db1_default!E5*VLOOKUP("TP3",Waste_Generation_S3!A1:C100,3,FALSE)</f>
        <v>0.44898662107706849</v>
      </c>
      <c r="F5" s="6">
        <f>OEV_Pathways_db1_default!F5*VLOOKUP("TP3",Waste_Generation_S3!A1:C100,3,FALSE)</f>
        <v>0.25367685059025202</v>
      </c>
      <c r="G5" s="6">
        <f>OEV_Pathways_db1_default!G5*VLOOKUP("TP3",Waste_Generation_S3!A1:C100,3,FALSE)</f>
        <v>0.20696999563570431</v>
      </c>
      <c r="H5" s="6">
        <f>OEV_Pathways_db1_default!H5*VLOOKUP("TP3",Waste_Generation_S3!A1:C100,3,FALSE)</f>
        <v>0.42759279520438953</v>
      </c>
      <c r="I5" s="6">
        <f>OEV_Pathways_db1_default!I5*VLOOKUP("TP3",Waste_Generation_S3!A1:C100,3,FALSE)</f>
        <v>0.49341439528883074</v>
      </c>
      <c r="J5" s="6">
        <f>OEV_Pathways_db1_default!J5*VLOOKUP("TP3",Waste_Generation_S3!A1:C100,3,FALSE)</f>
        <v>0.27403547658595895</v>
      </c>
      <c r="K5" s="6">
        <f>OEV_Pathways_db1_default!K5*VLOOKUP("TP3",Waste_Generation_S3!A1:C100,3,FALSE)</f>
        <v>6.9980163293041645E-2</v>
      </c>
      <c r="L5" s="6">
        <f>OEV_Pathways_db1_default!L5*VLOOKUP("TP3",Waste_Generation_S3!A1:C100,3,FALSE)</f>
        <v>0.15613037786203907</v>
      </c>
      <c r="M5" s="6">
        <f>OEV_Pathways_db1_default!M5*VLOOKUP("TP3",Waste_Generation_S3!A1:C100,3,FALSE)</f>
        <v>0.26924025214724445</v>
      </c>
      <c r="N5" s="6">
        <f>OEV_Pathways_db1_default!N5*VLOOKUP("TP3",Waste_Generation_S3!A1:C100,3,FALSE)</f>
        <v>6.5757169673199348E-2</v>
      </c>
      <c r="O5" s="6">
        <f>OEV_Pathways_db1_default!O5*VLOOKUP("TP3",Waste_Generation_S3!A1:C100,3,FALSE)</f>
        <v>8.2960514652383147E-2</v>
      </c>
      <c r="P5" s="6">
        <f>OEV_Pathways_db1_default!P5*VLOOKUP("TP3",Waste_Generation_S3!A1:C100,3,FALSE)</f>
        <v>8.5466736546356947E-2</v>
      </c>
      <c r="Q5" s="6">
        <f>OEV_Pathways_db1_default!Q5*VLOOKUP("TP3",Waste_Generation_S3!A1:C100,3,FALSE)</f>
        <v>2.9907273662050846</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CA_Pathways_db1_S1!B2-TUM_db1_S1_Util!B2</f>
        <v>0.60840461010848146</v>
      </c>
      <c r="C2" s="6">
        <f>CA_Pathways_db1_S1!C2-TUM_db1_S1_Util!C2</f>
        <v>1.3708701642003997E-2</v>
      </c>
      <c r="D2" s="6">
        <f>CA_Pathways_db1_S1!D2-TUM_db1_S1_Util!D2</f>
        <v>0.9199592492689137</v>
      </c>
      <c r="E2" s="6">
        <f>CA_Pathways_db1_S1!E2-TUM_db1_S1_Util!E2</f>
        <v>0.29581875271433566</v>
      </c>
      <c r="F2" s="6">
        <f>CA_Pathways_db1_S1!F2-TUM_db1_S1_Util!F2</f>
        <v>0.24036220826065502</v>
      </c>
      <c r="G2" s="6">
        <f>CA_Pathways_db1_S1!G2-TUM_db1_S1_Util!G2</f>
        <v>2.0438822839156705E-2</v>
      </c>
      <c r="H2" s="6">
        <f>CA_Pathways_db1_S1!H2-TUM_db1_S1_Util!H2</f>
        <v>0.18964606336055412</v>
      </c>
      <c r="I2" s="6">
        <f>CA_Pathways_db1_S1!I2-TUM_db1_S1_Util!I2</f>
        <v>0.12967525288659193</v>
      </c>
      <c r="J2" s="6">
        <f>CA_Pathways_db1_S1!J2-TUM_db1_S1_Util!J2</f>
        <v>0.13733357547980707</v>
      </c>
      <c r="K2" s="6">
        <f>CA_Pathways_db1_S1!K2-TUM_db1_S1_Util!K2</f>
        <v>1.9490984886727056E-2</v>
      </c>
      <c r="L2" s="6">
        <f>CA_Pathways_db1_S1!L2-TUM_db1_S1_Util!L2</f>
        <v>9.3776041208214311E-2</v>
      </c>
      <c r="M2" s="6">
        <f>CA_Pathways_db1_S1!M2-TUM_db1_S1_Util!M2</f>
        <v>0.22415309455729782</v>
      </c>
      <c r="N2" s="6">
        <f>CA_Pathways_db1_S1!N2-TUM_db1_S1_Util!N2</f>
        <v>6.1343367805131013E-2</v>
      </c>
      <c r="O2" s="6">
        <f>CA_Pathways_db1_S1!O2-TUM_db1_S1_Util!O2</f>
        <v>1.4922630179569872E-2</v>
      </c>
      <c r="P2" s="6">
        <f>CA_Pathways_db1_S1!P2-TUM_db1_S1_Util!P2</f>
        <v>5.3419718410135569E-2</v>
      </c>
      <c r="Q2" s="6">
        <f>CA_Pathways_db1_S1!Q2-TUM_db1_S1_Util!Q2</f>
        <v>0.42138228211635226</v>
      </c>
    </row>
    <row r="3" spans="1:17" x14ac:dyDescent="0.35">
      <c r="A3" s="5" t="s">
        <v>2</v>
      </c>
      <c r="B3" s="6">
        <f>CA_Pathways_db1_S1!B3-TUM_db1_S1_Util!B3</f>
        <v>0.38762636372750159</v>
      </c>
      <c r="C3" s="6">
        <f>CA_Pathways_db1_S1!C3-TUM_db1_S1_Util!C3</f>
        <v>9.3901163446363442E-4</v>
      </c>
      <c r="D3" s="6">
        <f>CA_Pathways_db1_S1!D3-TUM_db1_S1_Util!D3</f>
        <v>-5.6023141713647362E-2</v>
      </c>
      <c r="E3" s="6">
        <f>CA_Pathways_db1_S1!E3-TUM_db1_S1_Util!E3</f>
        <v>7.9094494185730085E-3</v>
      </c>
      <c r="F3" s="6">
        <f>CA_Pathways_db1_S1!F3-TUM_db1_S1_Util!F3</f>
        <v>9.6385423367305323E-4</v>
      </c>
      <c r="G3" s="6">
        <f>CA_Pathways_db1_S1!G3-TUM_db1_S1_Util!G3</f>
        <v>-9.0959030109377626E-4</v>
      </c>
      <c r="H3" s="6">
        <f>CA_Pathways_db1_S1!H3-TUM_db1_S1_Util!H3</f>
        <v>-2.6319833736345728E-2</v>
      </c>
      <c r="I3" s="6">
        <f>CA_Pathways_db1_S1!I3-TUM_db1_S1_Util!I3</f>
        <v>-1.4254368480512092E-2</v>
      </c>
      <c r="J3" s="6">
        <f>CA_Pathways_db1_S1!J3-TUM_db1_S1_Util!J3</f>
        <v>-2.4773368944971473E-2</v>
      </c>
      <c r="K3" s="6">
        <f>CA_Pathways_db1_S1!K3-TUM_db1_S1_Util!K3</f>
        <v>-6.1502955120636138E-4</v>
      </c>
      <c r="L3" s="6">
        <f>CA_Pathways_db1_S1!L3-TUM_db1_S1_Util!L3</f>
        <v>-1.4100909800971496E-2</v>
      </c>
      <c r="M3" s="6">
        <f>CA_Pathways_db1_S1!M3-TUM_db1_S1_Util!M3</f>
        <v>4.0655311889897447E-3</v>
      </c>
      <c r="N3" s="6">
        <f>CA_Pathways_db1_S1!N3-TUM_db1_S1_Util!N3</f>
        <v>-7.3943032456233156E-4</v>
      </c>
      <c r="O3" s="6">
        <f>CA_Pathways_db1_S1!O3-TUM_db1_S1_Util!O3</f>
        <v>3.3202547887466842E-3</v>
      </c>
      <c r="P3" s="6">
        <f>CA_Pathways_db1_S1!P3-TUM_db1_S1_Util!P3</f>
        <v>2.3409301011324025E-3</v>
      </c>
      <c r="Q3" s="6">
        <f>CA_Pathways_db1_S1!Q3-TUM_db1_S1_Util!Q3</f>
        <v>7.1473496910223255E-2</v>
      </c>
    </row>
    <row r="4" spans="1:17" x14ac:dyDescent="0.35">
      <c r="A4" s="5" t="s">
        <v>3</v>
      </c>
      <c r="B4" s="6">
        <f>CA_Pathways_db1_S1!B4-TUM_db1_S1_Util!B4</f>
        <v>9.1004393298831351E-2</v>
      </c>
      <c r="C4" s="6">
        <f>CA_Pathways_db1_S1!C4-TUM_db1_S1_Util!C4</f>
        <v>5.1471566222214054E-3</v>
      </c>
      <c r="D4" s="6">
        <f>CA_Pathways_db1_S1!D4-TUM_db1_S1_Util!D4</f>
        <v>0.32239490222933553</v>
      </c>
      <c r="E4" s="6">
        <f>CA_Pathways_db1_S1!E4-TUM_db1_S1_Util!E4</f>
        <v>0.13902205284108324</v>
      </c>
      <c r="F4" s="6">
        <f>CA_Pathways_db1_S1!F4-TUM_db1_S1_Util!F4</f>
        <v>9.5123267021182026E-2</v>
      </c>
      <c r="G4" s="6">
        <f>CA_Pathways_db1_S1!G4-TUM_db1_S1_Util!G4</f>
        <v>8.5821217470831521E-3</v>
      </c>
      <c r="H4" s="6">
        <f>CA_Pathways_db1_S1!H4-TUM_db1_S1_Util!H4</f>
        <v>8.1920880409180927E-2</v>
      </c>
      <c r="I4" s="6">
        <f>CA_Pathways_db1_S1!I4-TUM_db1_S1_Util!I4</f>
        <v>5.3390705064238368E-2</v>
      </c>
      <c r="J4" s="6">
        <f>CA_Pathways_db1_S1!J4-TUM_db1_S1_Util!J4</f>
        <v>5.9887504064966179E-2</v>
      </c>
      <c r="K4" s="6">
        <f>CA_Pathways_db1_S1!K4-TUM_db1_S1_Util!K4</f>
        <v>6.7889432529100692E-3</v>
      </c>
      <c r="L4" s="6">
        <f>CA_Pathways_db1_S1!L4-TUM_db1_S1_Util!L4</f>
        <v>4.0525887589023923E-2</v>
      </c>
      <c r="M4" s="6">
        <f>CA_Pathways_db1_S1!M4-TUM_db1_S1_Util!M4</f>
        <v>0.10937387260215529</v>
      </c>
      <c r="N4" s="6">
        <f>CA_Pathways_db1_S1!N4-TUM_db1_S1_Util!N4</f>
        <v>2.5429830237132679E-2</v>
      </c>
      <c r="O4" s="6">
        <f>CA_Pathways_db1_S1!O4-TUM_db1_S1_Util!O4</f>
        <v>4.3764481748151578E-3</v>
      </c>
      <c r="P4" s="6">
        <f>CA_Pathways_db1_S1!P4-TUM_db1_S1_Util!P4</f>
        <v>1.6128497409227897E-2</v>
      </c>
      <c r="Q4" s="6">
        <f>CA_Pathways_db1_S1!Q4-TUM_db1_S1_Util!Q4</f>
        <v>0.13684449748658295</v>
      </c>
    </row>
    <row r="5" spans="1:17" x14ac:dyDescent="0.35">
      <c r="A5" s="5" t="s">
        <v>4</v>
      </c>
      <c r="B5" s="6">
        <f>CA_Pathways_db1_S1!B5-TUM_db1_S1_Util!B5</f>
        <v>0.12977385308214856</v>
      </c>
      <c r="C5" s="6">
        <f>CA_Pathways_db1_S1!C5-TUM_db1_S1_Util!C5</f>
        <v>7.6225333853189563E-3</v>
      </c>
      <c r="D5" s="6">
        <f>CA_Pathways_db1_S1!D5-TUM_db1_S1_Util!D5</f>
        <v>0.65358748875322537</v>
      </c>
      <c r="E5" s="6">
        <f>CA_Pathways_db1_S1!E5-TUM_db1_S1_Util!E5</f>
        <v>0.14888725045467946</v>
      </c>
      <c r="F5" s="6">
        <f>CA_Pathways_db1_S1!F5-TUM_db1_S1_Util!F5</f>
        <v>0.14427508700579994</v>
      </c>
      <c r="G5" s="6">
        <f>CA_Pathways_db1_S1!G5-TUM_db1_S1_Util!G5</f>
        <v>1.2766291393167328E-2</v>
      </c>
      <c r="H5" s="6">
        <f>CA_Pathways_db1_S1!H5-TUM_db1_S1_Util!H5</f>
        <v>0.1340450166877189</v>
      </c>
      <c r="I5" s="6">
        <f>CA_Pathways_db1_S1!I5-TUM_db1_S1_Util!I5</f>
        <v>9.0538916302865646E-2</v>
      </c>
      <c r="J5" s="6">
        <f>CA_Pathways_db1_S1!J5-TUM_db1_S1_Util!J5</f>
        <v>0.10221944035981237</v>
      </c>
      <c r="K5" s="6">
        <f>CA_Pathways_db1_S1!K5-TUM_db1_S1_Util!K5</f>
        <v>1.3317071185023347E-2</v>
      </c>
      <c r="L5" s="6">
        <f>CA_Pathways_db1_S1!L5-TUM_db1_S1_Util!L5</f>
        <v>6.735106342016188E-2</v>
      </c>
      <c r="M5" s="6">
        <f>CA_Pathways_db1_S1!M5-TUM_db1_S1_Util!M5</f>
        <v>0.1107136907661528</v>
      </c>
      <c r="N5" s="6">
        <f>CA_Pathways_db1_S1!N5-TUM_db1_S1_Util!N5</f>
        <v>3.6652967892560666E-2</v>
      </c>
      <c r="O5" s="6">
        <f>CA_Pathways_db1_S1!O5-TUM_db1_S1_Util!O5</f>
        <v>7.2259272160080301E-3</v>
      </c>
      <c r="P5" s="6">
        <f>CA_Pathways_db1_S1!P5-TUM_db1_S1_Util!P5</f>
        <v>3.495029089977527E-2</v>
      </c>
      <c r="Q5" s="6">
        <f>CA_Pathways_db1_S1!Q5-TUM_db1_S1_Util!Q5</f>
        <v>0.21306428771954608</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1_PAH_RD!B22*LCI_db1_S1!L29)+(supply_chain_S1_PAH_RD!B23*LCI_db1_S1!L30)+(supply_chain_S1_PAH_RD!B24*LCI_db1_S1!L31)+(supply_chain_S1_PAH_RD!B25*LCI_db1_S1!L32)+(supply_chain_S1_PAH_RD!B26*LCI_db1_S1!L33)+(supply_chain_S1_PAH_RD!B27*LCI_db1_S1!L34)+(supply_chain_S1_PAH_RD!B28*LCI_db1_S1!L35)+(supply_chain_S1_PAH_RD!B32*LCI_db1_S1!L39))/LCIA_Methods!D2</f>
        <v>-0.14932231884886021</v>
      </c>
      <c r="C2" s="6">
        <f>(+(supply_chain_S1_PAH_RD!B22*LCI_db1_S1!M29)+(supply_chain_S1_PAH_RD!B23*LCI_db1_S1!M30)+(supply_chain_S1_PAH_RD!B24*LCI_db1_S1!M31)+(supply_chain_S1_PAH_RD!B25*LCI_db1_S1!M32)+(supply_chain_S1_PAH_RD!B26*LCI_db1_S1!M33)+(supply_chain_S1_PAH_RD!B27*LCI_db1_S1!M34)+(supply_chain_S1_PAH_RD!B28*LCI_db1_S1!M35)+(supply_chain_S1_PAH_RD!B32*LCI_db1_S1!M39))/LCIA_Methods!D3</f>
        <v>-5.5010829966145817E-3</v>
      </c>
      <c r="D2" s="6">
        <f>(+(supply_chain_S1_PAH_RD!B22*LCI_db1_S1!N29)+(supply_chain_S1_PAH_RD!B23*LCI_db1_S1!N30)+(supply_chain_S1_PAH_RD!B24*LCI_db1_S1!N31)+(supply_chain_S1_PAH_RD!B25*LCI_db1_S1!N32)+(supply_chain_S1_PAH_RD!B26*LCI_db1_S1!N33)+(supply_chain_S1_PAH_RD!B27*LCI_db1_S1!N34)+(supply_chain_S1_PAH_RD!B28*LCI_db1_S1!N35)+(supply_chain_S1_PAH_RD!B32*LCI_db1_S1!N39))/LCIA_Methods!D4</f>
        <v>-0.30305049776589427</v>
      </c>
      <c r="E2" s="6">
        <f>(+(supply_chain_S1_PAH_RD!B22*LCI_db1_S1!O29)+(supply_chain_S1_PAH_RD!B23*LCI_db1_S1!O30)+(supply_chain_S1_PAH_RD!B24*LCI_db1_S1!O31)+(supply_chain_S1_PAH_RD!B25*LCI_db1_S1!O32)+(supply_chain_S1_PAH_RD!B26*LCI_db1_S1!O33)+(supply_chain_S1_PAH_RD!B27*LCI_db1_S1!O34)+(supply_chain_S1_PAH_RD!B28*LCI_db1_S1!O35)+(supply_chain_S1_PAH_RD!B32*LCI_db1_S1!O39))/LCIA_Methods!D5</f>
        <v>-6.1009880647140156E-2</v>
      </c>
      <c r="F2" s="6">
        <f>(+(supply_chain_S1_PAH_RD!B22*LCI_db1_S1!P29)+(supply_chain_S1_PAH_RD!B23*LCI_db1_S1!P30)+(supply_chain_S1_PAH_RD!B24*LCI_db1_S1!P31)+(supply_chain_S1_PAH_RD!B25*LCI_db1_S1!P32)+(supply_chain_S1_PAH_RD!B26*LCI_db1_S1!P33)+(supply_chain_S1_PAH_RD!B27*LCI_db1_S1!P34)+(supply_chain_S1_PAH_RD!B28*LCI_db1_S1!P35)+(supply_chain_S1_PAH_RD!B32*LCI_db1_S1!P39))/LCIA_Methods!D6</f>
        <v>-1.8030841981676763E-2</v>
      </c>
      <c r="G2" s="6">
        <f>(+(supply_chain_S1_PAH_RD!B22*LCI_db1_S1!Q29)+(supply_chain_S1_PAH_RD!B23*LCI_db1_S1!Q30)+(supply_chain_S1_PAH_RD!B24*LCI_db1_S1!Q31)+(supply_chain_S1_PAH_RD!B25*LCI_db1_S1!Q32)+(supply_chain_S1_PAH_RD!B26*LCI_db1_S1!Q33)+(supply_chain_S1_PAH_RD!B27*LCI_db1_S1!Q34)+(supply_chain_S1_PAH_RD!B28*LCI_db1_S1!Q35)+(supply_chain_S1_PAH_RD!B32*LCI_db1_S1!Q39))/LCIA_Methods!D7</f>
        <v>-3.06691708154812E-3</v>
      </c>
      <c r="H2" s="6">
        <f>(+(supply_chain_S1_PAH_RD!B22*LCI_db1_S1!R29)+(supply_chain_S1_PAH_RD!B23*LCI_db1_S1!R30)+(supply_chain_S1_PAH_RD!B24*LCI_db1_S1!R31)+(supply_chain_S1_PAH_RD!B25*LCI_db1_S1!R32)+(supply_chain_S1_PAH_RD!B26*LCI_db1_S1!R33)+(supply_chain_S1_PAH_RD!B27*LCI_db1_S1!R34)+(supply_chain_S1_PAH_RD!B28*LCI_db1_S1!R35)+(supply_chain_S1_PAH_RD!B32*LCI_db1_S1!R39))/LCIA_Methods!D8</f>
        <v>-5.3250020394590654E-2</v>
      </c>
      <c r="I2" s="6">
        <f>(+(supply_chain_S1_PAH_RD!B22*LCI_db1_S1!S29)+(supply_chain_S1_PAH_RD!B23*LCI_db1_S1!S30)+(supply_chain_S1_PAH_RD!B24*LCI_db1_S1!S31)+(supply_chain_S1_PAH_RD!B25*LCI_db1_S1!S32)+(supply_chain_S1_PAH_RD!B26*LCI_db1_S1!S33)+(supply_chain_S1_PAH_RD!B27*LCI_db1_S1!S34)+(supply_chain_S1_PAH_RD!B28*LCI_db1_S1!S35)+(supply_chain_S1_PAH_RD!B32*LCI_db1_S1!S39))/LCIA_Methods!D9</f>
        <v>-3.8598777304015827E-2</v>
      </c>
      <c r="J2" s="6">
        <f>(+(supply_chain_S1_PAH_RD!B22*LCI_db1_S1!T29)+(supply_chain_S1_PAH_RD!B23*LCI_db1_S1!T30)+(supply_chain_S1_PAH_RD!B24*LCI_db1_S1!T31)+(supply_chain_S1_PAH_RD!B25*LCI_db1_S1!T32)+(supply_chain_S1_PAH_RD!B26*LCI_db1_S1!T33)+(supply_chain_S1_PAH_RD!B27*LCI_db1_S1!T34)+(supply_chain_S1_PAH_RD!B28*LCI_db1_S1!T35)+(supply_chain_S1_PAH_RD!B32*LCI_db1_S1!T39))/LCIA_Methods!D10</f>
        <v>-4.4789560605881996E-2</v>
      </c>
      <c r="K2" s="6">
        <f>(+(supply_chain_S1_PAH_RD!B22*LCI_db1_S1!U29)+(supply_chain_S1_PAH_RD!B23*LCI_db1_S1!U30)+(supply_chain_S1_PAH_RD!B24*LCI_db1_S1!U31)+(supply_chain_S1_PAH_RD!B25*LCI_db1_S1!U32)+(supply_chain_S1_PAH_RD!B26*LCI_db1_S1!U33)+(supply_chain_S1_PAH_RD!B27*LCI_db1_S1!U34)+(supply_chain_S1_PAH_RD!B28*LCI_db1_S1!U35)+(supply_chain_S1_PAH_RD!B32*LCI_db1_S1!U39))/LCIA_Methods!D11</f>
        <v>-1.8116861813647585E-2</v>
      </c>
      <c r="L2" s="6">
        <f>(+(supply_chain_S1_PAH_RD!B22*LCI_db1_S1!V29)+(supply_chain_S1_PAH_RD!B23*LCI_db1_S1!V30)+(supply_chain_S1_PAH_RD!B24*LCI_db1_S1!V31)+(supply_chain_S1_PAH_RD!B25*LCI_db1_S1!V32)+(supply_chain_S1_PAH_RD!B26*LCI_db1_S1!V33)+(supply_chain_S1_PAH_RD!B27*LCI_db1_S1!V34)+(supply_chain_S1_PAH_RD!B28*LCI_db1_S1!V35)+(supply_chain_S1_PAH_RD!B32*LCI_db1_S1!V39))/LCIA_Methods!D12</f>
        <v>-2.4693629118283347E-2</v>
      </c>
      <c r="M2" s="6">
        <f>(+(supply_chain_S1_PAH_RD!B22*LCI_db1_S1!W29)+(supply_chain_S1_PAH_RD!B23*LCI_db1_S1!W30)+(supply_chain_S1_PAH_RD!B24*LCI_db1_S1!W31)+(supply_chain_S1_PAH_RD!B25*LCI_db1_S1!W32)+(supply_chain_S1_PAH_RD!B26*LCI_db1_S1!W33)+(supply_chain_S1_PAH_RD!B27*LCI_db1_S1!W34)+(supply_chain_S1_PAH_RD!B28*LCI_db1_S1!W35)+(supply_chain_S1_PAH_RD!B32*LCI_db1_S1!W39))/LCIA_Methods!D13</f>
        <v>-1.8095065170119218E-2</v>
      </c>
      <c r="N2" s="6">
        <f>(+(supply_chain_S1_PAH_RD!B22*LCI_db1_S1!X29)+(supply_chain_S1_PAH_RD!B23*LCI_db1_S1!X30)+(supply_chain_S1_PAH_RD!B24*LCI_db1_S1!X31)+(supply_chain_S1_PAH_RD!B25*LCI_db1_S1!X32)+(supply_chain_S1_PAH_RD!B26*LCI_db1_S1!X33)+(supply_chain_S1_PAH_RD!B27*LCI_db1_S1!X34)+(supply_chain_S1_PAH_RD!B28*LCI_db1_S1!X35)+(supply_chain_S1_PAH_RD!B32*LCI_db1_S1!X39))/LCIA_Methods!D14</f>
        <v>-2.4666814668212671E-3</v>
      </c>
      <c r="O2" s="6">
        <f>(+(supply_chain_S1_PAH_RD!B22*LCI_db1_S1!Y29)+(supply_chain_S1_PAH_RD!B23*LCI_db1_S1!Y30)+(supply_chain_S1_PAH_RD!B24*LCI_db1_S1!Y31)+(supply_chain_S1_PAH_RD!B25*LCI_db1_S1!Y32)+(supply_chain_S1_PAH_RD!B26*LCI_db1_S1!Y33)+(supply_chain_S1_PAH_RD!B27*LCI_db1_S1!Y34)+(supply_chain_S1_PAH_RD!B28*LCI_db1_S1!Y35)+(supply_chain_S1_PAH_RD!B32*LCI_db1_S1!Y39))/LCIA_Methods!D15</f>
        <v>-1.8858531269075808E-2</v>
      </c>
      <c r="P2" s="6">
        <f>(+(supply_chain_S1_PAH_RD!B22*LCI_db1_S1!Z29)+(supply_chain_S1_PAH_RD!B23*LCI_db1_S1!Z30)+(supply_chain_S1_PAH_RD!B24*LCI_db1_S1!Z31)+(supply_chain_S1_PAH_RD!B25*LCI_db1_S1!Z32)+(supply_chain_S1_PAH_RD!B26*LCI_db1_S1!Z33)+(supply_chain_S1_PAH_RD!B27*LCI_db1_S1!Z34)+(supply_chain_S1_PAH_RD!B28*LCI_db1_S1!Z35)+(supply_chain_S1_PAH_RD!B32*LCI_db1_S1!Z39))/LCIA_Methods!D16</f>
        <v>-2.0466504443567488E-2</v>
      </c>
      <c r="Q2" s="6">
        <f>(+(supply_chain_S1_PAH_RD!B22*LCI_db1_S1!AA29)+(supply_chain_S1_PAH_RD!B23*LCI_db1_S1!AA30)+(supply_chain_S1_PAH_RD!B24*LCI_db1_S1!AA31)+(supply_chain_S1_PAH_RD!B25*LCI_db1_S1!AA32)+(supply_chain_S1_PAH_RD!B26*LCI_db1_S1!AA33)+(supply_chain_S1_PAH_RD!B27*LCI_db1_S1!AA34)+(supply_chain_S1_PAH_RD!B28*LCI_db1_S1!AA35)+(supply_chain_S1_PAH_RD!B32*LCI_db1_S1!AA39))/LCIA_Methods!D17</f>
        <v>-0.32138049820220527</v>
      </c>
    </row>
    <row r="3" spans="1:17" x14ac:dyDescent="0.35">
      <c r="A3" s="5" t="s">
        <v>2</v>
      </c>
      <c r="B3" s="6">
        <f>(+(supply_chain_S1_TP1!B22*LCI_db1_S1!L29)+(supply_chain_S1_TP1!B23*LCI_db1_S1!L30)+(supply_chain_S1_TP1!B24*LCI_db1_S1!L31)+(supply_chain_S1_TP1!B25*LCI_db1_S1!L32)+(supply_chain_S1_TP1!B26*LCI_db1_S1!L33)+(supply_chain_S1_TP1!B27*LCI_db1_S1!L34)+(supply_chain_S1_TP1!B28*LCI_db1_S1!L35)+(supply_chain_S1_TP1!B32*LCI_db1_S1!L39))/LCIA_Methods!D2</f>
        <v>-0.14932231884886021</v>
      </c>
      <c r="C3" s="6">
        <f>(+(supply_chain_S1_TP1!B22*LCI_db1_S1!M29)+(supply_chain_S1_TP1!B23*LCI_db1_S1!M30)+(supply_chain_S1_TP1!B24*LCI_db1_S1!M31)+(supply_chain_S1_TP1!B25*LCI_db1_S1!M32)+(supply_chain_S1_TP1!B26*LCI_db1_S1!M33)+(supply_chain_S1_TP1!B27*LCI_db1_S1!M34)+(supply_chain_S1_TP1!B28*LCI_db1_S1!M35)+(supply_chain_S1_TP1!B32*LCI_db1_S1!M39))/LCIA_Methods!D3</f>
        <v>-5.5010829966145817E-3</v>
      </c>
      <c r="D3" s="6">
        <f>(+(supply_chain_S1_TP1!B22*LCI_db1_S1!N29)+(supply_chain_S1_TP1!B23*LCI_db1_S1!N30)+(supply_chain_S1_TP1!B24*LCI_db1_S1!N31)+(supply_chain_S1_TP1!B25*LCI_db1_S1!N32)+(supply_chain_S1_TP1!B26*LCI_db1_S1!N33)+(supply_chain_S1_TP1!B27*LCI_db1_S1!N34)+(supply_chain_S1_TP1!B28*LCI_db1_S1!N35)+(supply_chain_S1_TP1!B32*LCI_db1_S1!N39))/LCIA_Methods!D4</f>
        <v>-0.30305049776589427</v>
      </c>
      <c r="E3" s="6">
        <f>(+(supply_chain_S1_TP1!B22*LCI_db1_S1!O29)+(supply_chain_S1_TP1!B23*LCI_db1_S1!O30)+(supply_chain_S1_TP1!B24*LCI_db1_S1!O31)+(supply_chain_S1_TP1!B25*LCI_db1_S1!O32)+(supply_chain_S1_TP1!B26*LCI_db1_S1!O33)+(supply_chain_S1_TP1!B27*LCI_db1_S1!O34)+(supply_chain_S1_TP1!B28*LCI_db1_S1!O35)+(supply_chain_S1_TP1!B32*LCI_db1_S1!O39))/LCIA_Methods!D5</f>
        <v>-6.1009880647140156E-2</v>
      </c>
      <c r="F3" s="6">
        <f>(+(supply_chain_S1_TP1!B22*LCI_db1_S1!P29)+(supply_chain_S1_TP1!B23*LCI_db1_S1!P30)+(supply_chain_S1_TP1!B24*LCI_db1_S1!P31)+(supply_chain_S1_TP1!B25*LCI_db1_S1!P32)+(supply_chain_S1_TP1!B26*LCI_db1_S1!P33)+(supply_chain_S1_TP1!B27*LCI_db1_S1!P34)+(supply_chain_S1_TP1!B28*LCI_db1_S1!P35)+(supply_chain_S1_TP1!B32*LCI_db1_S1!P39))/LCIA_Methods!D6</f>
        <v>-1.8030841981676763E-2</v>
      </c>
      <c r="G3" s="6">
        <f>(+(supply_chain_S1_TP1!B22*LCI_db1_S1!Q29)+(supply_chain_S1_TP1!B23*LCI_db1_S1!Q30)+(supply_chain_S1_TP1!B24*LCI_db1_S1!Q31)+(supply_chain_S1_TP1!B25*LCI_db1_S1!Q32)+(supply_chain_S1_TP1!B26*LCI_db1_S1!Q33)+(supply_chain_S1_TP1!B27*LCI_db1_S1!Q34)+(supply_chain_S1_TP1!B28*LCI_db1_S1!Q35)+(supply_chain_S1_TP1!B32*LCI_db1_S1!Q39))/LCIA_Methods!D7</f>
        <v>-3.06691708154812E-3</v>
      </c>
      <c r="H3" s="6">
        <f>(+(supply_chain_S1_TP1!B22*LCI_db1_S1!R29)+(supply_chain_S1_TP1!B23*LCI_db1_S1!R30)+(supply_chain_S1_TP1!B24*LCI_db1_S1!R31)+(supply_chain_S1_TP1!B25*LCI_db1_S1!R32)+(supply_chain_S1_TP1!B26*LCI_db1_S1!R33)+(supply_chain_S1_TP1!B27*LCI_db1_S1!R34)+(supply_chain_S1_TP1!B28*LCI_db1_S1!R35)+(supply_chain_S1_TP1!B32*LCI_db1_S1!R39))/LCIA_Methods!D8</f>
        <v>-5.3250020394590654E-2</v>
      </c>
      <c r="I3" s="6">
        <f>(+(supply_chain_S1_TP1!B22*LCI_db1_S1!S29)+(supply_chain_S1_TP1!B23*LCI_db1_S1!S30)+(supply_chain_S1_TP1!B24*LCI_db1_S1!S31)+(supply_chain_S1_TP1!B25*LCI_db1_S1!S32)+(supply_chain_S1_TP1!B26*LCI_db1_S1!S33)+(supply_chain_S1_TP1!B27*LCI_db1_S1!S34)+(supply_chain_S1_TP1!B28*LCI_db1_S1!S35)+(supply_chain_S1_TP1!B32*LCI_db1_S1!S39))/LCIA_Methods!D9</f>
        <v>-3.8598777304015827E-2</v>
      </c>
      <c r="J3" s="6">
        <f>(+(supply_chain_S1_TP1!B22*LCI_db1_S1!T29)+(supply_chain_S1_TP1!B23*LCI_db1_S1!T30)+(supply_chain_S1_TP1!B24*LCI_db1_S1!T31)+(supply_chain_S1_TP1!B25*LCI_db1_S1!T32)+(supply_chain_S1_TP1!B26*LCI_db1_S1!T33)+(supply_chain_S1_TP1!B27*LCI_db1_S1!T34)+(supply_chain_S1_TP1!B28*LCI_db1_S1!T35)+(supply_chain_S1_TP1!B32*LCI_db1_S1!T39))/LCIA_Methods!D10</f>
        <v>-4.4789560605881996E-2</v>
      </c>
      <c r="K3" s="6">
        <f>(+(supply_chain_S1_TP1!B22*LCI_db1_S1!U29)+(supply_chain_S1_TP1!B23*LCI_db1_S1!U30)+(supply_chain_S1_TP1!B24*LCI_db1_S1!U31)+(supply_chain_S1_TP1!B25*LCI_db1_S1!U32)+(supply_chain_S1_TP1!B26*LCI_db1_S1!U33)+(supply_chain_S1_TP1!B27*LCI_db1_S1!U34)+(supply_chain_S1_TP1!B28*LCI_db1_S1!U35)+(supply_chain_S1_TP1!B32*LCI_db1_S1!U39))/LCIA_Methods!D11</f>
        <v>-1.8116861813647585E-2</v>
      </c>
      <c r="L3" s="6">
        <f>(+(supply_chain_S1_TP1!B22*LCI_db1_S1!V29)+(supply_chain_S1_TP1!B23*LCI_db1_S1!V30)+(supply_chain_S1_TP1!B24*LCI_db1_S1!V31)+(supply_chain_S1_TP1!B25*LCI_db1_S1!V32)+(supply_chain_S1_TP1!B26*LCI_db1_S1!V33)+(supply_chain_S1_TP1!B27*LCI_db1_S1!V34)+(supply_chain_S1_TP1!B28*LCI_db1_S1!V35)+(supply_chain_S1_TP1!B32*LCI_db1_S1!V39))/LCIA_Methods!D12</f>
        <v>-2.4693629118283347E-2</v>
      </c>
      <c r="M3" s="6">
        <f>(+(supply_chain_S1_TP1!B22*LCI_db1_S1!W29)+(supply_chain_S1_TP1!B23*LCI_db1_S1!W30)+(supply_chain_S1_TP1!B24*LCI_db1_S1!W31)+(supply_chain_S1_TP1!B25*LCI_db1_S1!W32)+(supply_chain_S1_TP1!B26*LCI_db1_S1!W33)+(supply_chain_S1_TP1!B27*LCI_db1_S1!W34)+(supply_chain_S1_TP1!B28*LCI_db1_S1!W35)+(supply_chain_S1_TP1!B32*LCI_db1_S1!W39))/LCIA_Methods!D13</f>
        <v>-1.8095065170119218E-2</v>
      </c>
      <c r="N3" s="6">
        <f>(+(supply_chain_S1_TP1!B22*LCI_db1_S1!X29)+(supply_chain_S1_TP1!B23*LCI_db1_S1!X30)+(supply_chain_S1_TP1!B24*LCI_db1_S1!X31)+(supply_chain_S1_TP1!B25*LCI_db1_S1!X32)+(supply_chain_S1_TP1!B26*LCI_db1_S1!X33)+(supply_chain_S1_TP1!B27*LCI_db1_S1!X34)+(supply_chain_S1_TP1!B28*LCI_db1_S1!X35)+(supply_chain_S1_TP1!B32*LCI_db1_S1!X39))/LCIA_Methods!D14</f>
        <v>-2.4666814668212671E-3</v>
      </c>
      <c r="O3" s="6">
        <f>(+(supply_chain_S1_TP1!B22*LCI_db1_S1!Y29)+(supply_chain_S1_TP1!B23*LCI_db1_S1!Y30)+(supply_chain_S1_TP1!B24*LCI_db1_S1!Y31)+(supply_chain_S1_TP1!B25*LCI_db1_S1!Y32)+(supply_chain_S1_TP1!B26*LCI_db1_S1!Y33)+(supply_chain_S1_TP1!B27*LCI_db1_S1!Y34)+(supply_chain_S1_TP1!B28*LCI_db1_S1!Y35)+(supply_chain_S1_TP1!B32*LCI_db1_S1!Y39))/LCIA_Methods!D15</f>
        <v>-1.8858531269075808E-2</v>
      </c>
      <c r="P3" s="6">
        <f>(+(supply_chain_S1_TP1!B22*LCI_db1_S1!Z29)+(supply_chain_S1_TP1!B23*LCI_db1_S1!Z30)+(supply_chain_S1_TP1!B24*LCI_db1_S1!Z31)+(supply_chain_S1_TP1!B25*LCI_db1_S1!Z32)+(supply_chain_S1_TP1!B26*LCI_db1_S1!Z33)+(supply_chain_S1_TP1!B27*LCI_db1_S1!Z34)+(supply_chain_S1_TP1!B28*LCI_db1_S1!Z35)+(supply_chain_S1_TP1!B32*LCI_db1_S1!Z39))/LCIA_Methods!D16</f>
        <v>-2.0466504443567488E-2</v>
      </c>
      <c r="Q3" s="6">
        <f>(+(supply_chain_S1_TP1!B22*LCI_db1_S1!AA29)+(supply_chain_S1_TP1!B23*LCI_db1_S1!AA30)+(supply_chain_S1_TP1!B24*LCI_db1_S1!AA31)+(supply_chain_S1_TP1!B25*LCI_db1_S1!AA32)+(supply_chain_S1_TP1!B26*LCI_db1_S1!AA33)+(supply_chain_S1_TP1!B27*LCI_db1_S1!AA34)+(supply_chain_S1_TP1!B28*LCI_db1_S1!AA35)+(supply_chain_S1_TP1!B32*LCI_db1_S1!AA39))/LCIA_Methods!D17</f>
        <v>-0.32138049820220527</v>
      </c>
    </row>
    <row r="4" spans="1:17" x14ac:dyDescent="0.35">
      <c r="A4" s="5" t="s">
        <v>3</v>
      </c>
      <c r="B4" s="6">
        <f>(+(supply_chain_S1_TP2!B22*LCI_db1_S1!L29)+(supply_chain_S1_TP2!B23*LCI_db1_S1!L30)+(supply_chain_S1_TP2!B24*LCI_db1_S1!L31)+(supply_chain_S1_TP2!B25*LCI_db1_S1!L32)+(supply_chain_S1_TP2!B26*LCI_db1_S1!L33)+(supply_chain_S1_TP2!B27*LCI_db1_S1!L34)+(supply_chain_S1_TP2!B28*LCI_db1_S1!L35)+(supply_chain_S1_TP2!B32*LCI_db1_S1!L39))/LCIA_Methods!D2</f>
        <v>0</v>
      </c>
      <c r="C4" s="6">
        <f>(+(supply_chain_S1_TP2!B22*LCI_db1_S1!M29)+(supply_chain_S1_TP2!B23*LCI_db1_S1!M30)+(supply_chain_S1_TP2!B24*LCI_db1_S1!M31)+(supply_chain_S1_TP2!B25*LCI_db1_S1!M32)+(supply_chain_S1_TP2!B26*LCI_db1_S1!M33)+(supply_chain_S1_TP2!B27*LCI_db1_S1!M34)+(supply_chain_S1_TP2!B28*LCI_db1_S1!M35)+(supply_chain_S1_TP2!B32*LCI_db1_S1!M39))/LCIA_Methods!D3</f>
        <v>0</v>
      </c>
      <c r="D4" s="6">
        <f>(+(supply_chain_S1_TP2!B22*LCI_db1_S1!N29)+(supply_chain_S1_TP2!B23*LCI_db1_S1!N30)+(supply_chain_S1_TP2!B24*LCI_db1_S1!N31)+(supply_chain_S1_TP2!B25*LCI_db1_S1!N32)+(supply_chain_S1_TP2!B26*LCI_db1_S1!N33)+(supply_chain_S1_TP2!B27*LCI_db1_S1!N34)+(supply_chain_S1_TP2!B28*LCI_db1_S1!N35)+(supply_chain_S1_TP2!B32*LCI_db1_S1!N39))/LCIA_Methods!D4</f>
        <v>0</v>
      </c>
      <c r="E4" s="6">
        <f>(+(supply_chain_S1_TP2!B22*LCI_db1_S1!O29)+(supply_chain_S1_TP2!B23*LCI_db1_S1!O30)+(supply_chain_S1_TP2!B24*LCI_db1_S1!O31)+(supply_chain_S1_TP2!B25*LCI_db1_S1!O32)+(supply_chain_S1_TP2!B26*LCI_db1_S1!O33)+(supply_chain_S1_TP2!B27*LCI_db1_S1!O34)+(supply_chain_S1_TP2!B28*LCI_db1_S1!O35)+(supply_chain_S1_TP2!B32*LCI_db1_S1!O39))/LCIA_Methods!D5</f>
        <v>0</v>
      </c>
      <c r="F4" s="6">
        <f>(+(supply_chain_S1_TP2!B22*LCI_db1_S1!P29)+(supply_chain_S1_TP2!B23*LCI_db1_S1!P30)+(supply_chain_S1_TP2!B24*LCI_db1_S1!P31)+(supply_chain_S1_TP2!B25*LCI_db1_S1!P32)+(supply_chain_S1_TP2!B26*LCI_db1_S1!P33)+(supply_chain_S1_TP2!B27*LCI_db1_S1!P34)+(supply_chain_S1_TP2!B28*LCI_db1_S1!P35)+(supply_chain_S1_TP2!B32*LCI_db1_S1!P39))/LCIA_Methods!D6</f>
        <v>0</v>
      </c>
      <c r="G4" s="6">
        <f>(+(supply_chain_S1_TP2!B22*LCI_db1_S1!Q29)+(supply_chain_S1_TP2!B23*LCI_db1_S1!Q30)+(supply_chain_S1_TP2!B24*LCI_db1_S1!Q31)+(supply_chain_S1_TP2!B25*LCI_db1_S1!Q32)+(supply_chain_S1_TP2!B26*LCI_db1_S1!Q33)+(supply_chain_S1_TP2!B27*LCI_db1_S1!Q34)+(supply_chain_S1_TP2!B28*LCI_db1_S1!Q35)+(supply_chain_S1_TP2!B32*LCI_db1_S1!Q39))/LCIA_Methods!D7</f>
        <v>0</v>
      </c>
      <c r="H4" s="6">
        <f>(+(supply_chain_S1_TP2!B22*LCI_db1_S1!R29)+(supply_chain_S1_TP2!B23*LCI_db1_S1!R30)+(supply_chain_S1_TP2!B24*LCI_db1_S1!R31)+(supply_chain_S1_TP2!B25*LCI_db1_S1!R32)+(supply_chain_S1_TP2!B26*LCI_db1_S1!R33)+(supply_chain_S1_TP2!B27*LCI_db1_S1!R34)+(supply_chain_S1_TP2!B28*LCI_db1_S1!R35)+(supply_chain_S1_TP2!B32*LCI_db1_S1!R39))/LCIA_Methods!D8</f>
        <v>0</v>
      </c>
      <c r="I4" s="6">
        <f>(+(supply_chain_S1_TP2!B22*LCI_db1_S1!S29)+(supply_chain_S1_TP2!B23*LCI_db1_S1!S30)+(supply_chain_S1_TP2!B24*LCI_db1_S1!S31)+(supply_chain_S1_TP2!B25*LCI_db1_S1!S32)+(supply_chain_S1_TP2!B26*LCI_db1_S1!S33)+(supply_chain_S1_TP2!B27*LCI_db1_S1!S34)+(supply_chain_S1_TP2!B28*LCI_db1_S1!S35)+(supply_chain_S1_TP2!B32*LCI_db1_S1!S39))/LCIA_Methods!D9</f>
        <v>0</v>
      </c>
      <c r="J4" s="6">
        <f>(+(supply_chain_S1_TP2!B22*LCI_db1_S1!T29)+(supply_chain_S1_TP2!B23*LCI_db1_S1!T30)+(supply_chain_S1_TP2!B24*LCI_db1_S1!T31)+(supply_chain_S1_TP2!B25*LCI_db1_S1!T32)+(supply_chain_S1_TP2!B26*LCI_db1_S1!T33)+(supply_chain_S1_TP2!B27*LCI_db1_S1!T34)+(supply_chain_S1_TP2!B28*LCI_db1_S1!T35)+(supply_chain_S1_TP2!B32*LCI_db1_S1!T39))/LCIA_Methods!D10</f>
        <v>0</v>
      </c>
      <c r="K4" s="6">
        <f>(+(supply_chain_S1_TP2!B22*LCI_db1_S1!U29)+(supply_chain_S1_TP2!B23*LCI_db1_S1!U30)+(supply_chain_S1_TP2!B24*LCI_db1_S1!U31)+(supply_chain_S1_TP2!B25*LCI_db1_S1!U32)+(supply_chain_S1_TP2!B26*LCI_db1_S1!U33)+(supply_chain_S1_TP2!B27*LCI_db1_S1!U34)+(supply_chain_S1_TP2!B28*LCI_db1_S1!U35)+(supply_chain_S1_TP2!B32*LCI_db1_S1!U39))/LCIA_Methods!D11</f>
        <v>0</v>
      </c>
      <c r="L4" s="6">
        <f>(+(supply_chain_S1_TP2!B22*LCI_db1_S1!V29)+(supply_chain_S1_TP2!B23*LCI_db1_S1!V30)+(supply_chain_S1_TP2!B24*LCI_db1_S1!V31)+(supply_chain_S1_TP2!B25*LCI_db1_S1!V32)+(supply_chain_S1_TP2!B26*LCI_db1_S1!V33)+(supply_chain_S1_TP2!B27*LCI_db1_S1!V34)+(supply_chain_S1_TP2!B28*LCI_db1_S1!V35)+(supply_chain_S1_TP2!B32*LCI_db1_S1!V39))/LCIA_Methods!D12</f>
        <v>0</v>
      </c>
      <c r="M4" s="6">
        <f>(+(supply_chain_S1_TP2!B22*LCI_db1_S1!W29)+(supply_chain_S1_TP2!B23*LCI_db1_S1!W30)+(supply_chain_S1_TP2!B24*LCI_db1_S1!W31)+(supply_chain_S1_TP2!B25*LCI_db1_S1!W32)+(supply_chain_S1_TP2!B26*LCI_db1_S1!W33)+(supply_chain_S1_TP2!B27*LCI_db1_S1!W34)+(supply_chain_S1_TP2!B28*LCI_db1_S1!W35)+(supply_chain_S1_TP2!B32*LCI_db1_S1!W39))/LCIA_Methods!D13</f>
        <v>0</v>
      </c>
      <c r="N4" s="6">
        <f>(+(supply_chain_S1_TP2!B22*LCI_db1_S1!X29)+(supply_chain_S1_TP2!B23*LCI_db1_S1!X30)+(supply_chain_S1_TP2!B24*LCI_db1_S1!X31)+(supply_chain_S1_TP2!B25*LCI_db1_S1!X32)+(supply_chain_S1_TP2!B26*LCI_db1_S1!X33)+(supply_chain_S1_TP2!B27*LCI_db1_S1!X34)+(supply_chain_S1_TP2!B28*LCI_db1_S1!X35)+(supply_chain_S1_TP2!B32*LCI_db1_S1!X39))/LCIA_Methods!D14</f>
        <v>0</v>
      </c>
      <c r="O4" s="6">
        <f>(+(supply_chain_S1_TP2!B22*LCI_db1_S1!Y29)+(supply_chain_S1_TP2!B23*LCI_db1_S1!Y30)+(supply_chain_S1_TP2!B24*LCI_db1_S1!Y31)+(supply_chain_S1_TP2!B25*LCI_db1_S1!Y32)+(supply_chain_S1_TP2!B26*LCI_db1_S1!Y33)+(supply_chain_S1_TP2!B27*LCI_db1_S1!Y34)+(supply_chain_S1_TP2!B28*LCI_db1_S1!Y35)+(supply_chain_S1_TP2!B32*LCI_db1_S1!Y39))/LCIA_Methods!D15</f>
        <v>0</v>
      </c>
      <c r="P4" s="6">
        <f>(+(supply_chain_S1_TP2!B22*LCI_db1_S1!Z29)+(supply_chain_S1_TP2!B23*LCI_db1_S1!Z30)+(supply_chain_S1_TP2!B24*LCI_db1_S1!Z31)+(supply_chain_S1_TP2!B25*LCI_db1_S1!Z32)+(supply_chain_S1_TP2!B26*LCI_db1_S1!Z33)+(supply_chain_S1_TP2!B27*LCI_db1_S1!Z34)+(supply_chain_S1_TP2!B28*LCI_db1_S1!Z35)+(supply_chain_S1_TP2!B32*LCI_db1_S1!Z39))/LCIA_Methods!D16</f>
        <v>0</v>
      </c>
      <c r="Q4" s="6">
        <f>(+(supply_chain_S1_TP2!B22*LCI_db1_S1!AA29)+(supply_chain_S1_TP2!B23*LCI_db1_S1!AA30)+(supply_chain_S1_TP2!B24*LCI_db1_S1!AA31)+(supply_chain_S1_TP2!B25*LCI_db1_S1!AA32)+(supply_chain_S1_TP2!B26*LCI_db1_S1!AA33)+(supply_chain_S1_TP2!B27*LCI_db1_S1!AA34)+(supply_chain_S1_TP2!B28*LCI_db1_S1!AA35)+(supply_chain_S1_TP2!B32*LCI_db1_S1!AA39))/LCIA_Methods!D17</f>
        <v>0</v>
      </c>
    </row>
    <row r="5" spans="1:17" x14ac:dyDescent="0.35">
      <c r="A5" s="5" t="s">
        <v>4</v>
      </c>
      <c r="B5" s="6">
        <f>(+(supply_chain_S1_TP3!B22*LCI_db1_S1!L29)+(supply_chain_S1_TP3!B23*LCI_db1_S1!L30)+(supply_chain_S1_TP3!B24*LCI_db1_S1!L31)+(supply_chain_S1_TP3!B25*LCI_db1_S1!L32)+(supply_chain_S1_TP3!B26*LCI_db1_S1!L33)+(supply_chain_S1_TP3!B27*LCI_db1_S1!L34)+(supply_chain_S1_TP3!B28*LCI_db1_S1!L35)+(supply_chain_S1_TP3!B32*LCI_db1_S1!L39))/LCIA_Methods!D2</f>
        <v>0</v>
      </c>
      <c r="C5" s="6">
        <f>(+(supply_chain_S1_TP3!B22*LCI_db1_S1!M29)+(supply_chain_S1_TP3!B23*LCI_db1_S1!M30)+(supply_chain_S1_TP3!B24*LCI_db1_S1!M31)+(supply_chain_S1_TP3!B25*LCI_db1_S1!M32)+(supply_chain_S1_TP3!B26*LCI_db1_S1!M33)+(supply_chain_S1_TP3!B27*LCI_db1_S1!M34)+(supply_chain_S1_TP3!B28*LCI_db1_S1!M35)+(supply_chain_S1_TP3!B32*LCI_db1_S1!M39))/LCIA_Methods!D3</f>
        <v>0</v>
      </c>
      <c r="D5" s="6">
        <f>(+(supply_chain_S1_TP3!B22*LCI_db1_S1!N29)+(supply_chain_S1_TP3!B23*LCI_db1_S1!N30)+(supply_chain_S1_TP3!B24*LCI_db1_S1!N31)+(supply_chain_S1_TP3!B25*LCI_db1_S1!N32)+(supply_chain_S1_TP3!B26*LCI_db1_S1!N33)+(supply_chain_S1_TP3!B27*LCI_db1_S1!N34)+(supply_chain_S1_TP3!B28*LCI_db1_S1!N35)+(supply_chain_S1_TP3!B32*LCI_db1_S1!N39))/LCIA_Methods!D4</f>
        <v>0</v>
      </c>
      <c r="E5" s="6">
        <f>(+(supply_chain_S1_TP3!B22*LCI_db1_S1!O29)+(supply_chain_S1_TP3!B23*LCI_db1_S1!O30)+(supply_chain_S1_TP3!B24*LCI_db1_S1!O31)+(supply_chain_S1_TP3!B25*LCI_db1_S1!O32)+(supply_chain_S1_TP3!B26*LCI_db1_S1!O33)+(supply_chain_S1_TP3!B27*LCI_db1_S1!O34)+(supply_chain_S1_TP3!B28*LCI_db1_S1!O35)+(supply_chain_S1_TP3!B32*LCI_db1_S1!O39))/LCIA_Methods!D5</f>
        <v>0</v>
      </c>
      <c r="F5" s="6">
        <f>(+(supply_chain_S1_TP3!B22*LCI_db1_S1!P29)+(supply_chain_S1_TP3!B23*LCI_db1_S1!P30)+(supply_chain_S1_TP3!B24*LCI_db1_S1!P31)+(supply_chain_S1_TP3!B25*LCI_db1_S1!P32)+(supply_chain_S1_TP3!B26*LCI_db1_S1!P33)+(supply_chain_S1_TP3!B27*LCI_db1_S1!P34)+(supply_chain_S1_TP3!B28*LCI_db1_S1!P35)+(supply_chain_S1_TP3!B32*LCI_db1_S1!P39))/LCIA_Methods!D6</f>
        <v>0</v>
      </c>
      <c r="G5" s="6">
        <f>(+(supply_chain_S1_TP3!B22*LCI_db1_S1!Q29)+(supply_chain_S1_TP3!B23*LCI_db1_S1!Q30)+(supply_chain_S1_TP3!B24*LCI_db1_S1!Q31)+(supply_chain_S1_TP3!B25*LCI_db1_S1!Q32)+(supply_chain_S1_TP3!B26*LCI_db1_S1!Q33)+(supply_chain_S1_TP3!B27*LCI_db1_S1!Q34)+(supply_chain_S1_TP3!B28*LCI_db1_S1!Q35)+(supply_chain_S1_TP3!B32*LCI_db1_S1!Q39))/LCIA_Methods!D7</f>
        <v>0</v>
      </c>
      <c r="H5" s="6">
        <f>(+(supply_chain_S1_TP3!B22*LCI_db1_S1!R29)+(supply_chain_S1_TP3!B23*LCI_db1_S1!R30)+(supply_chain_S1_TP3!B24*LCI_db1_S1!R31)+(supply_chain_S1_TP3!B25*LCI_db1_S1!R32)+(supply_chain_S1_TP3!B26*LCI_db1_S1!R33)+(supply_chain_S1_TP3!B27*LCI_db1_S1!R34)+(supply_chain_S1_TP3!B28*LCI_db1_S1!R35)+(supply_chain_S1_TP3!B32*LCI_db1_S1!R39))/LCIA_Methods!D8</f>
        <v>0</v>
      </c>
      <c r="I5" s="6">
        <f>(+(supply_chain_S1_TP3!B22*LCI_db1_S1!S29)+(supply_chain_S1_TP3!B23*LCI_db1_S1!S30)+(supply_chain_S1_TP3!B24*LCI_db1_S1!S31)+(supply_chain_S1_TP3!B25*LCI_db1_S1!S32)+(supply_chain_S1_TP3!B26*LCI_db1_S1!S33)+(supply_chain_S1_TP3!B27*LCI_db1_S1!S34)+(supply_chain_S1_TP3!B28*LCI_db1_S1!S35)+(supply_chain_S1_TP3!B32*LCI_db1_S1!S39))/LCIA_Methods!D9</f>
        <v>0</v>
      </c>
      <c r="J5" s="6">
        <f>(+(supply_chain_S1_TP3!B22*LCI_db1_S1!T29)+(supply_chain_S1_TP3!B23*LCI_db1_S1!T30)+(supply_chain_S1_TP3!B24*LCI_db1_S1!T31)+(supply_chain_S1_TP3!B25*LCI_db1_S1!T32)+(supply_chain_S1_TP3!B26*LCI_db1_S1!T33)+(supply_chain_S1_TP3!B27*LCI_db1_S1!T34)+(supply_chain_S1_TP3!B28*LCI_db1_S1!T35)+(supply_chain_S1_TP3!B32*LCI_db1_S1!T39))/LCIA_Methods!D10</f>
        <v>0</v>
      </c>
      <c r="K5" s="6">
        <f>(+(supply_chain_S1_TP3!B22*LCI_db1_S1!U29)+(supply_chain_S1_TP3!B23*LCI_db1_S1!U30)+(supply_chain_S1_TP3!B24*LCI_db1_S1!U31)+(supply_chain_S1_TP3!B25*LCI_db1_S1!U32)+(supply_chain_S1_TP3!B26*LCI_db1_S1!U33)+(supply_chain_S1_TP3!B27*LCI_db1_S1!U34)+(supply_chain_S1_TP3!B28*LCI_db1_S1!U35)+(supply_chain_S1_TP3!B32*LCI_db1_S1!U39))/LCIA_Methods!D11</f>
        <v>0</v>
      </c>
      <c r="L5" s="6">
        <f>(+(supply_chain_S1_TP3!B22*LCI_db1_S1!V29)+(supply_chain_S1_TP3!B23*LCI_db1_S1!V30)+(supply_chain_S1_TP3!B24*LCI_db1_S1!V31)+(supply_chain_S1_TP3!B25*LCI_db1_S1!V32)+(supply_chain_S1_TP3!B26*LCI_db1_S1!V33)+(supply_chain_S1_TP3!B27*LCI_db1_S1!V34)+(supply_chain_S1_TP3!B28*LCI_db1_S1!V35)+(supply_chain_S1_TP3!B32*LCI_db1_S1!V39))/LCIA_Methods!D12</f>
        <v>0</v>
      </c>
      <c r="M5" s="6">
        <f>(+(supply_chain_S1_TP3!B22*LCI_db1_S1!W29)+(supply_chain_S1_TP3!B23*LCI_db1_S1!W30)+(supply_chain_S1_TP3!B24*LCI_db1_S1!W31)+(supply_chain_S1_TP3!B25*LCI_db1_S1!W32)+(supply_chain_S1_TP3!B26*LCI_db1_S1!W33)+(supply_chain_S1_TP3!B27*LCI_db1_S1!W34)+(supply_chain_S1_TP3!B28*LCI_db1_S1!W35)+(supply_chain_S1_TP3!B32*LCI_db1_S1!W39))/LCIA_Methods!D13</f>
        <v>0</v>
      </c>
      <c r="N5" s="6">
        <f>(+(supply_chain_S1_TP3!B22*LCI_db1_S1!X29)+(supply_chain_S1_TP3!B23*LCI_db1_S1!X30)+(supply_chain_S1_TP3!B24*LCI_db1_S1!X31)+(supply_chain_S1_TP3!B25*LCI_db1_S1!X32)+(supply_chain_S1_TP3!B26*LCI_db1_S1!X33)+(supply_chain_S1_TP3!B27*LCI_db1_S1!X34)+(supply_chain_S1_TP3!B28*LCI_db1_S1!X35)+(supply_chain_S1_TP3!B32*LCI_db1_S1!X39))/LCIA_Methods!D14</f>
        <v>0</v>
      </c>
      <c r="O5" s="6">
        <f>(+(supply_chain_S1_TP3!B22*LCI_db1_S1!Y29)+(supply_chain_S1_TP3!B23*LCI_db1_S1!Y30)+(supply_chain_S1_TP3!B24*LCI_db1_S1!Y31)+(supply_chain_S1_TP3!B25*LCI_db1_S1!Y32)+(supply_chain_S1_TP3!B26*LCI_db1_S1!Y33)+(supply_chain_S1_TP3!B27*LCI_db1_S1!Y34)+(supply_chain_S1_TP3!B28*LCI_db1_S1!Y35)+(supply_chain_S1_TP3!B32*LCI_db1_S1!Y39))/LCIA_Methods!D15</f>
        <v>0</v>
      </c>
      <c r="P5" s="6">
        <f>(+(supply_chain_S1_TP3!B22*LCI_db1_S1!Z29)+(supply_chain_S1_TP3!B23*LCI_db1_S1!Z30)+(supply_chain_S1_TP3!B24*LCI_db1_S1!Z31)+(supply_chain_S1_TP3!B25*LCI_db1_S1!Z32)+(supply_chain_S1_TP3!B26*LCI_db1_S1!Z33)+(supply_chain_S1_TP3!B27*LCI_db1_S1!Z34)+(supply_chain_S1_TP3!B28*LCI_db1_S1!Z35)+(supply_chain_S1_TP3!B32*LCI_db1_S1!Z39))/LCIA_Methods!D16</f>
        <v>0</v>
      </c>
      <c r="Q5" s="6">
        <f>(+(supply_chain_S1_TP3!B22*LCI_db1_S1!AA29)+(supply_chain_S1_TP3!B23*LCI_db1_S1!AA30)+(supply_chain_S1_TP3!B24*LCI_db1_S1!AA31)+(supply_chain_S1_TP3!B25*LCI_db1_S1!AA32)+(supply_chain_S1_TP3!B26*LCI_db1_S1!AA33)+(supply_chain_S1_TP3!B27*LCI_db1_S1!AA34)+(supply_chain_S1_TP3!B28*LCI_db1_S1!AA35)+(supply_chain_S1_TP3!B32*LCI_db1_S1!AA39))/LCIA_Methods!D17</f>
        <v>0</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OEV_Pathways_db1_S1!B2*VLOOKUP("PAH_RD",Waste_Generation_S3!A1:C100,3,FALSE)</f>
        <v>0.6380608781625754</v>
      </c>
      <c r="C2" s="6">
        <f>OEV_Pathways_db1_S1!C2*VLOOKUP("PAH_RD",Waste_Generation_S3!A1:C100,3,FALSE)</f>
        <v>0.26575915456085192</v>
      </c>
      <c r="D2" s="6">
        <f>OEV_Pathways_db1_S1!D2*VLOOKUP("PAH_RD",Waste_Generation_S3!A1:C100,3,FALSE)</f>
        <v>3.3938038531680736</v>
      </c>
      <c r="E2" s="6">
        <f>OEV_Pathways_db1_S1!E2*VLOOKUP("PAH_RD",Waste_Generation_S3!A1:C100,3,FALSE)</f>
        <v>0.8979732421541371</v>
      </c>
      <c r="F2" s="6">
        <f>OEV_Pathways_db1_S1!F2*VLOOKUP("PAH_RD",Waste_Generation_S3!A1:C100,3,FALSE)</f>
        <v>0.50735370118050405</v>
      </c>
      <c r="G2" s="6">
        <f>OEV_Pathways_db1_S1!G2*VLOOKUP("PAH_RD",Waste_Generation_S3!A1:C100,3,FALSE)</f>
        <v>0.41393999127140862</v>
      </c>
      <c r="H2" s="6">
        <f>OEV_Pathways_db1_S1!H2*VLOOKUP("PAH_RD",Waste_Generation_S3!A1:C100,3,FALSE)</f>
        <v>0.85518559040877906</v>
      </c>
      <c r="I2" s="6">
        <f>OEV_Pathways_db1_S1!I2*VLOOKUP("PAH_RD",Waste_Generation_S3!A1:C100,3,FALSE)</f>
        <v>0.9868287905776616</v>
      </c>
      <c r="J2" s="6">
        <f>OEV_Pathways_db1_S1!J2*VLOOKUP("PAH_RD",Waste_Generation_S3!A1:C100,3,FALSE)</f>
        <v>0.5480709531719179</v>
      </c>
      <c r="K2" s="6">
        <f>OEV_Pathways_db1_S1!K2*VLOOKUP("PAH_RD",Waste_Generation_S3!A1:C100,3,FALSE)</f>
        <v>0.13996032658608332</v>
      </c>
      <c r="L2" s="6">
        <f>OEV_Pathways_db1_S1!L2*VLOOKUP("PAH_RD",Waste_Generation_S3!A1:C100,3,FALSE)</f>
        <v>0.31226075572407813</v>
      </c>
      <c r="M2" s="6">
        <f>OEV_Pathways_db1_S1!M2*VLOOKUP("PAH_RD",Waste_Generation_S3!A1:C100,3,FALSE)</f>
        <v>0.5384805042944889</v>
      </c>
      <c r="N2" s="6">
        <f>OEV_Pathways_db1_S1!N2*VLOOKUP("PAH_RD",Waste_Generation_S3!A1:C100,3,FALSE)</f>
        <v>0.1315143393463987</v>
      </c>
      <c r="O2" s="6">
        <f>OEV_Pathways_db1_S1!O2*VLOOKUP("PAH_RD",Waste_Generation_S3!A1:C100,3,FALSE)</f>
        <v>0.16592102930476629</v>
      </c>
      <c r="P2" s="6">
        <f>OEV_Pathways_db1_S1!P2*VLOOKUP("PAH_RD",Waste_Generation_S3!A1:C100,3,FALSE)</f>
        <v>0.17093347309271389</v>
      </c>
      <c r="Q2" s="6">
        <f>OEV_Pathways_db1_S1!Q2*VLOOKUP("PAH_RD",Waste_Generation_S3!A1:C100,3,FALSE)</f>
        <v>5.9814547324101692</v>
      </c>
    </row>
    <row r="3" spans="1:17" x14ac:dyDescent="0.35">
      <c r="A3" s="5" t="s">
        <v>2</v>
      </c>
      <c r="B3" s="6">
        <f>OEV_Pathways_db1_S1!B3*VLOOKUP("TP1",Waste_Generation_S3!A1:C100,3,FALSE)</f>
        <v>0.10634347969376259</v>
      </c>
      <c r="C3" s="6">
        <f>OEV_Pathways_db1_S1!C3*VLOOKUP("TP1",Waste_Generation_S3!A1:C100,3,FALSE)</f>
        <v>4.429319242680866E-2</v>
      </c>
      <c r="D3" s="6">
        <f>OEV_Pathways_db1_S1!D3*VLOOKUP("TP1",Waste_Generation_S3!A1:C100,3,FALSE)</f>
        <v>0.56563397552801231</v>
      </c>
      <c r="E3" s="6">
        <f>OEV_Pathways_db1_S1!E3*VLOOKUP("TP1",Waste_Generation_S3!A1:C100,3,FALSE)</f>
        <v>0.14966220702568953</v>
      </c>
      <c r="F3" s="6">
        <f>OEV_Pathways_db1_S1!F3*VLOOKUP("TP1",Waste_Generation_S3!A1:C100,3,FALSE)</f>
        <v>8.4558950196750693E-2</v>
      </c>
      <c r="G3" s="6">
        <f>OEV_Pathways_db1_S1!G3*VLOOKUP("TP1",Waste_Generation_S3!A1:C100,3,FALSE)</f>
        <v>6.8989998545234785E-2</v>
      </c>
      <c r="H3" s="6">
        <f>OEV_Pathways_db1_S1!H3*VLOOKUP("TP1",Waste_Generation_S3!A1:C100,3,FALSE)</f>
        <v>0.14253093173479656</v>
      </c>
      <c r="I3" s="6">
        <f>OEV_Pathways_db1_S1!I3*VLOOKUP("TP1",Waste_Generation_S3!A1:C100,3,FALSE)</f>
        <v>0.16447146509627697</v>
      </c>
      <c r="J3" s="6">
        <f>OEV_Pathways_db1_S1!J3*VLOOKUP("TP1",Waste_Generation_S3!A1:C100,3,FALSE)</f>
        <v>9.1345158861986339E-2</v>
      </c>
      <c r="K3" s="6">
        <f>OEV_Pathways_db1_S1!K3*VLOOKUP("TP1",Waste_Generation_S3!A1:C100,3,FALSE)</f>
        <v>2.3326721097680556E-2</v>
      </c>
      <c r="L3" s="6">
        <f>OEV_Pathways_db1_S1!L3*VLOOKUP("TP1",Waste_Generation_S3!A1:C100,3,FALSE)</f>
        <v>5.2043459287346369E-2</v>
      </c>
      <c r="M3" s="6">
        <f>OEV_Pathways_db1_S1!M3*VLOOKUP("TP1",Waste_Generation_S3!A1:C100,3,FALSE)</f>
        <v>8.9746750715748169E-2</v>
      </c>
      <c r="N3" s="6">
        <f>OEV_Pathways_db1_S1!N3*VLOOKUP("TP1",Waste_Generation_S3!A1:C100,3,FALSE)</f>
        <v>2.1919056557733123E-2</v>
      </c>
      <c r="O3" s="6">
        <f>OEV_Pathways_db1_S1!O3*VLOOKUP("TP1",Waste_Generation_S3!A1:C100,3,FALSE)</f>
        <v>2.7653504884127725E-2</v>
      </c>
      <c r="P3" s="6">
        <f>OEV_Pathways_db1_S1!P3*VLOOKUP("TP1",Waste_Generation_S3!A1:C100,3,FALSE)</f>
        <v>2.8488912182118992E-2</v>
      </c>
      <c r="Q3" s="6">
        <f>OEV_Pathways_db1_S1!Q3*VLOOKUP("TP1",Waste_Generation_S3!A1:C100,3,FALSE)</f>
        <v>0.9969091220683618</v>
      </c>
    </row>
    <row r="4" spans="1:17" x14ac:dyDescent="0.35">
      <c r="A4" s="5" t="s">
        <v>3</v>
      </c>
      <c r="B4" s="6">
        <f>OEV_Pathways_db1_S1!B4*VLOOKUP("TP2",Waste_Generation_S3!A1:C100,3,FALSE)</f>
        <v>0.2126869593875251</v>
      </c>
      <c r="C4" s="6">
        <f>OEV_Pathways_db1_S1!C4*VLOOKUP("TP2",Waste_Generation_S3!A1:C100,3,FALSE)</f>
        <v>8.8586384853617292E-2</v>
      </c>
      <c r="D4" s="6">
        <f>OEV_Pathways_db1_S1!D4*VLOOKUP("TP2",Waste_Generation_S3!A1:C100,3,FALSE)</f>
        <v>1.1312679510560242</v>
      </c>
      <c r="E4" s="6">
        <f>OEV_Pathways_db1_S1!E4*VLOOKUP("TP2",Waste_Generation_S3!A1:C100,3,FALSE)</f>
        <v>0.29932441405137894</v>
      </c>
      <c r="F4" s="6">
        <f>OEV_Pathways_db1_S1!F4*VLOOKUP("TP2",Waste_Generation_S3!A1:C100,3,FALSE)</f>
        <v>0.1691179003935013</v>
      </c>
      <c r="G4" s="6">
        <f>OEV_Pathways_db1_S1!G4*VLOOKUP("TP2",Waste_Generation_S3!A1:C100,3,FALSE)</f>
        <v>0.13797999709046951</v>
      </c>
      <c r="H4" s="6">
        <f>OEV_Pathways_db1_S1!H4*VLOOKUP("TP2",Waste_Generation_S3!A1:C100,3,FALSE)</f>
        <v>0.285061863469593</v>
      </c>
      <c r="I4" s="6">
        <f>OEV_Pathways_db1_S1!I4*VLOOKUP("TP2",Waste_Generation_S3!A1:C100,3,FALSE)</f>
        <v>0.32894293019255377</v>
      </c>
      <c r="J4" s="6">
        <f>OEV_Pathways_db1_S1!J4*VLOOKUP("TP2",Waste_Generation_S3!A1:C100,3,FALSE)</f>
        <v>0.18269031772397262</v>
      </c>
      <c r="K4" s="6">
        <f>OEV_Pathways_db1_S1!K4*VLOOKUP("TP2",Waste_Generation_S3!A1:C100,3,FALSE)</f>
        <v>4.6653442195361092E-2</v>
      </c>
      <c r="L4" s="6">
        <f>OEV_Pathways_db1_S1!L4*VLOOKUP("TP2",Waste_Generation_S3!A1:C100,3,FALSE)</f>
        <v>0.10408691857469268</v>
      </c>
      <c r="M4" s="6">
        <f>OEV_Pathways_db1_S1!M4*VLOOKUP("TP2",Waste_Generation_S3!A1:C100,3,FALSE)</f>
        <v>0.17949350143149628</v>
      </c>
      <c r="N4" s="6">
        <f>OEV_Pathways_db1_S1!N4*VLOOKUP("TP2",Waste_Generation_S3!A1:C100,3,FALSE)</f>
        <v>4.3838113115466225E-2</v>
      </c>
      <c r="O4" s="6">
        <f>OEV_Pathways_db1_S1!O4*VLOOKUP("TP2",Waste_Generation_S3!A1:C100,3,FALSE)</f>
        <v>5.5307009768255429E-2</v>
      </c>
      <c r="P4" s="6">
        <f>OEV_Pathways_db1_S1!P4*VLOOKUP("TP2",Waste_Generation_S3!A1:C100,3,FALSE)</f>
        <v>5.6977824364237963E-2</v>
      </c>
      <c r="Q4" s="6">
        <f>OEV_Pathways_db1_S1!Q4*VLOOKUP("TP2",Waste_Generation_S3!A1:C100,3,FALSE)</f>
        <v>1.9938182441367227</v>
      </c>
    </row>
    <row r="5" spans="1:17" x14ac:dyDescent="0.35">
      <c r="A5" s="5" t="s">
        <v>4</v>
      </c>
      <c r="B5" s="6">
        <f>OEV_Pathways_db1_S1!B5*VLOOKUP("TP3",Waste_Generation_S3!A1:C100,3,FALSE)</f>
        <v>0.3190304390812877</v>
      </c>
      <c r="C5" s="6">
        <f>OEV_Pathways_db1_S1!C5*VLOOKUP("TP3",Waste_Generation_S3!A1:C100,3,FALSE)</f>
        <v>0.13287957728042596</v>
      </c>
      <c r="D5" s="6">
        <f>OEV_Pathways_db1_S1!D5*VLOOKUP("TP3",Waste_Generation_S3!A1:C100,3,FALSE)</f>
        <v>1.6969019265840364</v>
      </c>
      <c r="E5" s="6">
        <f>OEV_Pathways_db1_S1!E5*VLOOKUP("TP3",Waste_Generation_S3!A1:C100,3,FALSE)</f>
        <v>0.44898662107706849</v>
      </c>
      <c r="F5" s="6">
        <f>OEV_Pathways_db1_S1!F5*VLOOKUP("TP3",Waste_Generation_S3!A1:C100,3,FALSE)</f>
        <v>0.25367685059025202</v>
      </c>
      <c r="G5" s="6">
        <f>OEV_Pathways_db1_S1!G5*VLOOKUP("TP3",Waste_Generation_S3!A1:C100,3,FALSE)</f>
        <v>0.20696999563570431</v>
      </c>
      <c r="H5" s="6">
        <f>OEV_Pathways_db1_S1!H5*VLOOKUP("TP3",Waste_Generation_S3!A1:C100,3,FALSE)</f>
        <v>0.42759279520438953</v>
      </c>
      <c r="I5" s="6">
        <f>OEV_Pathways_db1_S1!I5*VLOOKUP("TP3",Waste_Generation_S3!A1:C100,3,FALSE)</f>
        <v>0.49341439528883074</v>
      </c>
      <c r="J5" s="6">
        <f>OEV_Pathways_db1_S1!J5*VLOOKUP("TP3",Waste_Generation_S3!A1:C100,3,FALSE)</f>
        <v>0.27403547658595895</v>
      </c>
      <c r="K5" s="6">
        <f>OEV_Pathways_db1_S1!K5*VLOOKUP("TP3",Waste_Generation_S3!A1:C100,3,FALSE)</f>
        <v>6.9980163293041645E-2</v>
      </c>
      <c r="L5" s="6">
        <f>OEV_Pathways_db1_S1!L5*VLOOKUP("TP3",Waste_Generation_S3!A1:C100,3,FALSE)</f>
        <v>0.15613037786203907</v>
      </c>
      <c r="M5" s="6">
        <f>OEV_Pathways_db1_S1!M5*VLOOKUP("TP3",Waste_Generation_S3!A1:C100,3,FALSE)</f>
        <v>0.26924025214724445</v>
      </c>
      <c r="N5" s="6">
        <f>OEV_Pathways_db1_S1!N5*VLOOKUP("TP3",Waste_Generation_S3!A1:C100,3,FALSE)</f>
        <v>6.5757169673199348E-2</v>
      </c>
      <c r="O5" s="6">
        <f>OEV_Pathways_db1_S1!O5*VLOOKUP("TP3",Waste_Generation_S3!A1:C100,3,FALSE)</f>
        <v>8.2960514652383147E-2</v>
      </c>
      <c r="P5" s="6">
        <f>OEV_Pathways_db1_S1!P5*VLOOKUP("TP3",Waste_Generation_S3!A1:C100,3,FALSE)</f>
        <v>8.5466736546356947E-2</v>
      </c>
      <c r="Q5" s="6">
        <f>OEV_Pathways_db1_S1!Q5*VLOOKUP("TP3",Waste_Generation_S3!A1:C100,3,FALSE)</f>
        <v>2.9907273662050846</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CA_Pathways_db1_S2!B2-TUM_db1_S2_Util!B2</f>
        <v>0.62552827119143761</v>
      </c>
      <c r="C2" s="6">
        <f>CA_Pathways_db1_S2!C2-TUM_db1_S2_Util!C2</f>
        <v>1.4061745564336033E-2</v>
      </c>
      <c r="D2" s="6">
        <f>CA_Pathways_db1_S2!D2-TUM_db1_S2_Util!D2</f>
        <v>1.2890086663496987</v>
      </c>
      <c r="E2" s="6">
        <f>CA_Pathways_db1_S2!E2-TUM_db1_S2_Util!E2</f>
        <v>0.30962303084621839</v>
      </c>
      <c r="F2" s="6">
        <f>CA_Pathways_db1_S2!F2-TUM_db1_S2_Util!F2</f>
        <v>0.2439524484839691</v>
      </c>
      <c r="G2" s="6">
        <f>CA_Pathways_db1_S2!G2-TUM_db1_S2_Util!G2</f>
        <v>2.2142246395387779E-2</v>
      </c>
      <c r="H2" s="6">
        <f>CA_Pathways_db1_S2!H2-TUM_db1_S2_Util!H2</f>
        <v>0.20620877099726112</v>
      </c>
      <c r="I2" s="6">
        <f>CA_Pathways_db1_S2!I2-TUM_db1_S2_Util!I2</f>
        <v>0.14334920666981782</v>
      </c>
      <c r="J2" s="6">
        <f>CA_Pathways_db1_S2!J2-TUM_db1_S2_Util!J2</f>
        <v>0.15216380474836563</v>
      </c>
      <c r="K2" s="6">
        <f>CA_Pathways_db1_S2!K2-TUM_db1_S2_Util!K2</f>
        <v>4.6729304409793199E-2</v>
      </c>
      <c r="L2" s="6">
        <f>CA_Pathways_db1_S2!L2-TUM_db1_S2_Util!L2</f>
        <v>0.10205330067485777</v>
      </c>
      <c r="M2" s="6">
        <f>CA_Pathways_db1_S2!M2-TUM_db1_S2_Util!M2</f>
        <v>0.22459664383595473</v>
      </c>
      <c r="N2" s="6">
        <f>CA_Pathways_db1_S2!N2-TUM_db1_S2_Util!N2</f>
        <v>6.190848717048978E-2</v>
      </c>
      <c r="O2" s="6">
        <f>CA_Pathways_db1_S2!O2-TUM_db1_S2_Util!O2</f>
        <v>1.7658393801999642E-2</v>
      </c>
      <c r="P2" s="6">
        <f>CA_Pathways_db1_S2!P2-TUM_db1_S2_Util!P2</f>
        <v>6.3320509941659345E-2</v>
      </c>
      <c r="Q2" s="6">
        <f>CA_Pathways_db1_S2!Q2-TUM_db1_S2_Util!Q2</f>
        <v>0.46213383024720422</v>
      </c>
    </row>
    <row r="3" spans="1:17" x14ac:dyDescent="0.35">
      <c r="A3" s="5" t="s">
        <v>2</v>
      </c>
      <c r="B3" s="6">
        <f>CA_Pathways_db1_S2!B3-TUM_db1_S2_Util!B3</f>
        <v>0.40475002481045763</v>
      </c>
      <c r="C3" s="6">
        <f>CA_Pathways_db1_S2!C3-TUM_db1_S2_Util!C3</f>
        <v>1.2920555567956724E-3</v>
      </c>
      <c r="D3" s="6">
        <f>CA_Pathways_db1_S2!D3-TUM_db1_S2_Util!D3</f>
        <v>0.31302627536713767</v>
      </c>
      <c r="E3" s="6">
        <f>CA_Pathways_db1_S2!E3-TUM_db1_S2_Util!E3</f>
        <v>2.1713727550455697E-2</v>
      </c>
      <c r="F3" s="6">
        <f>CA_Pathways_db1_S2!F3-TUM_db1_S2_Util!F3</f>
        <v>4.5540944569870921E-3</v>
      </c>
      <c r="G3" s="6">
        <f>CA_Pathways_db1_S2!G3-TUM_db1_S2_Util!G3</f>
        <v>7.938332551372957E-4</v>
      </c>
      <c r="H3" s="6">
        <f>CA_Pathways_db1_S2!H3-TUM_db1_S2_Util!H3</f>
        <v>-9.7571260996387257E-3</v>
      </c>
      <c r="I3" s="6">
        <f>CA_Pathways_db1_S2!I3-TUM_db1_S2_Util!I3</f>
        <v>-5.804146972862162E-4</v>
      </c>
      <c r="J3" s="6">
        <f>CA_Pathways_db1_S2!J3-TUM_db1_S2_Util!J3</f>
        <v>-9.9431396764129015E-3</v>
      </c>
      <c r="K3" s="6">
        <f>CA_Pathways_db1_S2!K3-TUM_db1_S2_Util!K3</f>
        <v>2.6623289971859788E-2</v>
      </c>
      <c r="L3" s="6">
        <f>CA_Pathways_db1_S2!L3-TUM_db1_S2_Util!L3</f>
        <v>-5.8236503343280406E-3</v>
      </c>
      <c r="M3" s="6">
        <f>CA_Pathways_db1_S2!M3-TUM_db1_S2_Util!M3</f>
        <v>4.5090804676466301E-3</v>
      </c>
      <c r="N3" s="6">
        <f>CA_Pathways_db1_S2!N3-TUM_db1_S2_Util!N3</f>
        <v>-1.7431095920356901E-4</v>
      </c>
      <c r="O3" s="6">
        <f>CA_Pathways_db1_S2!O3-TUM_db1_S2_Util!O3</f>
        <v>6.0560184111764538E-3</v>
      </c>
      <c r="P3" s="6">
        <f>CA_Pathways_db1_S2!P3-TUM_db1_S2_Util!P3</f>
        <v>1.2241721632656176E-2</v>
      </c>
      <c r="Q3" s="6">
        <f>CA_Pathways_db1_S2!Q3-TUM_db1_S2_Util!Q3</f>
        <v>0.11222504504107517</v>
      </c>
    </row>
    <row r="4" spans="1:17" x14ac:dyDescent="0.35">
      <c r="A4" s="5" t="s">
        <v>3</v>
      </c>
      <c r="B4" s="6">
        <f>CA_Pathways_db1_S2!B4-TUM_db1_S2_Util!B4</f>
        <v>9.1004393298831351E-2</v>
      </c>
      <c r="C4" s="6">
        <f>CA_Pathways_db1_S2!C4-TUM_db1_S2_Util!C4</f>
        <v>5.1471566222214054E-3</v>
      </c>
      <c r="D4" s="6">
        <f>CA_Pathways_db1_S2!D4-TUM_db1_S2_Util!D4</f>
        <v>0.32239490222933553</v>
      </c>
      <c r="E4" s="6">
        <f>CA_Pathways_db1_S2!E4-TUM_db1_S2_Util!E4</f>
        <v>0.13902205284108324</v>
      </c>
      <c r="F4" s="6">
        <f>CA_Pathways_db1_S2!F4-TUM_db1_S2_Util!F4</f>
        <v>9.5123267021182026E-2</v>
      </c>
      <c r="G4" s="6">
        <f>CA_Pathways_db1_S2!G4-TUM_db1_S2_Util!G4</f>
        <v>8.5821217470831521E-3</v>
      </c>
      <c r="H4" s="6">
        <f>CA_Pathways_db1_S2!H4-TUM_db1_S2_Util!H4</f>
        <v>8.1920880409180927E-2</v>
      </c>
      <c r="I4" s="6">
        <f>CA_Pathways_db1_S2!I4-TUM_db1_S2_Util!I4</f>
        <v>5.3390705064238368E-2</v>
      </c>
      <c r="J4" s="6">
        <f>CA_Pathways_db1_S2!J4-TUM_db1_S2_Util!J4</f>
        <v>5.9887504064966179E-2</v>
      </c>
      <c r="K4" s="6">
        <f>CA_Pathways_db1_S2!K4-TUM_db1_S2_Util!K4</f>
        <v>6.7889432529100692E-3</v>
      </c>
      <c r="L4" s="6">
        <f>CA_Pathways_db1_S2!L4-TUM_db1_S2_Util!L4</f>
        <v>4.0525887589023923E-2</v>
      </c>
      <c r="M4" s="6">
        <f>CA_Pathways_db1_S2!M4-TUM_db1_S2_Util!M4</f>
        <v>0.10937387260215529</v>
      </c>
      <c r="N4" s="6">
        <f>CA_Pathways_db1_S2!N4-TUM_db1_S2_Util!N4</f>
        <v>2.5429830237132679E-2</v>
      </c>
      <c r="O4" s="6">
        <f>CA_Pathways_db1_S2!O4-TUM_db1_S2_Util!O4</f>
        <v>4.3764481748151578E-3</v>
      </c>
      <c r="P4" s="6">
        <f>CA_Pathways_db1_S2!P4-TUM_db1_S2_Util!P4</f>
        <v>1.6128497409227897E-2</v>
      </c>
      <c r="Q4" s="6">
        <f>CA_Pathways_db1_S2!Q4-TUM_db1_S2_Util!Q4</f>
        <v>0.13684449748658295</v>
      </c>
    </row>
    <row r="5" spans="1:17" x14ac:dyDescent="0.35">
      <c r="A5" s="5" t="s">
        <v>4</v>
      </c>
      <c r="B5" s="6">
        <f>CA_Pathways_db1_S2!B5-TUM_db1_S2_Util!B5</f>
        <v>0.12977385308214856</v>
      </c>
      <c r="C5" s="6">
        <f>CA_Pathways_db1_S2!C5-TUM_db1_S2_Util!C5</f>
        <v>7.6225333853189563E-3</v>
      </c>
      <c r="D5" s="6">
        <f>CA_Pathways_db1_S2!D5-TUM_db1_S2_Util!D5</f>
        <v>0.65358748875322537</v>
      </c>
      <c r="E5" s="6">
        <f>CA_Pathways_db1_S2!E5-TUM_db1_S2_Util!E5</f>
        <v>0.14888725045467946</v>
      </c>
      <c r="F5" s="6">
        <f>CA_Pathways_db1_S2!F5-TUM_db1_S2_Util!F5</f>
        <v>0.14427508700579994</v>
      </c>
      <c r="G5" s="6">
        <f>CA_Pathways_db1_S2!G5-TUM_db1_S2_Util!G5</f>
        <v>1.2766291393167328E-2</v>
      </c>
      <c r="H5" s="6">
        <f>CA_Pathways_db1_S2!H5-TUM_db1_S2_Util!H5</f>
        <v>0.1340450166877189</v>
      </c>
      <c r="I5" s="6">
        <f>CA_Pathways_db1_S2!I5-TUM_db1_S2_Util!I5</f>
        <v>9.0538916302865646E-2</v>
      </c>
      <c r="J5" s="6">
        <f>CA_Pathways_db1_S2!J5-TUM_db1_S2_Util!J5</f>
        <v>0.10221944035981237</v>
      </c>
      <c r="K5" s="6">
        <f>CA_Pathways_db1_S2!K5-TUM_db1_S2_Util!K5</f>
        <v>1.3317071185023347E-2</v>
      </c>
      <c r="L5" s="6">
        <f>CA_Pathways_db1_S2!L5-TUM_db1_S2_Util!L5</f>
        <v>6.735106342016188E-2</v>
      </c>
      <c r="M5" s="6">
        <f>CA_Pathways_db1_S2!M5-TUM_db1_S2_Util!M5</f>
        <v>0.1107136907661528</v>
      </c>
      <c r="N5" s="6">
        <f>CA_Pathways_db1_S2!N5-TUM_db1_S2_Util!N5</f>
        <v>3.6652967892560666E-2</v>
      </c>
      <c r="O5" s="6">
        <f>CA_Pathways_db1_S2!O5-TUM_db1_S2_Util!O5</f>
        <v>7.2259272160080301E-3</v>
      </c>
      <c r="P5" s="6">
        <f>CA_Pathways_db1_S2!P5-TUM_db1_S2_Util!P5</f>
        <v>3.495029089977527E-2</v>
      </c>
      <c r="Q5" s="6">
        <f>CA_Pathways_db1_S2!Q5-TUM_db1_S2_Util!Q5</f>
        <v>0.21306428771954608</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2_PAH_RD!B22*LCI_db1_S2!L29)+(supply_chain_S2_PAH_RD!B23*LCI_db1_S2!L30)+(supply_chain_S2_PAH_RD!B24*LCI_db1_S2!L31)+(supply_chain_S2_PAH_RD!B25*LCI_db1_S2!L32)+(supply_chain_S2_PAH_RD!B26*LCI_db1_S2!L33)+(supply_chain_S2_PAH_RD!B27*LCI_db1_S2!L34)+(supply_chain_S2_PAH_RD!B28*LCI_db1_S2!L35)+(supply_chain_S2_PAH_RD!B32*LCI_db1_S2!L39))/LCIA_Methods!D2</f>
        <v>-0.14932231884886021</v>
      </c>
      <c r="C2" s="6">
        <f>(+(supply_chain_S2_PAH_RD!B22*LCI_db1_S2!M29)+(supply_chain_S2_PAH_RD!B23*LCI_db1_S2!M30)+(supply_chain_S2_PAH_RD!B24*LCI_db1_S2!M31)+(supply_chain_S2_PAH_RD!B25*LCI_db1_S2!M32)+(supply_chain_S2_PAH_RD!B26*LCI_db1_S2!M33)+(supply_chain_S2_PAH_RD!B27*LCI_db1_S2!M34)+(supply_chain_S2_PAH_RD!B28*LCI_db1_S2!M35)+(supply_chain_S2_PAH_RD!B32*LCI_db1_S2!M39))/LCIA_Methods!D3</f>
        <v>-5.5010829966145817E-3</v>
      </c>
      <c r="D2" s="6">
        <f>(+(supply_chain_S2_PAH_RD!B22*LCI_db1_S2!N29)+(supply_chain_S2_PAH_RD!B23*LCI_db1_S2!N30)+(supply_chain_S2_PAH_RD!B24*LCI_db1_S2!N31)+(supply_chain_S2_PAH_RD!B25*LCI_db1_S2!N32)+(supply_chain_S2_PAH_RD!B26*LCI_db1_S2!N33)+(supply_chain_S2_PAH_RD!B27*LCI_db1_S2!N34)+(supply_chain_S2_PAH_RD!B28*LCI_db1_S2!N35)+(supply_chain_S2_PAH_RD!B32*LCI_db1_S2!N39))/LCIA_Methods!D4</f>
        <v>-0.30305049776589427</v>
      </c>
      <c r="E2" s="6">
        <f>(+(supply_chain_S2_PAH_RD!B22*LCI_db1_S2!O29)+(supply_chain_S2_PAH_RD!B23*LCI_db1_S2!O30)+(supply_chain_S2_PAH_RD!B24*LCI_db1_S2!O31)+(supply_chain_S2_PAH_RD!B25*LCI_db1_S2!O32)+(supply_chain_S2_PAH_RD!B26*LCI_db1_S2!O33)+(supply_chain_S2_PAH_RD!B27*LCI_db1_S2!O34)+(supply_chain_S2_PAH_RD!B28*LCI_db1_S2!O35)+(supply_chain_S2_PAH_RD!B32*LCI_db1_S2!O39))/LCIA_Methods!D5</f>
        <v>-6.1009880647140156E-2</v>
      </c>
      <c r="F2" s="6">
        <f>(+(supply_chain_S2_PAH_RD!B22*LCI_db1_S2!P29)+(supply_chain_S2_PAH_RD!B23*LCI_db1_S2!P30)+(supply_chain_S2_PAH_RD!B24*LCI_db1_S2!P31)+(supply_chain_S2_PAH_RD!B25*LCI_db1_S2!P32)+(supply_chain_S2_PAH_RD!B26*LCI_db1_S2!P33)+(supply_chain_S2_PAH_RD!B27*LCI_db1_S2!P34)+(supply_chain_S2_PAH_RD!B28*LCI_db1_S2!P35)+(supply_chain_S2_PAH_RD!B32*LCI_db1_S2!P39))/LCIA_Methods!D6</f>
        <v>-1.8030841981676763E-2</v>
      </c>
      <c r="G2" s="6">
        <f>(+(supply_chain_S2_PAH_RD!B22*LCI_db1_S2!Q29)+(supply_chain_S2_PAH_RD!B23*LCI_db1_S2!Q30)+(supply_chain_S2_PAH_RD!B24*LCI_db1_S2!Q31)+(supply_chain_S2_PAH_RD!B25*LCI_db1_S2!Q32)+(supply_chain_S2_PAH_RD!B26*LCI_db1_S2!Q33)+(supply_chain_S2_PAH_RD!B27*LCI_db1_S2!Q34)+(supply_chain_S2_PAH_RD!B28*LCI_db1_S2!Q35)+(supply_chain_S2_PAH_RD!B32*LCI_db1_S2!Q39))/LCIA_Methods!D7</f>
        <v>-3.06691708154812E-3</v>
      </c>
      <c r="H2" s="6">
        <f>(+(supply_chain_S2_PAH_RD!B22*LCI_db1_S2!R29)+(supply_chain_S2_PAH_RD!B23*LCI_db1_S2!R30)+(supply_chain_S2_PAH_RD!B24*LCI_db1_S2!R31)+(supply_chain_S2_PAH_RD!B25*LCI_db1_S2!R32)+(supply_chain_S2_PAH_RD!B26*LCI_db1_S2!R33)+(supply_chain_S2_PAH_RD!B27*LCI_db1_S2!R34)+(supply_chain_S2_PAH_RD!B28*LCI_db1_S2!R35)+(supply_chain_S2_PAH_RD!B32*LCI_db1_S2!R39))/LCIA_Methods!D8</f>
        <v>-5.3250020394590654E-2</v>
      </c>
      <c r="I2" s="6">
        <f>(+(supply_chain_S2_PAH_RD!B22*LCI_db1_S2!S29)+(supply_chain_S2_PAH_RD!B23*LCI_db1_S2!S30)+(supply_chain_S2_PAH_RD!B24*LCI_db1_S2!S31)+(supply_chain_S2_PAH_RD!B25*LCI_db1_S2!S32)+(supply_chain_S2_PAH_RD!B26*LCI_db1_S2!S33)+(supply_chain_S2_PAH_RD!B27*LCI_db1_S2!S34)+(supply_chain_S2_PAH_RD!B28*LCI_db1_S2!S35)+(supply_chain_S2_PAH_RD!B32*LCI_db1_S2!S39))/LCIA_Methods!D9</f>
        <v>-3.8598777304015827E-2</v>
      </c>
      <c r="J2" s="6">
        <f>(+(supply_chain_S2_PAH_RD!B22*LCI_db1_S2!T29)+(supply_chain_S2_PAH_RD!B23*LCI_db1_S2!T30)+(supply_chain_S2_PAH_RD!B24*LCI_db1_S2!T31)+(supply_chain_S2_PAH_RD!B25*LCI_db1_S2!T32)+(supply_chain_S2_PAH_RD!B26*LCI_db1_S2!T33)+(supply_chain_S2_PAH_RD!B27*LCI_db1_S2!T34)+(supply_chain_S2_PAH_RD!B28*LCI_db1_S2!T35)+(supply_chain_S2_PAH_RD!B32*LCI_db1_S2!T39))/LCIA_Methods!D10</f>
        <v>-4.4789560605881996E-2</v>
      </c>
      <c r="K2" s="6">
        <f>(+(supply_chain_S2_PAH_RD!B22*LCI_db1_S2!U29)+(supply_chain_S2_PAH_RD!B23*LCI_db1_S2!U30)+(supply_chain_S2_PAH_RD!B24*LCI_db1_S2!U31)+(supply_chain_S2_PAH_RD!B25*LCI_db1_S2!U32)+(supply_chain_S2_PAH_RD!B26*LCI_db1_S2!U33)+(supply_chain_S2_PAH_RD!B27*LCI_db1_S2!U34)+(supply_chain_S2_PAH_RD!B28*LCI_db1_S2!U35)+(supply_chain_S2_PAH_RD!B32*LCI_db1_S2!U39))/LCIA_Methods!D11</f>
        <v>-1.8116861813647585E-2</v>
      </c>
      <c r="L2" s="6">
        <f>(+(supply_chain_S2_PAH_RD!B22*LCI_db1_S2!V29)+(supply_chain_S2_PAH_RD!B23*LCI_db1_S2!V30)+(supply_chain_S2_PAH_RD!B24*LCI_db1_S2!V31)+(supply_chain_S2_PAH_RD!B25*LCI_db1_S2!V32)+(supply_chain_S2_PAH_RD!B26*LCI_db1_S2!V33)+(supply_chain_S2_PAH_RD!B27*LCI_db1_S2!V34)+(supply_chain_S2_PAH_RD!B28*LCI_db1_S2!V35)+(supply_chain_S2_PAH_RD!B32*LCI_db1_S2!V39))/LCIA_Methods!D12</f>
        <v>-2.4693629118283347E-2</v>
      </c>
      <c r="M2" s="6">
        <f>(+(supply_chain_S2_PAH_RD!B22*LCI_db1_S2!W29)+(supply_chain_S2_PAH_RD!B23*LCI_db1_S2!W30)+(supply_chain_S2_PAH_RD!B24*LCI_db1_S2!W31)+(supply_chain_S2_PAH_RD!B25*LCI_db1_S2!W32)+(supply_chain_S2_PAH_RD!B26*LCI_db1_S2!W33)+(supply_chain_S2_PAH_RD!B27*LCI_db1_S2!W34)+(supply_chain_S2_PAH_RD!B28*LCI_db1_S2!W35)+(supply_chain_S2_PAH_RD!B32*LCI_db1_S2!W39))/LCIA_Methods!D13</f>
        <v>-1.8095065170119218E-2</v>
      </c>
      <c r="N2" s="6">
        <f>(+(supply_chain_S2_PAH_RD!B22*LCI_db1_S2!X29)+(supply_chain_S2_PAH_RD!B23*LCI_db1_S2!X30)+(supply_chain_S2_PAH_RD!B24*LCI_db1_S2!X31)+(supply_chain_S2_PAH_RD!B25*LCI_db1_S2!X32)+(supply_chain_S2_PAH_RD!B26*LCI_db1_S2!X33)+(supply_chain_S2_PAH_RD!B27*LCI_db1_S2!X34)+(supply_chain_S2_PAH_RD!B28*LCI_db1_S2!X35)+(supply_chain_S2_PAH_RD!B32*LCI_db1_S2!X39))/LCIA_Methods!D14</f>
        <v>-2.4666814668212671E-3</v>
      </c>
      <c r="O2" s="6">
        <f>(+(supply_chain_S2_PAH_RD!B22*LCI_db1_S2!Y29)+(supply_chain_S2_PAH_RD!B23*LCI_db1_S2!Y30)+(supply_chain_S2_PAH_RD!B24*LCI_db1_S2!Y31)+(supply_chain_S2_PAH_RD!B25*LCI_db1_S2!Y32)+(supply_chain_S2_PAH_RD!B26*LCI_db1_S2!Y33)+(supply_chain_S2_PAH_RD!B27*LCI_db1_S2!Y34)+(supply_chain_S2_PAH_RD!B28*LCI_db1_S2!Y35)+(supply_chain_S2_PAH_RD!B32*LCI_db1_S2!Y39))/LCIA_Methods!D15</f>
        <v>-1.8858531269075808E-2</v>
      </c>
      <c r="P2" s="6">
        <f>(+(supply_chain_S2_PAH_RD!B22*LCI_db1_S2!Z29)+(supply_chain_S2_PAH_RD!B23*LCI_db1_S2!Z30)+(supply_chain_S2_PAH_RD!B24*LCI_db1_S2!Z31)+(supply_chain_S2_PAH_RD!B25*LCI_db1_S2!Z32)+(supply_chain_S2_PAH_RD!B26*LCI_db1_S2!Z33)+(supply_chain_S2_PAH_RD!B27*LCI_db1_S2!Z34)+(supply_chain_S2_PAH_RD!B28*LCI_db1_S2!Z35)+(supply_chain_S2_PAH_RD!B32*LCI_db1_S2!Z39))/LCIA_Methods!D16</f>
        <v>-2.0466504443567488E-2</v>
      </c>
      <c r="Q2" s="6">
        <f>(+(supply_chain_S2_PAH_RD!B22*LCI_db1_S2!AA29)+(supply_chain_S2_PAH_RD!B23*LCI_db1_S2!AA30)+(supply_chain_S2_PAH_RD!B24*LCI_db1_S2!AA31)+(supply_chain_S2_PAH_RD!B25*LCI_db1_S2!AA32)+(supply_chain_S2_PAH_RD!B26*LCI_db1_S2!AA33)+(supply_chain_S2_PAH_RD!B27*LCI_db1_S2!AA34)+(supply_chain_S2_PAH_RD!B28*LCI_db1_S2!AA35)+(supply_chain_S2_PAH_RD!B32*LCI_db1_S2!AA39))/LCIA_Methods!D17</f>
        <v>-0.32138049820220527</v>
      </c>
    </row>
    <row r="3" spans="1:17" x14ac:dyDescent="0.35">
      <c r="A3" s="5" t="s">
        <v>2</v>
      </c>
      <c r="B3" s="6">
        <f>(+(supply_chain_S2_TP1!B22*LCI_db1_S2!L29)+(supply_chain_S2_TP1!B23*LCI_db1_S2!L30)+(supply_chain_S2_TP1!B24*LCI_db1_S2!L31)+(supply_chain_S2_TP1!B25*LCI_db1_S2!L32)+(supply_chain_S2_TP1!B26*LCI_db1_S2!L33)+(supply_chain_S2_TP1!B27*LCI_db1_S2!L34)+(supply_chain_S2_TP1!B28*LCI_db1_S2!L35)+(supply_chain_S2_TP1!B32*LCI_db1_S2!L39))/LCIA_Methods!D2</f>
        <v>-0.14932231884886021</v>
      </c>
      <c r="C3" s="6">
        <f>(+(supply_chain_S2_TP1!B22*LCI_db1_S2!M29)+(supply_chain_S2_TP1!B23*LCI_db1_S2!M30)+(supply_chain_S2_TP1!B24*LCI_db1_S2!M31)+(supply_chain_S2_TP1!B25*LCI_db1_S2!M32)+(supply_chain_S2_TP1!B26*LCI_db1_S2!M33)+(supply_chain_S2_TP1!B27*LCI_db1_S2!M34)+(supply_chain_S2_TP1!B28*LCI_db1_S2!M35)+(supply_chain_S2_TP1!B32*LCI_db1_S2!M39))/LCIA_Methods!D3</f>
        <v>-5.5010829966145817E-3</v>
      </c>
      <c r="D3" s="6">
        <f>(+(supply_chain_S2_TP1!B22*LCI_db1_S2!N29)+(supply_chain_S2_TP1!B23*LCI_db1_S2!N30)+(supply_chain_S2_TP1!B24*LCI_db1_S2!N31)+(supply_chain_S2_TP1!B25*LCI_db1_S2!N32)+(supply_chain_S2_TP1!B26*LCI_db1_S2!N33)+(supply_chain_S2_TP1!B27*LCI_db1_S2!N34)+(supply_chain_S2_TP1!B28*LCI_db1_S2!N35)+(supply_chain_S2_TP1!B32*LCI_db1_S2!N39))/LCIA_Methods!D4</f>
        <v>-0.30305049776589427</v>
      </c>
      <c r="E3" s="6">
        <f>(+(supply_chain_S2_TP1!B22*LCI_db1_S2!O29)+(supply_chain_S2_TP1!B23*LCI_db1_S2!O30)+(supply_chain_S2_TP1!B24*LCI_db1_S2!O31)+(supply_chain_S2_TP1!B25*LCI_db1_S2!O32)+(supply_chain_S2_TP1!B26*LCI_db1_S2!O33)+(supply_chain_S2_TP1!B27*LCI_db1_S2!O34)+(supply_chain_S2_TP1!B28*LCI_db1_S2!O35)+(supply_chain_S2_TP1!B32*LCI_db1_S2!O39))/LCIA_Methods!D5</f>
        <v>-6.1009880647140156E-2</v>
      </c>
      <c r="F3" s="6">
        <f>(+(supply_chain_S2_TP1!B22*LCI_db1_S2!P29)+(supply_chain_S2_TP1!B23*LCI_db1_S2!P30)+(supply_chain_S2_TP1!B24*LCI_db1_S2!P31)+(supply_chain_S2_TP1!B25*LCI_db1_S2!P32)+(supply_chain_S2_TP1!B26*LCI_db1_S2!P33)+(supply_chain_S2_TP1!B27*LCI_db1_S2!P34)+(supply_chain_S2_TP1!B28*LCI_db1_S2!P35)+(supply_chain_S2_TP1!B32*LCI_db1_S2!P39))/LCIA_Methods!D6</f>
        <v>-1.8030841981676763E-2</v>
      </c>
      <c r="G3" s="6">
        <f>(+(supply_chain_S2_TP1!B22*LCI_db1_S2!Q29)+(supply_chain_S2_TP1!B23*LCI_db1_S2!Q30)+(supply_chain_S2_TP1!B24*LCI_db1_S2!Q31)+(supply_chain_S2_TP1!B25*LCI_db1_S2!Q32)+(supply_chain_S2_TP1!B26*LCI_db1_S2!Q33)+(supply_chain_S2_TP1!B27*LCI_db1_S2!Q34)+(supply_chain_S2_TP1!B28*LCI_db1_S2!Q35)+(supply_chain_S2_TP1!B32*LCI_db1_S2!Q39))/LCIA_Methods!D7</f>
        <v>-3.06691708154812E-3</v>
      </c>
      <c r="H3" s="6">
        <f>(+(supply_chain_S2_TP1!B22*LCI_db1_S2!R29)+(supply_chain_S2_TP1!B23*LCI_db1_S2!R30)+(supply_chain_S2_TP1!B24*LCI_db1_S2!R31)+(supply_chain_S2_TP1!B25*LCI_db1_S2!R32)+(supply_chain_S2_TP1!B26*LCI_db1_S2!R33)+(supply_chain_S2_TP1!B27*LCI_db1_S2!R34)+(supply_chain_S2_TP1!B28*LCI_db1_S2!R35)+(supply_chain_S2_TP1!B32*LCI_db1_S2!R39))/LCIA_Methods!D8</f>
        <v>-5.3250020394590654E-2</v>
      </c>
      <c r="I3" s="6">
        <f>(+(supply_chain_S2_TP1!B22*LCI_db1_S2!S29)+(supply_chain_S2_TP1!B23*LCI_db1_S2!S30)+(supply_chain_S2_TP1!B24*LCI_db1_S2!S31)+(supply_chain_S2_TP1!B25*LCI_db1_S2!S32)+(supply_chain_S2_TP1!B26*LCI_db1_S2!S33)+(supply_chain_S2_TP1!B27*LCI_db1_S2!S34)+(supply_chain_S2_TP1!B28*LCI_db1_S2!S35)+(supply_chain_S2_TP1!B32*LCI_db1_S2!S39))/LCIA_Methods!D9</f>
        <v>-3.8598777304015827E-2</v>
      </c>
      <c r="J3" s="6">
        <f>(+(supply_chain_S2_TP1!B22*LCI_db1_S2!T29)+(supply_chain_S2_TP1!B23*LCI_db1_S2!T30)+(supply_chain_S2_TP1!B24*LCI_db1_S2!T31)+(supply_chain_S2_TP1!B25*LCI_db1_S2!T32)+(supply_chain_S2_TP1!B26*LCI_db1_S2!T33)+(supply_chain_S2_TP1!B27*LCI_db1_S2!T34)+(supply_chain_S2_TP1!B28*LCI_db1_S2!T35)+(supply_chain_S2_TP1!B32*LCI_db1_S2!T39))/LCIA_Methods!D10</f>
        <v>-4.4789560605881996E-2</v>
      </c>
      <c r="K3" s="6">
        <f>(+(supply_chain_S2_TP1!B22*LCI_db1_S2!U29)+(supply_chain_S2_TP1!B23*LCI_db1_S2!U30)+(supply_chain_S2_TP1!B24*LCI_db1_S2!U31)+(supply_chain_S2_TP1!B25*LCI_db1_S2!U32)+(supply_chain_S2_TP1!B26*LCI_db1_S2!U33)+(supply_chain_S2_TP1!B27*LCI_db1_S2!U34)+(supply_chain_S2_TP1!B28*LCI_db1_S2!U35)+(supply_chain_S2_TP1!B32*LCI_db1_S2!U39))/LCIA_Methods!D11</f>
        <v>-1.8116861813647585E-2</v>
      </c>
      <c r="L3" s="6">
        <f>(+(supply_chain_S2_TP1!B22*LCI_db1_S2!V29)+(supply_chain_S2_TP1!B23*LCI_db1_S2!V30)+(supply_chain_S2_TP1!B24*LCI_db1_S2!V31)+(supply_chain_S2_TP1!B25*LCI_db1_S2!V32)+(supply_chain_S2_TP1!B26*LCI_db1_S2!V33)+(supply_chain_S2_TP1!B27*LCI_db1_S2!V34)+(supply_chain_S2_TP1!B28*LCI_db1_S2!V35)+(supply_chain_S2_TP1!B32*LCI_db1_S2!V39))/LCIA_Methods!D12</f>
        <v>-2.4693629118283347E-2</v>
      </c>
      <c r="M3" s="6">
        <f>(+(supply_chain_S2_TP1!B22*LCI_db1_S2!W29)+(supply_chain_S2_TP1!B23*LCI_db1_S2!W30)+(supply_chain_S2_TP1!B24*LCI_db1_S2!W31)+(supply_chain_S2_TP1!B25*LCI_db1_S2!W32)+(supply_chain_S2_TP1!B26*LCI_db1_S2!W33)+(supply_chain_S2_TP1!B27*LCI_db1_S2!W34)+(supply_chain_S2_TP1!B28*LCI_db1_S2!W35)+(supply_chain_S2_TP1!B32*LCI_db1_S2!W39))/LCIA_Methods!D13</f>
        <v>-1.8095065170119218E-2</v>
      </c>
      <c r="N3" s="6">
        <f>(+(supply_chain_S2_TP1!B22*LCI_db1_S2!X29)+(supply_chain_S2_TP1!B23*LCI_db1_S2!X30)+(supply_chain_S2_TP1!B24*LCI_db1_S2!X31)+(supply_chain_S2_TP1!B25*LCI_db1_S2!X32)+(supply_chain_S2_TP1!B26*LCI_db1_S2!X33)+(supply_chain_S2_TP1!B27*LCI_db1_S2!X34)+(supply_chain_S2_TP1!B28*LCI_db1_S2!X35)+(supply_chain_S2_TP1!B32*LCI_db1_S2!X39))/LCIA_Methods!D14</f>
        <v>-2.4666814668212671E-3</v>
      </c>
      <c r="O3" s="6">
        <f>(+(supply_chain_S2_TP1!B22*LCI_db1_S2!Y29)+(supply_chain_S2_TP1!B23*LCI_db1_S2!Y30)+(supply_chain_S2_TP1!B24*LCI_db1_S2!Y31)+(supply_chain_S2_TP1!B25*LCI_db1_S2!Y32)+(supply_chain_S2_TP1!B26*LCI_db1_S2!Y33)+(supply_chain_S2_TP1!B27*LCI_db1_S2!Y34)+(supply_chain_S2_TP1!B28*LCI_db1_S2!Y35)+(supply_chain_S2_TP1!B32*LCI_db1_S2!Y39))/LCIA_Methods!D15</f>
        <v>-1.8858531269075808E-2</v>
      </c>
      <c r="P3" s="6">
        <f>(+(supply_chain_S2_TP1!B22*LCI_db1_S2!Z29)+(supply_chain_S2_TP1!B23*LCI_db1_S2!Z30)+(supply_chain_S2_TP1!B24*LCI_db1_S2!Z31)+(supply_chain_S2_TP1!B25*LCI_db1_S2!Z32)+(supply_chain_S2_TP1!B26*LCI_db1_S2!Z33)+(supply_chain_S2_TP1!B27*LCI_db1_S2!Z34)+(supply_chain_S2_TP1!B28*LCI_db1_S2!Z35)+(supply_chain_S2_TP1!B32*LCI_db1_S2!Z39))/LCIA_Methods!D16</f>
        <v>-2.0466504443567488E-2</v>
      </c>
      <c r="Q3" s="6">
        <f>(+(supply_chain_S2_TP1!B22*LCI_db1_S2!AA29)+(supply_chain_S2_TP1!B23*LCI_db1_S2!AA30)+(supply_chain_S2_TP1!B24*LCI_db1_S2!AA31)+(supply_chain_S2_TP1!B25*LCI_db1_S2!AA32)+(supply_chain_S2_TP1!B26*LCI_db1_S2!AA33)+(supply_chain_S2_TP1!B27*LCI_db1_S2!AA34)+(supply_chain_S2_TP1!B28*LCI_db1_S2!AA35)+(supply_chain_S2_TP1!B32*LCI_db1_S2!AA39))/LCIA_Methods!D17</f>
        <v>-0.32138049820220527</v>
      </c>
    </row>
    <row r="4" spans="1:17" x14ac:dyDescent="0.35">
      <c r="A4" s="5" t="s">
        <v>3</v>
      </c>
      <c r="B4" s="6">
        <f>(+(supply_chain_S2_TP2!B22*LCI_db1_S2!L29)+(supply_chain_S2_TP2!B23*LCI_db1_S2!L30)+(supply_chain_S2_TP2!B24*LCI_db1_S2!L31)+(supply_chain_S2_TP2!B25*LCI_db1_S2!L32)+(supply_chain_S2_TP2!B26*LCI_db1_S2!L33)+(supply_chain_S2_TP2!B27*LCI_db1_S2!L34)+(supply_chain_S2_TP2!B28*LCI_db1_S2!L35)+(supply_chain_S2_TP2!B32*LCI_db1_S2!L39))/LCIA_Methods!D2</f>
        <v>0</v>
      </c>
      <c r="C4" s="6">
        <f>(+(supply_chain_S2_TP2!B22*LCI_db1_S2!M29)+(supply_chain_S2_TP2!B23*LCI_db1_S2!M30)+(supply_chain_S2_TP2!B24*LCI_db1_S2!M31)+(supply_chain_S2_TP2!B25*LCI_db1_S2!M32)+(supply_chain_S2_TP2!B26*LCI_db1_S2!M33)+(supply_chain_S2_TP2!B27*LCI_db1_S2!M34)+(supply_chain_S2_TP2!B28*LCI_db1_S2!M35)+(supply_chain_S2_TP2!B32*LCI_db1_S2!M39))/LCIA_Methods!D3</f>
        <v>0</v>
      </c>
      <c r="D4" s="6">
        <f>(+(supply_chain_S2_TP2!B22*LCI_db1_S2!N29)+(supply_chain_S2_TP2!B23*LCI_db1_S2!N30)+(supply_chain_S2_TP2!B24*LCI_db1_S2!N31)+(supply_chain_S2_TP2!B25*LCI_db1_S2!N32)+(supply_chain_S2_TP2!B26*LCI_db1_S2!N33)+(supply_chain_S2_TP2!B27*LCI_db1_S2!N34)+(supply_chain_S2_TP2!B28*LCI_db1_S2!N35)+(supply_chain_S2_TP2!B32*LCI_db1_S2!N39))/LCIA_Methods!D4</f>
        <v>0</v>
      </c>
      <c r="E4" s="6">
        <f>(+(supply_chain_S2_TP2!B22*LCI_db1_S2!O29)+(supply_chain_S2_TP2!B23*LCI_db1_S2!O30)+(supply_chain_S2_TP2!B24*LCI_db1_S2!O31)+(supply_chain_S2_TP2!B25*LCI_db1_S2!O32)+(supply_chain_S2_TP2!B26*LCI_db1_S2!O33)+(supply_chain_S2_TP2!B27*LCI_db1_S2!O34)+(supply_chain_S2_TP2!B28*LCI_db1_S2!O35)+(supply_chain_S2_TP2!B32*LCI_db1_S2!O39))/LCIA_Methods!D5</f>
        <v>0</v>
      </c>
      <c r="F4" s="6">
        <f>(+(supply_chain_S2_TP2!B22*LCI_db1_S2!P29)+(supply_chain_S2_TP2!B23*LCI_db1_S2!P30)+(supply_chain_S2_TP2!B24*LCI_db1_S2!P31)+(supply_chain_S2_TP2!B25*LCI_db1_S2!P32)+(supply_chain_S2_TP2!B26*LCI_db1_S2!P33)+(supply_chain_S2_TP2!B27*LCI_db1_S2!P34)+(supply_chain_S2_TP2!B28*LCI_db1_S2!P35)+(supply_chain_S2_TP2!B32*LCI_db1_S2!P39))/LCIA_Methods!D6</f>
        <v>0</v>
      </c>
      <c r="G4" s="6">
        <f>(+(supply_chain_S2_TP2!B22*LCI_db1_S2!Q29)+(supply_chain_S2_TP2!B23*LCI_db1_S2!Q30)+(supply_chain_S2_TP2!B24*LCI_db1_S2!Q31)+(supply_chain_S2_TP2!B25*LCI_db1_S2!Q32)+(supply_chain_S2_TP2!B26*LCI_db1_S2!Q33)+(supply_chain_S2_TP2!B27*LCI_db1_S2!Q34)+(supply_chain_S2_TP2!B28*LCI_db1_S2!Q35)+(supply_chain_S2_TP2!B32*LCI_db1_S2!Q39))/LCIA_Methods!D7</f>
        <v>0</v>
      </c>
      <c r="H4" s="6">
        <f>(+(supply_chain_S2_TP2!B22*LCI_db1_S2!R29)+(supply_chain_S2_TP2!B23*LCI_db1_S2!R30)+(supply_chain_S2_TP2!B24*LCI_db1_S2!R31)+(supply_chain_S2_TP2!B25*LCI_db1_S2!R32)+(supply_chain_S2_TP2!B26*LCI_db1_S2!R33)+(supply_chain_S2_TP2!B27*LCI_db1_S2!R34)+(supply_chain_S2_TP2!B28*LCI_db1_S2!R35)+(supply_chain_S2_TP2!B32*LCI_db1_S2!R39))/LCIA_Methods!D8</f>
        <v>0</v>
      </c>
      <c r="I4" s="6">
        <f>(+(supply_chain_S2_TP2!B22*LCI_db1_S2!S29)+(supply_chain_S2_TP2!B23*LCI_db1_S2!S30)+(supply_chain_S2_TP2!B24*LCI_db1_S2!S31)+(supply_chain_S2_TP2!B25*LCI_db1_S2!S32)+(supply_chain_S2_TP2!B26*LCI_db1_S2!S33)+(supply_chain_S2_TP2!B27*LCI_db1_S2!S34)+(supply_chain_S2_TP2!B28*LCI_db1_S2!S35)+(supply_chain_S2_TP2!B32*LCI_db1_S2!S39))/LCIA_Methods!D9</f>
        <v>0</v>
      </c>
      <c r="J4" s="6">
        <f>(+(supply_chain_S2_TP2!B22*LCI_db1_S2!T29)+(supply_chain_S2_TP2!B23*LCI_db1_S2!T30)+(supply_chain_S2_TP2!B24*LCI_db1_S2!T31)+(supply_chain_S2_TP2!B25*LCI_db1_S2!T32)+(supply_chain_S2_TP2!B26*LCI_db1_S2!T33)+(supply_chain_S2_TP2!B27*LCI_db1_S2!T34)+(supply_chain_S2_TP2!B28*LCI_db1_S2!T35)+(supply_chain_S2_TP2!B32*LCI_db1_S2!T39))/LCIA_Methods!D10</f>
        <v>0</v>
      </c>
      <c r="K4" s="6">
        <f>(+(supply_chain_S2_TP2!B22*LCI_db1_S2!U29)+(supply_chain_S2_TP2!B23*LCI_db1_S2!U30)+(supply_chain_S2_TP2!B24*LCI_db1_S2!U31)+(supply_chain_S2_TP2!B25*LCI_db1_S2!U32)+(supply_chain_S2_TP2!B26*LCI_db1_S2!U33)+(supply_chain_S2_TP2!B27*LCI_db1_S2!U34)+(supply_chain_S2_TP2!B28*LCI_db1_S2!U35)+(supply_chain_S2_TP2!B32*LCI_db1_S2!U39))/LCIA_Methods!D11</f>
        <v>0</v>
      </c>
      <c r="L4" s="6">
        <f>(+(supply_chain_S2_TP2!B22*LCI_db1_S2!V29)+(supply_chain_S2_TP2!B23*LCI_db1_S2!V30)+(supply_chain_S2_TP2!B24*LCI_db1_S2!V31)+(supply_chain_S2_TP2!B25*LCI_db1_S2!V32)+(supply_chain_S2_TP2!B26*LCI_db1_S2!V33)+(supply_chain_S2_TP2!B27*LCI_db1_S2!V34)+(supply_chain_S2_TP2!B28*LCI_db1_S2!V35)+(supply_chain_S2_TP2!B32*LCI_db1_S2!V39))/LCIA_Methods!D12</f>
        <v>0</v>
      </c>
      <c r="M4" s="6">
        <f>(+(supply_chain_S2_TP2!B22*LCI_db1_S2!W29)+(supply_chain_S2_TP2!B23*LCI_db1_S2!W30)+(supply_chain_S2_TP2!B24*LCI_db1_S2!W31)+(supply_chain_S2_TP2!B25*LCI_db1_S2!W32)+(supply_chain_S2_TP2!B26*LCI_db1_S2!W33)+(supply_chain_S2_TP2!B27*LCI_db1_S2!W34)+(supply_chain_S2_TP2!B28*LCI_db1_S2!W35)+(supply_chain_S2_TP2!B32*LCI_db1_S2!W39))/LCIA_Methods!D13</f>
        <v>0</v>
      </c>
      <c r="N4" s="6">
        <f>(+(supply_chain_S2_TP2!B22*LCI_db1_S2!X29)+(supply_chain_S2_TP2!B23*LCI_db1_S2!X30)+(supply_chain_S2_TP2!B24*LCI_db1_S2!X31)+(supply_chain_S2_TP2!B25*LCI_db1_S2!X32)+(supply_chain_S2_TP2!B26*LCI_db1_S2!X33)+(supply_chain_S2_TP2!B27*LCI_db1_S2!X34)+(supply_chain_S2_TP2!B28*LCI_db1_S2!X35)+(supply_chain_S2_TP2!B32*LCI_db1_S2!X39))/LCIA_Methods!D14</f>
        <v>0</v>
      </c>
      <c r="O4" s="6">
        <f>(+(supply_chain_S2_TP2!B22*LCI_db1_S2!Y29)+(supply_chain_S2_TP2!B23*LCI_db1_S2!Y30)+(supply_chain_S2_TP2!B24*LCI_db1_S2!Y31)+(supply_chain_S2_TP2!B25*LCI_db1_S2!Y32)+(supply_chain_S2_TP2!B26*LCI_db1_S2!Y33)+(supply_chain_S2_TP2!B27*LCI_db1_S2!Y34)+(supply_chain_S2_TP2!B28*LCI_db1_S2!Y35)+(supply_chain_S2_TP2!B32*LCI_db1_S2!Y39))/LCIA_Methods!D15</f>
        <v>0</v>
      </c>
      <c r="P4" s="6">
        <f>(+(supply_chain_S2_TP2!B22*LCI_db1_S2!Z29)+(supply_chain_S2_TP2!B23*LCI_db1_S2!Z30)+(supply_chain_S2_TP2!B24*LCI_db1_S2!Z31)+(supply_chain_S2_TP2!B25*LCI_db1_S2!Z32)+(supply_chain_S2_TP2!B26*LCI_db1_S2!Z33)+(supply_chain_S2_TP2!B27*LCI_db1_S2!Z34)+(supply_chain_S2_TP2!B28*LCI_db1_S2!Z35)+(supply_chain_S2_TP2!B32*LCI_db1_S2!Z39))/LCIA_Methods!D16</f>
        <v>0</v>
      </c>
      <c r="Q4" s="6">
        <f>(+(supply_chain_S2_TP2!B22*LCI_db1_S2!AA29)+(supply_chain_S2_TP2!B23*LCI_db1_S2!AA30)+(supply_chain_S2_TP2!B24*LCI_db1_S2!AA31)+(supply_chain_S2_TP2!B25*LCI_db1_S2!AA32)+(supply_chain_S2_TP2!B26*LCI_db1_S2!AA33)+(supply_chain_S2_TP2!B27*LCI_db1_S2!AA34)+(supply_chain_S2_TP2!B28*LCI_db1_S2!AA35)+(supply_chain_S2_TP2!B32*LCI_db1_S2!AA39))/LCIA_Methods!D17</f>
        <v>0</v>
      </c>
    </row>
    <row r="5" spans="1:17" x14ac:dyDescent="0.35">
      <c r="A5" s="5" t="s">
        <v>4</v>
      </c>
      <c r="B5" s="6">
        <f>(+(supply_chain_S2_TP3!B22*LCI_db1_S2!L29)+(supply_chain_S2_TP3!B23*LCI_db1_S2!L30)+(supply_chain_S2_TP3!B24*LCI_db1_S2!L31)+(supply_chain_S2_TP3!B25*LCI_db1_S2!L32)+(supply_chain_S2_TP3!B26*LCI_db1_S2!L33)+(supply_chain_S2_TP3!B27*LCI_db1_S2!L34)+(supply_chain_S2_TP3!B28*LCI_db1_S2!L35)+(supply_chain_S2_TP3!B32*LCI_db1_S2!L39))/LCIA_Methods!D2</f>
        <v>0</v>
      </c>
      <c r="C5" s="6">
        <f>(+(supply_chain_S2_TP3!B22*LCI_db1_S2!M29)+(supply_chain_S2_TP3!B23*LCI_db1_S2!M30)+(supply_chain_S2_TP3!B24*LCI_db1_S2!M31)+(supply_chain_S2_TP3!B25*LCI_db1_S2!M32)+(supply_chain_S2_TP3!B26*LCI_db1_S2!M33)+(supply_chain_S2_TP3!B27*LCI_db1_S2!M34)+(supply_chain_S2_TP3!B28*LCI_db1_S2!M35)+(supply_chain_S2_TP3!B32*LCI_db1_S2!M39))/LCIA_Methods!D3</f>
        <v>0</v>
      </c>
      <c r="D5" s="6">
        <f>(+(supply_chain_S2_TP3!B22*LCI_db1_S2!N29)+(supply_chain_S2_TP3!B23*LCI_db1_S2!N30)+(supply_chain_S2_TP3!B24*LCI_db1_S2!N31)+(supply_chain_S2_TP3!B25*LCI_db1_S2!N32)+(supply_chain_S2_TP3!B26*LCI_db1_S2!N33)+(supply_chain_S2_TP3!B27*LCI_db1_S2!N34)+(supply_chain_S2_TP3!B28*LCI_db1_S2!N35)+(supply_chain_S2_TP3!B32*LCI_db1_S2!N39))/LCIA_Methods!D4</f>
        <v>0</v>
      </c>
      <c r="E5" s="6">
        <f>(+(supply_chain_S2_TP3!B22*LCI_db1_S2!O29)+(supply_chain_S2_TP3!B23*LCI_db1_S2!O30)+(supply_chain_S2_TP3!B24*LCI_db1_S2!O31)+(supply_chain_S2_TP3!B25*LCI_db1_S2!O32)+(supply_chain_S2_TP3!B26*LCI_db1_S2!O33)+(supply_chain_S2_TP3!B27*LCI_db1_S2!O34)+(supply_chain_S2_TP3!B28*LCI_db1_S2!O35)+(supply_chain_S2_TP3!B32*LCI_db1_S2!O39))/LCIA_Methods!D5</f>
        <v>0</v>
      </c>
      <c r="F5" s="6">
        <f>(+(supply_chain_S2_TP3!B22*LCI_db1_S2!P29)+(supply_chain_S2_TP3!B23*LCI_db1_S2!P30)+(supply_chain_S2_TP3!B24*LCI_db1_S2!P31)+(supply_chain_S2_TP3!B25*LCI_db1_S2!P32)+(supply_chain_S2_TP3!B26*LCI_db1_S2!P33)+(supply_chain_S2_TP3!B27*LCI_db1_S2!P34)+(supply_chain_S2_TP3!B28*LCI_db1_S2!P35)+(supply_chain_S2_TP3!B32*LCI_db1_S2!P39))/LCIA_Methods!D6</f>
        <v>0</v>
      </c>
      <c r="G5" s="6">
        <f>(+(supply_chain_S2_TP3!B22*LCI_db1_S2!Q29)+(supply_chain_S2_TP3!B23*LCI_db1_S2!Q30)+(supply_chain_S2_TP3!B24*LCI_db1_S2!Q31)+(supply_chain_S2_TP3!B25*LCI_db1_S2!Q32)+(supply_chain_S2_TP3!B26*LCI_db1_S2!Q33)+(supply_chain_S2_TP3!B27*LCI_db1_S2!Q34)+(supply_chain_S2_TP3!B28*LCI_db1_S2!Q35)+(supply_chain_S2_TP3!B32*LCI_db1_S2!Q39))/LCIA_Methods!D7</f>
        <v>0</v>
      </c>
      <c r="H5" s="6">
        <f>(+(supply_chain_S2_TP3!B22*LCI_db1_S2!R29)+(supply_chain_S2_TP3!B23*LCI_db1_S2!R30)+(supply_chain_S2_TP3!B24*LCI_db1_S2!R31)+(supply_chain_S2_TP3!B25*LCI_db1_S2!R32)+(supply_chain_S2_TP3!B26*LCI_db1_S2!R33)+(supply_chain_S2_TP3!B27*LCI_db1_S2!R34)+(supply_chain_S2_TP3!B28*LCI_db1_S2!R35)+(supply_chain_S2_TP3!B32*LCI_db1_S2!R39))/LCIA_Methods!D8</f>
        <v>0</v>
      </c>
      <c r="I5" s="6">
        <f>(+(supply_chain_S2_TP3!B22*LCI_db1_S2!S29)+(supply_chain_S2_TP3!B23*LCI_db1_S2!S30)+(supply_chain_S2_TP3!B24*LCI_db1_S2!S31)+(supply_chain_S2_TP3!B25*LCI_db1_S2!S32)+(supply_chain_S2_TP3!B26*LCI_db1_S2!S33)+(supply_chain_S2_TP3!B27*LCI_db1_S2!S34)+(supply_chain_S2_TP3!B28*LCI_db1_S2!S35)+(supply_chain_S2_TP3!B32*LCI_db1_S2!S39))/LCIA_Methods!D9</f>
        <v>0</v>
      </c>
      <c r="J5" s="6">
        <f>(+(supply_chain_S2_TP3!B22*LCI_db1_S2!T29)+(supply_chain_S2_TP3!B23*LCI_db1_S2!T30)+(supply_chain_S2_TP3!B24*LCI_db1_S2!T31)+(supply_chain_S2_TP3!B25*LCI_db1_S2!T32)+(supply_chain_S2_TP3!B26*LCI_db1_S2!T33)+(supply_chain_S2_TP3!B27*LCI_db1_S2!T34)+(supply_chain_S2_TP3!B28*LCI_db1_S2!T35)+(supply_chain_S2_TP3!B32*LCI_db1_S2!T39))/LCIA_Methods!D10</f>
        <v>0</v>
      </c>
      <c r="K5" s="6">
        <f>(+(supply_chain_S2_TP3!B22*LCI_db1_S2!U29)+(supply_chain_S2_TP3!B23*LCI_db1_S2!U30)+(supply_chain_S2_TP3!B24*LCI_db1_S2!U31)+(supply_chain_S2_TP3!B25*LCI_db1_S2!U32)+(supply_chain_S2_TP3!B26*LCI_db1_S2!U33)+(supply_chain_S2_TP3!B27*LCI_db1_S2!U34)+(supply_chain_S2_TP3!B28*LCI_db1_S2!U35)+(supply_chain_S2_TP3!B32*LCI_db1_S2!U39))/LCIA_Methods!D11</f>
        <v>0</v>
      </c>
      <c r="L5" s="6">
        <f>(+(supply_chain_S2_TP3!B22*LCI_db1_S2!V29)+(supply_chain_S2_TP3!B23*LCI_db1_S2!V30)+(supply_chain_S2_TP3!B24*LCI_db1_S2!V31)+(supply_chain_S2_TP3!B25*LCI_db1_S2!V32)+(supply_chain_S2_TP3!B26*LCI_db1_S2!V33)+(supply_chain_S2_TP3!B27*LCI_db1_S2!V34)+(supply_chain_S2_TP3!B28*LCI_db1_S2!V35)+(supply_chain_S2_TP3!B32*LCI_db1_S2!V39))/LCIA_Methods!D12</f>
        <v>0</v>
      </c>
      <c r="M5" s="6">
        <f>(+(supply_chain_S2_TP3!B22*LCI_db1_S2!W29)+(supply_chain_S2_TP3!B23*LCI_db1_S2!W30)+(supply_chain_S2_TP3!B24*LCI_db1_S2!W31)+(supply_chain_S2_TP3!B25*LCI_db1_S2!W32)+(supply_chain_S2_TP3!B26*LCI_db1_S2!W33)+(supply_chain_S2_TP3!B27*LCI_db1_S2!W34)+(supply_chain_S2_TP3!B28*LCI_db1_S2!W35)+(supply_chain_S2_TP3!B32*LCI_db1_S2!W39))/LCIA_Methods!D13</f>
        <v>0</v>
      </c>
      <c r="N5" s="6">
        <f>(+(supply_chain_S2_TP3!B22*LCI_db1_S2!X29)+(supply_chain_S2_TP3!B23*LCI_db1_S2!X30)+(supply_chain_S2_TP3!B24*LCI_db1_S2!X31)+(supply_chain_S2_TP3!B25*LCI_db1_S2!X32)+(supply_chain_S2_TP3!B26*LCI_db1_S2!X33)+(supply_chain_S2_TP3!B27*LCI_db1_S2!X34)+(supply_chain_S2_TP3!B28*LCI_db1_S2!X35)+(supply_chain_S2_TP3!B32*LCI_db1_S2!X39))/LCIA_Methods!D14</f>
        <v>0</v>
      </c>
      <c r="O5" s="6">
        <f>(+(supply_chain_S2_TP3!B22*LCI_db1_S2!Y29)+(supply_chain_S2_TP3!B23*LCI_db1_S2!Y30)+(supply_chain_S2_TP3!B24*LCI_db1_S2!Y31)+(supply_chain_S2_TP3!B25*LCI_db1_S2!Y32)+(supply_chain_S2_TP3!B26*LCI_db1_S2!Y33)+(supply_chain_S2_TP3!B27*LCI_db1_S2!Y34)+(supply_chain_S2_TP3!B28*LCI_db1_S2!Y35)+(supply_chain_S2_TP3!B32*LCI_db1_S2!Y39))/LCIA_Methods!D15</f>
        <v>0</v>
      </c>
      <c r="P5" s="6">
        <f>(+(supply_chain_S2_TP3!B22*LCI_db1_S2!Z29)+(supply_chain_S2_TP3!B23*LCI_db1_S2!Z30)+(supply_chain_S2_TP3!B24*LCI_db1_S2!Z31)+(supply_chain_S2_TP3!B25*LCI_db1_S2!Z32)+(supply_chain_S2_TP3!B26*LCI_db1_S2!Z33)+(supply_chain_S2_TP3!B27*LCI_db1_S2!Z34)+(supply_chain_S2_TP3!B28*LCI_db1_S2!Z35)+(supply_chain_S2_TP3!B32*LCI_db1_S2!Z39))/LCIA_Methods!D16</f>
        <v>0</v>
      </c>
      <c r="Q5" s="6">
        <f>(+(supply_chain_S2_TP3!B22*LCI_db1_S2!AA29)+(supply_chain_S2_TP3!B23*LCI_db1_S2!AA30)+(supply_chain_S2_TP3!B24*LCI_db1_S2!AA31)+(supply_chain_S2_TP3!B25*LCI_db1_S2!AA32)+(supply_chain_S2_TP3!B26*LCI_db1_S2!AA33)+(supply_chain_S2_TP3!B27*LCI_db1_S2!AA34)+(supply_chain_S2_TP3!B28*LCI_db1_S2!AA35)+(supply_chain_S2_TP3!B32*LCI_db1_S2!AA39))/LCIA_Methods!D17</f>
        <v>0</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OEV_Pathways_db1_S2!B2*VLOOKUP("PAH_RD",Waste_Generation_S3!A1:C100,3,FALSE)</f>
        <v>0.6380608781625754</v>
      </c>
      <c r="C2" s="6">
        <f>OEV_Pathways_db1_S2!C2*VLOOKUP("PAH_RD",Waste_Generation_S3!A1:C100,3,FALSE)</f>
        <v>0.26575915456085192</v>
      </c>
      <c r="D2" s="6">
        <f>OEV_Pathways_db1_S2!D2*VLOOKUP("PAH_RD",Waste_Generation_S3!A1:C100,3,FALSE)</f>
        <v>3.3938038531680736</v>
      </c>
      <c r="E2" s="6">
        <f>OEV_Pathways_db1_S2!E2*VLOOKUP("PAH_RD",Waste_Generation_S3!A1:C100,3,FALSE)</f>
        <v>0.8979732421541371</v>
      </c>
      <c r="F2" s="6">
        <f>OEV_Pathways_db1_S2!F2*VLOOKUP("PAH_RD",Waste_Generation_S3!A1:C100,3,FALSE)</f>
        <v>0.50735370118050405</v>
      </c>
      <c r="G2" s="6">
        <f>OEV_Pathways_db1_S2!G2*VLOOKUP("PAH_RD",Waste_Generation_S3!A1:C100,3,FALSE)</f>
        <v>0.41393999127140862</v>
      </c>
      <c r="H2" s="6">
        <f>OEV_Pathways_db1_S2!H2*VLOOKUP("PAH_RD",Waste_Generation_S3!A1:C100,3,FALSE)</f>
        <v>0.85518559040877906</v>
      </c>
      <c r="I2" s="6">
        <f>OEV_Pathways_db1_S2!I2*VLOOKUP("PAH_RD",Waste_Generation_S3!A1:C100,3,FALSE)</f>
        <v>0.9868287905776616</v>
      </c>
      <c r="J2" s="6">
        <f>OEV_Pathways_db1_S2!J2*VLOOKUP("PAH_RD",Waste_Generation_S3!A1:C100,3,FALSE)</f>
        <v>0.5480709531719179</v>
      </c>
      <c r="K2" s="6">
        <f>OEV_Pathways_db1_S2!K2*VLOOKUP("PAH_RD",Waste_Generation_S3!A1:C100,3,FALSE)</f>
        <v>0.13996032658608332</v>
      </c>
      <c r="L2" s="6">
        <f>OEV_Pathways_db1_S2!L2*VLOOKUP("PAH_RD",Waste_Generation_S3!A1:C100,3,FALSE)</f>
        <v>0.31226075572407813</v>
      </c>
      <c r="M2" s="6">
        <f>OEV_Pathways_db1_S2!M2*VLOOKUP("PAH_RD",Waste_Generation_S3!A1:C100,3,FALSE)</f>
        <v>0.5384805042944889</v>
      </c>
      <c r="N2" s="6">
        <f>OEV_Pathways_db1_S2!N2*VLOOKUP("PAH_RD",Waste_Generation_S3!A1:C100,3,FALSE)</f>
        <v>0.1315143393463987</v>
      </c>
      <c r="O2" s="6">
        <f>OEV_Pathways_db1_S2!O2*VLOOKUP("PAH_RD",Waste_Generation_S3!A1:C100,3,FALSE)</f>
        <v>0.16592102930476629</v>
      </c>
      <c r="P2" s="6">
        <f>OEV_Pathways_db1_S2!P2*VLOOKUP("PAH_RD",Waste_Generation_S3!A1:C100,3,FALSE)</f>
        <v>0.17093347309271389</v>
      </c>
      <c r="Q2" s="6">
        <f>OEV_Pathways_db1_S2!Q2*VLOOKUP("PAH_RD",Waste_Generation_S3!A1:C100,3,FALSE)</f>
        <v>5.9814547324101692</v>
      </c>
    </row>
    <row r="3" spans="1:17" x14ac:dyDescent="0.35">
      <c r="A3" s="5" t="s">
        <v>2</v>
      </c>
      <c r="B3" s="6">
        <f>OEV_Pathways_db1_S2!B3*VLOOKUP("TP1",Waste_Generation_S3!A1:C100,3,FALSE)</f>
        <v>0.10634347969376259</v>
      </c>
      <c r="C3" s="6">
        <f>OEV_Pathways_db1_S2!C3*VLOOKUP("TP1",Waste_Generation_S3!A1:C100,3,FALSE)</f>
        <v>4.429319242680866E-2</v>
      </c>
      <c r="D3" s="6">
        <f>OEV_Pathways_db1_S2!D3*VLOOKUP("TP1",Waste_Generation_S3!A1:C100,3,FALSE)</f>
        <v>0.56563397552801231</v>
      </c>
      <c r="E3" s="6">
        <f>OEV_Pathways_db1_S2!E3*VLOOKUP("TP1",Waste_Generation_S3!A1:C100,3,FALSE)</f>
        <v>0.14966220702568953</v>
      </c>
      <c r="F3" s="6">
        <f>OEV_Pathways_db1_S2!F3*VLOOKUP("TP1",Waste_Generation_S3!A1:C100,3,FALSE)</f>
        <v>8.4558950196750693E-2</v>
      </c>
      <c r="G3" s="6">
        <f>OEV_Pathways_db1_S2!G3*VLOOKUP("TP1",Waste_Generation_S3!A1:C100,3,FALSE)</f>
        <v>6.8989998545234785E-2</v>
      </c>
      <c r="H3" s="6">
        <f>OEV_Pathways_db1_S2!H3*VLOOKUP("TP1",Waste_Generation_S3!A1:C100,3,FALSE)</f>
        <v>0.14253093173479656</v>
      </c>
      <c r="I3" s="6">
        <f>OEV_Pathways_db1_S2!I3*VLOOKUP("TP1",Waste_Generation_S3!A1:C100,3,FALSE)</f>
        <v>0.16447146509627697</v>
      </c>
      <c r="J3" s="6">
        <f>OEV_Pathways_db1_S2!J3*VLOOKUP("TP1",Waste_Generation_S3!A1:C100,3,FALSE)</f>
        <v>9.1345158861986339E-2</v>
      </c>
      <c r="K3" s="6">
        <f>OEV_Pathways_db1_S2!K3*VLOOKUP("TP1",Waste_Generation_S3!A1:C100,3,FALSE)</f>
        <v>2.3326721097680556E-2</v>
      </c>
      <c r="L3" s="6">
        <f>OEV_Pathways_db1_S2!L3*VLOOKUP("TP1",Waste_Generation_S3!A1:C100,3,FALSE)</f>
        <v>5.2043459287346369E-2</v>
      </c>
      <c r="M3" s="6">
        <f>OEV_Pathways_db1_S2!M3*VLOOKUP("TP1",Waste_Generation_S3!A1:C100,3,FALSE)</f>
        <v>8.9746750715748169E-2</v>
      </c>
      <c r="N3" s="6">
        <f>OEV_Pathways_db1_S2!N3*VLOOKUP("TP1",Waste_Generation_S3!A1:C100,3,FALSE)</f>
        <v>2.1919056557733123E-2</v>
      </c>
      <c r="O3" s="6">
        <f>OEV_Pathways_db1_S2!O3*VLOOKUP("TP1",Waste_Generation_S3!A1:C100,3,FALSE)</f>
        <v>2.7653504884127725E-2</v>
      </c>
      <c r="P3" s="6">
        <f>OEV_Pathways_db1_S2!P3*VLOOKUP("TP1",Waste_Generation_S3!A1:C100,3,FALSE)</f>
        <v>2.8488912182118992E-2</v>
      </c>
      <c r="Q3" s="6">
        <f>OEV_Pathways_db1_S2!Q3*VLOOKUP("TP1",Waste_Generation_S3!A1:C100,3,FALSE)</f>
        <v>0.9969091220683618</v>
      </c>
    </row>
    <row r="4" spans="1:17" x14ac:dyDescent="0.35">
      <c r="A4" s="5" t="s">
        <v>3</v>
      </c>
      <c r="B4" s="6">
        <f>OEV_Pathways_db1_S2!B4*VLOOKUP("TP2",Waste_Generation_S3!A1:C100,3,FALSE)</f>
        <v>0.2126869593875251</v>
      </c>
      <c r="C4" s="6">
        <f>OEV_Pathways_db1_S2!C4*VLOOKUP("TP2",Waste_Generation_S3!A1:C100,3,FALSE)</f>
        <v>8.8586384853617292E-2</v>
      </c>
      <c r="D4" s="6">
        <f>OEV_Pathways_db1_S2!D4*VLOOKUP("TP2",Waste_Generation_S3!A1:C100,3,FALSE)</f>
        <v>1.1312679510560242</v>
      </c>
      <c r="E4" s="6">
        <f>OEV_Pathways_db1_S2!E4*VLOOKUP("TP2",Waste_Generation_S3!A1:C100,3,FALSE)</f>
        <v>0.29932441405137894</v>
      </c>
      <c r="F4" s="6">
        <f>OEV_Pathways_db1_S2!F4*VLOOKUP("TP2",Waste_Generation_S3!A1:C100,3,FALSE)</f>
        <v>0.1691179003935013</v>
      </c>
      <c r="G4" s="6">
        <f>OEV_Pathways_db1_S2!G4*VLOOKUP("TP2",Waste_Generation_S3!A1:C100,3,FALSE)</f>
        <v>0.13797999709046951</v>
      </c>
      <c r="H4" s="6">
        <f>OEV_Pathways_db1_S2!H4*VLOOKUP("TP2",Waste_Generation_S3!A1:C100,3,FALSE)</f>
        <v>0.285061863469593</v>
      </c>
      <c r="I4" s="6">
        <f>OEV_Pathways_db1_S2!I4*VLOOKUP("TP2",Waste_Generation_S3!A1:C100,3,FALSE)</f>
        <v>0.32894293019255377</v>
      </c>
      <c r="J4" s="6">
        <f>OEV_Pathways_db1_S2!J4*VLOOKUP("TP2",Waste_Generation_S3!A1:C100,3,FALSE)</f>
        <v>0.18269031772397262</v>
      </c>
      <c r="K4" s="6">
        <f>OEV_Pathways_db1_S2!K4*VLOOKUP("TP2",Waste_Generation_S3!A1:C100,3,FALSE)</f>
        <v>4.6653442195361092E-2</v>
      </c>
      <c r="L4" s="6">
        <f>OEV_Pathways_db1_S2!L4*VLOOKUP("TP2",Waste_Generation_S3!A1:C100,3,FALSE)</f>
        <v>0.10408691857469268</v>
      </c>
      <c r="M4" s="6">
        <f>OEV_Pathways_db1_S2!M4*VLOOKUP("TP2",Waste_Generation_S3!A1:C100,3,FALSE)</f>
        <v>0.17949350143149628</v>
      </c>
      <c r="N4" s="6">
        <f>OEV_Pathways_db1_S2!N4*VLOOKUP("TP2",Waste_Generation_S3!A1:C100,3,FALSE)</f>
        <v>4.3838113115466225E-2</v>
      </c>
      <c r="O4" s="6">
        <f>OEV_Pathways_db1_S2!O4*VLOOKUP("TP2",Waste_Generation_S3!A1:C100,3,FALSE)</f>
        <v>5.5307009768255429E-2</v>
      </c>
      <c r="P4" s="6">
        <f>OEV_Pathways_db1_S2!P4*VLOOKUP("TP2",Waste_Generation_S3!A1:C100,3,FALSE)</f>
        <v>5.6977824364237963E-2</v>
      </c>
      <c r="Q4" s="6">
        <f>OEV_Pathways_db1_S2!Q4*VLOOKUP("TP2",Waste_Generation_S3!A1:C100,3,FALSE)</f>
        <v>1.9938182441367227</v>
      </c>
    </row>
    <row r="5" spans="1:17" x14ac:dyDescent="0.35">
      <c r="A5" s="5" t="s">
        <v>4</v>
      </c>
      <c r="B5" s="6">
        <f>OEV_Pathways_db1_S2!B5*VLOOKUP("TP3",Waste_Generation_S3!A1:C100,3,FALSE)</f>
        <v>0.3190304390812877</v>
      </c>
      <c r="C5" s="6">
        <f>OEV_Pathways_db1_S2!C5*VLOOKUP("TP3",Waste_Generation_S3!A1:C100,3,FALSE)</f>
        <v>0.13287957728042596</v>
      </c>
      <c r="D5" s="6">
        <f>OEV_Pathways_db1_S2!D5*VLOOKUP("TP3",Waste_Generation_S3!A1:C100,3,FALSE)</f>
        <v>1.6969019265840364</v>
      </c>
      <c r="E5" s="6">
        <f>OEV_Pathways_db1_S2!E5*VLOOKUP("TP3",Waste_Generation_S3!A1:C100,3,FALSE)</f>
        <v>0.44898662107706849</v>
      </c>
      <c r="F5" s="6">
        <f>OEV_Pathways_db1_S2!F5*VLOOKUP("TP3",Waste_Generation_S3!A1:C100,3,FALSE)</f>
        <v>0.25367685059025202</v>
      </c>
      <c r="G5" s="6">
        <f>OEV_Pathways_db1_S2!G5*VLOOKUP("TP3",Waste_Generation_S3!A1:C100,3,FALSE)</f>
        <v>0.20696999563570431</v>
      </c>
      <c r="H5" s="6">
        <f>OEV_Pathways_db1_S2!H5*VLOOKUP("TP3",Waste_Generation_S3!A1:C100,3,FALSE)</f>
        <v>0.42759279520438953</v>
      </c>
      <c r="I5" s="6">
        <f>OEV_Pathways_db1_S2!I5*VLOOKUP("TP3",Waste_Generation_S3!A1:C100,3,FALSE)</f>
        <v>0.49341439528883074</v>
      </c>
      <c r="J5" s="6">
        <f>OEV_Pathways_db1_S2!J5*VLOOKUP("TP3",Waste_Generation_S3!A1:C100,3,FALSE)</f>
        <v>0.27403547658595895</v>
      </c>
      <c r="K5" s="6">
        <f>OEV_Pathways_db1_S2!K5*VLOOKUP("TP3",Waste_Generation_S3!A1:C100,3,FALSE)</f>
        <v>6.9980163293041645E-2</v>
      </c>
      <c r="L5" s="6">
        <f>OEV_Pathways_db1_S2!L5*VLOOKUP("TP3",Waste_Generation_S3!A1:C100,3,FALSE)</f>
        <v>0.15613037786203907</v>
      </c>
      <c r="M5" s="6">
        <f>OEV_Pathways_db1_S2!M5*VLOOKUP("TP3",Waste_Generation_S3!A1:C100,3,FALSE)</f>
        <v>0.26924025214724445</v>
      </c>
      <c r="N5" s="6">
        <f>OEV_Pathways_db1_S2!N5*VLOOKUP("TP3",Waste_Generation_S3!A1:C100,3,FALSE)</f>
        <v>6.5757169673199348E-2</v>
      </c>
      <c r="O5" s="6">
        <f>OEV_Pathways_db1_S2!O5*VLOOKUP("TP3",Waste_Generation_S3!A1:C100,3,FALSE)</f>
        <v>8.2960514652383147E-2</v>
      </c>
      <c r="P5" s="6">
        <f>OEV_Pathways_db1_S2!P5*VLOOKUP("TP3",Waste_Generation_S3!A1:C100,3,FALSE)</f>
        <v>8.5466736546356947E-2</v>
      </c>
      <c r="Q5" s="6">
        <f>OEV_Pathways_db1_S2!Q5*VLOOKUP("TP3",Waste_Generation_S3!A1:C100,3,FALSE)</f>
        <v>2.9907273662050846</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CA_Pathways_db1_S3!B2-TUM_db1_S3_Util!B2</f>
        <v>0.66737416263745097</v>
      </c>
      <c r="C2" s="6">
        <f>CA_Pathways_db1_S3!C2-TUM_db1_S3_Util!C2</f>
        <v>1.5025970250286647E-2</v>
      </c>
      <c r="D2" s="6">
        <f>CA_Pathways_db1_S3!D2-TUM_db1_S3_Util!D2</f>
        <v>1.9978062846735607</v>
      </c>
      <c r="E2" s="6">
        <f>CA_Pathways_db1_S3!E2-TUM_db1_S3_Util!E2</f>
        <v>0.37362152071916127</v>
      </c>
      <c r="F2" s="6">
        <f>CA_Pathways_db1_S3!F2-TUM_db1_S3_Util!F2</f>
        <v>0.26202822886300636</v>
      </c>
      <c r="G2" s="6">
        <f>CA_Pathways_db1_S3!G2-TUM_db1_S3_Util!G2</f>
        <v>2.5824414231917406E-2</v>
      </c>
      <c r="H2" s="6">
        <f>CA_Pathways_db1_S3!H2-TUM_db1_S3_Util!H2</f>
        <v>0.24206194404426951</v>
      </c>
      <c r="I2" s="6">
        <f>CA_Pathways_db1_S3!I2-TUM_db1_S3_Util!I2</f>
        <v>0.17141696193818018</v>
      </c>
      <c r="J2" s="6">
        <f>CA_Pathways_db1_S3!J2-TUM_db1_S3_Util!J2</f>
        <v>0.18243231258290538</v>
      </c>
      <c r="K2" s="6">
        <f>CA_Pathways_db1_S3!K2-TUM_db1_S3_Util!K2</f>
        <v>9.6685960838772955E-2</v>
      </c>
      <c r="L2" s="6">
        <f>CA_Pathways_db1_S3!L2-TUM_db1_S3_Util!L2</f>
        <v>0.11896656624108247</v>
      </c>
      <c r="M2" s="6">
        <f>CA_Pathways_db1_S3!M2-TUM_db1_S3_Util!M2</f>
        <v>0.2567389823241697</v>
      </c>
      <c r="N2" s="6">
        <f>CA_Pathways_db1_S3!N2-TUM_db1_S3_Util!N2</f>
        <v>6.5037215627356593E-2</v>
      </c>
      <c r="O2" s="6">
        <f>CA_Pathways_db1_S3!O2-TUM_db1_S3_Util!O2</f>
        <v>2.3107861767563433E-2</v>
      </c>
      <c r="P2" s="6">
        <f>CA_Pathways_db1_S3!P2-TUM_db1_S3_Util!P2</f>
        <v>8.4938502721209716E-2</v>
      </c>
      <c r="Q2" s="6">
        <f>CA_Pathways_db1_S3!Q2-TUM_db1_S3_Util!Q2</f>
        <v>0.54493290112791137</v>
      </c>
    </row>
    <row r="3" spans="1:17" x14ac:dyDescent="0.35">
      <c r="A3" s="5" t="s">
        <v>2</v>
      </c>
      <c r="B3" s="6">
        <f>CA_Pathways_db1_S3!B3-TUM_db1_S3_Util!B3</f>
        <v>0.44659591625647105</v>
      </c>
      <c r="C3" s="6">
        <f>CA_Pathways_db1_S3!C3-TUM_db1_S3_Util!C3</f>
        <v>2.2562802427462843E-3</v>
      </c>
      <c r="D3" s="6">
        <f>CA_Pathways_db1_S3!D3-TUM_db1_S3_Util!D3</f>
        <v>1.0218238936909998</v>
      </c>
      <c r="E3" s="6">
        <f>CA_Pathways_db1_S3!E3-TUM_db1_S3_Util!E3</f>
        <v>8.5712217423398573E-2</v>
      </c>
      <c r="F3" s="6">
        <f>CA_Pathways_db1_S3!F3-TUM_db1_S3_Util!F3</f>
        <v>2.2629874836024383E-2</v>
      </c>
      <c r="G3" s="6">
        <f>CA_Pathways_db1_S3!G3-TUM_db1_S3_Util!G3</f>
        <v>4.4760010916669261E-3</v>
      </c>
      <c r="H3" s="6">
        <f>CA_Pathways_db1_S3!H3-TUM_db1_S3_Util!H3</f>
        <v>2.6096046947369653E-2</v>
      </c>
      <c r="I3" s="6">
        <f>CA_Pathways_db1_S3!I3-TUM_db1_S3_Util!I3</f>
        <v>2.7487340571076158E-2</v>
      </c>
      <c r="J3" s="6">
        <f>CA_Pathways_db1_S3!J3-TUM_db1_S3_Util!J3</f>
        <v>2.0325368158126838E-2</v>
      </c>
      <c r="K3" s="6">
        <f>CA_Pathways_db1_S3!K3-TUM_db1_S3_Util!K3</f>
        <v>7.6579946400839552E-2</v>
      </c>
      <c r="L3" s="6">
        <f>CA_Pathways_db1_S3!L3-TUM_db1_S3_Util!L3</f>
        <v>1.1089615231896671E-2</v>
      </c>
      <c r="M3" s="6">
        <f>CA_Pathways_db1_S3!M3-TUM_db1_S3_Util!M3</f>
        <v>3.6651418955861596E-2</v>
      </c>
      <c r="N3" s="6">
        <f>CA_Pathways_db1_S3!N3-TUM_db1_S3_Util!N3</f>
        <v>2.9544174976632439E-3</v>
      </c>
      <c r="O3" s="6">
        <f>CA_Pathways_db1_S3!O3-TUM_db1_S3_Util!O3</f>
        <v>1.1505486376740245E-2</v>
      </c>
      <c r="P3" s="6">
        <f>CA_Pathways_db1_S3!P3-TUM_db1_S3_Util!P3</f>
        <v>3.385971441220656E-2</v>
      </c>
      <c r="Q3" s="6">
        <f>CA_Pathways_db1_S3!Q3-TUM_db1_S3_Util!Q3</f>
        <v>0.19502411592178232</v>
      </c>
    </row>
    <row r="4" spans="1:17" x14ac:dyDescent="0.35">
      <c r="A4" s="5" t="s">
        <v>3</v>
      </c>
      <c r="B4" s="6">
        <f>CA_Pathways_db1_S3!B4-TUM_db1_S3_Util!B4</f>
        <v>9.1004393298831351E-2</v>
      </c>
      <c r="C4" s="6">
        <f>CA_Pathways_db1_S3!C4-TUM_db1_S3_Util!C4</f>
        <v>5.1471566222214054E-3</v>
      </c>
      <c r="D4" s="6">
        <f>CA_Pathways_db1_S3!D4-TUM_db1_S3_Util!D4</f>
        <v>0.32239490222933553</v>
      </c>
      <c r="E4" s="6">
        <f>CA_Pathways_db1_S3!E4-TUM_db1_S3_Util!E4</f>
        <v>0.13902205284108324</v>
      </c>
      <c r="F4" s="6">
        <f>CA_Pathways_db1_S3!F4-TUM_db1_S3_Util!F4</f>
        <v>9.5123267021182026E-2</v>
      </c>
      <c r="G4" s="6">
        <f>CA_Pathways_db1_S3!G4-TUM_db1_S3_Util!G4</f>
        <v>8.5821217470831521E-3</v>
      </c>
      <c r="H4" s="6">
        <f>CA_Pathways_db1_S3!H4-TUM_db1_S3_Util!H4</f>
        <v>8.1920880409180927E-2</v>
      </c>
      <c r="I4" s="6">
        <f>CA_Pathways_db1_S3!I4-TUM_db1_S3_Util!I4</f>
        <v>5.3390705064238368E-2</v>
      </c>
      <c r="J4" s="6">
        <f>CA_Pathways_db1_S3!J4-TUM_db1_S3_Util!J4</f>
        <v>5.9887504064966179E-2</v>
      </c>
      <c r="K4" s="6">
        <f>CA_Pathways_db1_S3!K4-TUM_db1_S3_Util!K4</f>
        <v>6.7889432529100692E-3</v>
      </c>
      <c r="L4" s="6">
        <f>CA_Pathways_db1_S3!L4-TUM_db1_S3_Util!L4</f>
        <v>4.0525887589023923E-2</v>
      </c>
      <c r="M4" s="6">
        <f>CA_Pathways_db1_S3!M4-TUM_db1_S3_Util!M4</f>
        <v>0.10937387260215529</v>
      </c>
      <c r="N4" s="6">
        <f>CA_Pathways_db1_S3!N4-TUM_db1_S3_Util!N4</f>
        <v>2.5429830237132679E-2</v>
      </c>
      <c r="O4" s="6">
        <f>CA_Pathways_db1_S3!O4-TUM_db1_S3_Util!O4</f>
        <v>4.3764481748151578E-3</v>
      </c>
      <c r="P4" s="6">
        <f>CA_Pathways_db1_S3!P4-TUM_db1_S3_Util!P4</f>
        <v>1.6128497409227897E-2</v>
      </c>
      <c r="Q4" s="6">
        <f>CA_Pathways_db1_S3!Q4-TUM_db1_S3_Util!Q4</f>
        <v>0.13684449748658295</v>
      </c>
    </row>
    <row r="5" spans="1:17" x14ac:dyDescent="0.35">
      <c r="A5" s="5" t="s">
        <v>4</v>
      </c>
      <c r="B5" s="6">
        <f>CA_Pathways_db1_S3!B5-TUM_db1_S3_Util!B5</f>
        <v>0.12977385308214856</v>
      </c>
      <c r="C5" s="6">
        <f>CA_Pathways_db1_S3!C5-TUM_db1_S3_Util!C5</f>
        <v>7.6225333853189563E-3</v>
      </c>
      <c r="D5" s="6">
        <f>CA_Pathways_db1_S3!D5-TUM_db1_S3_Util!D5</f>
        <v>0.65358748875322537</v>
      </c>
      <c r="E5" s="6">
        <f>CA_Pathways_db1_S3!E5-TUM_db1_S3_Util!E5</f>
        <v>0.14888725045467946</v>
      </c>
      <c r="F5" s="6">
        <f>CA_Pathways_db1_S3!F5-TUM_db1_S3_Util!F5</f>
        <v>0.14427508700579994</v>
      </c>
      <c r="G5" s="6">
        <f>CA_Pathways_db1_S3!G5-TUM_db1_S3_Util!G5</f>
        <v>1.2766291393167328E-2</v>
      </c>
      <c r="H5" s="6">
        <f>CA_Pathways_db1_S3!H5-TUM_db1_S3_Util!H5</f>
        <v>0.1340450166877189</v>
      </c>
      <c r="I5" s="6">
        <f>CA_Pathways_db1_S3!I5-TUM_db1_S3_Util!I5</f>
        <v>9.0538916302865646E-2</v>
      </c>
      <c r="J5" s="6">
        <f>CA_Pathways_db1_S3!J5-TUM_db1_S3_Util!J5</f>
        <v>0.10221944035981237</v>
      </c>
      <c r="K5" s="6">
        <f>CA_Pathways_db1_S3!K5-TUM_db1_S3_Util!K5</f>
        <v>1.3317071185023347E-2</v>
      </c>
      <c r="L5" s="6">
        <f>CA_Pathways_db1_S3!L5-TUM_db1_S3_Util!L5</f>
        <v>6.735106342016188E-2</v>
      </c>
      <c r="M5" s="6">
        <f>CA_Pathways_db1_S3!M5-TUM_db1_S3_Util!M5</f>
        <v>0.1107136907661528</v>
      </c>
      <c r="N5" s="6">
        <f>CA_Pathways_db1_S3!N5-TUM_db1_S3_Util!N5</f>
        <v>3.6652967892560666E-2</v>
      </c>
      <c r="O5" s="6">
        <f>CA_Pathways_db1_S3!O5-TUM_db1_S3_Util!O5</f>
        <v>7.2259272160080301E-3</v>
      </c>
      <c r="P5" s="6">
        <f>CA_Pathways_db1_S3!P5-TUM_db1_S3_Util!P5</f>
        <v>3.495029089977527E-2</v>
      </c>
      <c r="Q5" s="6">
        <f>CA_Pathways_db1_S3!Q5-TUM_db1_S3_Util!Q5</f>
        <v>0.21306428771954608</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3_PAH_RD!B22*LCI_db1_S3!L29)+(supply_chain_S3_PAH_RD!B23*LCI_db1_S3!L30)+(supply_chain_S3_PAH_RD!B24*LCI_db1_S3!L31)+(supply_chain_S3_PAH_RD!B25*LCI_db1_S3!L32)+(supply_chain_S3_PAH_RD!B26*LCI_db1_S3!L33)+(supply_chain_S3_PAH_RD!B27*LCI_db1_S3!L34)+(supply_chain_S3_PAH_RD!B28*LCI_db1_S3!L35)+(supply_chain_S3_PAH_RD!B32*LCI_db1_S3!L39))/LCIA_Methods!D2</f>
        <v>-0.14932231884886021</v>
      </c>
      <c r="C2" s="6">
        <f>(+(supply_chain_S3_PAH_RD!B22*LCI_db1_S3!M29)+(supply_chain_S3_PAH_RD!B23*LCI_db1_S3!M30)+(supply_chain_S3_PAH_RD!B24*LCI_db1_S3!M31)+(supply_chain_S3_PAH_RD!B25*LCI_db1_S3!M32)+(supply_chain_S3_PAH_RD!B26*LCI_db1_S3!M33)+(supply_chain_S3_PAH_RD!B27*LCI_db1_S3!M34)+(supply_chain_S3_PAH_RD!B28*LCI_db1_S3!M35)+(supply_chain_S3_PAH_RD!B32*LCI_db1_S3!M39))/LCIA_Methods!D3</f>
        <v>-5.5010829966145817E-3</v>
      </c>
      <c r="D2" s="6">
        <f>(+(supply_chain_S3_PAH_RD!B22*LCI_db1_S3!N29)+(supply_chain_S3_PAH_RD!B23*LCI_db1_S3!N30)+(supply_chain_S3_PAH_RD!B24*LCI_db1_S3!N31)+(supply_chain_S3_PAH_RD!B25*LCI_db1_S3!N32)+(supply_chain_S3_PAH_RD!B26*LCI_db1_S3!N33)+(supply_chain_S3_PAH_RD!B27*LCI_db1_S3!N34)+(supply_chain_S3_PAH_RD!B28*LCI_db1_S3!N35)+(supply_chain_S3_PAH_RD!B32*LCI_db1_S3!N39))/LCIA_Methods!D4</f>
        <v>-0.30305049776589427</v>
      </c>
      <c r="E2" s="6">
        <f>(+(supply_chain_S3_PAH_RD!B22*LCI_db1_S3!O29)+(supply_chain_S3_PAH_RD!B23*LCI_db1_S3!O30)+(supply_chain_S3_PAH_RD!B24*LCI_db1_S3!O31)+(supply_chain_S3_PAH_RD!B25*LCI_db1_S3!O32)+(supply_chain_S3_PAH_RD!B26*LCI_db1_S3!O33)+(supply_chain_S3_PAH_RD!B27*LCI_db1_S3!O34)+(supply_chain_S3_PAH_RD!B28*LCI_db1_S3!O35)+(supply_chain_S3_PAH_RD!B32*LCI_db1_S3!O39))/LCIA_Methods!D5</f>
        <v>-6.1009880647140156E-2</v>
      </c>
      <c r="F2" s="6">
        <f>(+(supply_chain_S3_PAH_RD!B22*LCI_db1_S3!P29)+(supply_chain_S3_PAH_RD!B23*LCI_db1_S3!P30)+(supply_chain_S3_PAH_RD!B24*LCI_db1_S3!P31)+(supply_chain_S3_PAH_RD!B25*LCI_db1_S3!P32)+(supply_chain_S3_PAH_RD!B26*LCI_db1_S3!P33)+(supply_chain_S3_PAH_RD!B27*LCI_db1_S3!P34)+(supply_chain_S3_PAH_RD!B28*LCI_db1_S3!P35)+(supply_chain_S3_PAH_RD!B32*LCI_db1_S3!P39))/LCIA_Methods!D6</f>
        <v>-1.8030841981676763E-2</v>
      </c>
      <c r="G2" s="6">
        <f>(+(supply_chain_S3_PAH_RD!B22*LCI_db1_S3!Q29)+(supply_chain_S3_PAH_RD!B23*LCI_db1_S3!Q30)+(supply_chain_S3_PAH_RD!B24*LCI_db1_S3!Q31)+(supply_chain_S3_PAH_RD!B25*LCI_db1_S3!Q32)+(supply_chain_S3_PAH_RD!B26*LCI_db1_S3!Q33)+(supply_chain_S3_PAH_RD!B27*LCI_db1_S3!Q34)+(supply_chain_S3_PAH_RD!B28*LCI_db1_S3!Q35)+(supply_chain_S3_PAH_RD!B32*LCI_db1_S3!Q39))/LCIA_Methods!D7</f>
        <v>-3.06691708154812E-3</v>
      </c>
      <c r="H2" s="6">
        <f>(+(supply_chain_S3_PAH_RD!B22*LCI_db1_S3!R29)+(supply_chain_S3_PAH_RD!B23*LCI_db1_S3!R30)+(supply_chain_S3_PAH_RD!B24*LCI_db1_S3!R31)+(supply_chain_S3_PAH_RD!B25*LCI_db1_S3!R32)+(supply_chain_S3_PAH_RD!B26*LCI_db1_S3!R33)+(supply_chain_S3_PAH_RD!B27*LCI_db1_S3!R34)+(supply_chain_S3_PAH_RD!B28*LCI_db1_S3!R35)+(supply_chain_S3_PAH_RD!B32*LCI_db1_S3!R39))/LCIA_Methods!D8</f>
        <v>-5.3250020394590654E-2</v>
      </c>
      <c r="I2" s="6">
        <f>(+(supply_chain_S3_PAH_RD!B22*LCI_db1_S3!S29)+(supply_chain_S3_PAH_RD!B23*LCI_db1_S3!S30)+(supply_chain_S3_PAH_RD!B24*LCI_db1_S3!S31)+(supply_chain_S3_PAH_RD!B25*LCI_db1_S3!S32)+(supply_chain_S3_PAH_RD!B26*LCI_db1_S3!S33)+(supply_chain_S3_PAH_RD!B27*LCI_db1_S3!S34)+(supply_chain_S3_PAH_RD!B28*LCI_db1_S3!S35)+(supply_chain_S3_PAH_RD!B32*LCI_db1_S3!S39))/LCIA_Methods!D9</f>
        <v>-3.8598777304015827E-2</v>
      </c>
      <c r="J2" s="6">
        <f>(+(supply_chain_S3_PAH_RD!B22*LCI_db1_S3!T29)+(supply_chain_S3_PAH_RD!B23*LCI_db1_S3!T30)+(supply_chain_S3_PAH_RD!B24*LCI_db1_S3!T31)+(supply_chain_S3_PAH_RD!B25*LCI_db1_S3!T32)+(supply_chain_S3_PAH_RD!B26*LCI_db1_S3!T33)+(supply_chain_S3_PAH_RD!B27*LCI_db1_S3!T34)+(supply_chain_S3_PAH_RD!B28*LCI_db1_S3!T35)+(supply_chain_S3_PAH_RD!B32*LCI_db1_S3!T39))/LCIA_Methods!D10</f>
        <v>-4.4789560605881996E-2</v>
      </c>
      <c r="K2" s="6">
        <f>(+(supply_chain_S3_PAH_RD!B22*LCI_db1_S3!U29)+(supply_chain_S3_PAH_RD!B23*LCI_db1_S3!U30)+(supply_chain_S3_PAH_RD!B24*LCI_db1_S3!U31)+(supply_chain_S3_PAH_RD!B25*LCI_db1_S3!U32)+(supply_chain_S3_PAH_RD!B26*LCI_db1_S3!U33)+(supply_chain_S3_PAH_RD!B27*LCI_db1_S3!U34)+(supply_chain_S3_PAH_RD!B28*LCI_db1_S3!U35)+(supply_chain_S3_PAH_RD!B32*LCI_db1_S3!U39))/LCIA_Methods!D11</f>
        <v>-1.8116861813647585E-2</v>
      </c>
      <c r="L2" s="6">
        <f>(+(supply_chain_S3_PAH_RD!B22*LCI_db1_S3!V29)+(supply_chain_S3_PAH_RD!B23*LCI_db1_S3!V30)+(supply_chain_S3_PAH_RD!B24*LCI_db1_S3!V31)+(supply_chain_S3_PAH_RD!B25*LCI_db1_S3!V32)+(supply_chain_S3_PAH_RD!B26*LCI_db1_S3!V33)+(supply_chain_S3_PAH_RD!B27*LCI_db1_S3!V34)+(supply_chain_S3_PAH_RD!B28*LCI_db1_S3!V35)+(supply_chain_S3_PAH_RD!B32*LCI_db1_S3!V39))/LCIA_Methods!D12</f>
        <v>-2.4693629118283347E-2</v>
      </c>
      <c r="M2" s="6">
        <f>(+(supply_chain_S3_PAH_RD!B22*LCI_db1_S3!W29)+(supply_chain_S3_PAH_RD!B23*LCI_db1_S3!W30)+(supply_chain_S3_PAH_RD!B24*LCI_db1_S3!W31)+(supply_chain_S3_PAH_RD!B25*LCI_db1_S3!W32)+(supply_chain_S3_PAH_RD!B26*LCI_db1_S3!W33)+(supply_chain_S3_PAH_RD!B27*LCI_db1_S3!W34)+(supply_chain_S3_PAH_RD!B28*LCI_db1_S3!W35)+(supply_chain_S3_PAH_RD!B32*LCI_db1_S3!W39))/LCIA_Methods!D13</f>
        <v>-1.8095065170119218E-2</v>
      </c>
      <c r="N2" s="6">
        <f>(+(supply_chain_S3_PAH_RD!B22*LCI_db1_S3!X29)+(supply_chain_S3_PAH_RD!B23*LCI_db1_S3!X30)+(supply_chain_S3_PAH_RD!B24*LCI_db1_S3!X31)+(supply_chain_S3_PAH_RD!B25*LCI_db1_S3!X32)+(supply_chain_S3_PAH_RD!B26*LCI_db1_S3!X33)+(supply_chain_S3_PAH_RD!B27*LCI_db1_S3!X34)+(supply_chain_S3_PAH_RD!B28*LCI_db1_S3!X35)+(supply_chain_S3_PAH_RD!B32*LCI_db1_S3!X39))/LCIA_Methods!D14</f>
        <v>-2.4666814668212671E-3</v>
      </c>
      <c r="O2" s="6">
        <f>(+(supply_chain_S3_PAH_RD!B22*LCI_db1_S3!Y29)+(supply_chain_S3_PAH_RD!B23*LCI_db1_S3!Y30)+(supply_chain_S3_PAH_RD!B24*LCI_db1_S3!Y31)+(supply_chain_S3_PAH_RD!B25*LCI_db1_S3!Y32)+(supply_chain_S3_PAH_RD!B26*LCI_db1_S3!Y33)+(supply_chain_S3_PAH_RD!B27*LCI_db1_S3!Y34)+(supply_chain_S3_PAH_RD!B28*LCI_db1_S3!Y35)+(supply_chain_S3_PAH_RD!B32*LCI_db1_S3!Y39))/LCIA_Methods!D15</f>
        <v>-1.8858531269075808E-2</v>
      </c>
      <c r="P2" s="6">
        <f>(+(supply_chain_S3_PAH_RD!B22*LCI_db1_S3!Z29)+(supply_chain_S3_PAH_RD!B23*LCI_db1_S3!Z30)+(supply_chain_S3_PAH_RD!B24*LCI_db1_S3!Z31)+(supply_chain_S3_PAH_RD!B25*LCI_db1_S3!Z32)+(supply_chain_S3_PAH_RD!B26*LCI_db1_S3!Z33)+(supply_chain_S3_PAH_RD!B27*LCI_db1_S3!Z34)+(supply_chain_S3_PAH_RD!B28*LCI_db1_S3!Z35)+(supply_chain_S3_PAH_RD!B32*LCI_db1_S3!Z39))/LCIA_Methods!D16</f>
        <v>-2.0466504443567488E-2</v>
      </c>
      <c r="Q2" s="6">
        <f>(+(supply_chain_S3_PAH_RD!B22*LCI_db1_S3!AA29)+(supply_chain_S3_PAH_RD!B23*LCI_db1_S3!AA30)+(supply_chain_S3_PAH_RD!B24*LCI_db1_S3!AA31)+(supply_chain_S3_PAH_RD!B25*LCI_db1_S3!AA32)+(supply_chain_S3_PAH_RD!B26*LCI_db1_S3!AA33)+(supply_chain_S3_PAH_RD!B27*LCI_db1_S3!AA34)+(supply_chain_S3_PAH_RD!B28*LCI_db1_S3!AA35)+(supply_chain_S3_PAH_RD!B32*LCI_db1_S3!AA39))/LCIA_Methods!D17</f>
        <v>-0.32138049820220527</v>
      </c>
    </row>
    <row r="3" spans="1:17" x14ac:dyDescent="0.35">
      <c r="A3" s="5" t="s">
        <v>2</v>
      </c>
      <c r="B3" s="6">
        <f>(+(supply_chain_S3_TP1!B22*LCI_db1_S3!L29)+(supply_chain_S3_TP1!B23*LCI_db1_S3!L30)+(supply_chain_S3_TP1!B24*LCI_db1_S3!L31)+(supply_chain_S3_TP1!B25*LCI_db1_S3!L32)+(supply_chain_S3_TP1!B26*LCI_db1_S3!L33)+(supply_chain_S3_TP1!B27*LCI_db1_S3!L34)+(supply_chain_S3_TP1!B28*LCI_db1_S3!L35)+(supply_chain_S3_TP1!B32*LCI_db1_S3!L39))/LCIA_Methods!D2</f>
        <v>-0.14932231884886021</v>
      </c>
      <c r="C3" s="6">
        <f>(+(supply_chain_S3_TP1!B22*LCI_db1_S3!M29)+(supply_chain_S3_TP1!B23*LCI_db1_S3!M30)+(supply_chain_S3_TP1!B24*LCI_db1_S3!M31)+(supply_chain_S3_TP1!B25*LCI_db1_S3!M32)+(supply_chain_S3_TP1!B26*LCI_db1_S3!M33)+(supply_chain_S3_TP1!B27*LCI_db1_S3!M34)+(supply_chain_S3_TP1!B28*LCI_db1_S3!M35)+(supply_chain_S3_TP1!B32*LCI_db1_S3!M39))/LCIA_Methods!D3</f>
        <v>-5.5010829966145817E-3</v>
      </c>
      <c r="D3" s="6">
        <f>(+(supply_chain_S3_TP1!B22*LCI_db1_S3!N29)+(supply_chain_S3_TP1!B23*LCI_db1_S3!N30)+(supply_chain_S3_TP1!B24*LCI_db1_S3!N31)+(supply_chain_S3_TP1!B25*LCI_db1_S3!N32)+(supply_chain_S3_TP1!B26*LCI_db1_S3!N33)+(supply_chain_S3_TP1!B27*LCI_db1_S3!N34)+(supply_chain_S3_TP1!B28*LCI_db1_S3!N35)+(supply_chain_S3_TP1!B32*LCI_db1_S3!N39))/LCIA_Methods!D4</f>
        <v>-0.30305049776589427</v>
      </c>
      <c r="E3" s="6">
        <f>(+(supply_chain_S3_TP1!B22*LCI_db1_S3!O29)+(supply_chain_S3_TP1!B23*LCI_db1_S3!O30)+(supply_chain_S3_TP1!B24*LCI_db1_S3!O31)+(supply_chain_S3_TP1!B25*LCI_db1_S3!O32)+(supply_chain_S3_TP1!B26*LCI_db1_S3!O33)+(supply_chain_S3_TP1!B27*LCI_db1_S3!O34)+(supply_chain_S3_TP1!B28*LCI_db1_S3!O35)+(supply_chain_S3_TP1!B32*LCI_db1_S3!O39))/LCIA_Methods!D5</f>
        <v>-6.1009880647140156E-2</v>
      </c>
      <c r="F3" s="6">
        <f>(+(supply_chain_S3_TP1!B22*LCI_db1_S3!P29)+(supply_chain_S3_TP1!B23*LCI_db1_S3!P30)+(supply_chain_S3_TP1!B24*LCI_db1_S3!P31)+(supply_chain_S3_TP1!B25*LCI_db1_S3!P32)+(supply_chain_S3_TP1!B26*LCI_db1_S3!P33)+(supply_chain_S3_TP1!B27*LCI_db1_S3!P34)+(supply_chain_S3_TP1!B28*LCI_db1_S3!P35)+(supply_chain_S3_TP1!B32*LCI_db1_S3!P39))/LCIA_Methods!D6</f>
        <v>-1.8030841981676763E-2</v>
      </c>
      <c r="G3" s="6">
        <f>(+(supply_chain_S3_TP1!B22*LCI_db1_S3!Q29)+(supply_chain_S3_TP1!B23*LCI_db1_S3!Q30)+(supply_chain_S3_TP1!B24*LCI_db1_S3!Q31)+(supply_chain_S3_TP1!B25*LCI_db1_S3!Q32)+(supply_chain_S3_TP1!B26*LCI_db1_S3!Q33)+(supply_chain_S3_TP1!B27*LCI_db1_S3!Q34)+(supply_chain_S3_TP1!B28*LCI_db1_S3!Q35)+(supply_chain_S3_TP1!B32*LCI_db1_S3!Q39))/LCIA_Methods!D7</f>
        <v>-3.06691708154812E-3</v>
      </c>
      <c r="H3" s="6">
        <f>(+(supply_chain_S3_TP1!B22*LCI_db1_S3!R29)+(supply_chain_S3_TP1!B23*LCI_db1_S3!R30)+(supply_chain_S3_TP1!B24*LCI_db1_S3!R31)+(supply_chain_S3_TP1!B25*LCI_db1_S3!R32)+(supply_chain_S3_TP1!B26*LCI_db1_S3!R33)+(supply_chain_S3_TP1!B27*LCI_db1_S3!R34)+(supply_chain_S3_TP1!B28*LCI_db1_S3!R35)+(supply_chain_S3_TP1!B32*LCI_db1_S3!R39))/LCIA_Methods!D8</f>
        <v>-5.3250020394590654E-2</v>
      </c>
      <c r="I3" s="6">
        <f>(+(supply_chain_S3_TP1!B22*LCI_db1_S3!S29)+(supply_chain_S3_TP1!B23*LCI_db1_S3!S30)+(supply_chain_S3_TP1!B24*LCI_db1_S3!S31)+(supply_chain_S3_TP1!B25*LCI_db1_S3!S32)+(supply_chain_S3_TP1!B26*LCI_db1_S3!S33)+(supply_chain_S3_TP1!B27*LCI_db1_S3!S34)+(supply_chain_S3_TP1!B28*LCI_db1_S3!S35)+(supply_chain_S3_TP1!B32*LCI_db1_S3!S39))/LCIA_Methods!D9</f>
        <v>-3.8598777304015827E-2</v>
      </c>
      <c r="J3" s="6">
        <f>(+(supply_chain_S3_TP1!B22*LCI_db1_S3!T29)+(supply_chain_S3_TP1!B23*LCI_db1_S3!T30)+(supply_chain_S3_TP1!B24*LCI_db1_S3!T31)+(supply_chain_S3_TP1!B25*LCI_db1_S3!T32)+(supply_chain_S3_TP1!B26*LCI_db1_S3!T33)+(supply_chain_S3_TP1!B27*LCI_db1_S3!T34)+(supply_chain_S3_TP1!B28*LCI_db1_S3!T35)+(supply_chain_S3_TP1!B32*LCI_db1_S3!T39))/LCIA_Methods!D10</f>
        <v>-4.4789560605881996E-2</v>
      </c>
      <c r="K3" s="6">
        <f>(+(supply_chain_S3_TP1!B22*LCI_db1_S3!U29)+(supply_chain_S3_TP1!B23*LCI_db1_S3!U30)+(supply_chain_S3_TP1!B24*LCI_db1_S3!U31)+(supply_chain_S3_TP1!B25*LCI_db1_S3!U32)+(supply_chain_S3_TP1!B26*LCI_db1_S3!U33)+(supply_chain_S3_TP1!B27*LCI_db1_S3!U34)+(supply_chain_S3_TP1!B28*LCI_db1_S3!U35)+(supply_chain_S3_TP1!B32*LCI_db1_S3!U39))/LCIA_Methods!D11</f>
        <v>-1.8116861813647585E-2</v>
      </c>
      <c r="L3" s="6">
        <f>(+(supply_chain_S3_TP1!B22*LCI_db1_S3!V29)+(supply_chain_S3_TP1!B23*LCI_db1_S3!V30)+(supply_chain_S3_TP1!B24*LCI_db1_S3!V31)+(supply_chain_S3_TP1!B25*LCI_db1_S3!V32)+(supply_chain_S3_TP1!B26*LCI_db1_S3!V33)+(supply_chain_S3_TP1!B27*LCI_db1_S3!V34)+(supply_chain_S3_TP1!B28*LCI_db1_S3!V35)+(supply_chain_S3_TP1!B32*LCI_db1_S3!V39))/LCIA_Methods!D12</f>
        <v>-2.4693629118283347E-2</v>
      </c>
      <c r="M3" s="6">
        <f>(+(supply_chain_S3_TP1!B22*LCI_db1_S3!W29)+(supply_chain_S3_TP1!B23*LCI_db1_S3!W30)+(supply_chain_S3_TP1!B24*LCI_db1_S3!W31)+(supply_chain_S3_TP1!B25*LCI_db1_S3!W32)+(supply_chain_S3_TP1!B26*LCI_db1_S3!W33)+(supply_chain_S3_TP1!B27*LCI_db1_S3!W34)+(supply_chain_S3_TP1!B28*LCI_db1_S3!W35)+(supply_chain_S3_TP1!B32*LCI_db1_S3!W39))/LCIA_Methods!D13</f>
        <v>-1.8095065170119218E-2</v>
      </c>
      <c r="N3" s="6">
        <f>(+(supply_chain_S3_TP1!B22*LCI_db1_S3!X29)+(supply_chain_S3_TP1!B23*LCI_db1_S3!X30)+(supply_chain_S3_TP1!B24*LCI_db1_S3!X31)+(supply_chain_S3_TP1!B25*LCI_db1_S3!X32)+(supply_chain_S3_TP1!B26*LCI_db1_S3!X33)+(supply_chain_S3_TP1!B27*LCI_db1_S3!X34)+(supply_chain_S3_TP1!B28*LCI_db1_S3!X35)+(supply_chain_S3_TP1!B32*LCI_db1_S3!X39))/LCIA_Methods!D14</f>
        <v>-2.4666814668212671E-3</v>
      </c>
      <c r="O3" s="6">
        <f>(+(supply_chain_S3_TP1!B22*LCI_db1_S3!Y29)+(supply_chain_S3_TP1!B23*LCI_db1_S3!Y30)+(supply_chain_S3_TP1!B24*LCI_db1_S3!Y31)+(supply_chain_S3_TP1!B25*LCI_db1_S3!Y32)+(supply_chain_S3_TP1!B26*LCI_db1_S3!Y33)+(supply_chain_S3_TP1!B27*LCI_db1_S3!Y34)+(supply_chain_S3_TP1!B28*LCI_db1_S3!Y35)+(supply_chain_S3_TP1!B32*LCI_db1_S3!Y39))/LCIA_Methods!D15</f>
        <v>-1.8858531269075808E-2</v>
      </c>
      <c r="P3" s="6">
        <f>(+(supply_chain_S3_TP1!B22*LCI_db1_S3!Z29)+(supply_chain_S3_TP1!B23*LCI_db1_S3!Z30)+(supply_chain_S3_TP1!B24*LCI_db1_S3!Z31)+(supply_chain_S3_TP1!B25*LCI_db1_S3!Z32)+(supply_chain_S3_TP1!B26*LCI_db1_S3!Z33)+(supply_chain_S3_TP1!B27*LCI_db1_S3!Z34)+(supply_chain_S3_TP1!B28*LCI_db1_S3!Z35)+(supply_chain_S3_TP1!B32*LCI_db1_S3!Z39))/LCIA_Methods!D16</f>
        <v>-2.0466504443567488E-2</v>
      </c>
      <c r="Q3" s="6">
        <f>(+(supply_chain_S3_TP1!B22*LCI_db1_S3!AA29)+(supply_chain_S3_TP1!B23*LCI_db1_S3!AA30)+(supply_chain_S3_TP1!B24*LCI_db1_S3!AA31)+(supply_chain_S3_TP1!B25*LCI_db1_S3!AA32)+(supply_chain_S3_TP1!B26*LCI_db1_S3!AA33)+(supply_chain_S3_TP1!B27*LCI_db1_S3!AA34)+(supply_chain_S3_TP1!B28*LCI_db1_S3!AA35)+(supply_chain_S3_TP1!B32*LCI_db1_S3!AA39))/LCIA_Methods!D17</f>
        <v>-0.32138049820220527</v>
      </c>
    </row>
    <row r="4" spans="1:17" x14ac:dyDescent="0.35">
      <c r="A4" s="5" t="s">
        <v>3</v>
      </c>
      <c r="B4" s="6">
        <f>(+(supply_chain_S3_TP2!B22*LCI_db1_S3!L29)+(supply_chain_S3_TP2!B23*LCI_db1_S3!L30)+(supply_chain_S3_TP2!B24*LCI_db1_S3!L31)+(supply_chain_S3_TP2!B25*LCI_db1_S3!L32)+(supply_chain_S3_TP2!B26*LCI_db1_S3!L33)+(supply_chain_S3_TP2!B27*LCI_db1_S3!L34)+(supply_chain_S3_TP2!B28*LCI_db1_S3!L35)+(supply_chain_S3_TP2!B32*LCI_db1_S3!L39))/LCIA_Methods!D2</f>
        <v>0</v>
      </c>
      <c r="C4" s="6">
        <f>(+(supply_chain_S3_TP2!B22*LCI_db1_S3!M29)+(supply_chain_S3_TP2!B23*LCI_db1_S3!M30)+(supply_chain_S3_TP2!B24*LCI_db1_S3!M31)+(supply_chain_S3_TP2!B25*LCI_db1_S3!M32)+(supply_chain_S3_TP2!B26*LCI_db1_S3!M33)+(supply_chain_S3_TP2!B27*LCI_db1_S3!M34)+(supply_chain_S3_TP2!B28*LCI_db1_S3!M35)+(supply_chain_S3_TP2!B32*LCI_db1_S3!M39))/LCIA_Methods!D3</f>
        <v>0</v>
      </c>
      <c r="D4" s="6">
        <f>(+(supply_chain_S3_TP2!B22*LCI_db1_S3!N29)+(supply_chain_S3_TP2!B23*LCI_db1_S3!N30)+(supply_chain_S3_TP2!B24*LCI_db1_S3!N31)+(supply_chain_S3_TP2!B25*LCI_db1_S3!N32)+(supply_chain_S3_TP2!B26*LCI_db1_S3!N33)+(supply_chain_S3_TP2!B27*LCI_db1_S3!N34)+(supply_chain_S3_TP2!B28*LCI_db1_S3!N35)+(supply_chain_S3_TP2!B32*LCI_db1_S3!N39))/LCIA_Methods!D4</f>
        <v>0</v>
      </c>
      <c r="E4" s="6">
        <f>(+(supply_chain_S3_TP2!B22*LCI_db1_S3!O29)+(supply_chain_S3_TP2!B23*LCI_db1_S3!O30)+(supply_chain_S3_TP2!B24*LCI_db1_S3!O31)+(supply_chain_S3_TP2!B25*LCI_db1_S3!O32)+(supply_chain_S3_TP2!B26*LCI_db1_S3!O33)+(supply_chain_S3_TP2!B27*LCI_db1_S3!O34)+(supply_chain_S3_TP2!B28*LCI_db1_S3!O35)+(supply_chain_S3_TP2!B32*LCI_db1_S3!O39))/LCIA_Methods!D5</f>
        <v>0</v>
      </c>
      <c r="F4" s="6">
        <f>(+(supply_chain_S3_TP2!B22*LCI_db1_S3!P29)+(supply_chain_S3_TP2!B23*LCI_db1_S3!P30)+(supply_chain_S3_TP2!B24*LCI_db1_S3!P31)+(supply_chain_S3_TP2!B25*LCI_db1_S3!P32)+(supply_chain_S3_TP2!B26*LCI_db1_S3!P33)+(supply_chain_S3_TP2!B27*LCI_db1_S3!P34)+(supply_chain_S3_TP2!B28*LCI_db1_S3!P35)+(supply_chain_S3_TP2!B32*LCI_db1_S3!P39))/LCIA_Methods!D6</f>
        <v>0</v>
      </c>
      <c r="G4" s="6">
        <f>(+(supply_chain_S3_TP2!B22*LCI_db1_S3!Q29)+(supply_chain_S3_TP2!B23*LCI_db1_S3!Q30)+(supply_chain_S3_TP2!B24*LCI_db1_S3!Q31)+(supply_chain_S3_TP2!B25*LCI_db1_S3!Q32)+(supply_chain_S3_TP2!B26*LCI_db1_S3!Q33)+(supply_chain_S3_TP2!B27*LCI_db1_S3!Q34)+(supply_chain_S3_TP2!B28*LCI_db1_S3!Q35)+(supply_chain_S3_TP2!B32*LCI_db1_S3!Q39))/LCIA_Methods!D7</f>
        <v>0</v>
      </c>
      <c r="H4" s="6">
        <f>(+(supply_chain_S3_TP2!B22*LCI_db1_S3!R29)+(supply_chain_S3_TP2!B23*LCI_db1_S3!R30)+(supply_chain_S3_TP2!B24*LCI_db1_S3!R31)+(supply_chain_S3_TP2!B25*LCI_db1_S3!R32)+(supply_chain_S3_TP2!B26*LCI_db1_S3!R33)+(supply_chain_S3_TP2!B27*LCI_db1_S3!R34)+(supply_chain_S3_TP2!B28*LCI_db1_S3!R35)+(supply_chain_S3_TP2!B32*LCI_db1_S3!R39))/LCIA_Methods!D8</f>
        <v>0</v>
      </c>
      <c r="I4" s="6">
        <f>(+(supply_chain_S3_TP2!B22*LCI_db1_S3!S29)+(supply_chain_S3_TP2!B23*LCI_db1_S3!S30)+(supply_chain_S3_TP2!B24*LCI_db1_S3!S31)+(supply_chain_S3_TP2!B25*LCI_db1_S3!S32)+(supply_chain_S3_TP2!B26*LCI_db1_S3!S33)+(supply_chain_S3_TP2!B27*LCI_db1_S3!S34)+(supply_chain_S3_TP2!B28*LCI_db1_S3!S35)+(supply_chain_S3_TP2!B32*LCI_db1_S3!S39))/LCIA_Methods!D9</f>
        <v>0</v>
      </c>
      <c r="J4" s="6">
        <f>(+(supply_chain_S3_TP2!B22*LCI_db1_S3!T29)+(supply_chain_S3_TP2!B23*LCI_db1_S3!T30)+(supply_chain_S3_TP2!B24*LCI_db1_S3!T31)+(supply_chain_S3_TP2!B25*LCI_db1_S3!T32)+(supply_chain_S3_TP2!B26*LCI_db1_S3!T33)+(supply_chain_S3_TP2!B27*LCI_db1_S3!T34)+(supply_chain_S3_TP2!B28*LCI_db1_S3!T35)+(supply_chain_S3_TP2!B32*LCI_db1_S3!T39))/LCIA_Methods!D10</f>
        <v>0</v>
      </c>
      <c r="K4" s="6">
        <f>(+(supply_chain_S3_TP2!B22*LCI_db1_S3!U29)+(supply_chain_S3_TP2!B23*LCI_db1_S3!U30)+(supply_chain_S3_TP2!B24*LCI_db1_S3!U31)+(supply_chain_S3_TP2!B25*LCI_db1_S3!U32)+(supply_chain_S3_TP2!B26*LCI_db1_S3!U33)+(supply_chain_S3_TP2!B27*LCI_db1_S3!U34)+(supply_chain_S3_TP2!B28*LCI_db1_S3!U35)+(supply_chain_S3_TP2!B32*LCI_db1_S3!U39))/LCIA_Methods!D11</f>
        <v>0</v>
      </c>
      <c r="L4" s="6">
        <f>(+(supply_chain_S3_TP2!B22*LCI_db1_S3!V29)+(supply_chain_S3_TP2!B23*LCI_db1_S3!V30)+(supply_chain_S3_TP2!B24*LCI_db1_S3!V31)+(supply_chain_S3_TP2!B25*LCI_db1_S3!V32)+(supply_chain_S3_TP2!B26*LCI_db1_S3!V33)+(supply_chain_S3_TP2!B27*LCI_db1_S3!V34)+(supply_chain_S3_TP2!B28*LCI_db1_S3!V35)+(supply_chain_S3_TP2!B32*LCI_db1_S3!V39))/LCIA_Methods!D12</f>
        <v>0</v>
      </c>
      <c r="M4" s="6">
        <f>(+(supply_chain_S3_TP2!B22*LCI_db1_S3!W29)+(supply_chain_S3_TP2!B23*LCI_db1_S3!W30)+(supply_chain_S3_TP2!B24*LCI_db1_S3!W31)+(supply_chain_S3_TP2!B25*LCI_db1_S3!W32)+(supply_chain_S3_TP2!B26*LCI_db1_S3!W33)+(supply_chain_S3_TP2!B27*LCI_db1_S3!W34)+(supply_chain_S3_TP2!B28*LCI_db1_S3!W35)+(supply_chain_S3_TP2!B32*LCI_db1_S3!W39))/LCIA_Methods!D13</f>
        <v>0</v>
      </c>
      <c r="N4" s="6">
        <f>(+(supply_chain_S3_TP2!B22*LCI_db1_S3!X29)+(supply_chain_S3_TP2!B23*LCI_db1_S3!X30)+(supply_chain_S3_TP2!B24*LCI_db1_S3!X31)+(supply_chain_S3_TP2!B25*LCI_db1_S3!X32)+(supply_chain_S3_TP2!B26*LCI_db1_S3!X33)+(supply_chain_S3_TP2!B27*LCI_db1_S3!X34)+(supply_chain_S3_TP2!B28*LCI_db1_S3!X35)+(supply_chain_S3_TP2!B32*LCI_db1_S3!X39))/LCIA_Methods!D14</f>
        <v>0</v>
      </c>
      <c r="O4" s="6">
        <f>(+(supply_chain_S3_TP2!B22*LCI_db1_S3!Y29)+(supply_chain_S3_TP2!B23*LCI_db1_S3!Y30)+(supply_chain_S3_TP2!B24*LCI_db1_S3!Y31)+(supply_chain_S3_TP2!B25*LCI_db1_S3!Y32)+(supply_chain_S3_TP2!B26*LCI_db1_S3!Y33)+(supply_chain_S3_TP2!B27*LCI_db1_S3!Y34)+(supply_chain_S3_TP2!B28*LCI_db1_S3!Y35)+(supply_chain_S3_TP2!B32*LCI_db1_S3!Y39))/LCIA_Methods!D15</f>
        <v>0</v>
      </c>
      <c r="P4" s="6">
        <f>(+(supply_chain_S3_TP2!B22*LCI_db1_S3!Z29)+(supply_chain_S3_TP2!B23*LCI_db1_S3!Z30)+(supply_chain_S3_TP2!B24*LCI_db1_S3!Z31)+(supply_chain_S3_TP2!B25*LCI_db1_S3!Z32)+(supply_chain_S3_TP2!B26*LCI_db1_S3!Z33)+(supply_chain_S3_TP2!B27*LCI_db1_S3!Z34)+(supply_chain_S3_TP2!B28*LCI_db1_S3!Z35)+(supply_chain_S3_TP2!B32*LCI_db1_S3!Z39))/LCIA_Methods!D16</f>
        <v>0</v>
      </c>
      <c r="Q4" s="6">
        <f>(+(supply_chain_S3_TP2!B22*LCI_db1_S3!AA29)+(supply_chain_S3_TP2!B23*LCI_db1_S3!AA30)+(supply_chain_S3_TP2!B24*LCI_db1_S3!AA31)+(supply_chain_S3_TP2!B25*LCI_db1_S3!AA32)+(supply_chain_S3_TP2!B26*LCI_db1_S3!AA33)+(supply_chain_S3_TP2!B27*LCI_db1_S3!AA34)+(supply_chain_S3_TP2!B28*LCI_db1_S3!AA35)+(supply_chain_S3_TP2!B32*LCI_db1_S3!AA39))/LCIA_Methods!D17</f>
        <v>0</v>
      </c>
    </row>
    <row r="5" spans="1:17" x14ac:dyDescent="0.35">
      <c r="A5" s="5" t="s">
        <v>4</v>
      </c>
      <c r="B5" s="6">
        <f>(+(supply_chain_S3_TP3!B22*LCI_db1_S3!L29)+(supply_chain_S3_TP3!B23*LCI_db1_S3!L30)+(supply_chain_S3_TP3!B24*LCI_db1_S3!L31)+(supply_chain_S3_TP3!B25*LCI_db1_S3!L32)+(supply_chain_S3_TP3!B26*LCI_db1_S3!L33)+(supply_chain_S3_TP3!B27*LCI_db1_S3!L34)+(supply_chain_S3_TP3!B28*LCI_db1_S3!L35)+(supply_chain_S3_TP3!B32*LCI_db1_S3!L39))/LCIA_Methods!D2</f>
        <v>0</v>
      </c>
      <c r="C5" s="6">
        <f>(+(supply_chain_S3_TP3!B22*LCI_db1_S3!M29)+(supply_chain_S3_TP3!B23*LCI_db1_S3!M30)+(supply_chain_S3_TP3!B24*LCI_db1_S3!M31)+(supply_chain_S3_TP3!B25*LCI_db1_S3!M32)+(supply_chain_S3_TP3!B26*LCI_db1_S3!M33)+(supply_chain_S3_TP3!B27*LCI_db1_S3!M34)+(supply_chain_S3_TP3!B28*LCI_db1_S3!M35)+(supply_chain_S3_TP3!B32*LCI_db1_S3!M39))/LCIA_Methods!D3</f>
        <v>0</v>
      </c>
      <c r="D5" s="6">
        <f>(+(supply_chain_S3_TP3!B22*LCI_db1_S3!N29)+(supply_chain_S3_TP3!B23*LCI_db1_S3!N30)+(supply_chain_S3_TP3!B24*LCI_db1_S3!N31)+(supply_chain_S3_TP3!B25*LCI_db1_S3!N32)+(supply_chain_S3_TP3!B26*LCI_db1_S3!N33)+(supply_chain_S3_TP3!B27*LCI_db1_S3!N34)+(supply_chain_S3_TP3!B28*LCI_db1_S3!N35)+(supply_chain_S3_TP3!B32*LCI_db1_S3!N39))/LCIA_Methods!D4</f>
        <v>0</v>
      </c>
      <c r="E5" s="6">
        <f>(+(supply_chain_S3_TP3!B22*LCI_db1_S3!O29)+(supply_chain_S3_TP3!B23*LCI_db1_S3!O30)+(supply_chain_S3_TP3!B24*LCI_db1_S3!O31)+(supply_chain_S3_TP3!B25*LCI_db1_S3!O32)+(supply_chain_S3_TP3!B26*LCI_db1_S3!O33)+(supply_chain_S3_TP3!B27*LCI_db1_S3!O34)+(supply_chain_S3_TP3!B28*LCI_db1_S3!O35)+(supply_chain_S3_TP3!B32*LCI_db1_S3!O39))/LCIA_Methods!D5</f>
        <v>0</v>
      </c>
      <c r="F5" s="6">
        <f>(+(supply_chain_S3_TP3!B22*LCI_db1_S3!P29)+(supply_chain_S3_TP3!B23*LCI_db1_S3!P30)+(supply_chain_S3_TP3!B24*LCI_db1_S3!P31)+(supply_chain_S3_TP3!B25*LCI_db1_S3!P32)+(supply_chain_S3_TP3!B26*LCI_db1_S3!P33)+(supply_chain_S3_TP3!B27*LCI_db1_S3!P34)+(supply_chain_S3_TP3!B28*LCI_db1_S3!P35)+(supply_chain_S3_TP3!B32*LCI_db1_S3!P39))/LCIA_Methods!D6</f>
        <v>0</v>
      </c>
      <c r="G5" s="6">
        <f>(+(supply_chain_S3_TP3!B22*LCI_db1_S3!Q29)+(supply_chain_S3_TP3!B23*LCI_db1_S3!Q30)+(supply_chain_S3_TP3!B24*LCI_db1_S3!Q31)+(supply_chain_S3_TP3!B25*LCI_db1_S3!Q32)+(supply_chain_S3_TP3!B26*LCI_db1_S3!Q33)+(supply_chain_S3_TP3!B27*LCI_db1_S3!Q34)+(supply_chain_S3_TP3!B28*LCI_db1_S3!Q35)+(supply_chain_S3_TP3!B32*LCI_db1_S3!Q39))/LCIA_Methods!D7</f>
        <v>0</v>
      </c>
      <c r="H5" s="6">
        <f>(+(supply_chain_S3_TP3!B22*LCI_db1_S3!R29)+(supply_chain_S3_TP3!B23*LCI_db1_S3!R30)+(supply_chain_S3_TP3!B24*LCI_db1_S3!R31)+(supply_chain_S3_TP3!B25*LCI_db1_S3!R32)+(supply_chain_S3_TP3!B26*LCI_db1_S3!R33)+(supply_chain_S3_TP3!B27*LCI_db1_S3!R34)+(supply_chain_S3_TP3!B28*LCI_db1_S3!R35)+(supply_chain_S3_TP3!B32*LCI_db1_S3!R39))/LCIA_Methods!D8</f>
        <v>0</v>
      </c>
      <c r="I5" s="6">
        <f>(+(supply_chain_S3_TP3!B22*LCI_db1_S3!S29)+(supply_chain_S3_TP3!B23*LCI_db1_S3!S30)+(supply_chain_S3_TP3!B24*LCI_db1_S3!S31)+(supply_chain_S3_TP3!B25*LCI_db1_S3!S32)+(supply_chain_S3_TP3!B26*LCI_db1_S3!S33)+(supply_chain_S3_TP3!B27*LCI_db1_S3!S34)+(supply_chain_S3_TP3!B28*LCI_db1_S3!S35)+(supply_chain_S3_TP3!B32*LCI_db1_S3!S39))/LCIA_Methods!D9</f>
        <v>0</v>
      </c>
      <c r="J5" s="6">
        <f>(+(supply_chain_S3_TP3!B22*LCI_db1_S3!T29)+(supply_chain_S3_TP3!B23*LCI_db1_S3!T30)+(supply_chain_S3_TP3!B24*LCI_db1_S3!T31)+(supply_chain_S3_TP3!B25*LCI_db1_S3!T32)+(supply_chain_S3_TP3!B26*LCI_db1_S3!T33)+(supply_chain_S3_TP3!B27*LCI_db1_S3!T34)+(supply_chain_S3_TP3!B28*LCI_db1_S3!T35)+(supply_chain_S3_TP3!B32*LCI_db1_S3!T39))/LCIA_Methods!D10</f>
        <v>0</v>
      </c>
      <c r="K5" s="6">
        <f>(+(supply_chain_S3_TP3!B22*LCI_db1_S3!U29)+(supply_chain_S3_TP3!B23*LCI_db1_S3!U30)+(supply_chain_S3_TP3!B24*LCI_db1_S3!U31)+(supply_chain_S3_TP3!B25*LCI_db1_S3!U32)+(supply_chain_S3_TP3!B26*LCI_db1_S3!U33)+(supply_chain_S3_TP3!B27*LCI_db1_S3!U34)+(supply_chain_S3_TP3!B28*LCI_db1_S3!U35)+(supply_chain_S3_TP3!B32*LCI_db1_S3!U39))/LCIA_Methods!D11</f>
        <v>0</v>
      </c>
      <c r="L5" s="6">
        <f>(+(supply_chain_S3_TP3!B22*LCI_db1_S3!V29)+(supply_chain_S3_TP3!B23*LCI_db1_S3!V30)+(supply_chain_S3_TP3!B24*LCI_db1_S3!V31)+(supply_chain_S3_TP3!B25*LCI_db1_S3!V32)+(supply_chain_S3_TP3!B26*LCI_db1_S3!V33)+(supply_chain_S3_TP3!B27*LCI_db1_S3!V34)+(supply_chain_S3_TP3!B28*LCI_db1_S3!V35)+(supply_chain_S3_TP3!B32*LCI_db1_S3!V39))/LCIA_Methods!D12</f>
        <v>0</v>
      </c>
      <c r="M5" s="6">
        <f>(+(supply_chain_S3_TP3!B22*LCI_db1_S3!W29)+(supply_chain_S3_TP3!B23*LCI_db1_S3!W30)+(supply_chain_S3_TP3!B24*LCI_db1_S3!W31)+(supply_chain_S3_TP3!B25*LCI_db1_S3!W32)+(supply_chain_S3_TP3!B26*LCI_db1_S3!W33)+(supply_chain_S3_TP3!B27*LCI_db1_S3!W34)+(supply_chain_S3_TP3!B28*LCI_db1_S3!W35)+(supply_chain_S3_TP3!B32*LCI_db1_S3!W39))/LCIA_Methods!D13</f>
        <v>0</v>
      </c>
      <c r="N5" s="6">
        <f>(+(supply_chain_S3_TP3!B22*LCI_db1_S3!X29)+(supply_chain_S3_TP3!B23*LCI_db1_S3!X30)+(supply_chain_S3_TP3!B24*LCI_db1_S3!X31)+(supply_chain_S3_TP3!B25*LCI_db1_S3!X32)+(supply_chain_S3_TP3!B26*LCI_db1_S3!X33)+(supply_chain_S3_TP3!B27*LCI_db1_S3!X34)+(supply_chain_S3_TP3!B28*LCI_db1_S3!X35)+(supply_chain_S3_TP3!B32*LCI_db1_S3!X39))/LCIA_Methods!D14</f>
        <v>0</v>
      </c>
      <c r="O5" s="6">
        <f>(+(supply_chain_S3_TP3!B22*LCI_db1_S3!Y29)+(supply_chain_S3_TP3!B23*LCI_db1_S3!Y30)+(supply_chain_S3_TP3!B24*LCI_db1_S3!Y31)+(supply_chain_S3_TP3!B25*LCI_db1_S3!Y32)+(supply_chain_S3_TP3!B26*LCI_db1_S3!Y33)+(supply_chain_S3_TP3!B27*LCI_db1_S3!Y34)+(supply_chain_S3_TP3!B28*LCI_db1_S3!Y35)+(supply_chain_S3_TP3!B32*LCI_db1_S3!Y39))/LCIA_Methods!D15</f>
        <v>0</v>
      </c>
      <c r="P5" s="6">
        <f>(+(supply_chain_S3_TP3!B22*LCI_db1_S3!Z29)+(supply_chain_S3_TP3!B23*LCI_db1_S3!Z30)+(supply_chain_S3_TP3!B24*LCI_db1_S3!Z31)+(supply_chain_S3_TP3!B25*LCI_db1_S3!Z32)+(supply_chain_S3_TP3!B26*LCI_db1_S3!Z33)+(supply_chain_S3_TP3!B27*LCI_db1_S3!Z34)+(supply_chain_S3_TP3!B28*LCI_db1_S3!Z35)+(supply_chain_S3_TP3!B32*LCI_db1_S3!Z39))/LCIA_Methods!D16</f>
        <v>0</v>
      </c>
      <c r="Q5" s="6">
        <f>(+(supply_chain_S3_TP3!B22*LCI_db1_S3!AA29)+(supply_chain_S3_TP3!B23*LCI_db1_S3!AA30)+(supply_chain_S3_TP3!B24*LCI_db1_S3!AA31)+(supply_chain_S3_TP3!B25*LCI_db1_S3!AA32)+(supply_chain_S3_TP3!B26*LCI_db1_S3!AA33)+(supply_chain_S3_TP3!B27*LCI_db1_S3!AA34)+(supply_chain_S3_TP3!B28*LCI_db1_S3!AA35)+(supply_chain_S3_TP3!B32*LCI_db1_S3!AA39))/LCIA_Methods!D17</f>
        <v>0</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OEV_Pathways_db1_S3!B2*VLOOKUP("PAH_RD",Waste_Generation_S3!A1:C100,3,FALSE)</f>
        <v>0.6380608781625754</v>
      </c>
      <c r="C2" s="6">
        <f>OEV_Pathways_db1_S3!C2*VLOOKUP("PAH_RD",Waste_Generation_S3!A1:C100,3,FALSE)</f>
        <v>0.26575915456085192</v>
      </c>
      <c r="D2" s="6">
        <f>OEV_Pathways_db1_S3!D2*VLOOKUP("PAH_RD",Waste_Generation_S3!A1:C100,3,FALSE)</f>
        <v>3.3938038531680736</v>
      </c>
      <c r="E2" s="6">
        <f>OEV_Pathways_db1_S3!E2*VLOOKUP("PAH_RD",Waste_Generation_S3!A1:C100,3,FALSE)</f>
        <v>0.8979732421541371</v>
      </c>
      <c r="F2" s="6">
        <f>OEV_Pathways_db1_S3!F2*VLOOKUP("PAH_RD",Waste_Generation_S3!A1:C100,3,FALSE)</f>
        <v>0.50735370118050405</v>
      </c>
      <c r="G2" s="6">
        <f>OEV_Pathways_db1_S3!G2*VLOOKUP("PAH_RD",Waste_Generation_S3!A1:C100,3,FALSE)</f>
        <v>0.41393999127140862</v>
      </c>
      <c r="H2" s="6">
        <f>OEV_Pathways_db1_S3!H2*VLOOKUP("PAH_RD",Waste_Generation_S3!A1:C100,3,FALSE)</f>
        <v>0.85518559040877906</v>
      </c>
      <c r="I2" s="6">
        <f>OEV_Pathways_db1_S3!I2*VLOOKUP("PAH_RD",Waste_Generation_S3!A1:C100,3,FALSE)</f>
        <v>0.9868287905776616</v>
      </c>
      <c r="J2" s="6">
        <f>OEV_Pathways_db1_S3!J2*VLOOKUP("PAH_RD",Waste_Generation_S3!A1:C100,3,FALSE)</f>
        <v>0.5480709531719179</v>
      </c>
      <c r="K2" s="6">
        <f>OEV_Pathways_db1_S3!K2*VLOOKUP("PAH_RD",Waste_Generation_S3!A1:C100,3,FALSE)</f>
        <v>0.13996032658608332</v>
      </c>
      <c r="L2" s="6">
        <f>OEV_Pathways_db1_S3!L2*VLOOKUP("PAH_RD",Waste_Generation_S3!A1:C100,3,FALSE)</f>
        <v>0.31226075572407813</v>
      </c>
      <c r="M2" s="6">
        <f>OEV_Pathways_db1_S3!M2*VLOOKUP("PAH_RD",Waste_Generation_S3!A1:C100,3,FALSE)</f>
        <v>0.5384805042944889</v>
      </c>
      <c r="N2" s="6">
        <f>OEV_Pathways_db1_S3!N2*VLOOKUP("PAH_RD",Waste_Generation_S3!A1:C100,3,FALSE)</f>
        <v>0.1315143393463987</v>
      </c>
      <c r="O2" s="6">
        <f>OEV_Pathways_db1_S3!O2*VLOOKUP("PAH_RD",Waste_Generation_S3!A1:C100,3,FALSE)</f>
        <v>0.16592102930476629</v>
      </c>
      <c r="P2" s="6">
        <f>OEV_Pathways_db1_S3!P2*VLOOKUP("PAH_RD",Waste_Generation_S3!A1:C100,3,FALSE)</f>
        <v>0.17093347309271389</v>
      </c>
      <c r="Q2" s="6">
        <f>OEV_Pathways_db1_S3!Q2*VLOOKUP("PAH_RD",Waste_Generation_S3!A1:C100,3,FALSE)</f>
        <v>5.9814547324101692</v>
      </c>
    </row>
    <row r="3" spans="1:17" x14ac:dyDescent="0.35">
      <c r="A3" s="5" t="s">
        <v>2</v>
      </c>
      <c r="B3" s="6">
        <f>OEV_Pathways_db1_S3!B3*VLOOKUP("TP1",Waste_Generation_S3!A1:C100,3,FALSE)</f>
        <v>0.10634347969376259</v>
      </c>
      <c r="C3" s="6">
        <f>OEV_Pathways_db1_S3!C3*VLOOKUP("TP1",Waste_Generation_S3!A1:C100,3,FALSE)</f>
        <v>4.429319242680866E-2</v>
      </c>
      <c r="D3" s="6">
        <f>OEV_Pathways_db1_S3!D3*VLOOKUP("TP1",Waste_Generation_S3!A1:C100,3,FALSE)</f>
        <v>0.56563397552801231</v>
      </c>
      <c r="E3" s="6">
        <f>OEV_Pathways_db1_S3!E3*VLOOKUP("TP1",Waste_Generation_S3!A1:C100,3,FALSE)</f>
        <v>0.14966220702568953</v>
      </c>
      <c r="F3" s="6">
        <f>OEV_Pathways_db1_S3!F3*VLOOKUP("TP1",Waste_Generation_S3!A1:C100,3,FALSE)</f>
        <v>8.4558950196750693E-2</v>
      </c>
      <c r="G3" s="6">
        <f>OEV_Pathways_db1_S3!G3*VLOOKUP("TP1",Waste_Generation_S3!A1:C100,3,FALSE)</f>
        <v>6.8989998545234785E-2</v>
      </c>
      <c r="H3" s="6">
        <f>OEV_Pathways_db1_S3!H3*VLOOKUP("TP1",Waste_Generation_S3!A1:C100,3,FALSE)</f>
        <v>0.14253093173479656</v>
      </c>
      <c r="I3" s="6">
        <f>OEV_Pathways_db1_S3!I3*VLOOKUP("TP1",Waste_Generation_S3!A1:C100,3,FALSE)</f>
        <v>0.16447146509627697</v>
      </c>
      <c r="J3" s="6">
        <f>OEV_Pathways_db1_S3!J3*VLOOKUP("TP1",Waste_Generation_S3!A1:C100,3,FALSE)</f>
        <v>9.1345158861986339E-2</v>
      </c>
      <c r="K3" s="6">
        <f>OEV_Pathways_db1_S3!K3*VLOOKUP("TP1",Waste_Generation_S3!A1:C100,3,FALSE)</f>
        <v>2.3326721097680556E-2</v>
      </c>
      <c r="L3" s="6">
        <f>OEV_Pathways_db1_S3!L3*VLOOKUP("TP1",Waste_Generation_S3!A1:C100,3,FALSE)</f>
        <v>5.2043459287346369E-2</v>
      </c>
      <c r="M3" s="6">
        <f>OEV_Pathways_db1_S3!M3*VLOOKUP("TP1",Waste_Generation_S3!A1:C100,3,FALSE)</f>
        <v>8.9746750715748169E-2</v>
      </c>
      <c r="N3" s="6">
        <f>OEV_Pathways_db1_S3!N3*VLOOKUP("TP1",Waste_Generation_S3!A1:C100,3,FALSE)</f>
        <v>2.1919056557733123E-2</v>
      </c>
      <c r="O3" s="6">
        <f>OEV_Pathways_db1_S3!O3*VLOOKUP("TP1",Waste_Generation_S3!A1:C100,3,FALSE)</f>
        <v>2.7653504884127725E-2</v>
      </c>
      <c r="P3" s="6">
        <f>OEV_Pathways_db1_S3!P3*VLOOKUP("TP1",Waste_Generation_S3!A1:C100,3,FALSE)</f>
        <v>2.8488912182118992E-2</v>
      </c>
      <c r="Q3" s="6">
        <f>OEV_Pathways_db1_S3!Q3*VLOOKUP("TP1",Waste_Generation_S3!A1:C100,3,FALSE)</f>
        <v>0.9969091220683618</v>
      </c>
    </row>
    <row r="4" spans="1:17" x14ac:dyDescent="0.35">
      <c r="A4" s="5" t="s">
        <v>3</v>
      </c>
      <c r="B4" s="6">
        <f>OEV_Pathways_db1_S3!B4*VLOOKUP("TP2",Waste_Generation_S3!A1:C100,3,FALSE)</f>
        <v>0.2126869593875251</v>
      </c>
      <c r="C4" s="6">
        <f>OEV_Pathways_db1_S3!C4*VLOOKUP("TP2",Waste_Generation_S3!A1:C100,3,FALSE)</f>
        <v>8.8586384853617292E-2</v>
      </c>
      <c r="D4" s="6">
        <f>OEV_Pathways_db1_S3!D4*VLOOKUP("TP2",Waste_Generation_S3!A1:C100,3,FALSE)</f>
        <v>1.1312679510560242</v>
      </c>
      <c r="E4" s="6">
        <f>OEV_Pathways_db1_S3!E4*VLOOKUP("TP2",Waste_Generation_S3!A1:C100,3,FALSE)</f>
        <v>0.29932441405137894</v>
      </c>
      <c r="F4" s="6">
        <f>OEV_Pathways_db1_S3!F4*VLOOKUP("TP2",Waste_Generation_S3!A1:C100,3,FALSE)</f>
        <v>0.1691179003935013</v>
      </c>
      <c r="G4" s="6">
        <f>OEV_Pathways_db1_S3!G4*VLOOKUP("TP2",Waste_Generation_S3!A1:C100,3,FALSE)</f>
        <v>0.13797999709046951</v>
      </c>
      <c r="H4" s="6">
        <f>OEV_Pathways_db1_S3!H4*VLOOKUP("TP2",Waste_Generation_S3!A1:C100,3,FALSE)</f>
        <v>0.285061863469593</v>
      </c>
      <c r="I4" s="6">
        <f>OEV_Pathways_db1_S3!I4*VLOOKUP("TP2",Waste_Generation_S3!A1:C100,3,FALSE)</f>
        <v>0.32894293019255377</v>
      </c>
      <c r="J4" s="6">
        <f>OEV_Pathways_db1_S3!J4*VLOOKUP("TP2",Waste_Generation_S3!A1:C100,3,FALSE)</f>
        <v>0.18269031772397262</v>
      </c>
      <c r="K4" s="6">
        <f>OEV_Pathways_db1_S3!K4*VLOOKUP("TP2",Waste_Generation_S3!A1:C100,3,FALSE)</f>
        <v>4.6653442195361092E-2</v>
      </c>
      <c r="L4" s="6">
        <f>OEV_Pathways_db1_S3!L4*VLOOKUP("TP2",Waste_Generation_S3!A1:C100,3,FALSE)</f>
        <v>0.10408691857469268</v>
      </c>
      <c r="M4" s="6">
        <f>OEV_Pathways_db1_S3!M4*VLOOKUP("TP2",Waste_Generation_S3!A1:C100,3,FALSE)</f>
        <v>0.17949350143149628</v>
      </c>
      <c r="N4" s="6">
        <f>OEV_Pathways_db1_S3!N4*VLOOKUP("TP2",Waste_Generation_S3!A1:C100,3,FALSE)</f>
        <v>4.3838113115466225E-2</v>
      </c>
      <c r="O4" s="6">
        <f>OEV_Pathways_db1_S3!O4*VLOOKUP("TP2",Waste_Generation_S3!A1:C100,3,FALSE)</f>
        <v>5.5307009768255429E-2</v>
      </c>
      <c r="P4" s="6">
        <f>OEV_Pathways_db1_S3!P4*VLOOKUP("TP2",Waste_Generation_S3!A1:C100,3,FALSE)</f>
        <v>5.6977824364237963E-2</v>
      </c>
      <c r="Q4" s="6">
        <f>OEV_Pathways_db1_S3!Q4*VLOOKUP("TP2",Waste_Generation_S3!A1:C100,3,FALSE)</f>
        <v>1.9938182441367227</v>
      </c>
    </row>
    <row r="5" spans="1:17" x14ac:dyDescent="0.35">
      <c r="A5" s="5" t="s">
        <v>4</v>
      </c>
      <c r="B5" s="6">
        <f>OEV_Pathways_db1_S3!B5*VLOOKUP("TP3",Waste_Generation_S3!A1:C100,3,FALSE)</f>
        <v>0.3190304390812877</v>
      </c>
      <c r="C5" s="6">
        <f>OEV_Pathways_db1_S3!C5*VLOOKUP("TP3",Waste_Generation_S3!A1:C100,3,FALSE)</f>
        <v>0.13287957728042596</v>
      </c>
      <c r="D5" s="6">
        <f>OEV_Pathways_db1_S3!D5*VLOOKUP("TP3",Waste_Generation_S3!A1:C100,3,FALSE)</f>
        <v>1.6969019265840364</v>
      </c>
      <c r="E5" s="6">
        <f>OEV_Pathways_db1_S3!E5*VLOOKUP("TP3",Waste_Generation_S3!A1:C100,3,FALSE)</f>
        <v>0.44898662107706849</v>
      </c>
      <c r="F5" s="6">
        <f>OEV_Pathways_db1_S3!F5*VLOOKUP("TP3",Waste_Generation_S3!A1:C100,3,FALSE)</f>
        <v>0.25367685059025202</v>
      </c>
      <c r="G5" s="6">
        <f>OEV_Pathways_db1_S3!G5*VLOOKUP("TP3",Waste_Generation_S3!A1:C100,3,FALSE)</f>
        <v>0.20696999563570431</v>
      </c>
      <c r="H5" s="6">
        <f>OEV_Pathways_db1_S3!H5*VLOOKUP("TP3",Waste_Generation_S3!A1:C100,3,FALSE)</f>
        <v>0.42759279520438953</v>
      </c>
      <c r="I5" s="6">
        <f>OEV_Pathways_db1_S3!I5*VLOOKUP("TP3",Waste_Generation_S3!A1:C100,3,FALSE)</f>
        <v>0.49341439528883074</v>
      </c>
      <c r="J5" s="6">
        <f>OEV_Pathways_db1_S3!J5*VLOOKUP("TP3",Waste_Generation_S3!A1:C100,3,FALSE)</f>
        <v>0.27403547658595895</v>
      </c>
      <c r="K5" s="6">
        <f>OEV_Pathways_db1_S3!K5*VLOOKUP("TP3",Waste_Generation_S3!A1:C100,3,FALSE)</f>
        <v>6.9980163293041645E-2</v>
      </c>
      <c r="L5" s="6">
        <f>OEV_Pathways_db1_S3!L5*VLOOKUP("TP3",Waste_Generation_S3!A1:C100,3,FALSE)</f>
        <v>0.15613037786203907</v>
      </c>
      <c r="M5" s="6">
        <f>OEV_Pathways_db1_S3!M5*VLOOKUP("TP3",Waste_Generation_S3!A1:C100,3,FALSE)</f>
        <v>0.26924025214724445</v>
      </c>
      <c r="N5" s="6">
        <f>OEV_Pathways_db1_S3!N5*VLOOKUP("TP3",Waste_Generation_S3!A1:C100,3,FALSE)</f>
        <v>6.5757169673199348E-2</v>
      </c>
      <c r="O5" s="6">
        <f>OEV_Pathways_db1_S3!O5*VLOOKUP("TP3",Waste_Generation_S3!A1:C100,3,FALSE)</f>
        <v>8.2960514652383147E-2</v>
      </c>
      <c r="P5" s="6">
        <f>OEV_Pathways_db1_S3!P5*VLOOKUP("TP3",Waste_Generation_S3!A1:C100,3,FALSE)</f>
        <v>8.5466736546356947E-2</v>
      </c>
      <c r="Q5" s="6">
        <f>OEV_Pathways_db1_S3!Q5*VLOOKUP("TP3",Waste_Generation_S3!A1:C100,3,FALSE)</f>
        <v>2.9907273662050846</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efault_default_Treatm!B2*Weighting!B2+TUM_default_default_Treatm!C2*Weighting!B3+TUM_default_default_Treatm!D2*Weighting!B4+TUM_default_default_Treatm!E2*Weighting!B5+TUM_default_default_Treatm!F2*Weighting!B6+TUM_default_default_Treatm!G2*Weighting!B7+TUM_default_default_Treatm!H2*Weighting!B8+TUM_default_default_Treatm!I2*Weighting!B9+TUM_default_default_Treatm!J2*Weighting!B10+TUM_default_default_Treatm!K2*Weighting!B11+TUM_default_default_Treatm!L2*Weighting!B12+TUM_default_default_Treatm!M2*Weighting!B13+TUM_default_default_Treatm!N2*Weighting!B14+TUM_default_default_Treatm!O2*Weighting!B15+TUM_default_default_Treatm!P2*Weighting!B16+TUM_default_default_Treatm!Q2*Weighting!B17</f>
        <v>0.6649890143329632</v>
      </c>
      <c r="C2" s="6">
        <f ca="1">+TUM_default_default_Treatm!B2*Weighting!C2+TUM_default_default_Treatm!C2*Weighting!C3+TUM_default_default_Treatm!D2*Weighting!C4+TUM_default_default_Treatm!E2*Weighting!C5+TUM_default_default_Treatm!F2*Weighting!C6+TUM_default_default_Treatm!G2*Weighting!C7+TUM_default_default_Treatm!H2*Weighting!C8+TUM_default_default_Treatm!I2*Weighting!C9+TUM_default_default_Treatm!J2*Weighting!C10+TUM_default_default_Treatm!K2*Weighting!C11+TUM_default_default_Treatm!L2*Weighting!C12+TUM_default_default_Treatm!M2*Weighting!C13+TUM_default_default_Treatm!N2*Weighting!C14+TUM_default_default_Treatm!O2*Weighting!C15+TUM_default_default_Treatm!P2*Weighting!C16+TUM_default_default_Treatm!Q2*Weighting!C17</f>
        <v>0.55062176885310177</v>
      </c>
      <c r="D2" s="6">
        <f ca="1">+TUM_default_default_Treatm!B2*Weighting!D2+TUM_default_default_Treatm!C2*Weighting!D3+TUM_default_default_Treatm!D2*Weighting!D4+TUM_default_default_Treatm!E2*Weighting!D5+TUM_default_default_Treatm!F2*Weighting!D6+TUM_default_default_Treatm!G2*Weighting!D7+TUM_default_default_Treatm!H2*Weighting!D8+TUM_default_default_Treatm!I2*Weighting!D9+TUM_default_default_Treatm!J2*Weighting!D10+TUM_default_default_Treatm!K2*Weighting!D11+TUM_default_default_Treatm!L2*Weighting!D12+TUM_default_default_Treatm!M2*Weighting!D13+TUM_default_default_Treatm!N2*Weighting!D14+TUM_default_default_Treatm!O2*Weighting!D15+TUM_default_default_Treatm!P2*Weighting!D16+TUM_default_default_Treatm!Q2*Weighting!D17</f>
        <v>0.66726628512847552</v>
      </c>
      <c r="E2" s="6">
        <f ca="1">+TUM_default_default_Treatm!B2*Weighting!E2+TUM_default_default_Treatm!C2*Weighting!E3+TUM_default_default_Treatm!D2*Weighting!E4+TUM_default_default_Treatm!E2*Weighting!E5+TUM_default_default_Treatm!F2*Weighting!E6+TUM_default_default_Treatm!G2*Weighting!E7+TUM_default_default_Treatm!H2*Weighting!E8+TUM_default_default_Treatm!I2*Weighting!E9+TUM_default_default_Treatm!J2*Weighting!E10+TUM_default_default_Treatm!K2*Weighting!E11+TUM_default_default_Treatm!L2*Weighting!E12+TUM_default_default_Treatm!M2*Weighting!E13+TUM_default_default_Treatm!N2*Weighting!E14+TUM_default_default_Treatm!O2*Weighting!E15+TUM_default_default_Treatm!P2*Weighting!E16+TUM_default_default_Treatm!Q2*Weighting!E17</f>
        <v>0.42811422739589078</v>
      </c>
      <c r="F2" s="6">
        <f ca="1">+TUM_default_default_Treatm!B2*Weighting!F2+TUM_default_default_Treatm!C2*Weighting!F3+TUM_default_default_Treatm!D2*Weighting!F4+TUM_default_default_Treatm!E2*Weighting!F5+TUM_default_default_Treatm!F2*Weighting!F6+TUM_default_default_Treatm!G2*Weighting!F7+TUM_default_default_Treatm!H2*Weighting!F8+TUM_default_default_Treatm!I2*Weighting!F9+TUM_default_default_Treatm!J2*Weighting!F10+TUM_default_default_Treatm!K2*Weighting!F11+TUM_default_default_Treatm!L2*Weighting!F12+TUM_default_default_Treatm!M2*Weighting!F13+TUM_default_default_Treatm!N2*Weighting!F14+TUM_default_default_Treatm!O2*Weighting!F15+TUM_default_default_Treatm!P2*Weighting!F16+TUM_default_default_Treatm!Q2*Weighting!F17</f>
        <v>0.60625029445392453</v>
      </c>
      <c r="G2" s="6">
        <f>+TUM_default_default_Treatm!B2*Weighting!G2+TUM_default_default_Treatm!C2*Weighting!G3+TUM_default_default_Treatm!D2*Weighting!G4+TUM_default_default_Treatm!E2*Weighting!G5+TUM_default_default_Treatm!F2*Weighting!G6+TUM_default_default_Treatm!G2*Weighting!G7+TUM_default_default_Treatm!H2*Weighting!G8+TUM_default_default_Treatm!I2*Weighting!G9+TUM_default_default_Treatm!J2*Weighting!G10+TUM_default_default_Treatm!K2*Weighting!G11+TUM_default_default_Treatm!L2*Weighting!G12+TUM_default_default_Treatm!M2*Weighting!G13+TUM_default_default_Treatm!N2*Weighting!G14+TUM_default_default_Treatm!O2*Weighting!G15+TUM_default_default_Treatm!P2*Weighting!G16+TUM_default_default_Treatm!Q2*Weighting!G17</f>
        <v>0.25928863800909879</v>
      </c>
      <c r="H2" s="6">
        <f>+TUM_default_default_Treatm!B2*Weighting!H2+TUM_default_default_Treatm!C2*Weighting!H3+TUM_default_default_Treatm!D2*Weighting!H4+TUM_default_default_Treatm!E2*Weighting!H5+TUM_default_default_Treatm!F2*Weighting!H6+TUM_default_default_Treatm!G2*Weighting!H7+TUM_default_default_Treatm!H2*Weighting!H8+TUM_default_default_Treatm!I2*Weighting!H9+TUM_default_default_Treatm!J2*Weighting!H10+TUM_default_default_Treatm!K2*Weighting!H11+TUM_default_default_Treatm!L2*Weighting!H12+TUM_default_default_Treatm!M2*Weighting!H13+TUM_default_default_Treatm!N2*Weighting!H14+TUM_default_default_Treatm!O2*Weighting!H15+TUM_default_default_Treatm!P2*Weighting!H16+TUM_default_default_Treatm!Q2*Weighting!H17</f>
        <v>0.2923712993995114</v>
      </c>
      <c r="I2" s="6">
        <f>+TUM_default_default_Treatm!B2*Weighting!I2+TUM_default_default_Treatm!C2*Weighting!I3+TUM_default_default_Treatm!D2*Weighting!I4+TUM_default_default_Treatm!E2*Weighting!I5+TUM_default_default_Treatm!F2*Weighting!I6+TUM_default_default_Treatm!G2*Weighting!I7+TUM_default_default_Treatm!H2*Weighting!I8+TUM_default_default_Treatm!I2*Weighting!I9+TUM_default_default_Treatm!J2*Weighting!I10+TUM_default_default_Treatm!K2*Weighting!I11+TUM_default_default_Treatm!L2*Weighting!I12+TUM_default_default_Treatm!M2*Weighting!I13+TUM_default_default_Treatm!N2*Weighting!I14+TUM_default_default_Treatm!O2*Weighting!I15+TUM_default_default_Treatm!P2*Weighting!I16+TUM_default_default_Treatm!Q2*Weighting!I17</f>
        <v>0.26506709956182217</v>
      </c>
      <c r="J2" s="6">
        <f>+TUM_default_default_Treatm!B2*Weighting!J2+TUM_default_default_Treatm!C2*Weighting!J3+TUM_default_default_Treatm!D2*Weighting!J4+TUM_default_default_Treatm!E2*Weighting!J5+TUM_default_default_Treatm!F2*Weighting!J6+TUM_default_default_Treatm!G2*Weighting!J7+TUM_default_default_Treatm!H2*Weighting!J8+TUM_default_default_Treatm!I2*Weighting!J9+TUM_default_default_Treatm!J2*Weighting!J10+TUM_default_default_Treatm!K2*Weighting!J11+TUM_default_default_Treatm!L2*Weighting!J12+TUM_default_default_Treatm!M2*Weighting!J13+TUM_default_default_Treatm!N2*Weighting!J14+TUM_default_default_Treatm!O2*Weighting!J15+TUM_default_default_Treatm!P2*Weighting!J16+TUM_default_default_Treatm!Q2*Weighting!J17</f>
        <v>0.29843852697184436</v>
      </c>
      <c r="K2" s="6">
        <f>+TUM_default_default_Treatm!B2*Weighting!K2+TUM_default_default_Treatm!C2*Weighting!K3+TUM_default_default_Treatm!D2*Weighting!K4+TUM_default_default_Treatm!E2*Weighting!K5+TUM_default_default_Treatm!F2*Weighting!K6+TUM_default_default_Treatm!G2*Weighting!K7+TUM_default_default_Treatm!H2*Weighting!K8+TUM_default_default_Treatm!I2*Weighting!K9+TUM_default_default_Treatm!J2*Weighting!K10+TUM_default_default_Treatm!K2*Weighting!K11+TUM_default_default_Treatm!L2*Weighting!K12+TUM_default_default_Treatm!M2*Weighting!K13+TUM_default_default_Treatm!N2*Weighting!K14+TUM_default_default_Treatm!O2*Weighting!K15+TUM_default_default_Treatm!P2*Weighting!K16+TUM_default_default_Treatm!Q2*Weighting!K17</f>
        <v>0.26207200536502911</v>
      </c>
      <c r="L2" s="6">
        <f>+TUM_default_default_Treatm!B2*Weighting!L2+TUM_default_default_Treatm!C2*Weighting!L3+TUM_default_default_Treatm!D2*Weighting!L4+TUM_default_default_Treatm!E2*Weighting!L5+TUM_default_default_Treatm!F2*Weighting!L6+TUM_default_default_Treatm!G2*Weighting!L7+TUM_default_default_Treatm!H2*Weighting!L8+TUM_default_default_Treatm!I2*Weighting!L9+TUM_default_default_Treatm!J2*Weighting!L10+TUM_default_default_Treatm!K2*Weighting!L11+TUM_default_default_Treatm!L2*Weighting!L12+TUM_default_default_Treatm!M2*Weighting!L13+TUM_default_default_Treatm!N2*Weighting!L14+TUM_default_default_Treatm!O2*Weighting!L15+TUM_default_default_Treatm!P2*Weighting!L16+TUM_default_default_Treatm!Q2*Weighting!L17</f>
        <v>0.63185432837828448</v>
      </c>
      <c r="M2" s="6">
        <f>+TUM_default_default_Treatm!B2*Weighting!M2+TUM_default_default_Treatm!C2*Weighting!M3+TUM_default_default_Treatm!D2*Weighting!M4+TUM_default_default_Treatm!E2*Weighting!M5+TUM_default_default_Treatm!F2*Weighting!M6+TUM_default_default_Treatm!G2*Weighting!M7+TUM_default_default_Treatm!H2*Weighting!M8+TUM_default_default_Treatm!I2*Weighting!M9+TUM_default_default_Treatm!J2*Weighting!M10+TUM_default_default_Treatm!K2*Weighting!M11+TUM_default_default_Treatm!L2*Weighting!M12+TUM_default_default_Treatm!M2*Weighting!M13+TUM_default_default_Treatm!N2*Weighting!M14+TUM_default_default_Treatm!O2*Weighting!M15+TUM_default_default_Treatm!P2*Weighting!M16+TUM_default_default_Treatm!Q2*Weighting!M17</f>
        <v>1.7536006134222931E-2</v>
      </c>
      <c r="N2" s="6">
        <f>+TUM_default_default_Treatm!B2*Weighting!N2+TUM_default_default_Treatm!C2*Weighting!N3+TUM_default_default_Treatm!D2*Weighting!N4+TUM_default_default_Treatm!E2*Weighting!N5+TUM_default_default_Treatm!F2*Weighting!N6+TUM_default_default_Treatm!G2*Weighting!N7+TUM_default_default_Treatm!H2*Weighting!N8+TUM_default_default_Treatm!I2*Weighting!N9+TUM_default_default_Treatm!J2*Weighting!N10+TUM_default_default_Treatm!K2*Weighting!N11+TUM_default_default_Treatm!L2*Weighting!N12+TUM_default_default_Treatm!M2*Weighting!N13+TUM_default_default_Treatm!N2*Weighting!N14+TUM_default_default_Treatm!O2*Weighting!N15+TUM_default_default_Treatm!P2*Weighting!N16+TUM_default_default_Treatm!Q2*Weighting!N17</f>
        <v>1.315378687762963</v>
      </c>
      <c r="O2" s="6">
        <f>+TUM_default_default_Treatm!B2*Weighting!O2+TUM_default_default_Treatm!C2*Weighting!O3+TUM_default_default_Treatm!D2*Weighting!O4+TUM_default_default_Treatm!E2*Weighting!O5+TUM_default_default_Treatm!F2*Weighting!O6+TUM_default_default_Treatm!G2*Weighting!O7+TUM_default_default_Treatm!H2*Weighting!O8+TUM_default_default_Treatm!I2*Weighting!O9+TUM_default_default_Treatm!J2*Weighting!O10+TUM_default_default_Treatm!K2*Weighting!O11+TUM_default_default_Treatm!L2*Weighting!O12+TUM_default_default_Treatm!M2*Weighting!O13+TUM_default_default_Treatm!N2*Weighting!O14+TUM_default_default_Treatm!O2*Weighting!O15+TUM_default_default_Treatm!P2*Weighting!O16+TUM_default_default_Treatm!Q2*Weighting!O17</f>
        <v>0.31742833879824817</v>
      </c>
      <c r="P2" s="6">
        <f>+TUM_default_default_Treatm!B2*Weighting!P2+TUM_default_default_Treatm!C2*Weighting!P3+TUM_default_default_Treatm!D2*Weighting!P4+TUM_default_default_Treatm!E2*Weighting!P5+TUM_default_default_Treatm!F2*Weighting!P6+TUM_default_default_Treatm!G2*Weighting!P7+TUM_default_default_Treatm!H2*Weighting!P8+TUM_default_default_Treatm!I2*Weighting!P9+TUM_default_default_Treatm!J2*Weighting!P10+TUM_default_default_Treatm!K2*Weighting!P11+TUM_default_default_Treatm!L2*Weighting!P12+TUM_default_default_Treatm!M2*Weighting!P13+TUM_default_default_Treatm!N2*Weighting!P14+TUM_default_default_Treatm!O2*Weighting!P15+TUM_default_default_Treatm!P2*Weighting!P16+TUM_default_default_Treatm!Q2*Weighting!P17</f>
        <v>0.24873813974748363</v>
      </c>
      <c r="Q2" s="6">
        <f>+TUM_default_default_Treatm!B2*Weighting!Q2+TUM_default_default_Treatm!C2*Weighting!Q3+TUM_default_default_Treatm!D2*Weighting!Q4+TUM_default_default_Treatm!E2*Weighting!Q5+TUM_default_default_Treatm!F2*Weighting!Q6+TUM_default_default_Treatm!G2*Weighting!Q7+TUM_default_default_Treatm!H2*Weighting!Q8+TUM_default_default_Treatm!I2*Weighting!Q9+TUM_default_default_Treatm!J2*Weighting!Q10+TUM_default_default_Treatm!K2*Weighting!Q11+TUM_default_default_Treatm!L2*Weighting!Q12+TUM_default_default_Treatm!M2*Weighting!Q13+TUM_default_default_Treatm!N2*Weighting!Q14+TUM_default_default_Treatm!O2*Weighting!Q15+TUM_default_default_Treatm!P2*Weighting!Q16+TUM_default_default_Treatm!Q2*Weighting!Q17</f>
        <v>2.7363395583165005E-2</v>
      </c>
      <c r="R2" s="6">
        <f>+TUM_default_default_Treatm!B2*Weighting!R2+TUM_default_default_Treatm!C2*Weighting!R3+TUM_default_default_Treatm!D2*Weighting!R4+TUM_default_default_Treatm!E2*Weighting!R5+TUM_default_default_Treatm!F2*Weighting!R6+TUM_default_default_Treatm!G2*Weighting!R7+TUM_default_default_Treatm!H2*Weighting!R8+TUM_default_default_Treatm!I2*Weighting!R9+TUM_default_default_Treatm!J2*Weighting!R10+TUM_default_default_Treatm!K2*Weighting!R11+TUM_default_default_Treatm!L2*Weighting!R12+TUM_default_default_Treatm!M2*Weighting!R13+TUM_default_default_Treatm!N2*Weighting!R14+TUM_default_default_Treatm!O2*Weighting!R15+TUM_default_default_Treatm!P2*Weighting!R16+TUM_default_default_Treatm!Q2*Weighting!R17</f>
        <v>0.21456677006515085</v>
      </c>
      <c r="S2" s="6">
        <f>+TUM_default_default_Treatm!B2*Weighting!S2+TUM_default_default_Treatm!C2*Weighting!S3+TUM_default_default_Treatm!D2*Weighting!S4+TUM_default_default_Treatm!E2*Weighting!S5+TUM_default_default_Treatm!F2*Weighting!S6+TUM_default_default_Treatm!G2*Weighting!S7+TUM_default_default_Treatm!H2*Weighting!S8+TUM_default_default_Treatm!I2*Weighting!S9+TUM_default_default_Treatm!J2*Weighting!S10+TUM_default_default_Treatm!K2*Weighting!S11+TUM_default_default_Treatm!L2*Weighting!S12+TUM_default_default_Treatm!M2*Weighting!S13+TUM_default_default_Treatm!N2*Weighting!S14+TUM_default_default_Treatm!O2*Weighting!S15+TUM_default_default_Treatm!P2*Weighting!S16+TUM_default_default_Treatm!Q2*Weighting!S17</f>
        <v>0.15453209656874117</v>
      </c>
      <c r="T2" s="6">
        <f>+TUM_default_default_Treatm!B2*Weighting!T2+TUM_default_default_Treatm!C2*Weighting!T3+TUM_default_default_Treatm!D2*Weighting!T4+TUM_default_default_Treatm!E2*Weighting!T5+TUM_default_default_Treatm!F2*Weighting!T6+TUM_default_default_Treatm!G2*Weighting!T7+TUM_default_default_Treatm!H2*Weighting!T8+TUM_default_default_Treatm!I2*Weighting!T9+TUM_default_default_Treatm!J2*Weighting!T10+TUM_default_default_Treatm!K2*Weighting!T11+TUM_default_default_Treatm!L2*Weighting!T12+TUM_default_default_Treatm!M2*Weighting!T13+TUM_default_default_Treatm!N2*Weighting!T14+TUM_default_default_Treatm!O2*Weighting!T15+TUM_default_default_Treatm!P2*Weighting!T16+TUM_default_default_Treatm!Q2*Weighting!T17</f>
        <v>0.15683880040138787</v>
      </c>
      <c r="U2" s="6">
        <f>+TUM_default_default_Treatm!B2*Weighting!U2+TUM_default_default_Treatm!C2*Weighting!U3+TUM_default_default_Treatm!D2*Weighting!U4+TUM_default_default_Treatm!E2*Weighting!U5+TUM_default_default_Treatm!F2*Weighting!U6+TUM_default_default_Treatm!G2*Weighting!U7+TUM_default_default_Treatm!H2*Weighting!U8+TUM_default_default_Treatm!I2*Weighting!U9+TUM_default_default_Treatm!J2*Weighting!U10+TUM_default_default_Treatm!K2*Weighting!U11+TUM_default_default_Treatm!L2*Weighting!U12+TUM_default_default_Treatm!M2*Weighting!U13+TUM_default_default_Treatm!N2*Weighting!U14+TUM_default_default_Treatm!O2*Weighting!U15+TUM_default_default_Treatm!P2*Weighting!U16+TUM_default_default_Treatm!Q2*Weighting!U17</f>
        <v>4.7351572979539652E-2</v>
      </c>
      <c r="V2" s="6">
        <f>+TUM_default_default_Treatm!B2*Weighting!V2+TUM_default_default_Treatm!C2*Weighting!V3+TUM_default_default_Treatm!D2*Weighting!V4+TUM_default_default_Treatm!E2*Weighting!V5+TUM_default_default_Treatm!F2*Weighting!V6+TUM_default_default_Treatm!G2*Weighting!V7+TUM_default_default_Treatm!H2*Weighting!V8+TUM_default_default_Treatm!I2*Weighting!V9+TUM_default_default_Treatm!J2*Weighting!V10+TUM_default_default_Treatm!K2*Weighting!V11+TUM_default_default_Treatm!L2*Weighting!V12+TUM_default_default_Treatm!M2*Weighting!V13+TUM_default_default_Treatm!N2*Weighting!V14+TUM_default_default_Treatm!O2*Weighting!V15+TUM_default_default_Treatm!P2*Weighting!V16+TUM_default_default_Treatm!Q2*Weighting!V17</f>
        <v>0.10471682575943776</v>
      </c>
      <c r="W2" s="6">
        <f>+TUM_default_default_Treatm!B2*Weighting!W2+TUM_default_default_Treatm!C2*Weighting!W3+TUM_default_default_Treatm!D2*Weighting!W4+TUM_default_default_Treatm!E2*Weighting!W5+TUM_default_default_Treatm!F2*Weighting!W6+TUM_default_default_Treatm!G2*Weighting!W7+TUM_default_default_Treatm!H2*Weighting!W8+TUM_default_default_Treatm!I2*Weighting!W9+TUM_default_default_Treatm!J2*Weighting!W10+TUM_default_default_Treatm!K2*Weighting!W11+TUM_default_default_Treatm!L2*Weighting!W12+TUM_default_default_Treatm!M2*Weighting!W13+TUM_default_default_Treatm!N2*Weighting!W14+TUM_default_default_Treatm!O2*Weighting!W15+TUM_default_default_Treatm!P2*Weighting!W16+TUM_default_default_Treatm!Q2*Weighting!W17</f>
        <v>0.23000208282836354</v>
      </c>
      <c r="X2" s="6">
        <f>+TUM_default_default_Treatm!B2*Weighting!X2+TUM_default_default_Treatm!C2*Weighting!X3+TUM_default_default_Treatm!D2*Weighting!X4+TUM_default_default_Treatm!E2*Weighting!X5+TUM_default_default_Treatm!F2*Weighting!X6+TUM_default_default_Treatm!G2*Weighting!X7+TUM_default_default_Treatm!H2*Weighting!X8+TUM_default_default_Treatm!I2*Weighting!X9+TUM_default_default_Treatm!J2*Weighting!X10+TUM_default_default_Treatm!K2*Weighting!X11+TUM_default_default_Treatm!L2*Weighting!X12+TUM_default_default_Treatm!M2*Weighting!X13+TUM_default_default_Treatm!N2*Weighting!X14+TUM_default_default_Treatm!O2*Weighting!X15+TUM_default_default_Treatm!P2*Weighting!X16+TUM_default_default_Treatm!Q2*Weighting!X17</f>
        <v>6.2060452960039945E-2</v>
      </c>
      <c r="Y2" s="6">
        <f>+TUM_default_default_Treatm!B2*Weighting!Y2+TUM_default_default_Treatm!C2*Weighting!Y3+TUM_default_default_Treatm!D2*Weighting!Y4+TUM_default_default_Treatm!E2*Weighting!Y5+TUM_default_default_Treatm!F2*Weighting!Y6+TUM_default_default_Treatm!G2*Weighting!Y7+TUM_default_default_Treatm!H2*Weighting!Y8+TUM_default_default_Treatm!I2*Weighting!Y9+TUM_default_default_Treatm!J2*Weighting!Y10+TUM_default_default_Treatm!K2*Weighting!Y11+TUM_default_default_Treatm!L2*Weighting!Y12+TUM_default_default_Treatm!M2*Weighting!Y13+TUM_default_default_Treatm!N2*Weighting!Y14+TUM_default_default_Treatm!O2*Weighting!Y15+TUM_default_default_Treatm!P2*Weighting!Y16+TUM_default_default_Treatm!Q2*Weighting!Y17</f>
        <v>1.826344320338211E-2</v>
      </c>
      <c r="Z2" s="6">
        <f>+TUM_default_default_Treatm!B2*Weighting!Z2+TUM_default_default_Treatm!C2*Weighting!Z3+TUM_default_default_Treatm!D2*Weighting!Z4+TUM_default_default_Treatm!E2*Weighting!Z5+TUM_default_default_Treatm!F2*Weighting!Z6+TUM_default_default_Treatm!G2*Weighting!Z7+TUM_default_default_Treatm!H2*Weighting!Z8+TUM_default_default_Treatm!I2*Weighting!Z9+TUM_default_default_Treatm!J2*Weighting!Z10+TUM_default_default_Treatm!K2*Weighting!Z11+TUM_default_default_Treatm!L2*Weighting!Z12+TUM_default_default_Treatm!M2*Weighting!Z13+TUM_default_default_Treatm!N2*Weighting!Z14+TUM_default_default_Treatm!O2*Weighting!Z15+TUM_default_default_Treatm!P2*Weighting!Z16+TUM_default_default_Treatm!Q2*Weighting!Z17</f>
        <v>6.4231681412436598E-2</v>
      </c>
      <c r="AA2" s="6">
        <f>+TUM_default_default_Treatm!B2*Weighting!AA2+TUM_default_default_Treatm!C2*Weighting!AA3+TUM_default_default_Treatm!D2*Weighting!AA4+TUM_default_default_Treatm!E2*Weighting!AA5+TUM_default_default_Treatm!F2*Weighting!AA6+TUM_default_default_Treatm!G2*Weighting!AA7+TUM_default_default_Treatm!H2*Weighting!AA8+TUM_default_default_Treatm!I2*Weighting!AA9+TUM_default_default_Treatm!J2*Weighting!AA10+TUM_default_default_Treatm!K2*Weighting!AA11+TUM_default_default_Treatm!L2*Weighting!AA12+TUM_default_default_Treatm!M2*Weighting!AA13+TUM_default_default_Treatm!N2*Weighting!AA14+TUM_default_default_Treatm!O2*Weighting!AA15+TUM_default_default_Treatm!P2*Weighting!AA16+TUM_default_default_Treatm!Q2*Weighting!AA17</f>
        <v>0.53775558556273395</v>
      </c>
    </row>
    <row r="3" spans="1:27" x14ac:dyDescent="0.35">
      <c r="A3" s="5" t="s">
        <v>2</v>
      </c>
      <c r="B3" s="6">
        <f ca="1">+TUM_default_default_Treatm!B3*Weighting!B2+TUM_default_default_Treatm!C3*Weighting!B3+TUM_default_default_Treatm!D3*Weighting!B4+TUM_default_default_Treatm!E3*Weighting!B5+TUM_default_default_Treatm!F3*Weighting!B6+TUM_default_default_Treatm!G3*Weighting!B7+TUM_default_default_Treatm!H3*Weighting!B8+TUM_default_default_Treatm!I3*Weighting!B9+TUM_default_default_Treatm!J3*Weighting!B10+TUM_default_default_Treatm!K3*Weighting!B11+TUM_default_default_Treatm!L3*Weighting!B12+TUM_default_default_Treatm!M3*Weighting!B13+TUM_default_default_Treatm!N3*Weighting!B14+TUM_default_default_Treatm!O3*Weighting!B15+TUM_default_default_Treatm!P3*Weighting!B16+TUM_default_default_Treatm!Q3*Weighting!B17</f>
        <v>0.17661034380939719</v>
      </c>
      <c r="C3" s="6">
        <f ca="1">+TUM_default_default_Treatm!B3*Weighting!C2+TUM_default_default_Treatm!C3*Weighting!C3+TUM_default_default_Treatm!D3*Weighting!C4+TUM_default_default_Treatm!E3*Weighting!C5+TUM_default_default_Treatm!F3*Weighting!C6+TUM_default_default_Treatm!G3*Weighting!C7+TUM_default_default_Treatm!H3*Weighting!C8+TUM_default_default_Treatm!I3*Weighting!C9+TUM_default_default_Treatm!J3*Weighting!C10+TUM_default_default_Treatm!K3*Weighting!C11+TUM_default_default_Treatm!L3*Weighting!C12+TUM_default_default_Treatm!M3*Weighting!C13+TUM_default_default_Treatm!N3*Weighting!C14+TUM_default_default_Treatm!O3*Weighting!C15+TUM_default_default_Treatm!P3*Weighting!C16+TUM_default_default_Treatm!Q3*Weighting!C17</f>
        <v>0.2352490241605972</v>
      </c>
      <c r="D3" s="6">
        <f ca="1">+TUM_default_default_Treatm!B3*Weighting!D2+TUM_default_default_Treatm!C3*Weighting!D3+TUM_default_default_Treatm!D3*Weighting!D4+TUM_default_default_Treatm!E3*Weighting!D5+TUM_default_default_Treatm!F3*Weighting!D6+TUM_default_default_Treatm!G3*Weighting!D7+TUM_default_default_Treatm!H3*Weighting!D8+TUM_default_default_Treatm!I3*Weighting!D9+TUM_default_default_Treatm!J3*Weighting!D10+TUM_default_default_Treatm!K3*Weighting!D11+TUM_default_default_Treatm!L3*Weighting!D12+TUM_default_default_Treatm!M3*Weighting!D13+TUM_default_default_Treatm!N3*Weighting!D14+TUM_default_default_Treatm!O3*Weighting!D15+TUM_default_default_Treatm!P3*Weighting!D16+TUM_default_default_Treatm!Q3*Weighting!D17</f>
        <v>0.17893328216389323</v>
      </c>
      <c r="E3" s="6">
        <f ca="1">+TUM_default_default_Treatm!B3*Weighting!E2+TUM_default_default_Treatm!C3*Weighting!E3+TUM_default_default_Treatm!D3*Weighting!E4+TUM_default_default_Treatm!E3*Weighting!E5+TUM_default_default_Treatm!F3*Weighting!E6+TUM_default_default_Treatm!G3*Weighting!E7+TUM_default_default_Treatm!H3*Weighting!E8+TUM_default_default_Treatm!I3*Weighting!E9+TUM_default_default_Treatm!J3*Weighting!E10+TUM_default_default_Treatm!K3*Weighting!E11+TUM_default_default_Treatm!L3*Weighting!E12+TUM_default_default_Treatm!M3*Weighting!E13+TUM_default_default_Treatm!N3*Weighting!E14+TUM_default_default_Treatm!O3*Weighting!E15+TUM_default_default_Treatm!P3*Weighting!E16+TUM_default_default_Treatm!Q3*Weighting!E17</f>
        <v>0.20586992697533538</v>
      </c>
      <c r="F3" s="6">
        <f ca="1">+TUM_default_default_Treatm!B3*Weighting!F2+TUM_default_default_Treatm!C3*Weighting!F3+TUM_default_default_Treatm!D3*Weighting!F4+TUM_default_default_Treatm!E3*Weighting!F5+TUM_default_default_Treatm!F3*Weighting!F6+TUM_default_default_Treatm!G3*Weighting!F7+TUM_default_default_Treatm!H3*Weighting!F8+TUM_default_default_Treatm!I3*Weighting!F9+TUM_default_default_Treatm!J3*Weighting!F10+TUM_default_default_Treatm!K3*Weighting!F11+TUM_default_default_Treatm!L3*Weighting!F12+TUM_default_default_Treatm!M3*Weighting!F13+TUM_default_default_Treatm!N3*Weighting!F14+TUM_default_default_Treatm!O3*Weighting!F15+TUM_default_default_Treatm!P3*Weighting!F16+TUM_default_default_Treatm!Q3*Weighting!F17</f>
        <v>0.19383446344455668</v>
      </c>
      <c r="G3" s="6">
        <f>+TUM_default_default_Treatm!B3*Weighting!G2+TUM_default_default_Treatm!C3*Weighting!G3+TUM_default_default_Treatm!D3*Weighting!G4+TUM_default_default_Treatm!E3*Weighting!G5+TUM_default_default_Treatm!F3*Weighting!G6+TUM_default_default_Treatm!G3*Weighting!G7+TUM_default_default_Treatm!H3*Weighting!G8+TUM_default_default_Treatm!I3*Weighting!G9+TUM_default_default_Treatm!J3*Weighting!G10+TUM_default_default_Treatm!K3*Weighting!G11+TUM_default_default_Treatm!L3*Weighting!G12+TUM_default_default_Treatm!M3*Weighting!G13+TUM_default_default_Treatm!N3*Weighting!G14+TUM_default_default_Treatm!O3*Weighting!G15+TUM_default_default_Treatm!P3*Weighting!G16+TUM_default_default_Treatm!Q3*Weighting!G17</f>
        <v>5.4397659516011374E-2</v>
      </c>
      <c r="H3" s="6">
        <f>+TUM_default_default_Treatm!B3*Weighting!H2+TUM_default_default_Treatm!C3*Weighting!H3+TUM_default_default_Treatm!D3*Weighting!H4+TUM_default_default_Treatm!E3*Weighting!H5+TUM_default_default_Treatm!F3*Weighting!H6+TUM_default_default_Treatm!G3*Weighting!H7+TUM_default_default_Treatm!H3*Weighting!H8+TUM_default_default_Treatm!I3*Weighting!H9+TUM_default_default_Treatm!J3*Weighting!H10+TUM_default_default_Treatm!K3*Weighting!H11+TUM_default_default_Treatm!L3*Weighting!H12+TUM_default_default_Treatm!M3*Weighting!H13+TUM_default_default_Treatm!N3*Weighting!H14+TUM_default_default_Treatm!O3*Weighting!H15+TUM_default_default_Treatm!P3*Weighting!H16+TUM_default_default_Treatm!Q3*Weighting!H17</f>
        <v>0.10291282086883902</v>
      </c>
      <c r="I3" s="6">
        <f>+TUM_default_default_Treatm!B3*Weighting!I2+TUM_default_default_Treatm!C3*Weighting!I3+TUM_default_default_Treatm!D3*Weighting!I4+TUM_default_default_Treatm!E3*Weighting!I5+TUM_default_default_Treatm!F3*Weighting!I6+TUM_default_default_Treatm!G3*Weighting!I7+TUM_default_default_Treatm!H3*Weighting!I8+TUM_default_default_Treatm!I3*Weighting!I9+TUM_default_default_Treatm!J3*Weighting!I10+TUM_default_default_Treatm!K3*Weighting!I11+TUM_default_default_Treatm!L3*Weighting!I12+TUM_default_default_Treatm!M3*Weighting!I13+TUM_default_default_Treatm!N3*Weighting!I14+TUM_default_default_Treatm!O3*Weighting!I15+TUM_default_default_Treatm!P3*Weighting!I16+TUM_default_default_Treatm!Q3*Weighting!I17</f>
        <v>5.598583725858268E-2</v>
      </c>
      <c r="J3" s="6">
        <f>+TUM_default_default_Treatm!B3*Weighting!J2+TUM_default_default_Treatm!C3*Weighting!J3+TUM_default_default_Treatm!D3*Weighting!J4+TUM_default_default_Treatm!E3*Weighting!J5+TUM_default_default_Treatm!F3*Weighting!J6+TUM_default_default_Treatm!G3*Weighting!J7+TUM_default_default_Treatm!H3*Weighting!J8+TUM_default_default_Treatm!I3*Weighting!J9+TUM_default_default_Treatm!J3*Weighting!J10+TUM_default_default_Treatm!K3*Weighting!J11+TUM_default_default_Treatm!L3*Weighting!J12+TUM_default_default_Treatm!M3*Weighting!J13+TUM_default_default_Treatm!N3*Weighting!J14+TUM_default_default_Treatm!O3*Weighting!J15+TUM_default_default_Treatm!P3*Weighting!J16+TUM_default_default_Treatm!Q3*Weighting!J17</f>
        <v>0.10088866066158643</v>
      </c>
      <c r="K3" s="6">
        <f>+TUM_default_default_Treatm!B3*Weighting!K2+TUM_default_default_Treatm!C3*Weighting!K3+TUM_default_default_Treatm!D3*Weighting!K4+TUM_default_default_Treatm!E3*Weighting!K5+TUM_default_default_Treatm!F3*Weighting!K6+TUM_default_default_Treatm!G3*Weighting!K7+TUM_default_default_Treatm!H3*Weighting!K8+TUM_default_default_Treatm!I3*Weighting!K9+TUM_default_default_Treatm!J3*Weighting!K10+TUM_default_default_Treatm!K3*Weighting!K11+TUM_default_default_Treatm!L3*Weighting!K12+TUM_default_default_Treatm!M3*Weighting!K13+TUM_default_default_Treatm!N3*Weighting!K14+TUM_default_default_Treatm!O3*Weighting!K15+TUM_default_default_Treatm!P3*Weighting!K16+TUM_default_default_Treatm!Q3*Weighting!K17</f>
        <v>6.827327320015622E-2</v>
      </c>
      <c r="L3" s="6">
        <f>+TUM_default_default_Treatm!B3*Weighting!L2+TUM_default_default_Treatm!C3*Weighting!L3+TUM_default_default_Treatm!D3*Weighting!L4+TUM_default_default_Treatm!E3*Weighting!L5+TUM_default_default_Treatm!F3*Weighting!L6+TUM_default_default_Treatm!G3*Weighting!L7+TUM_default_default_Treatm!H3*Weighting!L8+TUM_default_default_Treatm!I3*Weighting!L9+TUM_default_default_Treatm!J3*Weighting!L10+TUM_default_default_Treatm!K3*Weighting!L11+TUM_default_default_Treatm!L3*Weighting!L12+TUM_default_default_Treatm!M3*Weighting!L13+TUM_default_default_Treatm!N3*Weighting!L14+TUM_default_default_Treatm!O3*Weighting!L15+TUM_default_default_Treatm!P3*Weighting!L16+TUM_default_default_Treatm!Q3*Weighting!L17</f>
        <v>0.40432062943129576</v>
      </c>
      <c r="M3" s="6">
        <f>+TUM_default_default_Treatm!B3*Weighting!M2+TUM_default_default_Treatm!C3*Weighting!M3+TUM_default_default_Treatm!D3*Weighting!M4+TUM_default_default_Treatm!E3*Weighting!M5+TUM_default_default_Treatm!F3*Weighting!M6+TUM_default_default_Treatm!G3*Weighting!M7+TUM_default_default_Treatm!H3*Weighting!M8+TUM_default_default_Treatm!I3*Weighting!M9+TUM_default_default_Treatm!J3*Weighting!M10+TUM_default_default_Treatm!K3*Weighting!M11+TUM_default_default_Treatm!L3*Weighting!M12+TUM_default_default_Treatm!M3*Weighting!M13+TUM_default_default_Treatm!N3*Weighting!M14+TUM_default_default_Treatm!O3*Weighting!M15+TUM_default_default_Treatm!P3*Weighting!M16+TUM_default_default_Treatm!Q3*Weighting!M17</f>
        <v>1.0562322299350613E-3</v>
      </c>
      <c r="N3" s="6">
        <f>+TUM_default_default_Treatm!B3*Weighting!N2+TUM_default_default_Treatm!C3*Weighting!N3+TUM_default_default_Treatm!D3*Weighting!N4+TUM_default_default_Treatm!E3*Weighting!N5+TUM_default_default_Treatm!F3*Weighting!N6+TUM_default_default_Treatm!G3*Weighting!N7+TUM_default_default_Treatm!H3*Weighting!N8+TUM_default_default_Treatm!I3*Weighting!N9+TUM_default_default_Treatm!J3*Weighting!N10+TUM_default_default_Treatm!K3*Weighting!N11+TUM_default_default_Treatm!L3*Weighting!N12+TUM_default_default_Treatm!M3*Weighting!N13+TUM_default_default_Treatm!N3*Weighting!N14+TUM_default_default_Treatm!O3*Weighting!N15+TUM_default_default_Treatm!P3*Weighting!N16+TUM_default_default_Treatm!Q3*Weighting!N17</f>
        <v>0.3112365123081266</v>
      </c>
      <c r="O3" s="6">
        <f>+TUM_default_default_Treatm!B3*Weighting!O2+TUM_default_default_Treatm!C3*Weighting!O3+TUM_default_default_Treatm!D3*Weighting!O4+TUM_default_default_Treatm!E3*Weighting!O5+TUM_default_default_Treatm!F3*Weighting!O6+TUM_default_default_Treatm!G3*Weighting!O7+TUM_default_default_Treatm!H3*Weighting!O8+TUM_default_default_Treatm!I3*Weighting!O9+TUM_default_default_Treatm!J3*Weighting!O10+TUM_default_default_Treatm!K3*Weighting!O11+TUM_default_default_Treatm!L3*Weighting!O12+TUM_default_default_Treatm!M3*Weighting!O13+TUM_default_default_Treatm!N3*Weighting!O14+TUM_default_default_Treatm!O3*Weighting!O15+TUM_default_default_Treatm!P3*Weighting!O16+TUM_default_default_Treatm!Q3*Weighting!O17</f>
        <v>2.1183909213550699E-2</v>
      </c>
      <c r="P3" s="6">
        <f>+TUM_default_default_Treatm!B3*Weighting!P2+TUM_default_default_Treatm!C3*Weighting!P3+TUM_default_default_Treatm!D3*Weighting!P4+TUM_default_default_Treatm!E3*Weighting!P5+TUM_default_default_Treatm!F3*Weighting!P6+TUM_default_default_Treatm!G3*Weighting!P7+TUM_default_default_Treatm!H3*Weighting!P8+TUM_default_default_Treatm!I3*Weighting!P9+TUM_default_default_Treatm!J3*Weighting!P10+TUM_default_default_Treatm!K3*Weighting!P11+TUM_default_default_Treatm!L3*Weighting!P12+TUM_default_default_Treatm!M3*Weighting!P13+TUM_default_default_Treatm!N3*Weighting!P14+TUM_default_default_Treatm!O3*Weighting!P15+TUM_default_default_Treatm!P3*Weighting!P16+TUM_default_default_Treatm!Q3*Weighting!P17</f>
        <v>4.2292551103285392E-3</v>
      </c>
      <c r="Q3" s="6">
        <f>+TUM_default_default_Treatm!B3*Weighting!Q2+TUM_default_default_Treatm!C3*Weighting!Q3+TUM_default_default_Treatm!D3*Weighting!Q4+TUM_default_default_Treatm!E3*Weighting!Q5+TUM_default_default_Treatm!F3*Weighting!Q6+TUM_default_default_Treatm!G3*Weighting!Q7+TUM_default_default_Treatm!H3*Weighting!Q8+TUM_default_default_Treatm!I3*Weighting!Q9+TUM_default_default_Treatm!J3*Weighting!Q10+TUM_default_default_Treatm!K3*Weighting!Q11+TUM_default_default_Treatm!L3*Weighting!Q12+TUM_default_default_Treatm!M3*Weighting!Q13+TUM_default_default_Treatm!N3*Weighting!Q14+TUM_default_default_Treatm!O3*Weighting!Q15+TUM_default_default_Treatm!P3*Weighting!Q16+TUM_default_default_Treatm!Q3*Weighting!Q17</f>
        <v>4.3943591350713816E-4</v>
      </c>
      <c r="R3" s="6">
        <f>+TUM_default_default_Treatm!B3*Weighting!R2+TUM_default_default_Treatm!C3*Weighting!R3+TUM_default_default_Treatm!D3*Weighting!R4+TUM_default_default_Treatm!E3*Weighting!R5+TUM_default_default_Treatm!F3*Weighting!R6+TUM_default_default_Treatm!G3*Weighting!R7+TUM_default_default_Treatm!H3*Weighting!R8+TUM_default_default_Treatm!I3*Weighting!R9+TUM_default_default_Treatm!J3*Weighting!R10+TUM_default_default_Treatm!K3*Weighting!R11+TUM_default_default_Treatm!L3*Weighting!R12+TUM_default_default_Treatm!M3*Weighting!R13+TUM_default_default_Treatm!N3*Weighting!R14+TUM_default_default_Treatm!O3*Weighting!R15+TUM_default_default_Treatm!P3*Weighting!R16+TUM_default_default_Treatm!Q3*Weighting!R17</f>
        <v>-1.0324444632568805E-2</v>
      </c>
      <c r="S3" s="6">
        <f>+TUM_default_default_Treatm!B3*Weighting!S2+TUM_default_default_Treatm!C3*Weighting!S3+TUM_default_default_Treatm!D3*Weighting!S4+TUM_default_default_Treatm!E3*Weighting!S5+TUM_default_default_Treatm!F3*Weighting!S6+TUM_default_default_Treatm!G3*Weighting!S7+TUM_default_default_Treatm!H3*Weighting!S8+TUM_default_default_Treatm!I3*Weighting!S9+TUM_default_default_Treatm!J3*Weighting!S10+TUM_default_default_Treatm!K3*Weighting!S11+TUM_default_default_Treatm!L3*Weighting!S12+TUM_default_default_Treatm!M3*Weighting!S13+TUM_default_default_Treatm!N3*Weighting!S14+TUM_default_default_Treatm!O3*Weighting!S15+TUM_default_default_Treatm!P3*Weighting!S16+TUM_default_default_Treatm!Q3*Weighting!S17</f>
        <v>-1.3394791557095886E-3</v>
      </c>
      <c r="T3" s="6">
        <f>+TUM_default_default_Treatm!B3*Weighting!T2+TUM_default_default_Treatm!C3*Weighting!T3+TUM_default_default_Treatm!D3*Weighting!T4+TUM_default_default_Treatm!E3*Weighting!T5+TUM_default_default_Treatm!F3*Weighting!T6+TUM_default_default_Treatm!G3*Weighting!T7+TUM_default_default_Treatm!H3*Weighting!T8+TUM_default_default_Treatm!I3*Weighting!T9+TUM_default_default_Treatm!J3*Weighting!T10+TUM_default_default_Treatm!K3*Weighting!T11+TUM_default_default_Treatm!L3*Weighting!T12+TUM_default_default_Treatm!M3*Weighting!T13+TUM_default_default_Treatm!N3*Weighting!T14+TUM_default_default_Treatm!O3*Weighting!T15+TUM_default_default_Treatm!P3*Weighting!T16+TUM_default_default_Treatm!Q3*Weighting!T17</f>
        <v>-1.0260465730050801E-2</v>
      </c>
      <c r="U3" s="6">
        <f>+TUM_default_default_Treatm!B3*Weighting!U2+TUM_default_default_Treatm!C3*Weighting!U3+TUM_default_default_Treatm!D3*Weighting!U4+TUM_default_default_Treatm!E3*Weighting!U5+TUM_default_default_Treatm!F3*Weighting!U6+TUM_default_default_Treatm!G3*Weighting!U7+TUM_default_default_Treatm!H3*Weighting!U8+TUM_default_default_Treatm!I3*Weighting!U9+TUM_default_default_Treatm!J3*Weighting!U10+TUM_default_default_Treatm!K3*Weighting!U11+TUM_default_default_Treatm!L3*Weighting!U12+TUM_default_default_Treatm!M3*Weighting!U13+TUM_default_default_Treatm!N3*Weighting!U14+TUM_default_default_Treatm!O3*Weighting!U15+TUM_default_default_Treatm!P3*Weighting!U16+TUM_default_default_Treatm!Q3*Weighting!U17</f>
        <v>2.6581051711308187E-2</v>
      </c>
      <c r="V3" s="6">
        <f>+TUM_default_default_Treatm!B3*Weighting!V2+TUM_default_default_Treatm!C3*Weighting!V3+TUM_default_default_Treatm!D3*Weighting!V4+TUM_default_default_Treatm!E3*Weighting!V5+TUM_default_default_Treatm!F3*Weighting!V6+TUM_default_default_Treatm!G3*Weighting!V7+TUM_default_default_Treatm!H3*Weighting!V8+TUM_default_default_Treatm!I3*Weighting!V9+TUM_default_default_Treatm!J3*Weighting!V10+TUM_default_default_Treatm!K3*Weighting!V11+TUM_default_default_Treatm!L3*Weighting!V12+TUM_default_default_Treatm!M3*Weighting!V13+TUM_default_default_Treatm!N3*Weighting!V14+TUM_default_default_Treatm!O3*Weighting!V15+TUM_default_default_Treatm!P3*Weighting!V16+TUM_default_default_Treatm!Q3*Weighting!V17</f>
        <v>-6.004443280246935E-3</v>
      </c>
      <c r="W3" s="6">
        <f>+TUM_default_default_Treatm!B3*Weighting!W2+TUM_default_default_Treatm!C3*Weighting!W3+TUM_default_default_Treatm!D3*Weighting!W4+TUM_default_default_Treatm!E3*Weighting!W5+TUM_default_default_Treatm!F3*Weighting!W6+TUM_default_default_Treatm!G3*Weighting!W7+TUM_default_default_Treatm!H3*Weighting!W8+TUM_default_default_Treatm!I3*Weighting!W9+TUM_default_default_Treatm!J3*Weighting!W10+TUM_default_default_Treatm!K3*Weighting!W11+TUM_default_default_Treatm!L3*Weighting!W12+TUM_default_default_Treatm!M3*Weighting!W13+TUM_default_default_Treatm!N3*Weighting!W14+TUM_default_default_Treatm!O3*Weighting!W15+TUM_default_default_Treatm!P3*Weighting!W16+TUM_default_default_Treatm!Q3*Weighting!W17</f>
        <v>4.1421784897666177E-3</v>
      </c>
      <c r="X3" s="6">
        <f>+TUM_default_default_Treatm!B3*Weighting!X2+TUM_default_default_Treatm!C3*Weighting!X3+TUM_default_default_Treatm!D3*Weighting!X4+TUM_default_default_Treatm!E3*Weighting!X5+TUM_default_default_Treatm!F3*Weighting!X6+TUM_default_default_Treatm!G3*Weighting!X7+TUM_default_default_Treatm!H3*Weighting!X8+TUM_default_default_Treatm!I3*Weighting!X9+TUM_default_default_Treatm!J3*Weighting!X10+TUM_default_default_Treatm!K3*Weighting!X11+TUM_default_default_Treatm!L3*Weighting!X12+TUM_default_default_Treatm!M3*Weighting!X13+TUM_default_default_Treatm!N3*Weighting!X14+TUM_default_default_Treatm!O3*Weighting!X15+TUM_default_default_Treatm!P3*Weighting!X16+TUM_default_default_Treatm!Q3*Weighting!X17</f>
        <v>-1.8463665432407036E-4</v>
      </c>
      <c r="Y3" s="6">
        <f>+TUM_default_default_Treatm!B3*Weighting!Y2+TUM_default_default_Treatm!C3*Weighting!Y3+TUM_default_default_Treatm!D3*Weighting!Y4+TUM_default_default_Treatm!E3*Weighting!Y5+TUM_default_default_Treatm!F3*Weighting!Y6+TUM_default_default_Treatm!G3*Weighting!Y7+TUM_default_default_Treatm!H3*Weighting!Y8+TUM_default_default_Treatm!I3*Weighting!Y9+TUM_default_default_Treatm!J3*Weighting!Y10+TUM_default_default_Treatm!K3*Weighting!Y11+TUM_default_default_Treatm!L3*Weighting!Y12+TUM_default_default_Treatm!M3*Weighting!Y13+TUM_default_default_Treatm!N3*Weighting!Y14+TUM_default_default_Treatm!O3*Weighting!Y15+TUM_default_default_Treatm!P3*Weighting!Y16+TUM_default_default_Treatm!Q3*Weighting!Y17</f>
        <v>6.0149494823706229E-3</v>
      </c>
      <c r="Z3" s="6">
        <f>+TUM_default_default_Treatm!B3*Weighting!Z2+TUM_default_default_Treatm!C3*Weighting!Z3+TUM_default_default_Treatm!D3*Weighting!Z4+TUM_default_default_Treatm!E3*Weighting!Z5+TUM_default_default_Treatm!F3*Weighting!Z6+TUM_default_default_Treatm!G3*Weighting!Z7+TUM_default_default_Treatm!H3*Weighting!Z8+TUM_default_default_Treatm!I3*Weighting!Z9+TUM_default_default_Treatm!J3*Weighting!Z10+TUM_default_default_Treatm!K3*Weighting!Z11+TUM_default_default_Treatm!L3*Weighting!Z12+TUM_default_default_Treatm!M3*Weighting!Z13+TUM_default_default_Treatm!N3*Weighting!Z14+TUM_default_default_Treatm!O3*Weighting!Z15+TUM_default_default_Treatm!P3*Weighting!Z16+TUM_default_default_Treatm!Q3*Weighting!Z17</f>
        <v>1.2179820895723279E-2</v>
      </c>
      <c r="AA3" s="6">
        <f>+TUM_default_default_Treatm!B3*Weighting!AA2+TUM_default_default_Treatm!C3*Weighting!AA3+TUM_default_default_Treatm!D3*Weighting!AA4+TUM_default_default_Treatm!E3*Weighting!AA5+TUM_default_default_Treatm!F3*Weighting!AA6+TUM_default_default_Treatm!G3*Weighting!AA7+TUM_default_default_Treatm!H3*Weighting!AA8+TUM_default_default_Treatm!I3*Weighting!AA9+TUM_default_default_Treatm!J3*Weighting!AA10+TUM_default_default_Treatm!K3*Weighting!AA11+TUM_default_default_Treatm!L3*Weighting!AA12+TUM_default_default_Treatm!M3*Weighting!AA13+TUM_default_default_Treatm!N3*Weighting!AA14+TUM_default_default_Treatm!O3*Weighting!AA15+TUM_default_default_Treatm!P3*Weighting!AA16+TUM_default_default_Treatm!Q3*Weighting!AA17</f>
        <v>0.10709204692316959</v>
      </c>
    </row>
    <row r="4" spans="1:27" x14ac:dyDescent="0.35">
      <c r="A4" s="5" t="s">
        <v>3</v>
      </c>
      <c r="B4" s="6">
        <f ca="1">+TUM_default_default_Treatm!B4*Weighting!B2+TUM_default_default_Treatm!C4*Weighting!B3+TUM_default_default_Treatm!D4*Weighting!B4+TUM_default_default_Treatm!E4*Weighting!B5+TUM_default_default_Treatm!F4*Weighting!B6+TUM_default_default_Treatm!G4*Weighting!B7+TUM_default_default_Treatm!H4*Weighting!B8+TUM_default_default_Treatm!I4*Weighting!B9+TUM_default_default_Treatm!J4*Weighting!B10+TUM_default_default_Treatm!K4*Weighting!B11+TUM_default_default_Treatm!L4*Weighting!B12+TUM_default_default_Treatm!M4*Weighting!B13+TUM_default_default_Treatm!N4*Weighting!B14+TUM_default_default_Treatm!O4*Weighting!B15+TUM_default_default_Treatm!P4*Weighting!B16+TUM_default_default_Treatm!Q4*Weighting!B17</f>
        <v>0.17895428522904164</v>
      </c>
      <c r="C4" s="6">
        <f ca="1">+TUM_default_default_Treatm!B4*Weighting!C2+TUM_default_default_Treatm!C4*Weighting!C3+TUM_default_default_Treatm!D4*Weighting!C4+TUM_default_default_Treatm!E4*Weighting!C5+TUM_default_default_Treatm!F4*Weighting!C6+TUM_default_default_Treatm!G4*Weighting!C7+TUM_default_default_Treatm!H4*Weighting!C8+TUM_default_default_Treatm!I4*Weighting!C9+TUM_default_default_Treatm!J4*Weighting!C10+TUM_default_default_Treatm!K4*Weighting!C11+TUM_default_default_Treatm!L4*Weighting!C12+TUM_default_default_Treatm!M4*Weighting!C13+TUM_default_default_Treatm!N4*Weighting!C14+TUM_default_default_Treatm!O4*Weighting!C15+TUM_default_default_Treatm!P4*Weighting!C16+TUM_default_default_Treatm!Q4*Weighting!C17</f>
        <v>0.12449895596965949</v>
      </c>
      <c r="D4" s="6">
        <f ca="1">+TUM_default_default_Treatm!B4*Weighting!D2+TUM_default_default_Treatm!C4*Weighting!D3+TUM_default_default_Treatm!D4*Weighting!D4+TUM_default_default_Treatm!E4*Weighting!D5+TUM_default_default_Treatm!F4*Weighting!D6+TUM_default_default_Treatm!G4*Weighting!D7+TUM_default_default_Treatm!H4*Weighting!D8+TUM_default_default_Treatm!I4*Weighting!D9+TUM_default_default_Treatm!J4*Weighting!D10+TUM_default_default_Treatm!K4*Weighting!D11+TUM_default_default_Treatm!L4*Weighting!D12+TUM_default_default_Treatm!M4*Weighting!D13+TUM_default_default_Treatm!N4*Weighting!D14+TUM_default_default_Treatm!O4*Weighting!D15+TUM_default_default_Treatm!P4*Weighting!D16+TUM_default_default_Treatm!Q4*Weighting!D17</f>
        <v>0.17840877358829282</v>
      </c>
      <c r="E4" s="6">
        <f ca="1">+TUM_default_default_Treatm!B4*Weighting!E2+TUM_default_default_Treatm!C4*Weighting!E3+TUM_default_default_Treatm!D4*Weighting!E4+TUM_default_default_Treatm!E4*Weighting!E5+TUM_default_default_Treatm!F4*Weighting!E6+TUM_default_default_Treatm!G4*Weighting!E7+TUM_default_default_Treatm!H4*Weighting!E8+TUM_default_default_Treatm!I4*Weighting!E9+TUM_default_default_Treatm!J4*Weighting!E10+TUM_default_default_Treatm!K4*Weighting!E11+TUM_default_default_Treatm!L4*Weighting!E12+TUM_default_default_Treatm!M4*Weighting!E13+TUM_default_default_Treatm!N4*Weighting!E14+TUM_default_default_Treatm!O4*Weighting!E15+TUM_default_default_Treatm!P4*Weighting!E16+TUM_default_default_Treatm!Q4*Weighting!E17</f>
        <v>9.5163441012768898E-2</v>
      </c>
      <c r="F4" s="6">
        <f ca="1">+TUM_default_default_Treatm!B4*Weighting!F2+TUM_default_default_Treatm!C4*Weighting!F3+TUM_default_default_Treatm!D4*Weighting!F4+TUM_default_default_Treatm!E4*Weighting!F5+TUM_default_default_Treatm!F4*Weighting!F6+TUM_default_default_Treatm!G4*Weighting!F7+TUM_default_default_Treatm!H4*Weighting!F8+TUM_default_default_Treatm!I4*Weighting!F9+TUM_default_default_Treatm!J4*Weighting!F10+TUM_default_default_Treatm!K4*Weighting!F11+TUM_default_default_Treatm!L4*Weighting!F12+TUM_default_default_Treatm!M4*Weighting!F13+TUM_default_default_Treatm!N4*Weighting!F14+TUM_default_default_Treatm!O4*Weighting!F15+TUM_default_default_Treatm!P4*Weighting!F16+TUM_default_default_Treatm!Q4*Weighting!F17</f>
        <v>0.15411080421715129</v>
      </c>
      <c r="G4" s="6">
        <f>+TUM_default_default_Treatm!B4*Weighting!G2+TUM_default_default_Treatm!C4*Weighting!G3+TUM_default_default_Treatm!D4*Weighting!G4+TUM_default_default_Treatm!E4*Weighting!G5+TUM_default_default_Treatm!F4*Weighting!G6+TUM_default_default_Treatm!G4*Weighting!G7+TUM_default_default_Treatm!H4*Weighting!G8+TUM_default_default_Treatm!I4*Weighting!G9+TUM_default_default_Treatm!J4*Weighting!G10+TUM_default_default_Treatm!K4*Weighting!G11+TUM_default_default_Treatm!L4*Weighting!G12+TUM_default_default_Treatm!M4*Weighting!G13+TUM_default_default_Treatm!N4*Weighting!G14+TUM_default_default_Treatm!O4*Weighting!G15+TUM_default_default_Treatm!P4*Weighting!G16+TUM_default_default_Treatm!Q4*Weighting!G17</f>
        <v>8.1007736544869355E-2</v>
      </c>
      <c r="H4" s="6">
        <f>+TUM_default_default_Treatm!B4*Weighting!H2+TUM_default_default_Treatm!C4*Weighting!H3+TUM_default_default_Treatm!D4*Weighting!H4+TUM_default_default_Treatm!E4*Weighting!H5+TUM_default_default_Treatm!F4*Weighting!H6+TUM_default_default_Treatm!G4*Weighting!H7+TUM_default_default_Treatm!H4*Weighting!H8+TUM_default_default_Treatm!I4*Weighting!H9+TUM_default_default_Treatm!J4*Weighting!H10+TUM_default_default_Treatm!K4*Weighting!H11+TUM_default_default_Treatm!L4*Weighting!H12+TUM_default_default_Treatm!M4*Weighting!H13+TUM_default_default_Treatm!N4*Weighting!H14+TUM_default_default_Treatm!O4*Weighting!H15+TUM_default_default_Treatm!P4*Weighting!H16+TUM_default_default_Treatm!Q4*Weighting!H17</f>
        <v>7.7660130007296102E-2</v>
      </c>
      <c r="I4" s="6">
        <f>+TUM_default_default_Treatm!B4*Weighting!I2+TUM_default_default_Treatm!C4*Weighting!I3+TUM_default_default_Treatm!D4*Weighting!I4+TUM_default_default_Treatm!E4*Weighting!I5+TUM_default_default_Treatm!F4*Weighting!I6+TUM_default_default_Treatm!G4*Weighting!I7+TUM_default_default_Treatm!H4*Weighting!I8+TUM_default_default_Treatm!I4*Weighting!I9+TUM_default_default_Treatm!J4*Weighting!I10+TUM_default_default_Treatm!K4*Weighting!I11+TUM_default_default_Treatm!L4*Weighting!I12+TUM_default_default_Treatm!M4*Weighting!I13+TUM_default_default_Treatm!N4*Weighting!I14+TUM_default_default_Treatm!O4*Weighting!I15+TUM_default_default_Treatm!P4*Weighting!I16+TUM_default_default_Treatm!Q4*Weighting!I17</f>
        <v>8.2265575303919689E-2</v>
      </c>
      <c r="J4" s="6">
        <f>+TUM_default_default_Treatm!B4*Weighting!J2+TUM_default_default_Treatm!C4*Weighting!J3+TUM_default_default_Treatm!D4*Weighting!J4+TUM_default_default_Treatm!E4*Weighting!J5+TUM_default_default_Treatm!F4*Weighting!J6+TUM_default_default_Treatm!G4*Weighting!J7+TUM_default_default_Treatm!H4*Weighting!J8+TUM_default_default_Treatm!I4*Weighting!J9+TUM_default_default_Treatm!J4*Weighting!J10+TUM_default_default_Treatm!K4*Weighting!J11+TUM_default_default_Treatm!L4*Weighting!J12+TUM_default_default_Treatm!M4*Weighting!J13+TUM_default_default_Treatm!N4*Weighting!J14+TUM_default_default_Treatm!O4*Weighting!J15+TUM_default_default_Treatm!P4*Weighting!J16+TUM_default_default_Treatm!Q4*Weighting!J17</f>
        <v>8.4398162876518898E-2</v>
      </c>
      <c r="K4" s="6">
        <f>+TUM_default_default_Treatm!B4*Weighting!K2+TUM_default_default_Treatm!C4*Weighting!K3+TUM_default_default_Treatm!D4*Weighting!K4+TUM_default_default_Treatm!E4*Weighting!K5+TUM_default_default_Treatm!F4*Weighting!K6+TUM_default_default_Treatm!G4*Weighting!K7+TUM_default_default_Treatm!H4*Weighting!K8+TUM_default_default_Treatm!I4*Weighting!K9+TUM_default_default_Treatm!J4*Weighting!K10+TUM_default_default_Treatm!K4*Weighting!K11+TUM_default_default_Treatm!L4*Weighting!K12+TUM_default_default_Treatm!M4*Weighting!K13+TUM_default_default_Treatm!N4*Weighting!K14+TUM_default_default_Treatm!O4*Weighting!K15+TUM_default_default_Treatm!P4*Weighting!K16+TUM_default_default_Treatm!Q4*Weighting!K17</f>
        <v>7.709893318119547E-2</v>
      </c>
      <c r="L4" s="6">
        <f>+TUM_default_default_Treatm!B4*Weighting!L2+TUM_default_default_Treatm!C4*Weighting!L3+TUM_default_default_Treatm!D4*Weighting!L4+TUM_default_default_Treatm!E4*Weighting!L5+TUM_default_default_Treatm!F4*Weighting!L6+TUM_default_default_Treatm!G4*Weighting!L7+TUM_default_default_Treatm!H4*Weighting!L8+TUM_default_default_Treatm!I4*Weighting!L9+TUM_default_default_Treatm!J4*Weighting!L10+TUM_default_default_Treatm!K4*Weighting!L11+TUM_default_default_Treatm!L4*Weighting!L12+TUM_default_default_Treatm!M4*Weighting!L13+TUM_default_default_Treatm!N4*Weighting!L14+TUM_default_default_Treatm!O4*Weighting!L15+TUM_default_default_Treatm!P4*Weighting!L16+TUM_default_default_Treatm!Q4*Weighting!L17</f>
        <v>9.4864579834030571E-2</v>
      </c>
      <c r="M4" s="6">
        <f>+TUM_default_default_Treatm!B4*Weighting!M2+TUM_default_default_Treatm!C4*Weighting!M3+TUM_default_default_Treatm!D4*Weighting!M4+TUM_default_default_Treatm!E4*Weighting!M5+TUM_default_default_Treatm!F4*Weighting!M6+TUM_default_default_Treatm!G4*Weighting!M7+TUM_default_default_Treatm!H4*Weighting!M8+TUM_default_default_Treatm!I4*Weighting!M9+TUM_default_default_Treatm!J4*Weighting!M10+TUM_default_default_Treatm!K4*Weighting!M11+TUM_default_default_Treatm!L4*Weighting!M12+TUM_default_default_Treatm!M4*Weighting!M13+TUM_default_default_Treatm!N4*Weighting!M14+TUM_default_default_Treatm!O4*Weighting!M15+TUM_default_default_Treatm!P4*Weighting!M16+TUM_default_default_Treatm!Q4*Weighting!M17</f>
        <v>7.2671648484482973E-3</v>
      </c>
      <c r="N4" s="6">
        <f>+TUM_default_default_Treatm!B4*Weighting!N2+TUM_default_default_Treatm!C4*Weighting!N3+TUM_default_default_Treatm!D4*Weighting!N4+TUM_default_default_Treatm!E4*Weighting!N5+TUM_default_default_Treatm!F4*Weighting!N6+TUM_default_default_Treatm!G4*Weighting!N7+TUM_default_default_Treatm!H4*Weighting!N8+TUM_default_default_Treatm!I4*Weighting!N9+TUM_default_default_Treatm!J4*Weighting!N10+TUM_default_default_Treatm!K4*Weighting!N11+TUM_default_default_Treatm!L4*Weighting!N12+TUM_default_default_Treatm!M4*Weighting!N13+TUM_default_default_Treatm!N4*Weighting!N14+TUM_default_default_Treatm!O4*Weighting!N15+TUM_default_default_Treatm!P4*Weighting!N16+TUM_default_default_Treatm!Q4*Weighting!N17</f>
        <v>0.33848551908346314</v>
      </c>
      <c r="O4" s="6">
        <f>+TUM_default_default_Treatm!B4*Weighting!O2+TUM_default_default_Treatm!C4*Weighting!O3+TUM_default_default_Treatm!D4*Weighting!O4+TUM_default_default_Treatm!E4*Weighting!O5+TUM_default_default_Treatm!F4*Weighting!O6+TUM_default_default_Treatm!G4*Weighting!O7+TUM_default_default_Treatm!H4*Weighting!O8+TUM_default_default_Treatm!I4*Weighting!O9+TUM_default_default_Treatm!J4*Weighting!O10+TUM_default_default_Treatm!K4*Weighting!O11+TUM_default_default_Treatm!L4*Weighting!O12+TUM_default_default_Treatm!M4*Weighting!O13+TUM_default_default_Treatm!N4*Weighting!O14+TUM_default_default_Treatm!O4*Weighting!O15+TUM_default_default_Treatm!P4*Weighting!O16+TUM_default_default_Treatm!Q4*Weighting!O17</f>
        <v>0.14378493845425475</v>
      </c>
      <c r="P4" s="6">
        <f>+TUM_default_default_Treatm!B4*Weighting!P2+TUM_default_default_Treatm!C4*Weighting!P3+TUM_default_default_Treatm!D4*Weighting!P4+TUM_default_default_Treatm!E4*Weighting!P5+TUM_default_default_Treatm!F4*Weighting!P6+TUM_default_default_Treatm!G4*Weighting!P7+TUM_default_default_Treatm!H4*Weighting!P8+TUM_default_default_Treatm!I4*Weighting!P9+TUM_default_default_Treatm!J4*Weighting!P10+TUM_default_default_Treatm!K4*Weighting!P11+TUM_default_default_Treatm!L4*Weighting!P12+TUM_default_default_Treatm!M4*Weighting!P13+TUM_default_default_Treatm!N4*Weighting!P14+TUM_default_default_Treatm!O4*Weighting!P15+TUM_default_default_Treatm!P4*Weighting!P16+TUM_default_default_Treatm!Q4*Weighting!P17</f>
        <v>9.8043515255381089E-2</v>
      </c>
      <c r="Q4" s="6">
        <f>+TUM_default_default_Treatm!B4*Weighting!Q2+TUM_default_default_Treatm!C4*Weighting!Q3+TUM_default_default_Treatm!D4*Weighting!Q4+TUM_default_default_Treatm!E4*Weighting!Q5+TUM_default_default_Treatm!F4*Weighting!Q6+TUM_default_default_Treatm!G4*Weighting!Q7+TUM_default_default_Treatm!H4*Weighting!Q8+TUM_default_default_Treatm!I4*Weighting!Q9+TUM_default_default_Treatm!J4*Weighting!Q10+TUM_default_default_Treatm!K4*Weighting!Q11+TUM_default_default_Treatm!L4*Weighting!Q12+TUM_default_default_Treatm!M4*Weighting!Q13+TUM_default_default_Treatm!N4*Weighting!Q14+TUM_default_default_Treatm!O4*Weighting!Q15+TUM_default_default_Treatm!P4*Weighting!Q16+TUM_default_default_Treatm!Q4*Weighting!Q17</f>
        <v>1.1768088627530766E-2</v>
      </c>
      <c r="R4" s="6">
        <f>+TUM_default_default_Treatm!B4*Weighting!R2+TUM_default_default_Treatm!C4*Weighting!R3+TUM_default_default_Treatm!D4*Weighting!R4+TUM_default_default_Treatm!E4*Weighting!R5+TUM_default_default_Treatm!F4*Weighting!R6+TUM_default_default_Treatm!G4*Weighting!R7+TUM_default_default_Treatm!H4*Weighting!R8+TUM_default_default_Treatm!I4*Weighting!R9+TUM_default_default_Treatm!J4*Weighting!R10+TUM_default_default_Treatm!K4*Weighting!R11+TUM_default_default_Treatm!L4*Weighting!R12+TUM_default_default_Treatm!M4*Weighting!R13+TUM_default_default_Treatm!N4*Weighting!R14+TUM_default_default_Treatm!O4*Weighting!R15+TUM_default_default_Treatm!P4*Weighting!R16+TUM_default_default_Treatm!Q4*Weighting!R17</f>
        <v>8.7020967923571113E-2</v>
      </c>
      <c r="S4" s="6">
        <f>+TUM_default_default_Treatm!B4*Weighting!S2+TUM_default_default_Treatm!C4*Weighting!S3+TUM_default_default_Treatm!D4*Weighting!S4+TUM_default_default_Treatm!E4*Weighting!S5+TUM_default_default_Treatm!F4*Weighting!S6+TUM_default_default_Treatm!G4*Weighting!S7+TUM_default_default_Treatm!H4*Weighting!S8+TUM_default_default_Treatm!I4*Weighting!S9+TUM_default_default_Treatm!J4*Weighting!S10+TUM_default_default_Treatm!K4*Weighting!S11+TUM_default_default_Treatm!L4*Weighting!S12+TUM_default_default_Treatm!M4*Weighting!S13+TUM_default_default_Treatm!N4*Weighting!S14+TUM_default_default_Treatm!O4*Weighting!S15+TUM_default_default_Treatm!P4*Weighting!S16+TUM_default_default_Treatm!Q4*Weighting!S17</f>
        <v>6.0214552819596659E-2</v>
      </c>
      <c r="T4" s="6">
        <f>+TUM_default_default_Treatm!B4*Weighting!T2+TUM_default_default_Treatm!C4*Weighting!T3+TUM_default_default_Treatm!D4*Weighting!T4+TUM_default_default_Treatm!E4*Weighting!T5+TUM_default_default_Treatm!F4*Weighting!T6+TUM_default_default_Treatm!G4*Weighting!T7+TUM_default_default_Treatm!H4*Weighting!T8+TUM_default_default_Treatm!I4*Weighting!T9+TUM_default_default_Treatm!J4*Weighting!T10+TUM_default_default_Treatm!K4*Weighting!T11+TUM_default_default_Treatm!L4*Weighting!T12+TUM_default_default_Treatm!M4*Weighting!T13+TUM_default_default_Treatm!N4*Weighting!T14+TUM_default_default_Treatm!O4*Weighting!T15+TUM_default_default_Treatm!P4*Weighting!T16+TUM_default_default_Treatm!Q4*Weighting!T17</f>
        <v>6.2740206685411165E-2</v>
      </c>
      <c r="U4" s="6">
        <f>+TUM_default_default_Treatm!B4*Weighting!U2+TUM_default_default_Treatm!C4*Weighting!U3+TUM_default_default_Treatm!D4*Weighting!U4+TUM_default_default_Treatm!E4*Weighting!U5+TUM_default_default_Treatm!F4*Weighting!U6+TUM_default_default_Treatm!G4*Weighting!U7+TUM_default_default_Treatm!H4*Weighting!U8+TUM_default_default_Treatm!I4*Weighting!U9+TUM_default_default_Treatm!J4*Weighting!U10+TUM_default_default_Treatm!K4*Weighting!U11+TUM_default_default_Treatm!L4*Weighting!U12+TUM_default_default_Treatm!M4*Weighting!U13+TUM_default_default_Treatm!N4*Weighting!U14+TUM_default_default_Treatm!O4*Weighting!U15+TUM_default_default_Treatm!P4*Weighting!U16+TUM_default_default_Treatm!Q4*Weighting!U17</f>
        <v>7.1686557140788702E-3</v>
      </c>
      <c r="V4" s="6">
        <f>+TUM_default_default_Treatm!B4*Weighting!V2+TUM_default_default_Treatm!C4*Weighting!V3+TUM_default_default_Treatm!D4*Weighting!V4+TUM_default_default_Treatm!E4*Weighting!V5+TUM_default_default_Treatm!F4*Weighting!V6+TUM_default_default_Treatm!G4*Weighting!V7+TUM_default_default_Treatm!H4*Weighting!V8+TUM_default_default_Treatm!I4*Weighting!V9+TUM_default_default_Treatm!J4*Weighting!V10+TUM_default_default_Treatm!K4*Weighting!V11+TUM_default_default_Treatm!L4*Weighting!V12+TUM_default_default_Treatm!M4*Weighting!V13+TUM_default_default_Treatm!N4*Weighting!V14+TUM_default_default_Treatm!O4*Weighting!V15+TUM_default_default_Treatm!P4*Weighting!V16+TUM_default_default_Treatm!Q4*Weighting!V17</f>
        <v>4.215118230851897E-2</v>
      </c>
      <c r="W4" s="6">
        <f>+TUM_default_default_Treatm!B4*Weighting!W2+TUM_default_default_Treatm!C4*Weighting!W3+TUM_default_default_Treatm!D4*Weighting!W4+TUM_default_default_Treatm!E4*Weighting!W5+TUM_default_default_Treatm!F4*Weighting!W6+TUM_default_default_Treatm!G4*Weighting!W7+TUM_default_default_Treatm!H4*Weighting!W8+TUM_default_default_Treatm!I4*Weighting!W9+TUM_default_default_Treatm!J4*Weighting!W10+TUM_default_default_Treatm!K4*Weighting!W11+TUM_default_default_Treatm!L4*Weighting!W12+TUM_default_default_Treatm!M4*Weighting!W13+TUM_default_default_Treatm!N4*Weighting!W14+TUM_default_default_Treatm!O4*Weighting!W15+TUM_default_default_Treatm!P4*Weighting!W16+TUM_default_default_Treatm!Q4*Weighting!W17</f>
        <v>0.1126722814004972</v>
      </c>
      <c r="X4" s="6">
        <f>+TUM_default_default_Treatm!B4*Weighting!X2+TUM_default_default_Treatm!C4*Weighting!X3+TUM_default_default_Treatm!D4*Weighting!X4+TUM_default_default_Treatm!E4*Weighting!X5+TUM_default_default_Treatm!F4*Weighting!X6+TUM_default_default_Treatm!G4*Weighting!X7+TUM_default_default_Treatm!H4*Weighting!X8+TUM_default_default_Treatm!I4*Weighting!X9+TUM_default_default_Treatm!J4*Weighting!X10+TUM_default_default_Treatm!K4*Weighting!X11+TUM_default_default_Treatm!L4*Weighting!X12+TUM_default_default_Treatm!M4*Weighting!X13+TUM_default_default_Treatm!N4*Weighting!X14+TUM_default_default_Treatm!O4*Weighting!X15+TUM_default_default_Treatm!P4*Weighting!X16+TUM_default_default_Treatm!Q4*Weighting!X17</f>
        <v>2.5522593933813748E-2</v>
      </c>
      <c r="Y4" s="6">
        <f>+TUM_default_default_Treatm!B4*Weighting!Y2+TUM_default_default_Treatm!C4*Weighting!Y3+TUM_default_default_Treatm!D4*Weighting!Y4+TUM_default_default_Treatm!E4*Weighting!Y5+TUM_default_default_Treatm!F4*Weighting!Y6+TUM_default_default_Treatm!G4*Weighting!Y7+TUM_default_default_Treatm!H4*Weighting!Y8+TUM_default_default_Treatm!I4*Weighting!Y9+TUM_default_default_Treatm!J4*Weighting!Y10+TUM_default_default_Treatm!K4*Weighting!Y11+TUM_default_default_Treatm!L4*Weighting!Y12+TUM_default_default_Treatm!M4*Weighting!Y13+TUM_default_default_Treatm!N4*Weighting!Y14+TUM_default_default_Treatm!O4*Weighting!Y15+TUM_default_default_Treatm!P4*Weighting!Y16+TUM_default_default_Treatm!Q4*Weighting!Y17</f>
        <v>4.745651430964894E-3</v>
      </c>
      <c r="Z4" s="6">
        <f>+TUM_default_default_Treatm!B4*Weighting!Z2+TUM_default_default_Treatm!C4*Weighting!Z3+TUM_default_default_Treatm!D4*Weighting!Z4+TUM_default_default_Treatm!E4*Weighting!Z5+TUM_default_default_Treatm!F4*Weighting!Z6+TUM_default_default_Treatm!G4*Weighting!Z7+TUM_default_default_Treatm!H4*Weighting!Z8+TUM_default_default_Treatm!I4*Weighting!Z9+TUM_default_default_Treatm!J4*Weighting!Z10+TUM_default_default_Treatm!K4*Weighting!Z11+TUM_default_default_Treatm!L4*Weighting!Z12+TUM_default_default_Treatm!M4*Weighting!Z13+TUM_default_default_Treatm!N4*Weighting!Z14+TUM_default_default_Treatm!O4*Weighting!Z15+TUM_default_default_Treatm!P4*Weighting!Z16+TUM_default_default_Treatm!Q4*Weighting!Z17</f>
        <v>1.6684680079025578E-2</v>
      </c>
      <c r="AA4" s="6">
        <f>+TUM_default_default_Treatm!B4*Weighting!AA2+TUM_default_default_Treatm!C4*Weighting!AA3+TUM_default_default_Treatm!D4*Weighting!AA4+TUM_default_default_Treatm!E4*Weighting!AA5+TUM_default_default_Treatm!F4*Weighting!AA6+TUM_default_default_Treatm!G4*Weighting!AA7+TUM_default_default_Treatm!H4*Weighting!AA8+TUM_default_default_Treatm!I4*Weighting!AA9+TUM_default_default_Treatm!J4*Weighting!AA10+TUM_default_default_Treatm!K4*Weighting!AA11+TUM_default_default_Treatm!L4*Weighting!AA12+TUM_default_default_Treatm!M4*Weighting!AA13+TUM_default_default_Treatm!N4*Weighting!AA14+TUM_default_default_Treatm!O4*Weighting!AA15+TUM_default_default_Treatm!P4*Weighting!AA16+TUM_default_default_Treatm!Q4*Weighting!AA17</f>
        <v>0.1829892063193225</v>
      </c>
    </row>
    <row r="5" spans="1:27" x14ac:dyDescent="0.35">
      <c r="A5" s="5" t="s">
        <v>4</v>
      </c>
      <c r="B5" s="6">
        <f ca="1">+TUM_default_default_Treatm!B5*Weighting!B2+TUM_default_default_Treatm!C5*Weighting!B3+TUM_default_default_Treatm!D5*Weighting!B4+TUM_default_default_Treatm!E5*Weighting!B5+TUM_default_default_Treatm!F5*Weighting!B6+TUM_default_default_Treatm!G5*Weighting!B7+TUM_default_default_Treatm!H5*Weighting!B8+TUM_default_default_Treatm!I5*Weighting!B9+TUM_default_default_Treatm!J5*Weighting!B10+TUM_default_default_Treatm!K5*Weighting!B11+TUM_default_default_Treatm!L5*Weighting!B12+TUM_default_default_Treatm!M5*Weighting!B13+TUM_default_default_Treatm!N5*Weighting!B14+TUM_default_default_Treatm!O5*Weighting!B15+TUM_default_default_Treatm!P5*Weighting!B16+TUM_default_default_Treatm!Q5*Weighting!B17</f>
        <v>0.30942438529452426</v>
      </c>
      <c r="C5" s="6">
        <f ca="1">+TUM_default_default_Treatm!B5*Weighting!C2+TUM_default_default_Treatm!C5*Weighting!C3+TUM_default_default_Treatm!D5*Weighting!C4+TUM_default_default_Treatm!E5*Weighting!C5+TUM_default_default_Treatm!F5*Weighting!C6+TUM_default_default_Treatm!G5*Weighting!C7+TUM_default_default_Treatm!H5*Weighting!C8+TUM_default_default_Treatm!I5*Weighting!C9+TUM_default_default_Treatm!J5*Weighting!C10+TUM_default_default_Treatm!K5*Weighting!C11+TUM_default_default_Treatm!L5*Weighting!C12+TUM_default_default_Treatm!M5*Weighting!C13+TUM_default_default_Treatm!N5*Weighting!C14+TUM_default_default_Treatm!O5*Weighting!C15+TUM_default_default_Treatm!P5*Weighting!C16+TUM_default_default_Treatm!Q5*Weighting!C17</f>
        <v>0.19087378872284483</v>
      </c>
      <c r="D5" s="6">
        <f ca="1">+TUM_default_default_Treatm!B5*Weighting!D2+TUM_default_default_Treatm!C5*Weighting!D3+TUM_default_default_Treatm!D5*Weighting!D4+TUM_default_default_Treatm!E5*Weighting!D5+TUM_default_default_Treatm!F5*Weighting!D6+TUM_default_default_Treatm!G5*Weighting!D7+TUM_default_default_Treatm!H5*Weighting!D8+TUM_default_default_Treatm!I5*Weighting!D9+TUM_default_default_Treatm!J5*Weighting!D10+TUM_default_default_Treatm!K5*Weighting!D11+TUM_default_default_Treatm!L5*Weighting!D12+TUM_default_default_Treatm!M5*Weighting!D13+TUM_default_default_Treatm!N5*Weighting!D14+TUM_default_default_Treatm!O5*Weighting!D15+TUM_default_default_Treatm!P5*Weighting!D16+TUM_default_default_Treatm!Q5*Weighting!D17</f>
        <v>0.30992422937628911</v>
      </c>
      <c r="E5" s="6">
        <f ca="1">+TUM_default_default_Treatm!B5*Weighting!E2+TUM_default_default_Treatm!C5*Weighting!E3+TUM_default_default_Treatm!D5*Weighting!E4+TUM_default_default_Treatm!E5*Weighting!E5+TUM_default_default_Treatm!F5*Weighting!E6+TUM_default_default_Treatm!G5*Weighting!E7+TUM_default_default_Treatm!H5*Weighting!E8+TUM_default_default_Treatm!I5*Weighting!E9+TUM_default_default_Treatm!J5*Weighting!E10+TUM_default_default_Treatm!K5*Weighting!E11+TUM_default_default_Treatm!L5*Weighting!E12+TUM_default_default_Treatm!M5*Weighting!E13+TUM_default_default_Treatm!N5*Weighting!E14+TUM_default_default_Treatm!O5*Weighting!E15+TUM_default_default_Treatm!P5*Weighting!E16+TUM_default_default_Treatm!Q5*Weighting!E17</f>
        <v>0.12708085940778657</v>
      </c>
      <c r="F5" s="6">
        <f ca="1">+TUM_default_default_Treatm!B5*Weighting!F2+TUM_default_default_Treatm!C5*Weighting!F3+TUM_default_default_Treatm!D5*Weighting!F4+TUM_default_default_Treatm!E5*Weighting!F5+TUM_default_default_Treatm!F5*Weighting!F6+TUM_default_default_Treatm!G5*Weighting!F7+TUM_default_default_Treatm!H5*Weighting!F8+TUM_default_default_Treatm!I5*Weighting!F9+TUM_default_default_Treatm!J5*Weighting!F10+TUM_default_default_Treatm!K5*Weighting!F11+TUM_default_default_Treatm!L5*Weighting!F12+TUM_default_default_Treatm!M5*Weighting!F13+TUM_default_default_Treatm!N5*Weighting!F14+TUM_default_default_Treatm!O5*Weighting!F15+TUM_default_default_Treatm!P5*Weighting!F16+TUM_default_default_Treatm!Q5*Weighting!F17</f>
        <v>0.25830502679221651</v>
      </c>
      <c r="G5" s="6">
        <f>+TUM_default_default_Treatm!B5*Weighting!G2+TUM_default_default_Treatm!C5*Weighting!G3+TUM_default_default_Treatm!D5*Weighting!G4+TUM_default_default_Treatm!E5*Weighting!G5+TUM_default_default_Treatm!F5*Weighting!G6+TUM_default_default_Treatm!G5*Weighting!G7+TUM_default_default_Treatm!H5*Weighting!G8+TUM_default_default_Treatm!I5*Weighting!G9+TUM_default_default_Treatm!J5*Weighting!G10+TUM_default_default_Treatm!K5*Weighting!G11+TUM_default_default_Treatm!L5*Weighting!G12+TUM_default_default_Treatm!M5*Weighting!G13+TUM_default_default_Treatm!N5*Weighting!G14+TUM_default_default_Treatm!O5*Weighting!G15+TUM_default_default_Treatm!P5*Weighting!G16+TUM_default_default_Treatm!Q5*Weighting!G17</f>
        <v>0.12388324194821809</v>
      </c>
      <c r="H5" s="6">
        <f>+TUM_default_default_Treatm!B5*Weighting!H2+TUM_default_default_Treatm!C5*Weighting!H3+TUM_default_default_Treatm!D5*Weighting!H4+TUM_default_default_Treatm!E5*Weighting!H5+TUM_default_default_Treatm!F5*Weighting!H6+TUM_default_default_Treatm!G5*Weighting!H7+TUM_default_default_Treatm!H5*Weighting!H8+TUM_default_default_Treatm!I5*Weighting!H9+TUM_default_default_Treatm!J5*Weighting!H10+TUM_default_default_Treatm!K5*Weighting!H11+TUM_default_default_Treatm!L5*Weighting!H12+TUM_default_default_Treatm!M5*Weighting!H13+TUM_default_default_Treatm!N5*Weighting!H14+TUM_default_default_Treatm!O5*Weighting!H15+TUM_default_default_Treatm!P5*Weighting!H16+TUM_default_default_Treatm!Q5*Weighting!H17</f>
        <v>0.11179834852337626</v>
      </c>
      <c r="I5" s="6">
        <f>+TUM_default_default_Treatm!B5*Weighting!I2+TUM_default_default_Treatm!C5*Weighting!I3+TUM_default_default_Treatm!D5*Weighting!I4+TUM_default_default_Treatm!E5*Weighting!I5+TUM_default_default_Treatm!F5*Weighting!I6+TUM_default_default_Treatm!G5*Weighting!I7+TUM_default_default_Treatm!H5*Weighting!I8+TUM_default_default_Treatm!I5*Weighting!I9+TUM_default_default_Treatm!J5*Weighting!I10+TUM_default_default_Treatm!K5*Weighting!I11+TUM_default_default_Treatm!L5*Weighting!I12+TUM_default_default_Treatm!M5*Weighting!I13+TUM_default_default_Treatm!N5*Weighting!I14+TUM_default_default_Treatm!O5*Weighting!I15+TUM_default_default_Treatm!P5*Weighting!I16+TUM_default_default_Treatm!Q5*Weighting!I17</f>
        <v>0.1268156869993198</v>
      </c>
      <c r="J5" s="6">
        <f>+TUM_default_default_Treatm!B5*Weighting!J2+TUM_default_default_Treatm!C5*Weighting!J3+TUM_default_default_Treatm!D5*Weighting!J4+TUM_default_default_Treatm!E5*Weighting!J5+TUM_default_default_Treatm!F5*Weighting!J6+TUM_default_default_Treatm!G5*Weighting!J7+TUM_default_default_Treatm!H5*Weighting!J8+TUM_default_default_Treatm!I5*Weighting!J9+TUM_default_default_Treatm!J5*Weighting!J10+TUM_default_default_Treatm!K5*Weighting!J11+TUM_default_default_Treatm!L5*Weighting!J12+TUM_default_default_Treatm!M5*Weighting!J13+TUM_default_default_Treatm!N5*Weighting!J14+TUM_default_default_Treatm!O5*Weighting!J15+TUM_default_default_Treatm!P5*Weighting!J16+TUM_default_default_Treatm!Q5*Weighting!J17</f>
        <v>0.11315170343373905</v>
      </c>
      <c r="K5" s="6">
        <f>+TUM_default_default_Treatm!B5*Weighting!K2+TUM_default_default_Treatm!C5*Weighting!K3+TUM_default_default_Treatm!D5*Weighting!K4+TUM_default_default_Treatm!E5*Weighting!K5+TUM_default_default_Treatm!F5*Weighting!K6+TUM_default_default_Treatm!G5*Weighting!K7+TUM_default_default_Treatm!H5*Weighting!K8+TUM_default_default_Treatm!I5*Weighting!K9+TUM_default_default_Treatm!J5*Weighting!K10+TUM_default_default_Treatm!K5*Weighting!K11+TUM_default_default_Treatm!L5*Weighting!K12+TUM_default_default_Treatm!M5*Weighting!K13+TUM_default_default_Treatm!N5*Weighting!K14+TUM_default_default_Treatm!O5*Weighting!K15+TUM_default_default_Treatm!P5*Weighting!K16+TUM_default_default_Treatm!Q5*Weighting!K17</f>
        <v>0.11669979898367738</v>
      </c>
      <c r="L5" s="6">
        <f>+TUM_default_default_Treatm!B5*Weighting!L2+TUM_default_default_Treatm!C5*Weighting!L3+TUM_default_default_Treatm!D5*Weighting!L4+TUM_default_default_Treatm!E5*Weighting!L5+TUM_default_default_Treatm!F5*Weighting!L6+TUM_default_default_Treatm!G5*Weighting!L7+TUM_default_default_Treatm!H5*Weighting!L8+TUM_default_default_Treatm!I5*Weighting!L9+TUM_default_default_Treatm!J5*Weighting!L10+TUM_default_default_Treatm!K5*Weighting!L11+TUM_default_default_Treatm!L5*Weighting!L12+TUM_default_default_Treatm!M5*Weighting!L13+TUM_default_default_Treatm!N5*Weighting!L14+TUM_default_default_Treatm!O5*Weighting!L15+TUM_default_default_Treatm!P5*Weighting!L16+TUM_default_default_Treatm!Q5*Weighting!L17</f>
        <v>0.13266911911295826</v>
      </c>
      <c r="M5" s="6">
        <f>+TUM_default_default_Treatm!B5*Weighting!M2+TUM_default_default_Treatm!C5*Weighting!M3+TUM_default_default_Treatm!D5*Weighting!M4+TUM_default_default_Treatm!E5*Weighting!M5+TUM_default_default_Treatm!F5*Weighting!M6+TUM_default_default_Treatm!G5*Weighting!M7+TUM_default_default_Treatm!H5*Weighting!M8+TUM_default_default_Treatm!I5*Weighting!M9+TUM_default_default_Treatm!J5*Weighting!M10+TUM_default_default_Treatm!K5*Weighting!M11+TUM_default_default_Treatm!L5*Weighting!M12+TUM_default_default_Treatm!M5*Weighting!M13+TUM_default_default_Treatm!N5*Weighting!M14+TUM_default_default_Treatm!O5*Weighting!M15+TUM_default_default_Treatm!P5*Weighting!M16+TUM_default_default_Treatm!Q5*Weighting!M17</f>
        <v>9.2126090558395726E-3</v>
      </c>
      <c r="N5" s="6">
        <f>+TUM_default_default_Treatm!B5*Weighting!N2+TUM_default_default_Treatm!C5*Weighting!N3+TUM_default_default_Treatm!D5*Weighting!N4+TUM_default_default_Treatm!E5*Weighting!N5+TUM_default_default_Treatm!F5*Weighting!N6+TUM_default_default_Treatm!G5*Weighting!N7+TUM_default_default_Treatm!H5*Weighting!N8+TUM_default_default_Treatm!I5*Weighting!N9+TUM_default_default_Treatm!J5*Weighting!N10+TUM_default_default_Treatm!K5*Weighting!N11+TUM_default_default_Treatm!L5*Weighting!N12+TUM_default_default_Treatm!M5*Weighting!N13+TUM_default_default_Treatm!N5*Weighting!N14+TUM_default_default_Treatm!O5*Weighting!N15+TUM_default_default_Treatm!P5*Weighting!N16+TUM_default_default_Treatm!Q5*Weighting!N17</f>
        <v>0.66565665637137317</v>
      </c>
      <c r="O5" s="6">
        <f>+TUM_default_default_Treatm!B5*Weighting!O2+TUM_default_default_Treatm!C5*Weighting!O3+TUM_default_default_Treatm!D5*Weighting!O4+TUM_default_default_Treatm!E5*Weighting!O5+TUM_default_default_Treatm!F5*Weighting!O6+TUM_default_default_Treatm!G5*Weighting!O7+TUM_default_default_Treatm!H5*Weighting!O8+TUM_default_default_Treatm!I5*Weighting!O9+TUM_default_default_Treatm!J5*Weighting!O10+TUM_default_default_Treatm!K5*Weighting!O11+TUM_default_default_Treatm!L5*Weighting!O12+TUM_default_default_Treatm!M5*Weighting!O13+TUM_default_default_Treatm!N5*Weighting!O14+TUM_default_default_Treatm!O5*Weighting!O15+TUM_default_default_Treatm!P5*Weighting!O16+TUM_default_default_Treatm!Q5*Weighting!O17</f>
        <v>0.15245949113044269</v>
      </c>
      <c r="P5" s="6">
        <f>+TUM_default_default_Treatm!B5*Weighting!P2+TUM_default_default_Treatm!C5*Weighting!P3+TUM_default_default_Treatm!D5*Weighting!P4+TUM_default_default_Treatm!E5*Weighting!P5+TUM_default_default_Treatm!F5*Weighting!P6+TUM_default_default_Treatm!G5*Weighting!P7+TUM_default_default_Treatm!H5*Weighting!P8+TUM_default_default_Treatm!I5*Weighting!P9+TUM_default_default_Treatm!J5*Weighting!P10+TUM_default_default_Treatm!K5*Weighting!P11+TUM_default_default_Treatm!L5*Weighting!P12+TUM_default_default_Treatm!M5*Weighting!P13+TUM_default_default_Treatm!N5*Weighting!P14+TUM_default_default_Treatm!O5*Weighting!P15+TUM_default_default_Treatm!P5*Weighting!P16+TUM_default_default_Treatm!Q5*Weighting!P17</f>
        <v>0.14646536938177399</v>
      </c>
      <c r="Q5" s="6">
        <f>+TUM_default_default_Treatm!B5*Weighting!Q2+TUM_default_default_Treatm!C5*Weighting!Q3+TUM_default_default_Treatm!D5*Weighting!Q4+TUM_default_default_Treatm!E5*Weighting!Q5+TUM_default_default_Treatm!F5*Weighting!Q6+TUM_default_default_Treatm!G5*Weighting!Q7+TUM_default_default_Treatm!H5*Weighting!Q8+TUM_default_default_Treatm!I5*Weighting!Q9+TUM_default_default_Treatm!J5*Weighting!Q10+TUM_default_default_Treatm!K5*Weighting!Q11+TUM_default_default_Treatm!L5*Weighting!Q12+TUM_default_default_Treatm!M5*Weighting!Q13+TUM_default_default_Treatm!N5*Weighting!Q14+TUM_default_default_Treatm!O5*Weighting!Q15+TUM_default_default_Treatm!P5*Weighting!Q16+TUM_default_default_Treatm!Q5*Weighting!Q17</f>
        <v>1.5155871042127098E-2</v>
      </c>
      <c r="R5" s="6">
        <f>+TUM_default_default_Treatm!B5*Weighting!R2+TUM_default_default_Treatm!C5*Weighting!R3+TUM_default_default_Treatm!D5*Weighting!R4+TUM_default_default_Treatm!E5*Weighting!R5+TUM_default_default_Treatm!F5*Weighting!R6+TUM_default_default_Treatm!G5*Weighting!R7+TUM_default_default_Treatm!H5*Weighting!R8+TUM_default_default_Treatm!I5*Weighting!R9+TUM_default_default_Treatm!J5*Weighting!R10+TUM_default_default_Treatm!K5*Weighting!R11+TUM_default_default_Treatm!L5*Weighting!R12+TUM_default_default_Treatm!M5*Weighting!R13+TUM_default_default_Treatm!N5*Weighting!R14+TUM_default_default_Treatm!O5*Weighting!R15+TUM_default_default_Treatm!P5*Weighting!R16+TUM_default_default_Treatm!Q5*Weighting!R17</f>
        <v>0.1378702467741485</v>
      </c>
      <c r="S5" s="6">
        <f>+TUM_default_default_Treatm!B5*Weighting!S2+TUM_default_default_Treatm!C5*Weighting!S3+TUM_default_default_Treatm!D5*Weighting!S4+TUM_default_default_Treatm!E5*Weighting!S5+TUM_default_default_Treatm!F5*Weighting!S6+TUM_default_default_Treatm!G5*Weighting!S7+TUM_default_default_Treatm!H5*Weighting!S8+TUM_default_default_Treatm!I5*Weighting!S9+TUM_default_default_Treatm!J5*Weighting!S10+TUM_default_default_Treatm!K5*Weighting!S11+TUM_default_default_Treatm!L5*Weighting!S12+TUM_default_default_Treatm!M5*Weighting!S13+TUM_default_default_Treatm!N5*Weighting!S14+TUM_default_default_Treatm!O5*Weighting!S15+TUM_default_default_Treatm!P5*Weighting!S16+TUM_default_default_Treatm!Q5*Weighting!S17</f>
        <v>9.5657022904854089E-2</v>
      </c>
      <c r="T5" s="6">
        <f>+TUM_default_default_Treatm!B5*Weighting!T2+TUM_default_default_Treatm!C5*Weighting!T3+TUM_default_default_Treatm!D5*Weighting!T4+TUM_default_default_Treatm!E5*Weighting!T5+TUM_default_default_Treatm!F5*Weighting!T6+TUM_default_default_Treatm!G5*Weighting!T7+TUM_default_default_Treatm!H5*Weighting!T8+TUM_default_default_Treatm!I5*Weighting!T9+TUM_default_default_Treatm!J5*Weighting!T10+TUM_default_default_Treatm!K5*Weighting!T11+TUM_default_default_Treatm!L5*Weighting!T12+TUM_default_default_Treatm!M5*Weighting!T13+TUM_default_default_Treatm!N5*Weighting!T14+TUM_default_default_Treatm!O5*Weighting!T15+TUM_default_default_Treatm!P5*Weighting!T16+TUM_default_default_Treatm!Q5*Weighting!T17</f>
        <v>0.1043590594460275</v>
      </c>
      <c r="U5" s="6">
        <f>+TUM_default_default_Treatm!B5*Weighting!U2+TUM_default_default_Treatm!C5*Weighting!U3+TUM_default_default_Treatm!D5*Weighting!U4+TUM_default_default_Treatm!E5*Weighting!U5+TUM_default_default_Treatm!F5*Weighting!U6+TUM_default_default_Treatm!G5*Weighting!U7+TUM_default_default_Treatm!H5*Weighting!U8+TUM_default_default_Treatm!I5*Weighting!U9+TUM_default_default_Treatm!J5*Weighting!U10+TUM_default_default_Treatm!K5*Weighting!U11+TUM_default_default_Treatm!L5*Weighting!U12+TUM_default_default_Treatm!M5*Weighting!U13+TUM_default_default_Treatm!N5*Weighting!U14+TUM_default_default_Treatm!O5*Weighting!U15+TUM_default_default_Treatm!P5*Weighting!U16+TUM_default_default_Treatm!Q5*Weighting!U17</f>
        <v>1.3601865554152593E-2</v>
      </c>
      <c r="V5" s="6">
        <f>+TUM_default_default_Treatm!B5*Weighting!V2+TUM_default_default_Treatm!C5*Weighting!V3+TUM_default_default_Treatm!D5*Weighting!V4+TUM_default_default_Treatm!E5*Weighting!V5+TUM_default_default_Treatm!F5*Weighting!V6+TUM_default_default_Treatm!G5*Weighting!V7+TUM_default_default_Treatm!H5*Weighting!V8+TUM_default_default_Treatm!I5*Weighting!V9+TUM_default_default_Treatm!J5*Weighting!V10+TUM_default_default_Treatm!K5*Weighting!V11+TUM_default_default_Treatm!L5*Weighting!V12+TUM_default_default_Treatm!M5*Weighting!V13+TUM_default_default_Treatm!N5*Weighting!V14+TUM_default_default_Treatm!O5*Weighting!V15+TUM_default_default_Treatm!P5*Weighting!V16+TUM_default_default_Treatm!Q5*Weighting!V17</f>
        <v>6.8570086731165728E-2</v>
      </c>
      <c r="W5" s="6">
        <f>+TUM_default_default_Treatm!B5*Weighting!W2+TUM_default_default_Treatm!C5*Weighting!W3+TUM_default_default_Treatm!D5*Weighting!W4+TUM_default_default_Treatm!E5*Weighting!W5+TUM_default_default_Treatm!F5*Weighting!W6+TUM_default_default_Treatm!G5*Weighting!W7+TUM_default_default_Treatm!H5*Weighting!W8+TUM_default_default_Treatm!I5*Weighting!W9+TUM_default_default_Treatm!J5*Weighting!W10+TUM_default_default_Treatm!K5*Weighting!W11+TUM_default_default_Treatm!L5*Weighting!W12+TUM_default_default_Treatm!M5*Weighting!W13+TUM_default_default_Treatm!N5*Weighting!W14+TUM_default_default_Treatm!O5*Weighting!W15+TUM_default_default_Treatm!P5*Weighting!W16+TUM_default_default_Treatm!Q5*Weighting!W17</f>
        <v>0.11318762293809971</v>
      </c>
      <c r="X5" s="6">
        <f>+TUM_default_default_Treatm!B5*Weighting!X2+TUM_default_default_Treatm!C5*Weighting!X3+TUM_default_default_Treatm!D5*Weighting!X4+TUM_default_default_Treatm!E5*Weighting!X5+TUM_default_default_Treatm!F5*Weighting!X6+TUM_default_default_Treatm!G5*Weighting!X7+TUM_default_default_Treatm!H5*Weighting!X8+TUM_default_default_Treatm!I5*Weighting!X9+TUM_default_default_Treatm!J5*Weighting!X10+TUM_default_default_Treatm!K5*Weighting!X11+TUM_default_default_Treatm!L5*Weighting!X12+TUM_default_default_Treatm!M5*Weighting!X13+TUM_default_default_Treatm!N5*Weighting!X14+TUM_default_default_Treatm!O5*Weighting!X15+TUM_default_default_Treatm!P5*Weighting!X16+TUM_default_default_Treatm!Q5*Weighting!X17</f>
        <v>3.672249568055027E-2</v>
      </c>
      <c r="Y5" s="6">
        <f>+TUM_default_default_Treatm!B5*Weighting!Y2+TUM_default_default_Treatm!C5*Weighting!Y3+TUM_default_default_Treatm!D5*Weighting!Y4+TUM_default_default_Treatm!E5*Weighting!Y5+TUM_default_default_Treatm!F5*Weighting!Y6+TUM_default_default_Treatm!G5*Weighting!Y7+TUM_default_default_Treatm!H5*Weighting!Y8+TUM_default_default_Treatm!I5*Weighting!Y9+TUM_default_default_Treatm!J5*Weighting!Y10+TUM_default_default_Treatm!K5*Weighting!Y11+TUM_default_default_Treatm!L5*Weighting!Y12+TUM_default_default_Treatm!M5*Weighting!Y13+TUM_default_default_Treatm!N5*Weighting!Y14+TUM_default_default_Treatm!O5*Weighting!Y15+TUM_default_default_Treatm!P5*Weighting!Y16+TUM_default_default_Treatm!Q5*Weighting!Y17</f>
        <v>7.5028422900465944E-3</v>
      </c>
      <c r="Z5" s="6">
        <f>+TUM_default_default_Treatm!B5*Weighting!Z2+TUM_default_default_Treatm!C5*Weighting!Z3+TUM_default_default_Treatm!D5*Weighting!Z4+TUM_default_default_Treatm!E5*Weighting!Z5+TUM_default_default_Treatm!F5*Weighting!Z6+TUM_default_default_Treatm!G5*Weighting!Z7+TUM_default_default_Treatm!H5*Weighting!Z8+TUM_default_default_Treatm!I5*Weighting!Z9+TUM_default_default_Treatm!J5*Weighting!Z10+TUM_default_default_Treatm!K5*Weighting!Z11+TUM_default_default_Treatm!L5*Weighting!Z12+TUM_default_default_Treatm!M5*Weighting!Z13+TUM_default_default_Treatm!N5*Weighting!Z14+TUM_default_default_Treatm!O5*Weighting!Z15+TUM_default_default_Treatm!P5*Weighting!Z16+TUM_default_default_Treatm!Q5*Weighting!Z17</f>
        <v>3.5367180437687752E-2</v>
      </c>
      <c r="AA5" s="6">
        <f>+TUM_default_default_Treatm!B5*Weighting!AA2+TUM_default_default_Treatm!C5*Weighting!AA3+TUM_default_default_Treatm!D5*Weighting!AA4+TUM_default_default_Treatm!E5*Weighting!AA5+TUM_default_default_Treatm!F5*Weighting!AA6+TUM_default_default_Treatm!G5*Weighting!AA7+TUM_default_default_Treatm!H5*Weighting!AA8+TUM_default_default_Treatm!I5*Weighting!AA9+TUM_default_default_Treatm!J5*Weighting!AA10+TUM_default_default_Treatm!K5*Weighting!AA11+TUM_default_default_Treatm!L5*Weighting!AA12+TUM_default_default_Treatm!M5*Weighting!AA13+TUM_default_default_Treatm!N5*Weighting!AA14+TUM_default_default_Treatm!O5*Weighting!AA15+TUM_default_default_Treatm!P5*Weighting!AA16+TUM_default_default_Treatm!Q5*Weighting!AA17</f>
        <v>0.2476743323202418</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efault_default_Util!B2*Weighting!B2+TUM_default_default_Util!C2*Weighting!B3+TUM_default_default_Util!D2*Weighting!B4+TUM_default_default_Util!E2*Weighting!B5+TUM_default_default_Util!F2*Weighting!B6+TUM_default_default_Util!G2*Weighting!B7+TUM_default_default_Util!H2*Weighting!B8+TUM_default_default_Util!I2*Weighting!B9+TUM_default_default_Util!J2*Weighting!B10+TUM_default_default_Util!K2*Weighting!B11+TUM_default_default_Util!L2*Weighting!B12+TUM_default_default_Util!M2*Weighting!B13+TUM_default_default_Util!N2*Weighting!B14+TUM_default_default_Util!O2*Weighting!B15+TUM_default_default_Util!P2*Weighting!B16+TUM_default_default_Util!Q2*Weighting!B17</f>
        <v>-0.16195013604764769</v>
      </c>
      <c r="C2" s="6">
        <f ca="1">+TUM_default_default_Util!B2*Weighting!C2+TUM_default_default_Util!C2*Weighting!C3+TUM_default_default_Util!D2*Weighting!C4+TUM_default_default_Util!E2*Weighting!C5+TUM_default_default_Util!F2*Weighting!C6+TUM_default_default_Util!G2*Weighting!C7+TUM_default_default_Util!H2*Weighting!C8+TUM_default_default_Util!I2*Weighting!C9+TUM_default_default_Util!J2*Weighting!C10+TUM_default_default_Util!K2*Weighting!C11+TUM_default_default_Util!L2*Weighting!C12+TUM_default_default_Util!M2*Weighting!C13+TUM_default_default_Util!N2*Weighting!C14+TUM_default_default_Util!O2*Weighting!C15+TUM_default_default_Util!P2*Weighting!C16+TUM_default_default_Util!Q2*Weighting!C17</f>
        <v>-0.13900885921811501</v>
      </c>
      <c r="D2" s="6">
        <f ca="1">+TUM_default_default_Util!B2*Weighting!D2+TUM_default_default_Util!C2*Weighting!D3+TUM_default_default_Util!D2*Weighting!D4+TUM_default_default_Util!E2*Weighting!D5+TUM_default_default_Util!F2*Weighting!D6+TUM_default_default_Util!G2*Weighting!D7+TUM_default_default_Util!H2*Weighting!D8+TUM_default_default_Util!I2*Weighting!D9+TUM_default_default_Util!J2*Weighting!D10+TUM_default_default_Util!K2*Weighting!D11+TUM_default_default_Util!L2*Weighting!D12+TUM_default_default_Util!M2*Weighting!D13+TUM_default_default_Util!N2*Weighting!D14+TUM_default_default_Util!O2*Weighting!D15+TUM_default_default_Util!P2*Weighting!D16+TUM_default_default_Util!Q2*Weighting!D17</f>
        <v>-0.16119015609104106</v>
      </c>
      <c r="E2" s="6">
        <f ca="1">+TUM_default_default_Util!B2*Weighting!E2+TUM_default_default_Util!C2*Weighting!E3+TUM_default_default_Util!D2*Weighting!E4+TUM_default_default_Util!E2*Weighting!E5+TUM_default_default_Util!F2*Weighting!E6+TUM_default_default_Util!G2*Weighting!E7+TUM_default_default_Util!H2*Weighting!E8+TUM_default_default_Util!I2*Weighting!E9+TUM_default_default_Util!J2*Weighting!E10+TUM_default_default_Util!K2*Weighting!E11+TUM_default_default_Util!L2*Weighting!E12+TUM_default_default_Util!M2*Weighting!E13+TUM_default_default_Util!N2*Weighting!E14+TUM_default_default_Util!O2*Weighting!E15+TUM_default_default_Util!P2*Weighting!E16+TUM_default_default_Util!Q2*Weighting!E17</f>
        <v>-9.3672601922311957E-2</v>
      </c>
      <c r="F2" s="6">
        <f ca="1">+TUM_default_default_Util!B2*Weighting!F2+TUM_default_default_Util!C2*Weighting!F3+TUM_default_default_Util!D2*Weighting!F4+TUM_default_default_Util!E2*Weighting!F5+TUM_default_default_Util!F2*Weighting!F6+TUM_default_default_Util!G2*Weighting!F7+TUM_default_default_Util!H2*Weighting!F8+TUM_default_default_Util!I2*Weighting!F9+TUM_default_default_Util!J2*Weighting!F10+TUM_default_default_Util!K2*Weighting!F11+TUM_default_default_Util!L2*Weighting!F12+TUM_default_default_Util!M2*Weighting!F13+TUM_default_default_Util!N2*Weighting!F14+TUM_default_default_Util!O2*Weighting!F15+TUM_default_default_Util!P2*Weighting!F16+TUM_default_default_Util!Q2*Weighting!F17</f>
        <v>-0.1459655469840532</v>
      </c>
      <c r="G2" s="6">
        <f>+TUM_default_default_Util!B2*Weighting!G2+TUM_default_default_Util!C2*Weighting!G3+TUM_default_default_Util!D2*Weighting!G4+TUM_default_default_Util!E2*Weighting!G5+TUM_default_default_Util!F2*Weighting!G6+TUM_default_default_Util!G2*Weighting!G7+TUM_default_default_Util!H2*Weighting!G8+TUM_default_default_Util!I2*Weighting!G9+TUM_default_default_Util!J2*Weighting!G10+TUM_default_default_Util!K2*Weighting!G11+TUM_default_default_Util!L2*Weighting!G12+TUM_default_default_Util!M2*Weighting!G13+TUM_default_default_Util!N2*Weighting!G14+TUM_default_default_Util!O2*Weighting!G15+TUM_default_default_Util!P2*Weighting!G16+TUM_default_default_Util!Q2*Weighting!G17</f>
        <v>-6.8794376705956131E-2</v>
      </c>
      <c r="H2" s="6">
        <f>+TUM_default_default_Util!B2*Weighting!H2+TUM_default_default_Util!C2*Weighting!H3+TUM_default_default_Util!D2*Weighting!H4+TUM_default_default_Util!E2*Weighting!H5+TUM_default_default_Util!F2*Weighting!H6+TUM_default_default_Util!G2*Weighting!H7+TUM_default_default_Util!H2*Weighting!H8+TUM_default_default_Util!I2*Weighting!H9+TUM_default_default_Util!J2*Weighting!H10+TUM_default_default_Util!K2*Weighting!H11+TUM_default_default_Util!L2*Weighting!H12+TUM_default_default_Util!M2*Weighting!H13+TUM_default_default_Util!N2*Weighting!H14+TUM_default_default_Util!O2*Weighting!H15+TUM_default_default_Util!P2*Weighting!H16+TUM_default_default_Util!Q2*Weighting!H17</f>
        <v>-8.0353430177549645E-2</v>
      </c>
      <c r="I2" s="6">
        <f>+TUM_default_default_Util!B2*Weighting!I2+TUM_default_default_Util!C2*Weighting!I3+TUM_default_default_Util!D2*Weighting!I4+TUM_default_default_Util!E2*Weighting!I5+TUM_default_default_Util!F2*Weighting!I6+TUM_default_default_Util!G2*Weighting!I7+TUM_default_default_Util!H2*Weighting!I8+TUM_default_default_Util!I2*Weighting!I9+TUM_default_default_Util!J2*Weighting!I10+TUM_default_default_Util!K2*Weighting!I11+TUM_default_default_Util!L2*Weighting!I12+TUM_default_default_Util!M2*Weighting!I13+TUM_default_default_Util!N2*Weighting!I14+TUM_default_default_Util!O2*Weighting!I15+TUM_default_default_Util!P2*Weighting!I16+TUM_default_default_Util!Q2*Weighting!I17</f>
        <v>-6.9115480527888296E-2</v>
      </c>
      <c r="J2" s="6">
        <f>+TUM_default_default_Util!B2*Weighting!J2+TUM_default_default_Util!C2*Weighting!J3+TUM_default_default_Util!D2*Weighting!J4+TUM_default_default_Util!E2*Weighting!J5+TUM_default_default_Util!F2*Weighting!J6+TUM_default_default_Util!G2*Weighting!J7+TUM_default_default_Util!H2*Weighting!J8+TUM_default_default_Util!I2*Weighting!J9+TUM_default_default_Util!J2*Weighting!J10+TUM_default_default_Util!K2*Weighting!J11+TUM_default_default_Util!L2*Weighting!J12+TUM_default_default_Util!M2*Weighting!J13+TUM_default_default_Util!N2*Weighting!J14+TUM_default_default_Util!O2*Weighting!J15+TUM_default_default_Util!P2*Weighting!J16+TUM_default_default_Util!Q2*Weighting!J17</f>
        <v>-6.2964075098227906E-2</v>
      </c>
      <c r="K2" s="6">
        <f>+TUM_default_default_Util!B2*Weighting!K2+TUM_default_default_Util!C2*Weighting!K3+TUM_default_default_Util!D2*Weighting!K4+TUM_default_default_Util!E2*Weighting!K5+TUM_default_default_Util!F2*Weighting!K6+TUM_default_default_Util!G2*Weighting!K7+TUM_default_default_Util!H2*Weighting!K8+TUM_default_default_Util!I2*Weighting!K9+TUM_default_default_Util!J2*Weighting!K10+TUM_default_default_Util!K2*Weighting!K11+TUM_default_default_Util!L2*Weighting!K12+TUM_default_default_Util!M2*Weighting!K13+TUM_default_default_Util!N2*Weighting!K14+TUM_default_default_Util!O2*Weighting!K15+TUM_default_default_Util!P2*Weighting!K16+TUM_default_default_Util!Q2*Weighting!K17</f>
        <v>-6.7106687355199632E-2</v>
      </c>
      <c r="L2" s="6">
        <f>+TUM_default_default_Util!B2*Weighting!L2+TUM_default_default_Util!C2*Weighting!L3+TUM_default_default_Util!D2*Weighting!L4+TUM_default_default_Util!E2*Weighting!L5+TUM_default_default_Util!F2*Weighting!L6+TUM_default_default_Util!G2*Weighting!L7+TUM_default_default_Util!H2*Weighting!L8+TUM_default_default_Util!I2*Weighting!L9+TUM_default_default_Util!J2*Weighting!L10+TUM_default_default_Util!K2*Weighting!L11+TUM_default_default_Util!L2*Weighting!L12+TUM_default_default_Util!M2*Weighting!L13+TUM_default_default_Util!N2*Weighting!L14+TUM_default_default_Util!O2*Weighting!L15+TUM_default_default_Util!P2*Weighting!L16+TUM_default_default_Util!Q2*Weighting!L17</f>
        <v>-0.1493227938942874</v>
      </c>
      <c r="M2" s="6">
        <f>+TUM_default_default_Util!B2*Weighting!M2+TUM_default_default_Util!C2*Weighting!M3+TUM_default_default_Util!D2*Weighting!M4+TUM_default_default_Util!E2*Weighting!M5+TUM_default_default_Util!F2*Weighting!M6+TUM_default_default_Util!G2*Weighting!M7+TUM_default_default_Util!H2*Weighting!M8+TUM_default_default_Util!I2*Weighting!M9+TUM_default_default_Util!J2*Weighting!M10+TUM_default_default_Util!K2*Weighting!M11+TUM_default_default_Util!L2*Weighting!M12+TUM_default_default_Util!M2*Weighting!M13+TUM_default_default_Util!N2*Weighting!M14+TUM_default_default_Util!O2*Weighting!M15+TUM_default_default_Util!P2*Weighting!M16+TUM_default_default_Util!Q2*Weighting!M17</f>
        <v>-5.5013436866196783E-3</v>
      </c>
      <c r="N2" s="6">
        <f>+TUM_default_default_Util!B2*Weighting!N2+TUM_default_default_Util!C2*Weighting!N3+TUM_default_default_Util!D2*Weighting!N4+TUM_default_default_Util!E2*Weighting!N5+TUM_default_default_Util!F2*Weighting!N6+TUM_default_default_Util!G2*Weighting!N7+TUM_default_default_Util!H2*Weighting!N8+TUM_default_default_Util!I2*Weighting!N9+TUM_default_default_Util!J2*Weighting!N10+TUM_default_default_Util!K2*Weighting!N11+TUM_default_default_Util!L2*Weighting!N12+TUM_default_default_Util!M2*Weighting!N13+TUM_default_default_Util!N2*Weighting!N14+TUM_default_default_Util!O2*Weighting!N15+TUM_default_default_Util!P2*Weighting!N16+TUM_default_default_Util!Q2*Weighting!N17</f>
        <v>-0.30305249340437157</v>
      </c>
      <c r="O2" s="6">
        <f>+TUM_default_default_Util!B2*Weighting!O2+TUM_default_default_Util!C2*Weighting!O3+TUM_default_default_Util!D2*Weighting!O4+TUM_default_default_Util!E2*Weighting!O5+TUM_default_default_Util!F2*Weighting!O6+TUM_default_default_Util!G2*Weighting!O7+TUM_default_default_Util!H2*Weighting!O8+TUM_default_default_Util!I2*Weighting!O9+TUM_default_default_Util!J2*Weighting!O10+TUM_default_default_Util!K2*Weighting!O11+TUM_default_default_Util!L2*Weighting!O12+TUM_default_default_Util!M2*Weighting!O13+TUM_default_default_Util!N2*Weighting!O14+TUM_default_default_Util!O2*Weighting!O15+TUM_default_default_Util!P2*Weighting!O16+TUM_default_default_Util!Q2*Weighting!O17</f>
        <v>-6.1010471208780524E-2</v>
      </c>
      <c r="P2" s="6">
        <f>+TUM_default_default_Util!B2*Weighting!P2+TUM_default_default_Util!C2*Weighting!P3+TUM_default_default_Util!D2*Weighting!P4+TUM_default_default_Util!E2*Weighting!P5+TUM_default_default_Util!F2*Weighting!P6+TUM_default_default_Util!G2*Weighting!P7+TUM_default_default_Util!H2*Weighting!P8+TUM_default_default_Util!I2*Weighting!P9+TUM_default_default_Util!J2*Weighting!P10+TUM_default_default_Util!K2*Weighting!P11+TUM_default_default_Util!L2*Weighting!P12+TUM_default_default_Util!M2*Weighting!P13+TUM_default_default_Util!N2*Weighting!P14+TUM_default_default_Util!O2*Weighting!P15+TUM_default_default_Util!P2*Weighting!P16+TUM_default_default_Util!Q2*Weighting!P17</f>
        <v>-1.803120145404281E-2</v>
      </c>
      <c r="Q2" s="6">
        <f>+TUM_default_default_Util!B2*Weighting!Q2+TUM_default_default_Util!C2*Weighting!Q3+TUM_default_default_Util!D2*Weighting!Q4+TUM_default_default_Util!E2*Weighting!Q5+TUM_default_default_Util!F2*Weighting!Q6+TUM_default_default_Util!G2*Weighting!Q7+TUM_default_default_Util!H2*Weighting!Q8+TUM_default_default_Util!I2*Weighting!Q9+TUM_default_default_Util!J2*Weighting!Q10+TUM_default_default_Util!K2*Weighting!Q11+TUM_default_default_Util!L2*Weighting!Q12+TUM_default_default_Util!M2*Weighting!Q13+TUM_default_default_Util!N2*Weighting!Q14+TUM_default_default_Util!O2*Weighting!Q15+TUM_default_default_Util!P2*Weighting!Q16+TUM_default_default_Util!Q2*Weighting!Q17</f>
        <v>-3.0673088548878345E-3</v>
      </c>
      <c r="R2" s="6">
        <f>+TUM_default_default_Util!B2*Weighting!R2+TUM_default_default_Util!C2*Weighting!R3+TUM_default_default_Util!D2*Weighting!R4+TUM_default_default_Util!E2*Weighting!R5+TUM_default_default_Util!F2*Weighting!R6+TUM_default_default_Util!G2*Weighting!R7+TUM_default_default_Util!H2*Weighting!R8+TUM_default_default_Util!I2*Weighting!R9+TUM_default_default_Util!J2*Weighting!R10+TUM_default_default_Util!K2*Weighting!R11+TUM_default_default_Util!L2*Weighting!R12+TUM_default_default_Util!M2*Weighting!R13+TUM_default_default_Util!N2*Weighting!R14+TUM_default_default_Util!O2*Weighting!R15+TUM_default_default_Util!P2*Weighting!R16+TUM_default_default_Util!Q2*Weighting!R17</f>
        <v>-5.3250647795634001E-2</v>
      </c>
      <c r="S2" s="6">
        <f>+TUM_default_default_Util!B2*Weighting!S2+TUM_default_default_Util!C2*Weighting!S3+TUM_default_default_Util!D2*Weighting!S4+TUM_default_default_Util!E2*Weighting!S5+TUM_default_default_Util!F2*Weighting!S6+TUM_default_default_Util!G2*Weighting!S7+TUM_default_default_Util!H2*Weighting!S8+TUM_default_default_Util!I2*Weighting!S9+TUM_default_default_Util!J2*Weighting!S10+TUM_default_default_Util!K2*Weighting!S11+TUM_default_default_Util!L2*Weighting!S12+TUM_default_default_Util!M2*Weighting!S13+TUM_default_default_Util!N2*Weighting!S14+TUM_default_default_Util!O2*Weighting!S15+TUM_default_default_Util!P2*Weighting!S16+TUM_default_default_Util!Q2*Weighting!S17</f>
        <v>-3.8599616851590274E-2</v>
      </c>
      <c r="T2" s="6">
        <f>+TUM_default_default_Util!B2*Weighting!T2+TUM_default_default_Util!C2*Weighting!T3+TUM_default_default_Util!D2*Weighting!T4+TUM_default_default_Util!E2*Weighting!T5+TUM_default_default_Util!F2*Weighting!T6+TUM_default_default_Util!G2*Weighting!T7+TUM_default_default_Util!H2*Weighting!T8+TUM_default_default_Util!I2*Weighting!T9+TUM_default_default_Util!J2*Weighting!T10+TUM_default_default_Util!K2*Weighting!T11+TUM_default_default_Util!L2*Weighting!T12+TUM_default_default_Util!M2*Weighting!T13+TUM_default_default_Util!N2*Weighting!T14+TUM_default_default_Util!O2*Weighting!T15+TUM_default_default_Util!P2*Weighting!T16+TUM_default_default_Util!Q2*Weighting!T17</f>
        <v>-4.4789911736316003E-2</v>
      </c>
      <c r="U2" s="6">
        <f>+TUM_default_default_Util!B2*Weighting!U2+TUM_default_default_Util!C2*Weighting!U3+TUM_default_default_Util!D2*Weighting!U4+TUM_default_default_Util!E2*Weighting!U5+TUM_default_default_Util!F2*Weighting!U6+TUM_default_default_Util!G2*Weighting!U7+TUM_default_default_Util!H2*Weighting!U8+TUM_default_default_Util!I2*Weighting!U9+TUM_default_default_Util!J2*Weighting!U10+TUM_default_default_Util!K2*Weighting!U11+TUM_default_default_Util!L2*Weighting!U12+TUM_default_default_Util!M2*Weighting!U13+TUM_default_default_Util!N2*Weighting!U14+TUM_default_default_Util!O2*Weighting!U15+TUM_default_default_Util!P2*Weighting!U16+TUM_default_default_Util!Q2*Weighting!U17</f>
        <v>-1.8116908820802986E-2</v>
      </c>
      <c r="V2" s="6">
        <f>+TUM_default_default_Util!B2*Weighting!V2+TUM_default_default_Util!C2*Weighting!V3+TUM_default_default_Util!D2*Weighting!V4+TUM_default_default_Util!E2*Weighting!V5+TUM_default_default_Util!F2*Weighting!V6+TUM_default_default_Util!G2*Weighting!V7+TUM_default_default_Util!H2*Weighting!V8+TUM_default_default_Util!I2*Weighting!V9+TUM_default_default_Util!J2*Weighting!V10+TUM_default_default_Util!K2*Weighting!V11+TUM_default_default_Util!L2*Weighting!V12+TUM_default_default_Util!M2*Weighting!V13+TUM_default_default_Util!N2*Weighting!V14+TUM_default_default_Util!O2*Weighting!V15+TUM_default_default_Util!P2*Weighting!V16+TUM_default_default_Util!Q2*Weighting!V17</f>
        <v>-2.4693829149240652E-2</v>
      </c>
      <c r="W2" s="6">
        <f>+TUM_default_default_Util!B2*Weighting!W2+TUM_default_default_Util!C2*Weighting!W3+TUM_default_default_Util!D2*Weighting!W4+TUM_default_default_Util!E2*Weighting!W5+TUM_default_default_Util!F2*Weighting!W6+TUM_default_default_Util!G2*Weighting!W7+TUM_default_default_Util!H2*Weighting!W8+TUM_default_default_Util!I2*Weighting!W9+TUM_default_default_Util!J2*Weighting!W10+TUM_default_default_Util!K2*Weighting!W11+TUM_default_default_Util!L2*Weighting!W12+TUM_default_default_Util!M2*Weighting!W13+TUM_default_default_Util!N2*Weighting!W14+TUM_default_default_Util!O2*Weighting!W15+TUM_default_default_Util!P2*Weighting!W16+TUM_default_default_Util!Q2*Weighting!W17</f>
        <v>-1.8095471744309147E-2</v>
      </c>
      <c r="X2" s="6">
        <f>+TUM_default_default_Util!B2*Weighting!X2+TUM_default_default_Util!C2*Weighting!X3+TUM_default_default_Util!D2*Weighting!X4+TUM_default_default_Util!E2*Weighting!X5+TUM_default_default_Util!F2*Weighting!X6+TUM_default_default_Util!G2*Weighting!X7+TUM_default_default_Util!H2*Weighting!X8+TUM_default_default_Util!I2*Weighting!X9+TUM_default_default_Util!J2*Weighting!X10+TUM_default_default_Util!K2*Weighting!X11+TUM_default_default_Util!L2*Weighting!X12+TUM_default_default_Util!M2*Weighting!X13+TUM_default_default_Util!N2*Weighting!X14+TUM_default_default_Util!O2*Weighting!X15+TUM_default_default_Util!P2*Weighting!X16+TUM_default_default_Util!Q2*Weighting!X17</f>
        <v>-2.4666931156818875E-3</v>
      </c>
      <c r="Y2" s="6">
        <f>+TUM_default_default_Util!B2*Weighting!Y2+TUM_default_default_Util!C2*Weighting!Y3+TUM_default_default_Util!D2*Weighting!Y4+TUM_default_default_Util!E2*Weighting!Y5+TUM_default_default_Util!F2*Weighting!Y6+TUM_default_default_Util!G2*Weighting!Y7+TUM_default_default_Util!H2*Weighting!Y8+TUM_default_default_Util!I2*Weighting!Y9+TUM_default_default_Util!J2*Weighting!Y10+TUM_default_default_Util!K2*Weighting!Y11+TUM_default_default_Util!L2*Weighting!Y12+TUM_default_default_Util!M2*Weighting!Y13+TUM_default_default_Util!N2*Weighting!Y14+TUM_default_default_Util!O2*Weighting!Y15+TUM_default_default_Util!P2*Weighting!Y16+TUM_default_default_Util!Q2*Weighting!Y17</f>
        <v>-1.8858576763964047E-2</v>
      </c>
      <c r="Z2" s="6">
        <f>+TUM_default_default_Util!B2*Weighting!Z2+TUM_default_default_Util!C2*Weighting!Z3+TUM_default_default_Util!D2*Weighting!Z4+TUM_default_default_Util!E2*Weighting!Z5+TUM_default_default_Util!F2*Weighting!Z6+TUM_default_default_Util!G2*Weighting!Z7+TUM_default_default_Util!H2*Weighting!Z8+TUM_default_default_Util!I2*Weighting!Z9+TUM_default_default_Util!J2*Weighting!Z10+TUM_default_default_Util!K2*Weighting!Z11+TUM_default_default_Util!L2*Weighting!Z12+TUM_default_default_Util!M2*Weighting!Z13+TUM_default_default_Util!N2*Weighting!Z14+TUM_default_default_Util!O2*Weighting!Z15+TUM_default_default_Util!P2*Weighting!Z16+TUM_default_default_Util!Q2*Weighting!Z17</f>
        <v>-2.0466585954333913E-2</v>
      </c>
      <c r="AA2" s="6">
        <f>+TUM_default_default_Util!B2*Weighting!AA2+TUM_default_default_Util!C2*Weighting!AA3+TUM_default_default_Util!D2*Weighting!AA4+TUM_default_default_Util!E2*Weighting!AA5+TUM_default_default_Util!F2*Weighting!AA6+TUM_default_default_Util!G2*Weighting!AA7+TUM_default_default_Util!H2*Weighting!AA8+TUM_default_default_Util!I2*Weighting!AA9+TUM_default_default_Util!J2*Weighting!AA10+TUM_default_default_Util!K2*Weighting!AA11+TUM_default_default_Util!L2*Weighting!AA12+TUM_default_default_Util!M2*Weighting!AA13+TUM_default_default_Util!N2*Weighting!AA14+TUM_default_default_Util!O2*Weighting!AA15+TUM_default_default_Util!P2*Weighting!AA16+TUM_default_default_Util!Q2*Weighting!AA17</f>
        <v>-0.32138617286043519</v>
      </c>
    </row>
    <row r="3" spans="1:27" x14ac:dyDescent="0.35">
      <c r="A3" s="5" t="s">
        <v>2</v>
      </c>
      <c r="B3" s="6">
        <f ca="1">+TUM_default_default_Util!B3*Weighting!B2+TUM_default_default_Util!C3*Weighting!B3+TUM_default_default_Util!D3*Weighting!B4+TUM_default_default_Util!E3*Weighting!B5+TUM_default_default_Util!F3*Weighting!B6+TUM_default_default_Util!G3*Weighting!B7+TUM_default_default_Util!H3*Weighting!B8+TUM_default_default_Util!I3*Weighting!B9+TUM_default_default_Util!J3*Weighting!B10+TUM_default_default_Util!K3*Weighting!B11+TUM_default_default_Util!L3*Weighting!B12+TUM_default_default_Util!M3*Weighting!B13+TUM_default_default_Util!N3*Weighting!B14+TUM_default_default_Util!O3*Weighting!B15+TUM_default_default_Util!P3*Weighting!B16+TUM_default_default_Util!Q3*Weighting!B17</f>
        <v>-0.16195013604764769</v>
      </c>
      <c r="C3" s="6">
        <f ca="1">+TUM_default_default_Util!B3*Weighting!C2+TUM_default_default_Util!C3*Weighting!C3+TUM_default_default_Util!D3*Weighting!C4+TUM_default_default_Util!E3*Weighting!C5+TUM_default_default_Util!F3*Weighting!C6+TUM_default_default_Util!G3*Weighting!C7+TUM_default_default_Util!H3*Weighting!C8+TUM_default_default_Util!I3*Weighting!C9+TUM_default_default_Util!J3*Weighting!C10+TUM_default_default_Util!K3*Weighting!C11+TUM_default_default_Util!L3*Weighting!C12+TUM_default_default_Util!M3*Weighting!C13+TUM_default_default_Util!N3*Weighting!C14+TUM_default_default_Util!O3*Weighting!C15+TUM_default_default_Util!P3*Weighting!C16+TUM_default_default_Util!Q3*Weighting!C17</f>
        <v>-0.13900885921811501</v>
      </c>
      <c r="D3" s="6">
        <f ca="1">+TUM_default_default_Util!B3*Weighting!D2+TUM_default_default_Util!C3*Weighting!D3+TUM_default_default_Util!D3*Weighting!D4+TUM_default_default_Util!E3*Weighting!D5+TUM_default_default_Util!F3*Weighting!D6+TUM_default_default_Util!G3*Weighting!D7+TUM_default_default_Util!H3*Weighting!D8+TUM_default_default_Util!I3*Weighting!D9+TUM_default_default_Util!J3*Weighting!D10+TUM_default_default_Util!K3*Weighting!D11+TUM_default_default_Util!L3*Weighting!D12+TUM_default_default_Util!M3*Weighting!D13+TUM_default_default_Util!N3*Weighting!D14+TUM_default_default_Util!O3*Weighting!D15+TUM_default_default_Util!P3*Weighting!D16+TUM_default_default_Util!Q3*Weighting!D17</f>
        <v>-0.16119015609104106</v>
      </c>
      <c r="E3" s="6">
        <f ca="1">+TUM_default_default_Util!B3*Weighting!E2+TUM_default_default_Util!C3*Weighting!E3+TUM_default_default_Util!D3*Weighting!E4+TUM_default_default_Util!E3*Weighting!E5+TUM_default_default_Util!F3*Weighting!E6+TUM_default_default_Util!G3*Weighting!E7+TUM_default_default_Util!H3*Weighting!E8+TUM_default_default_Util!I3*Weighting!E9+TUM_default_default_Util!J3*Weighting!E10+TUM_default_default_Util!K3*Weighting!E11+TUM_default_default_Util!L3*Weighting!E12+TUM_default_default_Util!M3*Weighting!E13+TUM_default_default_Util!N3*Weighting!E14+TUM_default_default_Util!O3*Weighting!E15+TUM_default_default_Util!P3*Weighting!E16+TUM_default_default_Util!Q3*Weighting!E17</f>
        <v>-9.3672601922311957E-2</v>
      </c>
      <c r="F3" s="6">
        <f ca="1">+TUM_default_default_Util!B3*Weighting!F2+TUM_default_default_Util!C3*Weighting!F3+TUM_default_default_Util!D3*Weighting!F4+TUM_default_default_Util!E3*Weighting!F5+TUM_default_default_Util!F3*Weighting!F6+TUM_default_default_Util!G3*Weighting!F7+TUM_default_default_Util!H3*Weighting!F8+TUM_default_default_Util!I3*Weighting!F9+TUM_default_default_Util!J3*Weighting!F10+TUM_default_default_Util!K3*Weighting!F11+TUM_default_default_Util!L3*Weighting!F12+TUM_default_default_Util!M3*Weighting!F13+TUM_default_default_Util!N3*Weighting!F14+TUM_default_default_Util!O3*Weighting!F15+TUM_default_default_Util!P3*Weighting!F16+TUM_default_default_Util!Q3*Weighting!F17</f>
        <v>-0.1459655469840532</v>
      </c>
      <c r="G3" s="6">
        <f>+TUM_default_default_Util!B3*Weighting!G2+TUM_default_default_Util!C3*Weighting!G3+TUM_default_default_Util!D3*Weighting!G4+TUM_default_default_Util!E3*Weighting!G5+TUM_default_default_Util!F3*Weighting!G6+TUM_default_default_Util!G3*Weighting!G7+TUM_default_default_Util!H3*Weighting!G8+TUM_default_default_Util!I3*Weighting!G9+TUM_default_default_Util!J3*Weighting!G10+TUM_default_default_Util!K3*Weighting!G11+TUM_default_default_Util!L3*Weighting!G12+TUM_default_default_Util!M3*Weighting!G13+TUM_default_default_Util!N3*Weighting!G14+TUM_default_default_Util!O3*Weighting!G15+TUM_default_default_Util!P3*Weighting!G16+TUM_default_default_Util!Q3*Weighting!G17</f>
        <v>-6.8794376705956131E-2</v>
      </c>
      <c r="H3" s="6">
        <f>+TUM_default_default_Util!B3*Weighting!H2+TUM_default_default_Util!C3*Weighting!H3+TUM_default_default_Util!D3*Weighting!H4+TUM_default_default_Util!E3*Weighting!H5+TUM_default_default_Util!F3*Weighting!H6+TUM_default_default_Util!G3*Weighting!H7+TUM_default_default_Util!H3*Weighting!H8+TUM_default_default_Util!I3*Weighting!H9+TUM_default_default_Util!J3*Weighting!H10+TUM_default_default_Util!K3*Weighting!H11+TUM_default_default_Util!L3*Weighting!H12+TUM_default_default_Util!M3*Weighting!H13+TUM_default_default_Util!N3*Weighting!H14+TUM_default_default_Util!O3*Weighting!H15+TUM_default_default_Util!P3*Weighting!H16+TUM_default_default_Util!Q3*Weighting!H17</f>
        <v>-8.0353430177549645E-2</v>
      </c>
      <c r="I3" s="6">
        <f>+TUM_default_default_Util!B3*Weighting!I2+TUM_default_default_Util!C3*Weighting!I3+TUM_default_default_Util!D3*Weighting!I4+TUM_default_default_Util!E3*Weighting!I5+TUM_default_default_Util!F3*Weighting!I6+TUM_default_default_Util!G3*Weighting!I7+TUM_default_default_Util!H3*Weighting!I8+TUM_default_default_Util!I3*Weighting!I9+TUM_default_default_Util!J3*Weighting!I10+TUM_default_default_Util!K3*Weighting!I11+TUM_default_default_Util!L3*Weighting!I12+TUM_default_default_Util!M3*Weighting!I13+TUM_default_default_Util!N3*Weighting!I14+TUM_default_default_Util!O3*Weighting!I15+TUM_default_default_Util!P3*Weighting!I16+TUM_default_default_Util!Q3*Weighting!I17</f>
        <v>-6.9115480527888296E-2</v>
      </c>
      <c r="J3" s="6">
        <f>+TUM_default_default_Util!B3*Weighting!J2+TUM_default_default_Util!C3*Weighting!J3+TUM_default_default_Util!D3*Weighting!J4+TUM_default_default_Util!E3*Weighting!J5+TUM_default_default_Util!F3*Weighting!J6+TUM_default_default_Util!G3*Weighting!J7+TUM_default_default_Util!H3*Weighting!J8+TUM_default_default_Util!I3*Weighting!J9+TUM_default_default_Util!J3*Weighting!J10+TUM_default_default_Util!K3*Weighting!J11+TUM_default_default_Util!L3*Weighting!J12+TUM_default_default_Util!M3*Weighting!J13+TUM_default_default_Util!N3*Weighting!J14+TUM_default_default_Util!O3*Weighting!J15+TUM_default_default_Util!P3*Weighting!J16+TUM_default_default_Util!Q3*Weighting!J17</f>
        <v>-6.2964075098227906E-2</v>
      </c>
      <c r="K3" s="6">
        <f>+TUM_default_default_Util!B3*Weighting!K2+TUM_default_default_Util!C3*Weighting!K3+TUM_default_default_Util!D3*Weighting!K4+TUM_default_default_Util!E3*Weighting!K5+TUM_default_default_Util!F3*Weighting!K6+TUM_default_default_Util!G3*Weighting!K7+TUM_default_default_Util!H3*Weighting!K8+TUM_default_default_Util!I3*Weighting!K9+TUM_default_default_Util!J3*Weighting!K10+TUM_default_default_Util!K3*Weighting!K11+TUM_default_default_Util!L3*Weighting!K12+TUM_default_default_Util!M3*Weighting!K13+TUM_default_default_Util!N3*Weighting!K14+TUM_default_default_Util!O3*Weighting!K15+TUM_default_default_Util!P3*Weighting!K16+TUM_default_default_Util!Q3*Weighting!K17</f>
        <v>-6.7106687355199632E-2</v>
      </c>
      <c r="L3" s="6">
        <f>+TUM_default_default_Util!B3*Weighting!L2+TUM_default_default_Util!C3*Weighting!L3+TUM_default_default_Util!D3*Weighting!L4+TUM_default_default_Util!E3*Weighting!L5+TUM_default_default_Util!F3*Weighting!L6+TUM_default_default_Util!G3*Weighting!L7+TUM_default_default_Util!H3*Weighting!L8+TUM_default_default_Util!I3*Weighting!L9+TUM_default_default_Util!J3*Weighting!L10+TUM_default_default_Util!K3*Weighting!L11+TUM_default_default_Util!L3*Weighting!L12+TUM_default_default_Util!M3*Weighting!L13+TUM_default_default_Util!N3*Weighting!L14+TUM_default_default_Util!O3*Weighting!L15+TUM_default_default_Util!P3*Weighting!L16+TUM_default_default_Util!Q3*Weighting!L17</f>
        <v>-0.1493227938942874</v>
      </c>
      <c r="M3" s="6">
        <f>+TUM_default_default_Util!B3*Weighting!M2+TUM_default_default_Util!C3*Weighting!M3+TUM_default_default_Util!D3*Weighting!M4+TUM_default_default_Util!E3*Weighting!M5+TUM_default_default_Util!F3*Weighting!M6+TUM_default_default_Util!G3*Weighting!M7+TUM_default_default_Util!H3*Weighting!M8+TUM_default_default_Util!I3*Weighting!M9+TUM_default_default_Util!J3*Weighting!M10+TUM_default_default_Util!K3*Weighting!M11+TUM_default_default_Util!L3*Weighting!M12+TUM_default_default_Util!M3*Weighting!M13+TUM_default_default_Util!N3*Weighting!M14+TUM_default_default_Util!O3*Weighting!M15+TUM_default_default_Util!P3*Weighting!M16+TUM_default_default_Util!Q3*Weighting!M17</f>
        <v>-5.5013436866196783E-3</v>
      </c>
      <c r="N3" s="6">
        <f>+TUM_default_default_Util!B3*Weighting!N2+TUM_default_default_Util!C3*Weighting!N3+TUM_default_default_Util!D3*Weighting!N4+TUM_default_default_Util!E3*Weighting!N5+TUM_default_default_Util!F3*Weighting!N6+TUM_default_default_Util!G3*Weighting!N7+TUM_default_default_Util!H3*Weighting!N8+TUM_default_default_Util!I3*Weighting!N9+TUM_default_default_Util!J3*Weighting!N10+TUM_default_default_Util!K3*Weighting!N11+TUM_default_default_Util!L3*Weighting!N12+TUM_default_default_Util!M3*Weighting!N13+TUM_default_default_Util!N3*Weighting!N14+TUM_default_default_Util!O3*Weighting!N15+TUM_default_default_Util!P3*Weighting!N16+TUM_default_default_Util!Q3*Weighting!N17</f>
        <v>-0.30305249340437157</v>
      </c>
      <c r="O3" s="6">
        <f>+TUM_default_default_Util!B3*Weighting!O2+TUM_default_default_Util!C3*Weighting!O3+TUM_default_default_Util!D3*Weighting!O4+TUM_default_default_Util!E3*Weighting!O5+TUM_default_default_Util!F3*Weighting!O6+TUM_default_default_Util!G3*Weighting!O7+TUM_default_default_Util!H3*Weighting!O8+TUM_default_default_Util!I3*Weighting!O9+TUM_default_default_Util!J3*Weighting!O10+TUM_default_default_Util!K3*Weighting!O11+TUM_default_default_Util!L3*Weighting!O12+TUM_default_default_Util!M3*Weighting!O13+TUM_default_default_Util!N3*Weighting!O14+TUM_default_default_Util!O3*Weighting!O15+TUM_default_default_Util!P3*Weighting!O16+TUM_default_default_Util!Q3*Weighting!O17</f>
        <v>-6.1010471208780524E-2</v>
      </c>
      <c r="P3" s="6">
        <f>+TUM_default_default_Util!B3*Weighting!P2+TUM_default_default_Util!C3*Weighting!P3+TUM_default_default_Util!D3*Weighting!P4+TUM_default_default_Util!E3*Weighting!P5+TUM_default_default_Util!F3*Weighting!P6+TUM_default_default_Util!G3*Weighting!P7+TUM_default_default_Util!H3*Weighting!P8+TUM_default_default_Util!I3*Weighting!P9+TUM_default_default_Util!J3*Weighting!P10+TUM_default_default_Util!K3*Weighting!P11+TUM_default_default_Util!L3*Weighting!P12+TUM_default_default_Util!M3*Weighting!P13+TUM_default_default_Util!N3*Weighting!P14+TUM_default_default_Util!O3*Weighting!P15+TUM_default_default_Util!P3*Weighting!P16+TUM_default_default_Util!Q3*Weighting!P17</f>
        <v>-1.803120145404281E-2</v>
      </c>
      <c r="Q3" s="6">
        <f>+TUM_default_default_Util!B3*Weighting!Q2+TUM_default_default_Util!C3*Weighting!Q3+TUM_default_default_Util!D3*Weighting!Q4+TUM_default_default_Util!E3*Weighting!Q5+TUM_default_default_Util!F3*Weighting!Q6+TUM_default_default_Util!G3*Weighting!Q7+TUM_default_default_Util!H3*Weighting!Q8+TUM_default_default_Util!I3*Weighting!Q9+TUM_default_default_Util!J3*Weighting!Q10+TUM_default_default_Util!K3*Weighting!Q11+TUM_default_default_Util!L3*Weighting!Q12+TUM_default_default_Util!M3*Weighting!Q13+TUM_default_default_Util!N3*Weighting!Q14+TUM_default_default_Util!O3*Weighting!Q15+TUM_default_default_Util!P3*Weighting!Q16+TUM_default_default_Util!Q3*Weighting!Q17</f>
        <v>-3.0673088548878345E-3</v>
      </c>
      <c r="R3" s="6">
        <f>+TUM_default_default_Util!B3*Weighting!R2+TUM_default_default_Util!C3*Weighting!R3+TUM_default_default_Util!D3*Weighting!R4+TUM_default_default_Util!E3*Weighting!R5+TUM_default_default_Util!F3*Weighting!R6+TUM_default_default_Util!G3*Weighting!R7+TUM_default_default_Util!H3*Weighting!R8+TUM_default_default_Util!I3*Weighting!R9+TUM_default_default_Util!J3*Weighting!R10+TUM_default_default_Util!K3*Weighting!R11+TUM_default_default_Util!L3*Weighting!R12+TUM_default_default_Util!M3*Weighting!R13+TUM_default_default_Util!N3*Weighting!R14+TUM_default_default_Util!O3*Weighting!R15+TUM_default_default_Util!P3*Weighting!R16+TUM_default_default_Util!Q3*Weighting!R17</f>
        <v>-5.3250647795634001E-2</v>
      </c>
      <c r="S3" s="6">
        <f>+TUM_default_default_Util!B3*Weighting!S2+TUM_default_default_Util!C3*Weighting!S3+TUM_default_default_Util!D3*Weighting!S4+TUM_default_default_Util!E3*Weighting!S5+TUM_default_default_Util!F3*Weighting!S6+TUM_default_default_Util!G3*Weighting!S7+TUM_default_default_Util!H3*Weighting!S8+TUM_default_default_Util!I3*Weighting!S9+TUM_default_default_Util!J3*Weighting!S10+TUM_default_default_Util!K3*Weighting!S11+TUM_default_default_Util!L3*Weighting!S12+TUM_default_default_Util!M3*Weighting!S13+TUM_default_default_Util!N3*Weighting!S14+TUM_default_default_Util!O3*Weighting!S15+TUM_default_default_Util!P3*Weighting!S16+TUM_default_default_Util!Q3*Weighting!S17</f>
        <v>-3.8599616851590274E-2</v>
      </c>
      <c r="T3" s="6">
        <f>+TUM_default_default_Util!B3*Weighting!T2+TUM_default_default_Util!C3*Weighting!T3+TUM_default_default_Util!D3*Weighting!T4+TUM_default_default_Util!E3*Weighting!T5+TUM_default_default_Util!F3*Weighting!T6+TUM_default_default_Util!G3*Weighting!T7+TUM_default_default_Util!H3*Weighting!T8+TUM_default_default_Util!I3*Weighting!T9+TUM_default_default_Util!J3*Weighting!T10+TUM_default_default_Util!K3*Weighting!T11+TUM_default_default_Util!L3*Weighting!T12+TUM_default_default_Util!M3*Weighting!T13+TUM_default_default_Util!N3*Weighting!T14+TUM_default_default_Util!O3*Weighting!T15+TUM_default_default_Util!P3*Weighting!T16+TUM_default_default_Util!Q3*Weighting!T17</f>
        <v>-4.4789911736316003E-2</v>
      </c>
      <c r="U3" s="6">
        <f>+TUM_default_default_Util!B3*Weighting!U2+TUM_default_default_Util!C3*Weighting!U3+TUM_default_default_Util!D3*Weighting!U4+TUM_default_default_Util!E3*Weighting!U5+TUM_default_default_Util!F3*Weighting!U6+TUM_default_default_Util!G3*Weighting!U7+TUM_default_default_Util!H3*Weighting!U8+TUM_default_default_Util!I3*Weighting!U9+TUM_default_default_Util!J3*Weighting!U10+TUM_default_default_Util!K3*Weighting!U11+TUM_default_default_Util!L3*Weighting!U12+TUM_default_default_Util!M3*Weighting!U13+TUM_default_default_Util!N3*Weighting!U14+TUM_default_default_Util!O3*Weighting!U15+TUM_default_default_Util!P3*Weighting!U16+TUM_default_default_Util!Q3*Weighting!U17</f>
        <v>-1.8116908820802986E-2</v>
      </c>
      <c r="V3" s="6">
        <f>+TUM_default_default_Util!B3*Weighting!V2+TUM_default_default_Util!C3*Weighting!V3+TUM_default_default_Util!D3*Weighting!V4+TUM_default_default_Util!E3*Weighting!V5+TUM_default_default_Util!F3*Weighting!V6+TUM_default_default_Util!G3*Weighting!V7+TUM_default_default_Util!H3*Weighting!V8+TUM_default_default_Util!I3*Weighting!V9+TUM_default_default_Util!J3*Weighting!V10+TUM_default_default_Util!K3*Weighting!V11+TUM_default_default_Util!L3*Weighting!V12+TUM_default_default_Util!M3*Weighting!V13+TUM_default_default_Util!N3*Weighting!V14+TUM_default_default_Util!O3*Weighting!V15+TUM_default_default_Util!P3*Weighting!V16+TUM_default_default_Util!Q3*Weighting!V17</f>
        <v>-2.4693829149240652E-2</v>
      </c>
      <c r="W3" s="6">
        <f>+TUM_default_default_Util!B3*Weighting!W2+TUM_default_default_Util!C3*Weighting!W3+TUM_default_default_Util!D3*Weighting!W4+TUM_default_default_Util!E3*Weighting!W5+TUM_default_default_Util!F3*Weighting!W6+TUM_default_default_Util!G3*Weighting!W7+TUM_default_default_Util!H3*Weighting!W8+TUM_default_default_Util!I3*Weighting!W9+TUM_default_default_Util!J3*Weighting!W10+TUM_default_default_Util!K3*Weighting!W11+TUM_default_default_Util!L3*Weighting!W12+TUM_default_default_Util!M3*Weighting!W13+TUM_default_default_Util!N3*Weighting!W14+TUM_default_default_Util!O3*Weighting!W15+TUM_default_default_Util!P3*Weighting!W16+TUM_default_default_Util!Q3*Weighting!W17</f>
        <v>-1.8095471744309147E-2</v>
      </c>
      <c r="X3" s="6">
        <f>+TUM_default_default_Util!B3*Weighting!X2+TUM_default_default_Util!C3*Weighting!X3+TUM_default_default_Util!D3*Weighting!X4+TUM_default_default_Util!E3*Weighting!X5+TUM_default_default_Util!F3*Weighting!X6+TUM_default_default_Util!G3*Weighting!X7+TUM_default_default_Util!H3*Weighting!X8+TUM_default_default_Util!I3*Weighting!X9+TUM_default_default_Util!J3*Weighting!X10+TUM_default_default_Util!K3*Weighting!X11+TUM_default_default_Util!L3*Weighting!X12+TUM_default_default_Util!M3*Weighting!X13+TUM_default_default_Util!N3*Weighting!X14+TUM_default_default_Util!O3*Weighting!X15+TUM_default_default_Util!P3*Weighting!X16+TUM_default_default_Util!Q3*Weighting!X17</f>
        <v>-2.4666931156818875E-3</v>
      </c>
      <c r="Y3" s="6">
        <f>+TUM_default_default_Util!B3*Weighting!Y2+TUM_default_default_Util!C3*Weighting!Y3+TUM_default_default_Util!D3*Weighting!Y4+TUM_default_default_Util!E3*Weighting!Y5+TUM_default_default_Util!F3*Weighting!Y6+TUM_default_default_Util!G3*Weighting!Y7+TUM_default_default_Util!H3*Weighting!Y8+TUM_default_default_Util!I3*Weighting!Y9+TUM_default_default_Util!J3*Weighting!Y10+TUM_default_default_Util!K3*Weighting!Y11+TUM_default_default_Util!L3*Weighting!Y12+TUM_default_default_Util!M3*Weighting!Y13+TUM_default_default_Util!N3*Weighting!Y14+TUM_default_default_Util!O3*Weighting!Y15+TUM_default_default_Util!P3*Weighting!Y16+TUM_default_default_Util!Q3*Weighting!Y17</f>
        <v>-1.8858576763964047E-2</v>
      </c>
      <c r="Z3" s="6">
        <f>+TUM_default_default_Util!B3*Weighting!Z2+TUM_default_default_Util!C3*Weighting!Z3+TUM_default_default_Util!D3*Weighting!Z4+TUM_default_default_Util!E3*Weighting!Z5+TUM_default_default_Util!F3*Weighting!Z6+TUM_default_default_Util!G3*Weighting!Z7+TUM_default_default_Util!H3*Weighting!Z8+TUM_default_default_Util!I3*Weighting!Z9+TUM_default_default_Util!J3*Weighting!Z10+TUM_default_default_Util!K3*Weighting!Z11+TUM_default_default_Util!L3*Weighting!Z12+TUM_default_default_Util!M3*Weighting!Z13+TUM_default_default_Util!N3*Weighting!Z14+TUM_default_default_Util!O3*Weighting!Z15+TUM_default_default_Util!P3*Weighting!Z16+TUM_default_default_Util!Q3*Weighting!Z17</f>
        <v>-2.0466585954333913E-2</v>
      </c>
      <c r="AA3" s="6">
        <f>+TUM_default_default_Util!B3*Weighting!AA2+TUM_default_default_Util!C3*Weighting!AA3+TUM_default_default_Util!D3*Weighting!AA4+TUM_default_default_Util!E3*Weighting!AA5+TUM_default_default_Util!F3*Weighting!AA6+TUM_default_default_Util!G3*Weighting!AA7+TUM_default_default_Util!H3*Weighting!AA8+TUM_default_default_Util!I3*Weighting!AA9+TUM_default_default_Util!J3*Weighting!AA10+TUM_default_default_Util!K3*Weighting!AA11+TUM_default_default_Util!L3*Weighting!AA12+TUM_default_default_Util!M3*Weighting!AA13+TUM_default_default_Util!N3*Weighting!AA14+TUM_default_default_Util!O3*Weighting!AA15+TUM_default_default_Util!P3*Weighting!AA16+TUM_default_default_Util!Q3*Weighting!AA17</f>
        <v>-0.32138617286043519</v>
      </c>
    </row>
    <row r="4" spans="1:27" x14ac:dyDescent="0.35">
      <c r="A4" s="5" t="s">
        <v>3</v>
      </c>
      <c r="B4" s="6">
        <f ca="1">+TUM_default_default_Util!B4*Weighting!B2+TUM_default_default_Util!C4*Weighting!B3+TUM_default_default_Util!D4*Weighting!B4+TUM_default_default_Util!E4*Weighting!B5+TUM_default_default_Util!F4*Weighting!B6+TUM_default_default_Util!G4*Weighting!B7+TUM_default_default_Util!H4*Weighting!B8+TUM_default_default_Util!I4*Weighting!B9+TUM_default_default_Util!J4*Weighting!B10+TUM_default_default_Util!K4*Weighting!B11+TUM_default_default_Util!L4*Weighting!B12+TUM_default_default_Util!M4*Weighting!B13+TUM_default_default_Util!N4*Weighting!B14+TUM_default_default_Util!O4*Weighting!B15+TUM_default_default_Util!P4*Weighting!B16+TUM_default_default_Util!Q4*Weighting!B17</f>
        <v>0</v>
      </c>
      <c r="C4" s="6">
        <f ca="1">+TUM_default_default_Util!B4*Weighting!C2+TUM_default_default_Util!C4*Weighting!C3+TUM_default_default_Util!D4*Weighting!C4+TUM_default_default_Util!E4*Weighting!C5+TUM_default_default_Util!F4*Weighting!C6+TUM_default_default_Util!G4*Weighting!C7+TUM_default_default_Util!H4*Weighting!C8+TUM_default_default_Util!I4*Weighting!C9+TUM_default_default_Util!J4*Weighting!C10+TUM_default_default_Util!K4*Weighting!C11+TUM_default_default_Util!L4*Weighting!C12+TUM_default_default_Util!M4*Weighting!C13+TUM_default_default_Util!N4*Weighting!C14+TUM_default_default_Util!O4*Weighting!C15+TUM_default_default_Util!P4*Weighting!C16+TUM_default_default_Util!Q4*Weighting!C17</f>
        <v>0</v>
      </c>
      <c r="D4" s="6">
        <f ca="1">+TUM_default_default_Util!B4*Weighting!D2+TUM_default_default_Util!C4*Weighting!D3+TUM_default_default_Util!D4*Weighting!D4+TUM_default_default_Util!E4*Weighting!D5+TUM_default_default_Util!F4*Weighting!D6+TUM_default_default_Util!G4*Weighting!D7+TUM_default_default_Util!H4*Weighting!D8+TUM_default_default_Util!I4*Weighting!D9+TUM_default_default_Util!J4*Weighting!D10+TUM_default_default_Util!K4*Weighting!D11+TUM_default_default_Util!L4*Weighting!D12+TUM_default_default_Util!M4*Weighting!D13+TUM_default_default_Util!N4*Weighting!D14+TUM_default_default_Util!O4*Weighting!D15+TUM_default_default_Util!P4*Weighting!D16+TUM_default_default_Util!Q4*Weighting!D17</f>
        <v>0</v>
      </c>
      <c r="E4" s="6">
        <f ca="1">+TUM_default_default_Util!B4*Weighting!E2+TUM_default_default_Util!C4*Weighting!E3+TUM_default_default_Util!D4*Weighting!E4+TUM_default_default_Util!E4*Weighting!E5+TUM_default_default_Util!F4*Weighting!E6+TUM_default_default_Util!G4*Weighting!E7+TUM_default_default_Util!H4*Weighting!E8+TUM_default_default_Util!I4*Weighting!E9+TUM_default_default_Util!J4*Weighting!E10+TUM_default_default_Util!K4*Weighting!E11+TUM_default_default_Util!L4*Weighting!E12+TUM_default_default_Util!M4*Weighting!E13+TUM_default_default_Util!N4*Weighting!E14+TUM_default_default_Util!O4*Weighting!E15+TUM_default_default_Util!P4*Weighting!E16+TUM_default_default_Util!Q4*Weighting!E17</f>
        <v>0</v>
      </c>
      <c r="F4" s="6">
        <f ca="1">+TUM_default_default_Util!B4*Weighting!F2+TUM_default_default_Util!C4*Weighting!F3+TUM_default_default_Util!D4*Weighting!F4+TUM_default_default_Util!E4*Weighting!F5+TUM_default_default_Util!F4*Weighting!F6+TUM_default_default_Util!G4*Weighting!F7+TUM_default_default_Util!H4*Weighting!F8+TUM_default_default_Util!I4*Weighting!F9+TUM_default_default_Util!J4*Weighting!F10+TUM_default_default_Util!K4*Weighting!F11+TUM_default_default_Util!L4*Weighting!F12+TUM_default_default_Util!M4*Weighting!F13+TUM_default_default_Util!N4*Weighting!F14+TUM_default_default_Util!O4*Weighting!F15+TUM_default_default_Util!P4*Weighting!F16+TUM_default_default_Util!Q4*Weighting!F17</f>
        <v>0</v>
      </c>
      <c r="G4" s="6">
        <f>+TUM_default_default_Util!B4*Weighting!G2+TUM_default_default_Util!C4*Weighting!G3+TUM_default_default_Util!D4*Weighting!G4+TUM_default_default_Util!E4*Weighting!G5+TUM_default_default_Util!F4*Weighting!G6+TUM_default_default_Util!G4*Weighting!G7+TUM_default_default_Util!H4*Weighting!G8+TUM_default_default_Util!I4*Weighting!G9+TUM_default_default_Util!J4*Weighting!G10+TUM_default_default_Util!K4*Weighting!G11+TUM_default_default_Util!L4*Weighting!G12+TUM_default_default_Util!M4*Weighting!G13+TUM_default_default_Util!N4*Weighting!G14+TUM_default_default_Util!O4*Weighting!G15+TUM_default_default_Util!P4*Weighting!G16+TUM_default_default_Util!Q4*Weighting!G17</f>
        <v>0</v>
      </c>
      <c r="H4" s="6">
        <f>+TUM_default_default_Util!B4*Weighting!H2+TUM_default_default_Util!C4*Weighting!H3+TUM_default_default_Util!D4*Weighting!H4+TUM_default_default_Util!E4*Weighting!H5+TUM_default_default_Util!F4*Weighting!H6+TUM_default_default_Util!G4*Weighting!H7+TUM_default_default_Util!H4*Weighting!H8+TUM_default_default_Util!I4*Weighting!H9+TUM_default_default_Util!J4*Weighting!H10+TUM_default_default_Util!K4*Weighting!H11+TUM_default_default_Util!L4*Weighting!H12+TUM_default_default_Util!M4*Weighting!H13+TUM_default_default_Util!N4*Weighting!H14+TUM_default_default_Util!O4*Weighting!H15+TUM_default_default_Util!P4*Weighting!H16+TUM_default_default_Util!Q4*Weighting!H17</f>
        <v>0</v>
      </c>
      <c r="I4" s="6">
        <f>+TUM_default_default_Util!B4*Weighting!I2+TUM_default_default_Util!C4*Weighting!I3+TUM_default_default_Util!D4*Weighting!I4+TUM_default_default_Util!E4*Weighting!I5+TUM_default_default_Util!F4*Weighting!I6+TUM_default_default_Util!G4*Weighting!I7+TUM_default_default_Util!H4*Weighting!I8+TUM_default_default_Util!I4*Weighting!I9+TUM_default_default_Util!J4*Weighting!I10+TUM_default_default_Util!K4*Weighting!I11+TUM_default_default_Util!L4*Weighting!I12+TUM_default_default_Util!M4*Weighting!I13+TUM_default_default_Util!N4*Weighting!I14+TUM_default_default_Util!O4*Weighting!I15+TUM_default_default_Util!P4*Weighting!I16+TUM_default_default_Util!Q4*Weighting!I17</f>
        <v>0</v>
      </c>
      <c r="J4" s="6">
        <f>+TUM_default_default_Util!B4*Weighting!J2+TUM_default_default_Util!C4*Weighting!J3+TUM_default_default_Util!D4*Weighting!J4+TUM_default_default_Util!E4*Weighting!J5+TUM_default_default_Util!F4*Weighting!J6+TUM_default_default_Util!G4*Weighting!J7+TUM_default_default_Util!H4*Weighting!J8+TUM_default_default_Util!I4*Weighting!J9+TUM_default_default_Util!J4*Weighting!J10+TUM_default_default_Util!K4*Weighting!J11+TUM_default_default_Util!L4*Weighting!J12+TUM_default_default_Util!M4*Weighting!J13+TUM_default_default_Util!N4*Weighting!J14+TUM_default_default_Util!O4*Weighting!J15+TUM_default_default_Util!P4*Weighting!J16+TUM_default_default_Util!Q4*Weighting!J17</f>
        <v>0</v>
      </c>
      <c r="K4" s="6">
        <f>+TUM_default_default_Util!B4*Weighting!K2+TUM_default_default_Util!C4*Weighting!K3+TUM_default_default_Util!D4*Weighting!K4+TUM_default_default_Util!E4*Weighting!K5+TUM_default_default_Util!F4*Weighting!K6+TUM_default_default_Util!G4*Weighting!K7+TUM_default_default_Util!H4*Weighting!K8+TUM_default_default_Util!I4*Weighting!K9+TUM_default_default_Util!J4*Weighting!K10+TUM_default_default_Util!K4*Weighting!K11+TUM_default_default_Util!L4*Weighting!K12+TUM_default_default_Util!M4*Weighting!K13+TUM_default_default_Util!N4*Weighting!K14+TUM_default_default_Util!O4*Weighting!K15+TUM_default_default_Util!P4*Weighting!K16+TUM_default_default_Util!Q4*Weighting!K17</f>
        <v>0</v>
      </c>
      <c r="L4" s="6">
        <f>+TUM_default_default_Util!B4*Weighting!L2+TUM_default_default_Util!C4*Weighting!L3+TUM_default_default_Util!D4*Weighting!L4+TUM_default_default_Util!E4*Weighting!L5+TUM_default_default_Util!F4*Weighting!L6+TUM_default_default_Util!G4*Weighting!L7+TUM_default_default_Util!H4*Weighting!L8+TUM_default_default_Util!I4*Weighting!L9+TUM_default_default_Util!J4*Weighting!L10+TUM_default_default_Util!K4*Weighting!L11+TUM_default_default_Util!L4*Weighting!L12+TUM_default_default_Util!M4*Weighting!L13+TUM_default_default_Util!N4*Weighting!L14+TUM_default_default_Util!O4*Weighting!L15+TUM_default_default_Util!P4*Weighting!L16+TUM_default_default_Util!Q4*Weighting!L17</f>
        <v>0</v>
      </c>
      <c r="M4" s="6">
        <f>+TUM_default_default_Util!B4*Weighting!M2+TUM_default_default_Util!C4*Weighting!M3+TUM_default_default_Util!D4*Weighting!M4+TUM_default_default_Util!E4*Weighting!M5+TUM_default_default_Util!F4*Weighting!M6+TUM_default_default_Util!G4*Weighting!M7+TUM_default_default_Util!H4*Weighting!M8+TUM_default_default_Util!I4*Weighting!M9+TUM_default_default_Util!J4*Weighting!M10+TUM_default_default_Util!K4*Weighting!M11+TUM_default_default_Util!L4*Weighting!M12+TUM_default_default_Util!M4*Weighting!M13+TUM_default_default_Util!N4*Weighting!M14+TUM_default_default_Util!O4*Weighting!M15+TUM_default_default_Util!P4*Weighting!M16+TUM_default_default_Util!Q4*Weighting!M17</f>
        <v>0</v>
      </c>
      <c r="N4" s="6">
        <f>+TUM_default_default_Util!B4*Weighting!N2+TUM_default_default_Util!C4*Weighting!N3+TUM_default_default_Util!D4*Weighting!N4+TUM_default_default_Util!E4*Weighting!N5+TUM_default_default_Util!F4*Weighting!N6+TUM_default_default_Util!G4*Weighting!N7+TUM_default_default_Util!H4*Weighting!N8+TUM_default_default_Util!I4*Weighting!N9+TUM_default_default_Util!J4*Weighting!N10+TUM_default_default_Util!K4*Weighting!N11+TUM_default_default_Util!L4*Weighting!N12+TUM_default_default_Util!M4*Weighting!N13+TUM_default_default_Util!N4*Weighting!N14+TUM_default_default_Util!O4*Weighting!N15+TUM_default_default_Util!P4*Weighting!N16+TUM_default_default_Util!Q4*Weighting!N17</f>
        <v>0</v>
      </c>
      <c r="O4" s="6">
        <f>+TUM_default_default_Util!B4*Weighting!O2+TUM_default_default_Util!C4*Weighting!O3+TUM_default_default_Util!D4*Weighting!O4+TUM_default_default_Util!E4*Weighting!O5+TUM_default_default_Util!F4*Weighting!O6+TUM_default_default_Util!G4*Weighting!O7+TUM_default_default_Util!H4*Weighting!O8+TUM_default_default_Util!I4*Weighting!O9+TUM_default_default_Util!J4*Weighting!O10+TUM_default_default_Util!K4*Weighting!O11+TUM_default_default_Util!L4*Weighting!O12+TUM_default_default_Util!M4*Weighting!O13+TUM_default_default_Util!N4*Weighting!O14+TUM_default_default_Util!O4*Weighting!O15+TUM_default_default_Util!P4*Weighting!O16+TUM_default_default_Util!Q4*Weighting!O17</f>
        <v>0</v>
      </c>
      <c r="P4" s="6">
        <f>+TUM_default_default_Util!B4*Weighting!P2+TUM_default_default_Util!C4*Weighting!P3+TUM_default_default_Util!D4*Weighting!P4+TUM_default_default_Util!E4*Weighting!P5+TUM_default_default_Util!F4*Weighting!P6+TUM_default_default_Util!G4*Weighting!P7+TUM_default_default_Util!H4*Weighting!P8+TUM_default_default_Util!I4*Weighting!P9+TUM_default_default_Util!J4*Weighting!P10+TUM_default_default_Util!K4*Weighting!P11+TUM_default_default_Util!L4*Weighting!P12+TUM_default_default_Util!M4*Weighting!P13+TUM_default_default_Util!N4*Weighting!P14+TUM_default_default_Util!O4*Weighting!P15+TUM_default_default_Util!P4*Weighting!P16+TUM_default_default_Util!Q4*Weighting!P17</f>
        <v>0</v>
      </c>
      <c r="Q4" s="6">
        <f>+TUM_default_default_Util!B4*Weighting!Q2+TUM_default_default_Util!C4*Weighting!Q3+TUM_default_default_Util!D4*Weighting!Q4+TUM_default_default_Util!E4*Weighting!Q5+TUM_default_default_Util!F4*Weighting!Q6+TUM_default_default_Util!G4*Weighting!Q7+TUM_default_default_Util!H4*Weighting!Q8+TUM_default_default_Util!I4*Weighting!Q9+TUM_default_default_Util!J4*Weighting!Q10+TUM_default_default_Util!K4*Weighting!Q11+TUM_default_default_Util!L4*Weighting!Q12+TUM_default_default_Util!M4*Weighting!Q13+TUM_default_default_Util!N4*Weighting!Q14+TUM_default_default_Util!O4*Weighting!Q15+TUM_default_default_Util!P4*Weighting!Q16+TUM_default_default_Util!Q4*Weighting!Q17</f>
        <v>0</v>
      </c>
      <c r="R4" s="6">
        <f>+TUM_default_default_Util!B4*Weighting!R2+TUM_default_default_Util!C4*Weighting!R3+TUM_default_default_Util!D4*Weighting!R4+TUM_default_default_Util!E4*Weighting!R5+TUM_default_default_Util!F4*Weighting!R6+TUM_default_default_Util!G4*Weighting!R7+TUM_default_default_Util!H4*Weighting!R8+TUM_default_default_Util!I4*Weighting!R9+TUM_default_default_Util!J4*Weighting!R10+TUM_default_default_Util!K4*Weighting!R11+TUM_default_default_Util!L4*Weighting!R12+TUM_default_default_Util!M4*Weighting!R13+TUM_default_default_Util!N4*Weighting!R14+TUM_default_default_Util!O4*Weighting!R15+TUM_default_default_Util!P4*Weighting!R16+TUM_default_default_Util!Q4*Weighting!R17</f>
        <v>0</v>
      </c>
      <c r="S4" s="6">
        <f>+TUM_default_default_Util!B4*Weighting!S2+TUM_default_default_Util!C4*Weighting!S3+TUM_default_default_Util!D4*Weighting!S4+TUM_default_default_Util!E4*Weighting!S5+TUM_default_default_Util!F4*Weighting!S6+TUM_default_default_Util!G4*Weighting!S7+TUM_default_default_Util!H4*Weighting!S8+TUM_default_default_Util!I4*Weighting!S9+TUM_default_default_Util!J4*Weighting!S10+TUM_default_default_Util!K4*Weighting!S11+TUM_default_default_Util!L4*Weighting!S12+TUM_default_default_Util!M4*Weighting!S13+TUM_default_default_Util!N4*Weighting!S14+TUM_default_default_Util!O4*Weighting!S15+TUM_default_default_Util!P4*Weighting!S16+TUM_default_default_Util!Q4*Weighting!S17</f>
        <v>0</v>
      </c>
      <c r="T4" s="6">
        <f>+TUM_default_default_Util!B4*Weighting!T2+TUM_default_default_Util!C4*Weighting!T3+TUM_default_default_Util!D4*Weighting!T4+TUM_default_default_Util!E4*Weighting!T5+TUM_default_default_Util!F4*Weighting!T6+TUM_default_default_Util!G4*Weighting!T7+TUM_default_default_Util!H4*Weighting!T8+TUM_default_default_Util!I4*Weighting!T9+TUM_default_default_Util!J4*Weighting!T10+TUM_default_default_Util!K4*Weighting!T11+TUM_default_default_Util!L4*Weighting!T12+TUM_default_default_Util!M4*Weighting!T13+TUM_default_default_Util!N4*Weighting!T14+TUM_default_default_Util!O4*Weighting!T15+TUM_default_default_Util!P4*Weighting!T16+TUM_default_default_Util!Q4*Weighting!T17</f>
        <v>0</v>
      </c>
      <c r="U4" s="6">
        <f>+TUM_default_default_Util!B4*Weighting!U2+TUM_default_default_Util!C4*Weighting!U3+TUM_default_default_Util!D4*Weighting!U4+TUM_default_default_Util!E4*Weighting!U5+TUM_default_default_Util!F4*Weighting!U6+TUM_default_default_Util!G4*Weighting!U7+TUM_default_default_Util!H4*Weighting!U8+TUM_default_default_Util!I4*Weighting!U9+TUM_default_default_Util!J4*Weighting!U10+TUM_default_default_Util!K4*Weighting!U11+TUM_default_default_Util!L4*Weighting!U12+TUM_default_default_Util!M4*Weighting!U13+TUM_default_default_Util!N4*Weighting!U14+TUM_default_default_Util!O4*Weighting!U15+TUM_default_default_Util!P4*Weighting!U16+TUM_default_default_Util!Q4*Weighting!U17</f>
        <v>0</v>
      </c>
      <c r="V4" s="6">
        <f>+TUM_default_default_Util!B4*Weighting!V2+TUM_default_default_Util!C4*Weighting!V3+TUM_default_default_Util!D4*Weighting!V4+TUM_default_default_Util!E4*Weighting!V5+TUM_default_default_Util!F4*Weighting!V6+TUM_default_default_Util!G4*Weighting!V7+TUM_default_default_Util!H4*Weighting!V8+TUM_default_default_Util!I4*Weighting!V9+TUM_default_default_Util!J4*Weighting!V10+TUM_default_default_Util!K4*Weighting!V11+TUM_default_default_Util!L4*Weighting!V12+TUM_default_default_Util!M4*Weighting!V13+TUM_default_default_Util!N4*Weighting!V14+TUM_default_default_Util!O4*Weighting!V15+TUM_default_default_Util!P4*Weighting!V16+TUM_default_default_Util!Q4*Weighting!V17</f>
        <v>0</v>
      </c>
      <c r="W4" s="6">
        <f>+TUM_default_default_Util!B4*Weighting!W2+TUM_default_default_Util!C4*Weighting!W3+TUM_default_default_Util!D4*Weighting!W4+TUM_default_default_Util!E4*Weighting!W5+TUM_default_default_Util!F4*Weighting!W6+TUM_default_default_Util!G4*Weighting!W7+TUM_default_default_Util!H4*Weighting!W8+TUM_default_default_Util!I4*Weighting!W9+TUM_default_default_Util!J4*Weighting!W10+TUM_default_default_Util!K4*Weighting!W11+TUM_default_default_Util!L4*Weighting!W12+TUM_default_default_Util!M4*Weighting!W13+TUM_default_default_Util!N4*Weighting!W14+TUM_default_default_Util!O4*Weighting!W15+TUM_default_default_Util!P4*Weighting!W16+TUM_default_default_Util!Q4*Weighting!W17</f>
        <v>0</v>
      </c>
      <c r="X4" s="6">
        <f>+TUM_default_default_Util!B4*Weighting!X2+TUM_default_default_Util!C4*Weighting!X3+TUM_default_default_Util!D4*Weighting!X4+TUM_default_default_Util!E4*Weighting!X5+TUM_default_default_Util!F4*Weighting!X6+TUM_default_default_Util!G4*Weighting!X7+TUM_default_default_Util!H4*Weighting!X8+TUM_default_default_Util!I4*Weighting!X9+TUM_default_default_Util!J4*Weighting!X10+TUM_default_default_Util!K4*Weighting!X11+TUM_default_default_Util!L4*Weighting!X12+TUM_default_default_Util!M4*Weighting!X13+TUM_default_default_Util!N4*Weighting!X14+TUM_default_default_Util!O4*Weighting!X15+TUM_default_default_Util!P4*Weighting!X16+TUM_default_default_Util!Q4*Weighting!X17</f>
        <v>0</v>
      </c>
      <c r="Y4" s="6">
        <f>+TUM_default_default_Util!B4*Weighting!Y2+TUM_default_default_Util!C4*Weighting!Y3+TUM_default_default_Util!D4*Weighting!Y4+TUM_default_default_Util!E4*Weighting!Y5+TUM_default_default_Util!F4*Weighting!Y6+TUM_default_default_Util!G4*Weighting!Y7+TUM_default_default_Util!H4*Weighting!Y8+TUM_default_default_Util!I4*Weighting!Y9+TUM_default_default_Util!J4*Weighting!Y10+TUM_default_default_Util!K4*Weighting!Y11+TUM_default_default_Util!L4*Weighting!Y12+TUM_default_default_Util!M4*Weighting!Y13+TUM_default_default_Util!N4*Weighting!Y14+TUM_default_default_Util!O4*Weighting!Y15+TUM_default_default_Util!P4*Weighting!Y16+TUM_default_default_Util!Q4*Weighting!Y17</f>
        <v>0</v>
      </c>
      <c r="Z4" s="6">
        <f>+TUM_default_default_Util!B4*Weighting!Z2+TUM_default_default_Util!C4*Weighting!Z3+TUM_default_default_Util!D4*Weighting!Z4+TUM_default_default_Util!E4*Weighting!Z5+TUM_default_default_Util!F4*Weighting!Z6+TUM_default_default_Util!G4*Weighting!Z7+TUM_default_default_Util!H4*Weighting!Z8+TUM_default_default_Util!I4*Weighting!Z9+TUM_default_default_Util!J4*Weighting!Z10+TUM_default_default_Util!K4*Weighting!Z11+TUM_default_default_Util!L4*Weighting!Z12+TUM_default_default_Util!M4*Weighting!Z13+TUM_default_default_Util!N4*Weighting!Z14+TUM_default_default_Util!O4*Weighting!Z15+TUM_default_default_Util!P4*Weighting!Z16+TUM_default_default_Util!Q4*Weighting!Z17</f>
        <v>0</v>
      </c>
      <c r="AA4" s="6">
        <f>+TUM_default_default_Util!B4*Weighting!AA2+TUM_default_default_Util!C4*Weighting!AA3+TUM_default_default_Util!D4*Weighting!AA4+TUM_default_default_Util!E4*Weighting!AA5+TUM_default_default_Util!F4*Weighting!AA6+TUM_default_default_Util!G4*Weighting!AA7+TUM_default_default_Util!H4*Weighting!AA8+TUM_default_default_Util!I4*Weighting!AA9+TUM_default_default_Util!J4*Weighting!AA10+TUM_default_default_Util!K4*Weighting!AA11+TUM_default_default_Util!L4*Weighting!AA12+TUM_default_default_Util!M4*Weighting!AA13+TUM_default_default_Util!N4*Weighting!AA14+TUM_default_default_Util!O4*Weighting!AA15+TUM_default_default_Util!P4*Weighting!AA16+TUM_default_default_Util!Q4*Weighting!AA17</f>
        <v>0</v>
      </c>
    </row>
    <row r="5" spans="1:27" x14ac:dyDescent="0.35">
      <c r="A5" s="5" t="s">
        <v>4</v>
      </c>
      <c r="B5" s="6">
        <f ca="1">+TUM_default_default_Util!B5*Weighting!B2+TUM_default_default_Util!C5*Weighting!B3+TUM_default_default_Util!D5*Weighting!B4+TUM_default_default_Util!E5*Weighting!B5+TUM_default_default_Util!F5*Weighting!B6+TUM_default_default_Util!G5*Weighting!B7+TUM_default_default_Util!H5*Weighting!B8+TUM_default_default_Util!I5*Weighting!B9+TUM_default_default_Util!J5*Weighting!B10+TUM_default_default_Util!K5*Weighting!B11+TUM_default_default_Util!L5*Weighting!B12+TUM_default_default_Util!M5*Weighting!B13+TUM_default_default_Util!N5*Weighting!B14+TUM_default_default_Util!O5*Weighting!B15+TUM_default_default_Util!P5*Weighting!B16+TUM_default_default_Util!Q5*Weighting!B17</f>
        <v>0</v>
      </c>
      <c r="C5" s="6">
        <f ca="1">+TUM_default_default_Util!B5*Weighting!C2+TUM_default_default_Util!C5*Weighting!C3+TUM_default_default_Util!D5*Weighting!C4+TUM_default_default_Util!E5*Weighting!C5+TUM_default_default_Util!F5*Weighting!C6+TUM_default_default_Util!G5*Weighting!C7+TUM_default_default_Util!H5*Weighting!C8+TUM_default_default_Util!I5*Weighting!C9+TUM_default_default_Util!J5*Weighting!C10+TUM_default_default_Util!K5*Weighting!C11+TUM_default_default_Util!L5*Weighting!C12+TUM_default_default_Util!M5*Weighting!C13+TUM_default_default_Util!N5*Weighting!C14+TUM_default_default_Util!O5*Weighting!C15+TUM_default_default_Util!P5*Weighting!C16+TUM_default_default_Util!Q5*Weighting!C17</f>
        <v>0</v>
      </c>
      <c r="D5" s="6">
        <f ca="1">+TUM_default_default_Util!B5*Weighting!D2+TUM_default_default_Util!C5*Weighting!D3+TUM_default_default_Util!D5*Weighting!D4+TUM_default_default_Util!E5*Weighting!D5+TUM_default_default_Util!F5*Weighting!D6+TUM_default_default_Util!G5*Weighting!D7+TUM_default_default_Util!H5*Weighting!D8+TUM_default_default_Util!I5*Weighting!D9+TUM_default_default_Util!J5*Weighting!D10+TUM_default_default_Util!K5*Weighting!D11+TUM_default_default_Util!L5*Weighting!D12+TUM_default_default_Util!M5*Weighting!D13+TUM_default_default_Util!N5*Weighting!D14+TUM_default_default_Util!O5*Weighting!D15+TUM_default_default_Util!P5*Weighting!D16+TUM_default_default_Util!Q5*Weighting!D17</f>
        <v>0</v>
      </c>
      <c r="E5" s="6">
        <f ca="1">+TUM_default_default_Util!B5*Weighting!E2+TUM_default_default_Util!C5*Weighting!E3+TUM_default_default_Util!D5*Weighting!E4+TUM_default_default_Util!E5*Weighting!E5+TUM_default_default_Util!F5*Weighting!E6+TUM_default_default_Util!G5*Weighting!E7+TUM_default_default_Util!H5*Weighting!E8+TUM_default_default_Util!I5*Weighting!E9+TUM_default_default_Util!J5*Weighting!E10+TUM_default_default_Util!K5*Weighting!E11+TUM_default_default_Util!L5*Weighting!E12+TUM_default_default_Util!M5*Weighting!E13+TUM_default_default_Util!N5*Weighting!E14+TUM_default_default_Util!O5*Weighting!E15+TUM_default_default_Util!P5*Weighting!E16+TUM_default_default_Util!Q5*Weighting!E17</f>
        <v>0</v>
      </c>
      <c r="F5" s="6">
        <f ca="1">+TUM_default_default_Util!B5*Weighting!F2+TUM_default_default_Util!C5*Weighting!F3+TUM_default_default_Util!D5*Weighting!F4+TUM_default_default_Util!E5*Weighting!F5+TUM_default_default_Util!F5*Weighting!F6+TUM_default_default_Util!G5*Weighting!F7+TUM_default_default_Util!H5*Weighting!F8+TUM_default_default_Util!I5*Weighting!F9+TUM_default_default_Util!J5*Weighting!F10+TUM_default_default_Util!K5*Weighting!F11+TUM_default_default_Util!L5*Weighting!F12+TUM_default_default_Util!M5*Weighting!F13+TUM_default_default_Util!N5*Weighting!F14+TUM_default_default_Util!O5*Weighting!F15+TUM_default_default_Util!P5*Weighting!F16+TUM_default_default_Util!Q5*Weighting!F17</f>
        <v>0</v>
      </c>
      <c r="G5" s="6">
        <f>+TUM_default_default_Util!B5*Weighting!G2+TUM_default_default_Util!C5*Weighting!G3+TUM_default_default_Util!D5*Weighting!G4+TUM_default_default_Util!E5*Weighting!G5+TUM_default_default_Util!F5*Weighting!G6+TUM_default_default_Util!G5*Weighting!G7+TUM_default_default_Util!H5*Weighting!G8+TUM_default_default_Util!I5*Weighting!G9+TUM_default_default_Util!J5*Weighting!G10+TUM_default_default_Util!K5*Weighting!G11+TUM_default_default_Util!L5*Weighting!G12+TUM_default_default_Util!M5*Weighting!G13+TUM_default_default_Util!N5*Weighting!G14+TUM_default_default_Util!O5*Weighting!G15+TUM_default_default_Util!P5*Weighting!G16+TUM_default_default_Util!Q5*Weighting!G17</f>
        <v>0</v>
      </c>
      <c r="H5" s="6">
        <f>+TUM_default_default_Util!B5*Weighting!H2+TUM_default_default_Util!C5*Weighting!H3+TUM_default_default_Util!D5*Weighting!H4+TUM_default_default_Util!E5*Weighting!H5+TUM_default_default_Util!F5*Weighting!H6+TUM_default_default_Util!G5*Weighting!H7+TUM_default_default_Util!H5*Weighting!H8+TUM_default_default_Util!I5*Weighting!H9+TUM_default_default_Util!J5*Weighting!H10+TUM_default_default_Util!K5*Weighting!H11+TUM_default_default_Util!L5*Weighting!H12+TUM_default_default_Util!M5*Weighting!H13+TUM_default_default_Util!N5*Weighting!H14+TUM_default_default_Util!O5*Weighting!H15+TUM_default_default_Util!P5*Weighting!H16+TUM_default_default_Util!Q5*Weighting!H17</f>
        <v>0</v>
      </c>
      <c r="I5" s="6">
        <f>+TUM_default_default_Util!B5*Weighting!I2+TUM_default_default_Util!C5*Weighting!I3+TUM_default_default_Util!D5*Weighting!I4+TUM_default_default_Util!E5*Weighting!I5+TUM_default_default_Util!F5*Weighting!I6+TUM_default_default_Util!G5*Weighting!I7+TUM_default_default_Util!H5*Weighting!I8+TUM_default_default_Util!I5*Weighting!I9+TUM_default_default_Util!J5*Weighting!I10+TUM_default_default_Util!K5*Weighting!I11+TUM_default_default_Util!L5*Weighting!I12+TUM_default_default_Util!M5*Weighting!I13+TUM_default_default_Util!N5*Weighting!I14+TUM_default_default_Util!O5*Weighting!I15+TUM_default_default_Util!P5*Weighting!I16+TUM_default_default_Util!Q5*Weighting!I17</f>
        <v>0</v>
      </c>
      <c r="J5" s="6">
        <f>+TUM_default_default_Util!B5*Weighting!J2+TUM_default_default_Util!C5*Weighting!J3+TUM_default_default_Util!D5*Weighting!J4+TUM_default_default_Util!E5*Weighting!J5+TUM_default_default_Util!F5*Weighting!J6+TUM_default_default_Util!G5*Weighting!J7+TUM_default_default_Util!H5*Weighting!J8+TUM_default_default_Util!I5*Weighting!J9+TUM_default_default_Util!J5*Weighting!J10+TUM_default_default_Util!K5*Weighting!J11+TUM_default_default_Util!L5*Weighting!J12+TUM_default_default_Util!M5*Weighting!J13+TUM_default_default_Util!N5*Weighting!J14+TUM_default_default_Util!O5*Weighting!J15+TUM_default_default_Util!P5*Weighting!J16+TUM_default_default_Util!Q5*Weighting!J17</f>
        <v>0</v>
      </c>
      <c r="K5" s="6">
        <f>+TUM_default_default_Util!B5*Weighting!K2+TUM_default_default_Util!C5*Weighting!K3+TUM_default_default_Util!D5*Weighting!K4+TUM_default_default_Util!E5*Weighting!K5+TUM_default_default_Util!F5*Weighting!K6+TUM_default_default_Util!G5*Weighting!K7+TUM_default_default_Util!H5*Weighting!K8+TUM_default_default_Util!I5*Weighting!K9+TUM_default_default_Util!J5*Weighting!K10+TUM_default_default_Util!K5*Weighting!K11+TUM_default_default_Util!L5*Weighting!K12+TUM_default_default_Util!M5*Weighting!K13+TUM_default_default_Util!N5*Weighting!K14+TUM_default_default_Util!O5*Weighting!K15+TUM_default_default_Util!P5*Weighting!K16+TUM_default_default_Util!Q5*Weighting!K17</f>
        <v>0</v>
      </c>
      <c r="L5" s="6">
        <f>+TUM_default_default_Util!B5*Weighting!L2+TUM_default_default_Util!C5*Weighting!L3+TUM_default_default_Util!D5*Weighting!L4+TUM_default_default_Util!E5*Weighting!L5+TUM_default_default_Util!F5*Weighting!L6+TUM_default_default_Util!G5*Weighting!L7+TUM_default_default_Util!H5*Weighting!L8+TUM_default_default_Util!I5*Weighting!L9+TUM_default_default_Util!J5*Weighting!L10+TUM_default_default_Util!K5*Weighting!L11+TUM_default_default_Util!L5*Weighting!L12+TUM_default_default_Util!M5*Weighting!L13+TUM_default_default_Util!N5*Weighting!L14+TUM_default_default_Util!O5*Weighting!L15+TUM_default_default_Util!P5*Weighting!L16+TUM_default_default_Util!Q5*Weighting!L17</f>
        <v>0</v>
      </c>
      <c r="M5" s="6">
        <f>+TUM_default_default_Util!B5*Weighting!M2+TUM_default_default_Util!C5*Weighting!M3+TUM_default_default_Util!D5*Weighting!M4+TUM_default_default_Util!E5*Weighting!M5+TUM_default_default_Util!F5*Weighting!M6+TUM_default_default_Util!G5*Weighting!M7+TUM_default_default_Util!H5*Weighting!M8+TUM_default_default_Util!I5*Weighting!M9+TUM_default_default_Util!J5*Weighting!M10+TUM_default_default_Util!K5*Weighting!M11+TUM_default_default_Util!L5*Weighting!M12+TUM_default_default_Util!M5*Weighting!M13+TUM_default_default_Util!N5*Weighting!M14+TUM_default_default_Util!O5*Weighting!M15+TUM_default_default_Util!P5*Weighting!M16+TUM_default_default_Util!Q5*Weighting!M17</f>
        <v>0</v>
      </c>
      <c r="N5" s="6">
        <f>+TUM_default_default_Util!B5*Weighting!N2+TUM_default_default_Util!C5*Weighting!N3+TUM_default_default_Util!D5*Weighting!N4+TUM_default_default_Util!E5*Weighting!N5+TUM_default_default_Util!F5*Weighting!N6+TUM_default_default_Util!G5*Weighting!N7+TUM_default_default_Util!H5*Weighting!N8+TUM_default_default_Util!I5*Weighting!N9+TUM_default_default_Util!J5*Weighting!N10+TUM_default_default_Util!K5*Weighting!N11+TUM_default_default_Util!L5*Weighting!N12+TUM_default_default_Util!M5*Weighting!N13+TUM_default_default_Util!N5*Weighting!N14+TUM_default_default_Util!O5*Weighting!N15+TUM_default_default_Util!P5*Weighting!N16+TUM_default_default_Util!Q5*Weighting!N17</f>
        <v>0</v>
      </c>
      <c r="O5" s="6">
        <f>+TUM_default_default_Util!B5*Weighting!O2+TUM_default_default_Util!C5*Weighting!O3+TUM_default_default_Util!D5*Weighting!O4+TUM_default_default_Util!E5*Weighting!O5+TUM_default_default_Util!F5*Weighting!O6+TUM_default_default_Util!G5*Weighting!O7+TUM_default_default_Util!H5*Weighting!O8+TUM_default_default_Util!I5*Weighting!O9+TUM_default_default_Util!J5*Weighting!O10+TUM_default_default_Util!K5*Weighting!O11+TUM_default_default_Util!L5*Weighting!O12+TUM_default_default_Util!M5*Weighting!O13+TUM_default_default_Util!N5*Weighting!O14+TUM_default_default_Util!O5*Weighting!O15+TUM_default_default_Util!P5*Weighting!O16+TUM_default_default_Util!Q5*Weighting!O17</f>
        <v>0</v>
      </c>
      <c r="P5" s="6">
        <f>+TUM_default_default_Util!B5*Weighting!P2+TUM_default_default_Util!C5*Weighting!P3+TUM_default_default_Util!D5*Weighting!P4+TUM_default_default_Util!E5*Weighting!P5+TUM_default_default_Util!F5*Weighting!P6+TUM_default_default_Util!G5*Weighting!P7+TUM_default_default_Util!H5*Weighting!P8+TUM_default_default_Util!I5*Weighting!P9+TUM_default_default_Util!J5*Weighting!P10+TUM_default_default_Util!K5*Weighting!P11+TUM_default_default_Util!L5*Weighting!P12+TUM_default_default_Util!M5*Weighting!P13+TUM_default_default_Util!N5*Weighting!P14+TUM_default_default_Util!O5*Weighting!P15+TUM_default_default_Util!P5*Weighting!P16+TUM_default_default_Util!Q5*Weighting!P17</f>
        <v>0</v>
      </c>
      <c r="Q5" s="6">
        <f>+TUM_default_default_Util!B5*Weighting!Q2+TUM_default_default_Util!C5*Weighting!Q3+TUM_default_default_Util!D5*Weighting!Q4+TUM_default_default_Util!E5*Weighting!Q5+TUM_default_default_Util!F5*Weighting!Q6+TUM_default_default_Util!G5*Weighting!Q7+TUM_default_default_Util!H5*Weighting!Q8+TUM_default_default_Util!I5*Weighting!Q9+TUM_default_default_Util!J5*Weighting!Q10+TUM_default_default_Util!K5*Weighting!Q11+TUM_default_default_Util!L5*Weighting!Q12+TUM_default_default_Util!M5*Weighting!Q13+TUM_default_default_Util!N5*Weighting!Q14+TUM_default_default_Util!O5*Weighting!Q15+TUM_default_default_Util!P5*Weighting!Q16+TUM_default_default_Util!Q5*Weighting!Q17</f>
        <v>0</v>
      </c>
      <c r="R5" s="6">
        <f>+TUM_default_default_Util!B5*Weighting!R2+TUM_default_default_Util!C5*Weighting!R3+TUM_default_default_Util!D5*Weighting!R4+TUM_default_default_Util!E5*Weighting!R5+TUM_default_default_Util!F5*Weighting!R6+TUM_default_default_Util!G5*Weighting!R7+TUM_default_default_Util!H5*Weighting!R8+TUM_default_default_Util!I5*Weighting!R9+TUM_default_default_Util!J5*Weighting!R10+TUM_default_default_Util!K5*Weighting!R11+TUM_default_default_Util!L5*Weighting!R12+TUM_default_default_Util!M5*Weighting!R13+TUM_default_default_Util!N5*Weighting!R14+TUM_default_default_Util!O5*Weighting!R15+TUM_default_default_Util!P5*Weighting!R16+TUM_default_default_Util!Q5*Weighting!R17</f>
        <v>0</v>
      </c>
      <c r="S5" s="6">
        <f>+TUM_default_default_Util!B5*Weighting!S2+TUM_default_default_Util!C5*Weighting!S3+TUM_default_default_Util!D5*Weighting!S4+TUM_default_default_Util!E5*Weighting!S5+TUM_default_default_Util!F5*Weighting!S6+TUM_default_default_Util!G5*Weighting!S7+TUM_default_default_Util!H5*Weighting!S8+TUM_default_default_Util!I5*Weighting!S9+TUM_default_default_Util!J5*Weighting!S10+TUM_default_default_Util!K5*Weighting!S11+TUM_default_default_Util!L5*Weighting!S12+TUM_default_default_Util!M5*Weighting!S13+TUM_default_default_Util!N5*Weighting!S14+TUM_default_default_Util!O5*Weighting!S15+TUM_default_default_Util!P5*Weighting!S16+TUM_default_default_Util!Q5*Weighting!S17</f>
        <v>0</v>
      </c>
      <c r="T5" s="6">
        <f>+TUM_default_default_Util!B5*Weighting!T2+TUM_default_default_Util!C5*Weighting!T3+TUM_default_default_Util!D5*Weighting!T4+TUM_default_default_Util!E5*Weighting!T5+TUM_default_default_Util!F5*Weighting!T6+TUM_default_default_Util!G5*Weighting!T7+TUM_default_default_Util!H5*Weighting!T8+TUM_default_default_Util!I5*Weighting!T9+TUM_default_default_Util!J5*Weighting!T10+TUM_default_default_Util!K5*Weighting!T11+TUM_default_default_Util!L5*Weighting!T12+TUM_default_default_Util!M5*Weighting!T13+TUM_default_default_Util!N5*Weighting!T14+TUM_default_default_Util!O5*Weighting!T15+TUM_default_default_Util!P5*Weighting!T16+TUM_default_default_Util!Q5*Weighting!T17</f>
        <v>0</v>
      </c>
      <c r="U5" s="6">
        <f>+TUM_default_default_Util!B5*Weighting!U2+TUM_default_default_Util!C5*Weighting!U3+TUM_default_default_Util!D5*Weighting!U4+TUM_default_default_Util!E5*Weighting!U5+TUM_default_default_Util!F5*Weighting!U6+TUM_default_default_Util!G5*Weighting!U7+TUM_default_default_Util!H5*Weighting!U8+TUM_default_default_Util!I5*Weighting!U9+TUM_default_default_Util!J5*Weighting!U10+TUM_default_default_Util!K5*Weighting!U11+TUM_default_default_Util!L5*Weighting!U12+TUM_default_default_Util!M5*Weighting!U13+TUM_default_default_Util!N5*Weighting!U14+TUM_default_default_Util!O5*Weighting!U15+TUM_default_default_Util!P5*Weighting!U16+TUM_default_default_Util!Q5*Weighting!U17</f>
        <v>0</v>
      </c>
      <c r="V5" s="6">
        <f>+TUM_default_default_Util!B5*Weighting!V2+TUM_default_default_Util!C5*Weighting!V3+TUM_default_default_Util!D5*Weighting!V4+TUM_default_default_Util!E5*Weighting!V5+TUM_default_default_Util!F5*Weighting!V6+TUM_default_default_Util!G5*Weighting!V7+TUM_default_default_Util!H5*Weighting!V8+TUM_default_default_Util!I5*Weighting!V9+TUM_default_default_Util!J5*Weighting!V10+TUM_default_default_Util!K5*Weighting!V11+TUM_default_default_Util!L5*Weighting!V12+TUM_default_default_Util!M5*Weighting!V13+TUM_default_default_Util!N5*Weighting!V14+TUM_default_default_Util!O5*Weighting!V15+TUM_default_default_Util!P5*Weighting!V16+TUM_default_default_Util!Q5*Weighting!V17</f>
        <v>0</v>
      </c>
      <c r="W5" s="6">
        <f>+TUM_default_default_Util!B5*Weighting!W2+TUM_default_default_Util!C5*Weighting!W3+TUM_default_default_Util!D5*Weighting!W4+TUM_default_default_Util!E5*Weighting!W5+TUM_default_default_Util!F5*Weighting!W6+TUM_default_default_Util!G5*Weighting!W7+TUM_default_default_Util!H5*Weighting!W8+TUM_default_default_Util!I5*Weighting!W9+TUM_default_default_Util!J5*Weighting!W10+TUM_default_default_Util!K5*Weighting!W11+TUM_default_default_Util!L5*Weighting!W12+TUM_default_default_Util!M5*Weighting!W13+TUM_default_default_Util!N5*Weighting!W14+TUM_default_default_Util!O5*Weighting!W15+TUM_default_default_Util!P5*Weighting!W16+TUM_default_default_Util!Q5*Weighting!W17</f>
        <v>0</v>
      </c>
      <c r="X5" s="6">
        <f>+TUM_default_default_Util!B5*Weighting!X2+TUM_default_default_Util!C5*Weighting!X3+TUM_default_default_Util!D5*Weighting!X4+TUM_default_default_Util!E5*Weighting!X5+TUM_default_default_Util!F5*Weighting!X6+TUM_default_default_Util!G5*Weighting!X7+TUM_default_default_Util!H5*Weighting!X8+TUM_default_default_Util!I5*Weighting!X9+TUM_default_default_Util!J5*Weighting!X10+TUM_default_default_Util!K5*Weighting!X11+TUM_default_default_Util!L5*Weighting!X12+TUM_default_default_Util!M5*Weighting!X13+TUM_default_default_Util!N5*Weighting!X14+TUM_default_default_Util!O5*Weighting!X15+TUM_default_default_Util!P5*Weighting!X16+TUM_default_default_Util!Q5*Weighting!X17</f>
        <v>0</v>
      </c>
      <c r="Y5" s="6">
        <f>+TUM_default_default_Util!B5*Weighting!Y2+TUM_default_default_Util!C5*Weighting!Y3+TUM_default_default_Util!D5*Weighting!Y4+TUM_default_default_Util!E5*Weighting!Y5+TUM_default_default_Util!F5*Weighting!Y6+TUM_default_default_Util!G5*Weighting!Y7+TUM_default_default_Util!H5*Weighting!Y8+TUM_default_default_Util!I5*Weighting!Y9+TUM_default_default_Util!J5*Weighting!Y10+TUM_default_default_Util!K5*Weighting!Y11+TUM_default_default_Util!L5*Weighting!Y12+TUM_default_default_Util!M5*Weighting!Y13+TUM_default_default_Util!N5*Weighting!Y14+TUM_default_default_Util!O5*Weighting!Y15+TUM_default_default_Util!P5*Weighting!Y16+TUM_default_default_Util!Q5*Weighting!Y17</f>
        <v>0</v>
      </c>
      <c r="Z5" s="6">
        <f>+TUM_default_default_Util!B5*Weighting!Z2+TUM_default_default_Util!C5*Weighting!Z3+TUM_default_default_Util!D5*Weighting!Z4+TUM_default_default_Util!E5*Weighting!Z5+TUM_default_default_Util!F5*Weighting!Z6+TUM_default_default_Util!G5*Weighting!Z7+TUM_default_default_Util!H5*Weighting!Z8+TUM_default_default_Util!I5*Weighting!Z9+TUM_default_default_Util!J5*Weighting!Z10+TUM_default_default_Util!K5*Weighting!Z11+TUM_default_default_Util!L5*Weighting!Z12+TUM_default_default_Util!M5*Weighting!Z13+TUM_default_default_Util!N5*Weighting!Z14+TUM_default_default_Util!O5*Weighting!Z15+TUM_default_default_Util!P5*Weighting!Z16+TUM_default_default_Util!Q5*Weighting!Z17</f>
        <v>0</v>
      </c>
      <c r="AA5" s="6">
        <f>+TUM_default_default_Util!B5*Weighting!AA2+TUM_default_default_Util!C5*Weighting!AA3+TUM_default_default_Util!D5*Weighting!AA4+TUM_default_default_Util!E5*Weighting!AA5+TUM_default_default_Util!F5*Weighting!AA6+TUM_default_default_Util!G5*Weighting!AA7+TUM_default_default_Util!H5*Weighting!AA8+TUM_default_default_Util!I5*Weighting!AA9+TUM_default_default_Util!J5*Weighting!AA10+TUM_default_default_Util!K5*Weighting!AA11+TUM_default_default_Util!L5*Weighting!AA12+TUM_default_default_Util!M5*Weighting!AA13+TUM_default_default_Util!N5*Weighting!AA14+TUM_default_default_Util!O5*Weighting!AA15+TUM_default_default_Util!P5*Weighting!AA16+TUM_default_default_Util!Q5*Weighting!AA17</f>
        <v>0</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efault_default_Mat!B2*Weighting!B2+TUM_default_default_Mat!C2*Weighting!B3+TUM_default_default_Mat!D2*Weighting!B4+TUM_default_default_Mat!E2*Weighting!B5+TUM_default_default_Mat!F2*Weighting!B6+TUM_default_default_Mat!G2*Weighting!B7+TUM_default_default_Mat!H2*Weighting!B8+TUM_default_default_Mat!I2*Weighting!B9+TUM_default_default_Mat!J2*Weighting!B10+TUM_default_default_Mat!K2*Weighting!B11+TUM_default_default_Mat!L2*Weighting!B12+TUM_default_default_Mat!M2*Weighting!B13+TUM_default_default_Mat!N2*Weighting!B14+TUM_default_default_Mat!O2*Weighting!B15+TUM_default_default_Mat!P2*Weighting!B16+TUM_default_default_Mat!Q2*Weighting!B17</f>
        <v>1.9254285501450248</v>
      </c>
      <c r="C2" s="6">
        <f ca="1">+TUM_default_default_Mat!B2*Weighting!C2+TUM_default_default_Mat!C2*Weighting!C3+TUM_default_default_Mat!D2*Weighting!C4+TUM_default_default_Mat!E2*Weighting!C5+TUM_default_default_Mat!F2*Weighting!C6+TUM_default_default_Mat!G2*Weighting!C7+TUM_default_default_Mat!H2*Weighting!C8+TUM_default_default_Mat!I2*Weighting!C9+TUM_default_default_Mat!J2*Weighting!C10+TUM_default_default_Mat!K2*Weighting!C11+TUM_default_default_Mat!L2*Weighting!C12+TUM_default_default_Mat!M2*Weighting!C13+TUM_default_default_Mat!N2*Weighting!C14+TUM_default_default_Mat!O2*Weighting!C15+TUM_default_default_Mat!P2*Weighting!C16+TUM_default_default_Mat!Q2*Weighting!C17</f>
        <v>1.3565011803307037</v>
      </c>
      <c r="D2" s="6">
        <f ca="1">+TUM_default_default_Mat!B2*Weighting!D2+TUM_default_default_Mat!C2*Weighting!D3+TUM_default_default_Mat!D2*Weighting!D4+TUM_default_default_Mat!E2*Weighting!D5+TUM_default_default_Mat!F2*Weighting!D6+TUM_default_default_Mat!G2*Weighting!D7+TUM_default_default_Mat!H2*Weighting!D8+TUM_default_default_Mat!I2*Weighting!D9+TUM_default_default_Mat!J2*Weighting!D10+TUM_default_default_Mat!K2*Weighting!D11+TUM_default_default_Mat!L2*Weighting!D12+TUM_default_default_Mat!M2*Weighting!D13+TUM_default_default_Mat!N2*Weighting!D14+TUM_default_default_Mat!O2*Weighting!D15+TUM_default_default_Mat!P2*Weighting!D16+TUM_default_default_Mat!Q2*Weighting!D17</f>
        <v>1.8931209462608558</v>
      </c>
      <c r="E2" s="6">
        <f ca="1">+TUM_default_default_Mat!B2*Weighting!E2+TUM_default_default_Mat!C2*Weighting!E3+TUM_default_default_Mat!D2*Weighting!E4+TUM_default_default_Mat!E2*Weighting!E5+TUM_default_default_Mat!F2*Weighting!E6+TUM_default_default_Mat!G2*Weighting!E7+TUM_default_default_Mat!H2*Weighting!E8+TUM_default_default_Mat!I2*Weighting!E9+TUM_default_default_Mat!J2*Weighting!E10+TUM_default_default_Mat!K2*Weighting!E11+TUM_default_default_Mat!L2*Weighting!E12+TUM_default_default_Mat!M2*Weighting!E13+TUM_default_default_Mat!N2*Weighting!E14+TUM_default_default_Mat!O2*Weighting!E15+TUM_default_default_Mat!P2*Weighting!E16+TUM_default_default_Mat!Q2*Weighting!E17</f>
        <v>0.65809879228681423</v>
      </c>
      <c r="F2" s="6">
        <f ca="1">+TUM_default_default_Mat!B2*Weighting!F2+TUM_default_default_Mat!C2*Weighting!F3+TUM_default_default_Mat!D2*Weighting!F4+TUM_default_default_Mat!E2*Weighting!F5+TUM_default_default_Mat!F2*Weighting!F6+TUM_default_default_Mat!G2*Weighting!F7+TUM_default_default_Mat!H2*Weighting!F8+TUM_default_default_Mat!I2*Weighting!F9+TUM_default_default_Mat!J2*Weighting!F10+TUM_default_default_Mat!K2*Weighting!F11+TUM_default_default_Mat!L2*Weighting!F12+TUM_default_default_Mat!M2*Weighting!F13+TUM_default_default_Mat!N2*Weighting!F14+TUM_default_default_Mat!O2*Weighting!F15+TUM_default_default_Mat!P2*Weighting!F16+TUM_default_default_Mat!Q2*Weighting!F17</f>
        <v>1.6020871206470979</v>
      </c>
      <c r="G2" s="6">
        <f>+TUM_default_default_Mat!B2*Weighting!G2+TUM_default_default_Mat!C2*Weighting!G3+TUM_default_default_Mat!D2*Weighting!G4+TUM_default_default_Mat!E2*Weighting!G5+TUM_default_default_Mat!F2*Weighting!G6+TUM_default_default_Mat!G2*Weighting!G7+TUM_default_default_Mat!H2*Weighting!G8+TUM_default_default_Mat!I2*Weighting!G9+TUM_default_default_Mat!J2*Weighting!G10+TUM_default_default_Mat!K2*Weighting!G11+TUM_default_default_Mat!L2*Weighting!G12+TUM_default_default_Mat!M2*Weighting!G13+TUM_default_default_Mat!N2*Weighting!G14+TUM_default_default_Mat!O2*Weighting!G15+TUM_default_default_Mat!P2*Weighting!G16+TUM_default_default_Mat!Q2*Weighting!G17</f>
        <v>0.99674891055098824</v>
      </c>
      <c r="H2" s="6">
        <f>+TUM_default_default_Mat!B2*Weighting!H2+TUM_default_default_Mat!C2*Weighting!H3+TUM_default_default_Mat!D2*Weighting!H4+TUM_default_default_Mat!E2*Weighting!H5+TUM_default_default_Mat!F2*Weighting!H6+TUM_default_default_Mat!G2*Weighting!H7+TUM_default_default_Mat!H2*Weighting!H8+TUM_default_default_Mat!I2*Weighting!H9+TUM_default_default_Mat!J2*Weighting!H10+TUM_default_default_Mat!K2*Weighting!H11+TUM_default_default_Mat!L2*Weighting!H12+TUM_default_default_Mat!M2*Weighting!H13+TUM_default_default_Mat!N2*Weighting!H14+TUM_default_default_Mat!O2*Weighting!H15+TUM_default_default_Mat!P2*Weighting!H16+TUM_default_default_Mat!Q2*Weighting!H17</f>
        <v>1.011705008155787</v>
      </c>
      <c r="I2" s="6">
        <f>+TUM_default_default_Mat!B2*Weighting!I2+TUM_default_default_Mat!C2*Weighting!I3+TUM_default_default_Mat!D2*Weighting!I4+TUM_default_default_Mat!E2*Weighting!I5+TUM_default_default_Mat!F2*Weighting!I6+TUM_default_default_Mat!G2*Weighting!I7+TUM_default_default_Mat!H2*Weighting!I8+TUM_default_default_Mat!I2*Weighting!I9+TUM_default_default_Mat!J2*Weighting!I10+TUM_default_default_Mat!K2*Weighting!I11+TUM_default_default_Mat!L2*Weighting!I12+TUM_default_default_Mat!M2*Weighting!I13+TUM_default_default_Mat!N2*Weighting!I14+TUM_default_default_Mat!O2*Weighting!I15+TUM_default_default_Mat!P2*Weighting!I16+TUM_default_default_Mat!Q2*Weighting!I17</f>
        <v>0.9883347405703139</v>
      </c>
      <c r="J2" s="6">
        <f>+TUM_default_default_Mat!B2*Weighting!J2+TUM_default_default_Mat!C2*Weighting!J3+TUM_default_default_Mat!D2*Weighting!J4+TUM_default_default_Mat!E2*Weighting!J5+TUM_default_default_Mat!F2*Weighting!J6+TUM_default_default_Mat!G2*Weighting!J7+TUM_default_default_Mat!H2*Weighting!J8+TUM_default_default_Mat!I2*Weighting!J9+TUM_default_default_Mat!J2*Weighting!J10+TUM_default_default_Mat!K2*Weighting!J11+TUM_default_default_Mat!L2*Weighting!J12+TUM_default_default_Mat!M2*Weighting!J13+TUM_default_default_Mat!N2*Weighting!J14+TUM_default_default_Mat!O2*Weighting!J15+TUM_default_default_Mat!P2*Weighting!J16+TUM_default_default_Mat!Q2*Weighting!J17</f>
        <v>0.62293129497148736</v>
      </c>
      <c r="K2" s="6">
        <f>+TUM_default_default_Mat!B2*Weighting!K2+TUM_default_default_Mat!C2*Weighting!K3+TUM_default_default_Mat!D2*Weighting!K4+TUM_default_default_Mat!E2*Weighting!K5+TUM_default_default_Mat!F2*Weighting!K6+TUM_default_default_Mat!G2*Weighting!K7+TUM_default_default_Mat!H2*Weighting!K8+TUM_default_default_Mat!I2*Weighting!K9+TUM_default_default_Mat!J2*Weighting!K10+TUM_default_default_Mat!K2*Weighting!K11+TUM_default_default_Mat!L2*Weighting!K12+TUM_default_default_Mat!M2*Weighting!K13+TUM_default_default_Mat!N2*Weighting!K14+TUM_default_default_Mat!O2*Weighting!K15+TUM_default_default_Mat!P2*Weighting!K16+TUM_default_default_Mat!Q2*Weighting!K17</f>
        <v>0.91883335935494692</v>
      </c>
      <c r="L2" s="6">
        <f>+TUM_default_default_Mat!B2*Weighting!L2+TUM_default_default_Mat!C2*Weighting!L3+TUM_default_default_Mat!D2*Weighting!L4+TUM_default_default_Mat!E2*Weighting!L5+TUM_default_default_Mat!F2*Weighting!L6+TUM_default_default_Mat!G2*Weighting!L7+TUM_default_default_Mat!H2*Weighting!L8+TUM_default_default_Mat!I2*Weighting!L9+TUM_default_default_Mat!J2*Weighting!L10+TUM_default_default_Mat!K2*Weighting!L11+TUM_default_default_Mat!L2*Weighting!L12+TUM_default_default_Mat!M2*Weighting!L13+TUM_default_default_Mat!N2*Weighting!L14+TUM_default_default_Mat!O2*Weighting!L15+TUM_default_default_Mat!P2*Weighting!L16+TUM_default_default_Mat!Q2*Weighting!L17</f>
        <v>0.63807937685053806</v>
      </c>
      <c r="M2" s="6">
        <f>+TUM_default_default_Mat!B2*Weighting!M2+TUM_default_default_Mat!C2*Weighting!M3+TUM_default_default_Mat!D2*Weighting!M4+TUM_default_default_Mat!E2*Weighting!M5+TUM_default_default_Mat!F2*Weighting!M6+TUM_default_default_Mat!G2*Weighting!M7+TUM_default_default_Mat!H2*Weighting!M8+TUM_default_default_Mat!I2*Weighting!M9+TUM_default_default_Mat!J2*Weighting!M10+TUM_default_default_Mat!K2*Weighting!M11+TUM_default_default_Mat!L2*Weighting!M12+TUM_default_default_Mat!M2*Weighting!M13+TUM_default_default_Mat!N2*Weighting!M14+TUM_default_default_Mat!O2*Weighting!M15+TUM_default_default_Mat!P2*Weighting!M16+TUM_default_default_Mat!Q2*Weighting!M17</f>
        <v>0.26576930854145431</v>
      </c>
      <c r="N2" s="6">
        <f>+TUM_default_default_Mat!B2*Weighting!N2+TUM_default_default_Mat!C2*Weighting!N3+TUM_default_default_Mat!D2*Weighting!N4+TUM_default_default_Mat!E2*Weighting!N5+TUM_default_default_Mat!F2*Weighting!N6+TUM_default_default_Mat!G2*Weighting!N7+TUM_default_default_Mat!H2*Weighting!N8+TUM_default_default_Mat!I2*Weighting!N9+TUM_default_default_Mat!J2*Weighting!N10+TUM_default_default_Mat!K2*Weighting!N11+TUM_default_default_Mat!L2*Weighting!N12+TUM_default_default_Mat!M2*Weighting!N13+TUM_default_default_Mat!N2*Weighting!N14+TUM_default_default_Mat!O2*Weighting!N15+TUM_default_default_Mat!P2*Weighting!N16+TUM_default_default_Mat!Q2*Weighting!N17</f>
        <v>3.3938816672808736</v>
      </c>
      <c r="O2" s="6">
        <f>+TUM_default_default_Mat!B2*Weighting!O2+TUM_default_default_Mat!C2*Weighting!O3+TUM_default_default_Mat!D2*Weighting!O4+TUM_default_default_Mat!E2*Weighting!O5+TUM_default_default_Mat!F2*Weighting!O6+TUM_default_default_Mat!G2*Weighting!O7+TUM_default_default_Mat!H2*Weighting!O8+TUM_default_default_Mat!I2*Weighting!O9+TUM_default_default_Mat!J2*Weighting!O10+TUM_default_default_Mat!K2*Weighting!O11+TUM_default_default_Mat!L2*Weighting!O12+TUM_default_default_Mat!M2*Weighting!O13+TUM_default_default_Mat!N2*Weighting!O14+TUM_default_default_Mat!O2*Weighting!O15+TUM_default_default_Mat!P2*Weighting!O16+TUM_default_default_Mat!Q2*Weighting!O17</f>
        <v>0.89799620101254674</v>
      </c>
      <c r="P2" s="6">
        <f>+TUM_default_default_Mat!B2*Weighting!P2+TUM_default_default_Mat!C2*Weighting!P3+TUM_default_default_Mat!D2*Weighting!P4+TUM_default_default_Mat!E2*Weighting!P5+TUM_default_default_Mat!F2*Weighting!P6+TUM_default_default_Mat!G2*Weighting!P7+TUM_default_default_Mat!H2*Weighting!P8+TUM_default_default_Mat!I2*Weighting!P9+TUM_default_default_Mat!J2*Weighting!P10+TUM_default_default_Mat!K2*Weighting!P11+TUM_default_default_Mat!L2*Weighting!P12+TUM_default_default_Mat!M2*Weighting!P13+TUM_default_default_Mat!N2*Weighting!P14+TUM_default_default_Mat!O2*Weighting!P15+TUM_default_default_Mat!P2*Weighting!P16+TUM_default_default_Mat!Q2*Weighting!P17</f>
        <v>0.50736769663489623</v>
      </c>
      <c r="Q2" s="6">
        <f>+TUM_default_default_Mat!B2*Weighting!Q2+TUM_default_default_Mat!C2*Weighting!Q3+TUM_default_default_Mat!D2*Weighting!Q4+TUM_default_default_Mat!E2*Weighting!Q5+TUM_default_default_Mat!F2*Weighting!Q6+TUM_default_default_Mat!G2*Weighting!Q7+TUM_default_default_Mat!H2*Weighting!Q8+TUM_default_default_Mat!I2*Weighting!Q9+TUM_default_default_Mat!J2*Weighting!Q10+TUM_default_default_Mat!K2*Weighting!Q11+TUM_default_default_Mat!L2*Weighting!Q12+TUM_default_default_Mat!M2*Weighting!Q13+TUM_default_default_Mat!N2*Weighting!Q14+TUM_default_default_Mat!O2*Weighting!Q15+TUM_default_default_Mat!P2*Weighting!Q16+TUM_default_default_Mat!Q2*Weighting!Q17</f>
        <v>0.41395525109773862</v>
      </c>
      <c r="R2" s="6">
        <f>+TUM_default_default_Mat!B2*Weighting!R2+TUM_default_default_Mat!C2*Weighting!R3+TUM_default_default_Mat!D2*Weighting!R4+TUM_default_default_Mat!E2*Weighting!R5+TUM_default_default_Mat!F2*Weighting!R6+TUM_default_default_Mat!G2*Weighting!R7+TUM_default_default_Mat!H2*Weighting!R8+TUM_default_default_Mat!I2*Weighting!R9+TUM_default_default_Mat!J2*Weighting!R10+TUM_default_default_Mat!K2*Weighting!R11+TUM_default_default_Mat!L2*Weighting!R12+TUM_default_default_Mat!M2*Weighting!R13+TUM_default_default_Mat!N2*Weighting!R14+TUM_default_default_Mat!O2*Weighting!R15+TUM_default_default_Mat!P2*Weighting!R16+TUM_default_default_Mat!Q2*Weighting!R17</f>
        <v>0.85521002447315531</v>
      </c>
      <c r="S2" s="6">
        <f>+TUM_default_default_Mat!B2*Weighting!S2+TUM_default_default_Mat!C2*Weighting!S3+TUM_default_default_Mat!D2*Weighting!S4+TUM_default_default_Mat!E2*Weighting!S5+TUM_default_default_Mat!F2*Weighting!S6+TUM_default_default_Mat!G2*Weighting!S7+TUM_default_default_Mat!H2*Weighting!S8+TUM_default_default_Mat!I2*Weighting!S9+TUM_default_default_Mat!J2*Weighting!S10+TUM_default_default_Mat!K2*Weighting!S11+TUM_default_default_Mat!L2*Weighting!S12+TUM_default_default_Mat!M2*Weighting!S13+TUM_default_default_Mat!N2*Weighting!S14+TUM_default_default_Mat!O2*Weighting!S15+TUM_default_default_Mat!P2*Weighting!S16+TUM_default_default_Mat!Q2*Weighting!S17</f>
        <v>0.98686148730317158</v>
      </c>
      <c r="T2" s="6">
        <f>+TUM_default_default_Mat!B2*Weighting!T2+TUM_default_default_Mat!C2*Weighting!T3+TUM_default_default_Mat!D2*Weighting!T4+TUM_default_default_Mat!E2*Weighting!T5+TUM_default_default_Mat!F2*Weighting!T6+TUM_default_default_Mat!G2*Weighting!T7+TUM_default_default_Mat!H2*Weighting!T8+TUM_default_default_Mat!I2*Weighting!T9+TUM_default_default_Mat!J2*Weighting!T10+TUM_default_default_Mat!K2*Weighting!T11+TUM_default_default_Mat!L2*Weighting!T12+TUM_default_default_Mat!M2*Weighting!T13+TUM_default_default_Mat!N2*Weighting!T14+TUM_default_default_Mat!O2*Weighting!T15+TUM_default_default_Mat!P2*Weighting!T16+TUM_default_default_Mat!Q2*Weighting!T17</f>
        <v>0.54808462808697245</v>
      </c>
      <c r="U2" s="6">
        <f>+TUM_default_default_Mat!B2*Weighting!U2+TUM_default_default_Mat!C2*Weighting!U3+TUM_default_default_Mat!D2*Weighting!U4+TUM_default_default_Mat!E2*Weighting!U5+TUM_default_default_Mat!F2*Weighting!U6+TUM_default_default_Mat!G2*Weighting!U7+TUM_default_default_Mat!H2*Weighting!U8+TUM_default_default_Mat!I2*Weighting!U9+TUM_default_default_Mat!J2*Weighting!U10+TUM_default_default_Mat!K2*Weighting!U11+TUM_default_default_Mat!L2*Weighting!U12+TUM_default_default_Mat!M2*Weighting!U13+TUM_default_default_Mat!N2*Weighting!U14+TUM_default_default_Mat!O2*Weighting!U15+TUM_default_default_Mat!P2*Weighting!U16+TUM_default_default_Mat!Q2*Weighting!U17</f>
        <v>0.13996215418625013</v>
      </c>
      <c r="V2" s="6">
        <f>+TUM_default_default_Mat!B2*Weighting!V2+TUM_default_default_Mat!C2*Weighting!V3+TUM_default_default_Mat!D2*Weighting!V4+TUM_default_default_Mat!E2*Weighting!V5+TUM_default_default_Mat!F2*Weighting!V6+TUM_default_default_Mat!G2*Weighting!V7+TUM_default_default_Mat!H2*Weighting!V8+TUM_default_default_Mat!I2*Weighting!V9+TUM_default_default_Mat!J2*Weighting!V10+TUM_default_default_Mat!K2*Weighting!V11+TUM_default_default_Mat!L2*Weighting!V12+TUM_default_default_Mat!M2*Weighting!V13+TUM_default_default_Mat!N2*Weighting!V14+TUM_default_default_Mat!O2*Weighting!V15+TUM_default_default_Mat!P2*Weighting!V16+TUM_default_default_Mat!Q2*Weighting!V17</f>
        <v>0.31226854494447626</v>
      </c>
      <c r="W2" s="6">
        <f>+TUM_default_default_Mat!B2*Weighting!W2+TUM_default_default_Mat!C2*Weighting!W3+TUM_default_default_Mat!D2*Weighting!W4+TUM_default_default_Mat!E2*Weighting!W5+TUM_default_default_Mat!F2*Weighting!W6+TUM_default_default_Mat!G2*Weighting!W7+TUM_default_default_Mat!H2*Weighting!W8+TUM_default_default_Mat!I2*Weighting!W9+TUM_default_default_Mat!J2*Weighting!W10+TUM_default_default_Mat!K2*Weighting!W11+TUM_default_default_Mat!L2*Weighting!W12+TUM_default_default_Mat!M2*Weighting!W13+TUM_default_default_Mat!N2*Weighting!W14+TUM_default_default_Mat!O2*Weighting!W15+TUM_default_default_Mat!P2*Weighting!W16+TUM_default_default_Mat!Q2*Weighting!W17</f>
        <v>0.53849633866016011</v>
      </c>
      <c r="X2" s="6">
        <f>+TUM_default_default_Mat!B2*Weighting!X2+TUM_default_default_Mat!C2*Weighting!X3+TUM_default_default_Mat!D2*Weighting!X4+TUM_default_default_Mat!E2*Weighting!X5+TUM_default_default_Mat!F2*Weighting!X6+TUM_default_default_Mat!G2*Weighting!X7+TUM_default_default_Mat!H2*Weighting!X8+TUM_default_default_Mat!I2*Weighting!X9+TUM_default_default_Mat!J2*Weighting!X10+TUM_default_default_Mat!K2*Weighting!X11+TUM_default_default_Mat!L2*Weighting!X12+TUM_default_default_Mat!M2*Weighting!X13+TUM_default_default_Mat!N2*Weighting!X14+TUM_default_default_Mat!O2*Weighting!X15+TUM_default_default_Mat!P2*Weighting!X16+TUM_default_default_Mat!Q2*Weighting!X17</f>
        <v>0.131514810068905</v>
      </c>
      <c r="Y2" s="6">
        <f>+TUM_default_default_Mat!B2*Weighting!Y2+TUM_default_default_Mat!C2*Weighting!Y3+TUM_default_default_Mat!D2*Weighting!Y4+TUM_default_default_Mat!E2*Weighting!Y5+TUM_default_default_Mat!F2*Weighting!Y6+TUM_default_default_Mat!G2*Weighting!Y7+TUM_default_default_Mat!H2*Weighting!Y8+TUM_default_default_Mat!I2*Weighting!Y9+TUM_default_default_Mat!J2*Weighting!Y10+TUM_default_default_Mat!K2*Weighting!Y11+TUM_default_default_Mat!L2*Weighting!Y12+TUM_default_default_Mat!M2*Weighting!Y13+TUM_default_default_Mat!N2*Weighting!Y14+TUM_default_default_Mat!O2*Weighting!Y15+TUM_default_default_Mat!P2*Weighting!Y16+TUM_default_default_Mat!Q2*Weighting!Y17</f>
        <v>0.1659228006038653</v>
      </c>
      <c r="Z2" s="6">
        <f>+TUM_default_default_Mat!B2*Weighting!Z2+TUM_default_default_Mat!C2*Weighting!Z3+TUM_default_default_Mat!D2*Weighting!Z4+TUM_default_default_Mat!E2*Weighting!Z5+TUM_default_default_Mat!F2*Weighting!Z6+TUM_default_default_Mat!G2*Weighting!Z7+TUM_default_default_Mat!H2*Weighting!Z8+TUM_default_default_Mat!I2*Weighting!Z9+TUM_default_default_Mat!J2*Weighting!Z10+TUM_default_default_Mat!K2*Weighting!Z11+TUM_default_default_Mat!L2*Weighting!Z12+TUM_default_default_Mat!M2*Weighting!Z13+TUM_default_default_Mat!N2*Weighting!Z14+TUM_default_default_Mat!O2*Weighting!Z15+TUM_default_default_Mat!P2*Weighting!Z16+TUM_default_default_Mat!Q2*Weighting!Z17</f>
        <v>0.17093652121176001</v>
      </c>
      <c r="AA2" s="6">
        <f>+TUM_default_default_Mat!B2*Weighting!AA2+TUM_default_default_Mat!C2*Weighting!AA3+TUM_default_default_Mat!D2*Weighting!AA4+TUM_default_default_Mat!E2*Weighting!AA5+TUM_default_default_Mat!F2*Weighting!AA6+TUM_default_default_Mat!G2*Weighting!AA7+TUM_default_default_Mat!H2*Weighting!AA8+TUM_default_default_Mat!I2*Weighting!AA9+TUM_default_default_Mat!J2*Weighting!AA10+TUM_default_default_Mat!K2*Weighting!AA11+TUM_default_default_Mat!L2*Weighting!AA12+TUM_default_default_Mat!M2*Weighting!AA13+TUM_default_default_Mat!N2*Weighting!AA14+TUM_default_default_Mat!O2*Weighting!AA15+TUM_default_default_Mat!P2*Weighting!AA16+TUM_default_default_Mat!Q2*Weighting!AA17</f>
        <v>5.9816757578590476</v>
      </c>
    </row>
    <row r="3" spans="1:27" x14ac:dyDescent="0.35">
      <c r="A3" s="5" t="s">
        <v>2</v>
      </c>
      <c r="B3" s="6">
        <f ca="1">+TUM_default_default_Mat!B3*Weighting!B2+TUM_default_default_Mat!C3*Weighting!B3+TUM_default_default_Mat!D3*Weighting!B4+TUM_default_default_Mat!E3*Weighting!B5+TUM_default_default_Mat!F3*Weighting!B6+TUM_default_default_Mat!G3*Weighting!B7+TUM_default_default_Mat!H3*Weighting!B8+TUM_default_default_Mat!I3*Weighting!B9+TUM_default_default_Mat!J3*Weighting!B10+TUM_default_default_Mat!K3*Weighting!B11+TUM_default_default_Mat!L3*Weighting!B12+TUM_default_default_Mat!M3*Weighting!B13+TUM_default_default_Mat!N3*Weighting!B14+TUM_default_default_Mat!O3*Weighting!B15+TUM_default_default_Mat!P3*Weighting!B16+TUM_default_default_Mat!Q3*Weighting!B17</f>
        <v>0.32090475835750415</v>
      </c>
      <c r="C3" s="6">
        <f ca="1">+TUM_default_default_Mat!B3*Weighting!C2+TUM_default_default_Mat!C3*Weighting!C3+TUM_default_default_Mat!D3*Weighting!C4+TUM_default_default_Mat!E3*Weighting!C5+TUM_default_default_Mat!F3*Weighting!C6+TUM_default_default_Mat!G3*Weighting!C7+TUM_default_default_Mat!H3*Weighting!C8+TUM_default_default_Mat!I3*Weighting!C9+TUM_default_default_Mat!J3*Weighting!C10+TUM_default_default_Mat!K3*Weighting!C11+TUM_default_default_Mat!L3*Weighting!C12+TUM_default_default_Mat!M3*Weighting!C13+TUM_default_default_Mat!N3*Weighting!C14+TUM_default_default_Mat!O3*Weighting!C15+TUM_default_default_Mat!P3*Weighting!C16+TUM_default_default_Mat!Q3*Weighting!C17</f>
        <v>0.22608353005511733</v>
      </c>
      <c r="D3" s="6">
        <f ca="1">+TUM_default_default_Mat!B3*Weighting!D2+TUM_default_default_Mat!C3*Weighting!D3+TUM_default_default_Mat!D3*Weighting!D4+TUM_default_default_Mat!E3*Weighting!D5+TUM_default_default_Mat!F3*Weighting!D6+TUM_default_default_Mat!G3*Weighting!D7+TUM_default_default_Mat!H3*Weighting!D8+TUM_default_default_Mat!I3*Weighting!D9+TUM_default_default_Mat!J3*Weighting!D10+TUM_default_default_Mat!K3*Weighting!D11+TUM_default_default_Mat!L3*Weighting!D12+TUM_default_default_Mat!M3*Weighting!D13+TUM_default_default_Mat!N3*Weighting!D14+TUM_default_default_Mat!O3*Weighting!D15+TUM_default_default_Mat!P3*Weighting!D16+TUM_default_default_Mat!Q3*Weighting!D17</f>
        <v>0.31552015771014269</v>
      </c>
      <c r="E3" s="6">
        <f ca="1">+TUM_default_default_Mat!B3*Weighting!E2+TUM_default_default_Mat!C3*Weighting!E3+TUM_default_default_Mat!D3*Weighting!E4+TUM_default_default_Mat!E3*Weighting!E5+TUM_default_default_Mat!F3*Weighting!E6+TUM_default_default_Mat!G3*Weighting!E7+TUM_default_default_Mat!H3*Weighting!E8+TUM_default_default_Mat!I3*Weighting!E9+TUM_default_default_Mat!J3*Weighting!E10+TUM_default_default_Mat!K3*Weighting!E11+TUM_default_default_Mat!L3*Weighting!E12+TUM_default_default_Mat!M3*Weighting!E13+TUM_default_default_Mat!N3*Weighting!E14+TUM_default_default_Mat!O3*Weighting!E15+TUM_default_default_Mat!P3*Weighting!E16+TUM_default_default_Mat!Q3*Weighting!E17</f>
        <v>0.10968313204780242</v>
      </c>
      <c r="F3" s="6">
        <f ca="1">+TUM_default_default_Mat!B3*Weighting!F2+TUM_default_default_Mat!C3*Weighting!F3+TUM_default_default_Mat!D3*Weighting!F4+TUM_default_default_Mat!E3*Weighting!F5+TUM_default_default_Mat!F3*Weighting!F6+TUM_default_default_Mat!G3*Weighting!F7+TUM_default_default_Mat!H3*Weighting!F8+TUM_default_default_Mat!I3*Weighting!F9+TUM_default_default_Mat!J3*Weighting!F10+TUM_default_default_Mat!K3*Weighting!F11+TUM_default_default_Mat!L3*Weighting!F12+TUM_default_default_Mat!M3*Weighting!F13+TUM_default_default_Mat!N3*Weighting!F14+TUM_default_default_Mat!O3*Weighting!F15+TUM_default_default_Mat!P3*Weighting!F16+TUM_default_default_Mat!Q3*Weighting!F17</f>
        <v>0.26701452010784971</v>
      </c>
      <c r="G3" s="6">
        <f>+TUM_default_default_Mat!B3*Weighting!G2+TUM_default_default_Mat!C3*Weighting!G3+TUM_default_default_Mat!D3*Weighting!G4+TUM_default_default_Mat!E3*Weighting!G5+TUM_default_default_Mat!F3*Weighting!G6+TUM_default_default_Mat!G3*Weighting!G7+TUM_default_default_Mat!H3*Weighting!G8+TUM_default_default_Mat!I3*Weighting!G9+TUM_default_default_Mat!J3*Weighting!G10+TUM_default_default_Mat!K3*Weighting!G11+TUM_default_default_Mat!L3*Weighting!G12+TUM_default_default_Mat!M3*Weighting!G13+TUM_default_default_Mat!N3*Weighting!G14+TUM_default_default_Mat!O3*Weighting!G15+TUM_default_default_Mat!P3*Weighting!G16+TUM_default_default_Mat!Q3*Weighting!G17</f>
        <v>0.16612481842516477</v>
      </c>
      <c r="H3" s="6">
        <f>+TUM_default_default_Mat!B3*Weighting!H2+TUM_default_default_Mat!C3*Weighting!H3+TUM_default_default_Mat!D3*Weighting!H4+TUM_default_default_Mat!E3*Weighting!H5+TUM_default_default_Mat!F3*Weighting!H6+TUM_default_default_Mat!G3*Weighting!H7+TUM_default_default_Mat!H3*Weighting!H8+TUM_default_default_Mat!I3*Weighting!H9+TUM_default_default_Mat!J3*Weighting!H10+TUM_default_default_Mat!K3*Weighting!H11+TUM_default_default_Mat!L3*Weighting!H12+TUM_default_default_Mat!M3*Weighting!H13+TUM_default_default_Mat!N3*Weighting!H14+TUM_default_default_Mat!O3*Weighting!H15+TUM_default_default_Mat!P3*Weighting!H16+TUM_default_default_Mat!Q3*Weighting!H17</f>
        <v>0.16861750135929784</v>
      </c>
      <c r="I3" s="6">
        <f>+TUM_default_default_Mat!B3*Weighting!I2+TUM_default_default_Mat!C3*Weighting!I3+TUM_default_default_Mat!D3*Weighting!I4+TUM_default_default_Mat!E3*Weighting!I5+TUM_default_default_Mat!F3*Weighting!I6+TUM_default_default_Mat!G3*Weighting!I7+TUM_default_default_Mat!H3*Weighting!I8+TUM_default_default_Mat!I3*Weighting!I9+TUM_default_default_Mat!J3*Weighting!I10+TUM_default_default_Mat!K3*Weighting!I11+TUM_default_default_Mat!L3*Weighting!I12+TUM_default_default_Mat!M3*Weighting!I13+TUM_default_default_Mat!N3*Weighting!I14+TUM_default_default_Mat!O3*Weighting!I15+TUM_default_default_Mat!P3*Weighting!I16+TUM_default_default_Mat!Q3*Weighting!I17</f>
        <v>0.16472245676171901</v>
      </c>
      <c r="J3" s="6">
        <f>+TUM_default_default_Mat!B3*Weighting!J2+TUM_default_default_Mat!C3*Weighting!J3+TUM_default_default_Mat!D3*Weighting!J4+TUM_default_default_Mat!E3*Weighting!J5+TUM_default_default_Mat!F3*Weighting!J6+TUM_default_default_Mat!G3*Weighting!J7+TUM_default_default_Mat!H3*Weighting!J8+TUM_default_default_Mat!I3*Weighting!J9+TUM_default_default_Mat!J3*Weighting!J10+TUM_default_default_Mat!K3*Weighting!J11+TUM_default_default_Mat!L3*Weighting!J12+TUM_default_default_Mat!M3*Weighting!J13+TUM_default_default_Mat!N3*Weighting!J14+TUM_default_default_Mat!O3*Weighting!J15+TUM_default_default_Mat!P3*Weighting!J16+TUM_default_default_Mat!Q3*Weighting!J17</f>
        <v>0.10382188249524792</v>
      </c>
      <c r="K3" s="6">
        <f>+TUM_default_default_Mat!B3*Weighting!K2+TUM_default_default_Mat!C3*Weighting!K3+TUM_default_default_Mat!D3*Weighting!K4+TUM_default_default_Mat!E3*Weighting!K5+TUM_default_default_Mat!F3*Weighting!K6+TUM_default_default_Mat!G3*Weighting!K7+TUM_default_default_Mat!H3*Weighting!K8+TUM_default_default_Mat!I3*Weighting!K9+TUM_default_default_Mat!J3*Weighting!K10+TUM_default_default_Mat!K3*Weighting!K11+TUM_default_default_Mat!L3*Weighting!K12+TUM_default_default_Mat!M3*Weighting!K13+TUM_default_default_Mat!N3*Weighting!K14+TUM_default_default_Mat!O3*Weighting!K15+TUM_default_default_Mat!P3*Weighting!K16+TUM_default_default_Mat!Q3*Weighting!K17</f>
        <v>0.1531388932258245</v>
      </c>
      <c r="L3" s="6">
        <f>+TUM_default_default_Mat!B3*Weighting!L2+TUM_default_default_Mat!C3*Weighting!L3+TUM_default_default_Mat!D3*Weighting!L4+TUM_default_default_Mat!E3*Weighting!L5+TUM_default_default_Mat!F3*Weighting!L6+TUM_default_default_Mat!G3*Weighting!L7+TUM_default_default_Mat!H3*Weighting!L8+TUM_default_default_Mat!I3*Weighting!L9+TUM_default_default_Mat!J3*Weighting!L10+TUM_default_default_Mat!K3*Weighting!L11+TUM_default_default_Mat!L3*Weighting!L12+TUM_default_default_Mat!M3*Weighting!L13+TUM_default_default_Mat!N3*Weighting!L14+TUM_default_default_Mat!O3*Weighting!L15+TUM_default_default_Mat!P3*Weighting!L16+TUM_default_default_Mat!Q3*Weighting!L17</f>
        <v>0.10634656280842304</v>
      </c>
      <c r="M3" s="6">
        <f>+TUM_default_default_Mat!B3*Weighting!M2+TUM_default_default_Mat!C3*Weighting!M3+TUM_default_default_Mat!D3*Weighting!M4+TUM_default_default_Mat!E3*Weighting!M5+TUM_default_default_Mat!F3*Weighting!M6+TUM_default_default_Mat!G3*Weighting!M7+TUM_default_default_Mat!H3*Weighting!M8+TUM_default_default_Mat!I3*Weighting!M9+TUM_default_default_Mat!J3*Weighting!M10+TUM_default_default_Mat!K3*Weighting!M11+TUM_default_default_Mat!L3*Weighting!M12+TUM_default_default_Mat!M3*Weighting!M13+TUM_default_default_Mat!N3*Weighting!M14+TUM_default_default_Mat!O3*Weighting!M15+TUM_default_default_Mat!P3*Weighting!M16+TUM_default_default_Mat!Q3*Weighting!M17</f>
        <v>4.429488475690907E-2</v>
      </c>
      <c r="N3" s="6">
        <f>+TUM_default_default_Mat!B3*Weighting!N2+TUM_default_default_Mat!C3*Weighting!N3+TUM_default_default_Mat!D3*Weighting!N4+TUM_default_default_Mat!E3*Weighting!N5+TUM_default_default_Mat!F3*Weighting!N6+TUM_default_default_Mat!G3*Weighting!N7+TUM_default_default_Mat!H3*Weighting!N8+TUM_default_default_Mat!I3*Weighting!N9+TUM_default_default_Mat!J3*Weighting!N10+TUM_default_default_Mat!K3*Weighting!N11+TUM_default_default_Mat!L3*Weighting!N12+TUM_default_default_Mat!M3*Weighting!N13+TUM_default_default_Mat!N3*Weighting!N14+TUM_default_default_Mat!O3*Weighting!N15+TUM_default_default_Mat!P3*Weighting!N16+TUM_default_default_Mat!Q3*Weighting!N17</f>
        <v>0.56564694454681241</v>
      </c>
      <c r="O3" s="6">
        <f>+TUM_default_default_Mat!B3*Weighting!O2+TUM_default_default_Mat!C3*Weighting!O3+TUM_default_default_Mat!D3*Weighting!O4+TUM_default_default_Mat!E3*Weighting!O5+TUM_default_default_Mat!F3*Weighting!O6+TUM_default_default_Mat!G3*Weighting!O7+TUM_default_default_Mat!H3*Weighting!O8+TUM_default_default_Mat!I3*Weighting!O9+TUM_default_default_Mat!J3*Weighting!O10+TUM_default_default_Mat!K3*Weighting!O11+TUM_default_default_Mat!L3*Weighting!O12+TUM_default_default_Mat!M3*Weighting!O13+TUM_default_default_Mat!N3*Weighting!O14+TUM_default_default_Mat!O3*Weighting!O15+TUM_default_default_Mat!P3*Weighting!O16+TUM_default_default_Mat!Q3*Weighting!O17</f>
        <v>0.14966603350209112</v>
      </c>
      <c r="P3" s="6">
        <f>+TUM_default_default_Mat!B3*Weighting!P2+TUM_default_default_Mat!C3*Weighting!P3+TUM_default_default_Mat!D3*Weighting!P4+TUM_default_default_Mat!E3*Weighting!P5+TUM_default_default_Mat!F3*Weighting!P6+TUM_default_default_Mat!G3*Weighting!P7+TUM_default_default_Mat!H3*Weighting!P8+TUM_default_default_Mat!I3*Weighting!P9+TUM_default_default_Mat!J3*Weighting!P10+TUM_default_default_Mat!K3*Weighting!P11+TUM_default_default_Mat!L3*Weighting!P12+TUM_default_default_Mat!M3*Weighting!P13+TUM_default_default_Mat!N3*Weighting!P14+TUM_default_default_Mat!O3*Weighting!P15+TUM_default_default_Mat!P3*Weighting!P16+TUM_default_default_Mat!Q3*Weighting!P17</f>
        <v>8.4561282772482718E-2</v>
      </c>
      <c r="Q3" s="6">
        <f>+TUM_default_default_Mat!B3*Weighting!Q2+TUM_default_default_Mat!C3*Weighting!Q3+TUM_default_default_Mat!D3*Weighting!Q4+TUM_default_default_Mat!E3*Weighting!Q5+TUM_default_default_Mat!F3*Weighting!Q6+TUM_default_default_Mat!G3*Weighting!Q7+TUM_default_default_Mat!H3*Weighting!Q8+TUM_default_default_Mat!I3*Weighting!Q9+TUM_default_default_Mat!J3*Weighting!Q10+TUM_default_default_Mat!K3*Weighting!Q11+TUM_default_default_Mat!L3*Weighting!Q12+TUM_default_default_Mat!M3*Weighting!Q13+TUM_default_default_Mat!N3*Weighting!Q14+TUM_default_default_Mat!O3*Weighting!Q15+TUM_default_default_Mat!P3*Weighting!Q16+TUM_default_default_Mat!Q3*Weighting!Q17</f>
        <v>6.8992541849623126E-2</v>
      </c>
      <c r="R3" s="6">
        <f>+TUM_default_default_Mat!B3*Weighting!R2+TUM_default_default_Mat!C3*Weighting!R3+TUM_default_default_Mat!D3*Weighting!R4+TUM_default_default_Mat!E3*Weighting!R5+TUM_default_default_Mat!F3*Weighting!R6+TUM_default_default_Mat!G3*Weighting!R7+TUM_default_default_Mat!H3*Weighting!R8+TUM_default_default_Mat!I3*Weighting!R9+TUM_default_default_Mat!J3*Weighting!R10+TUM_default_default_Mat!K3*Weighting!R11+TUM_default_default_Mat!L3*Weighting!R12+TUM_default_default_Mat!M3*Weighting!R13+TUM_default_default_Mat!N3*Weighting!R14+TUM_default_default_Mat!O3*Weighting!R15+TUM_default_default_Mat!P3*Weighting!R16+TUM_default_default_Mat!Q3*Weighting!R17</f>
        <v>0.14253500407885925</v>
      </c>
      <c r="S3" s="6">
        <f>+TUM_default_default_Mat!B3*Weighting!S2+TUM_default_default_Mat!C3*Weighting!S3+TUM_default_default_Mat!D3*Weighting!S4+TUM_default_default_Mat!E3*Weighting!S5+TUM_default_default_Mat!F3*Weighting!S6+TUM_default_default_Mat!G3*Weighting!S7+TUM_default_default_Mat!H3*Weighting!S8+TUM_default_default_Mat!I3*Weighting!S9+TUM_default_default_Mat!J3*Weighting!S10+TUM_default_default_Mat!K3*Weighting!S11+TUM_default_default_Mat!L3*Weighting!S12+TUM_default_default_Mat!M3*Weighting!S13+TUM_default_default_Mat!N3*Weighting!S14+TUM_default_default_Mat!O3*Weighting!S15+TUM_default_default_Mat!P3*Weighting!S16+TUM_default_default_Mat!Q3*Weighting!S17</f>
        <v>0.16447691455052862</v>
      </c>
      <c r="T3" s="6">
        <f>+TUM_default_default_Mat!B3*Weighting!T2+TUM_default_default_Mat!C3*Weighting!T3+TUM_default_default_Mat!D3*Weighting!T4+TUM_default_default_Mat!E3*Weighting!T5+TUM_default_default_Mat!F3*Weighting!T6+TUM_default_default_Mat!G3*Weighting!T7+TUM_default_default_Mat!H3*Weighting!T8+TUM_default_default_Mat!I3*Weighting!T9+TUM_default_default_Mat!J3*Weighting!T10+TUM_default_default_Mat!K3*Weighting!T11+TUM_default_default_Mat!L3*Weighting!T12+TUM_default_default_Mat!M3*Weighting!T13+TUM_default_default_Mat!N3*Weighting!T14+TUM_default_default_Mat!O3*Weighting!T15+TUM_default_default_Mat!P3*Weighting!T16+TUM_default_default_Mat!Q3*Weighting!T17</f>
        <v>9.1347438014495436E-2</v>
      </c>
      <c r="U3" s="6">
        <f>+TUM_default_default_Mat!B3*Weighting!U2+TUM_default_default_Mat!C3*Weighting!U3+TUM_default_default_Mat!D3*Weighting!U4+TUM_default_default_Mat!E3*Weighting!U5+TUM_default_default_Mat!F3*Weighting!U6+TUM_default_default_Mat!G3*Weighting!U7+TUM_default_default_Mat!H3*Weighting!U8+TUM_default_default_Mat!I3*Weighting!U9+TUM_default_default_Mat!J3*Weighting!U10+TUM_default_default_Mat!K3*Weighting!U11+TUM_default_default_Mat!L3*Weighting!U12+TUM_default_default_Mat!M3*Weighting!U13+TUM_default_default_Mat!N3*Weighting!U14+TUM_default_default_Mat!O3*Weighting!U15+TUM_default_default_Mat!P3*Weighting!U16+TUM_default_default_Mat!Q3*Weighting!U17</f>
        <v>2.3327025697708358E-2</v>
      </c>
      <c r="V3" s="6">
        <f>+TUM_default_default_Mat!B3*Weighting!V2+TUM_default_default_Mat!C3*Weighting!V3+TUM_default_default_Mat!D3*Weighting!V4+TUM_default_default_Mat!E3*Weighting!V5+TUM_default_default_Mat!F3*Weighting!V6+TUM_default_default_Mat!G3*Weighting!V7+TUM_default_default_Mat!H3*Weighting!V8+TUM_default_default_Mat!I3*Weighting!V9+TUM_default_default_Mat!J3*Weighting!V10+TUM_default_default_Mat!K3*Weighting!V11+TUM_default_default_Mat!L3*Weighting!V12+TUM_default_default_Mat!M3*Weighting!V13+TUM_default_default_Mat!N3*Weighting!V14+TUM_default_default_Mat!O3*Weighting!V15+TUM_default_default_Mat!P3*Weighting!V16+TUM_default_default_Mat!Q3*Weighting!V17</f>
        <v>5.2044757490746045E-2</v>
      </c>
      <c r="W3" s="6">
        <f>+TUM_default_default_Mat!B3*Weighting!W2+TUM_default_default_Mat!C3*Weighting!W3+TUM_default_default_Mat!D3*Weighting!W4+TUM_default_default_Mat!E3*Weighting!W5+TUM_default_default_Mat!F3*Weighting!W6+TUM_default_default_Mat!G3*Weighting!W7+TUM_default_default_Mat!H3*Weighting!W8+TUM_default_default_Mat!I3*Weighting!W9+TUM_default_default_Mat!J3*Weighting!W10+TUM_default_default_Mat!K3*Weighting!W11+TUM_default_default_Mat!L3*Weighting!W12+TUM_default_default_Mat!M3*Weighting!W13+TUM_default_default_Mat!N3*Weighting!W14+TUM_default_default_Mat!O3*Weighting!W15+TUM_default_default_Mat!P3*Weighting!W16+TUM_default_default_Mat!Q3*Weighting!W17</f>
        <v>8.9749389776693375E-2</v>
      </c>
      <c r="X3" s="6">
        <f>+TUM_default_default_Mat!B3*Weighting!X2+TUM_default_default_Mat!C3*Weighting!X3+TUM_default_default_Mat!D3*Weighting!X4+TUM_default_default_Mat!E3*Weighting!X5+TUM_default_default_Mat!F3*Weighting!X6+TUM_default_default_Mat!G3*Weighting!X7+TUM_default_default_Mat!H3*Weighting!X8+TUM_default_default_Mat!I3*Weighting!X9+TUM_default_default_Mat!J3*Weighting!X10+TUM_default_default_Mat!K3*Weighting!X11+TUM_default_default_Mat!L3*Weighting!X12+TUM_default_default_Mat!M3*Weighting!X13+TUM_default_default_Mat!N3*Weighting!X14+TUM_default_default_Mat!O3*Weighting!X15+TUM_default_default_Mat!P3*Weighting!X16+TUM_default_default_Mat!Q3*Weighting!X17</f>
        <v>2.1919135011484174E-2</v>
      </c>
      <c r="Y3" s="6">
        <f>+TUM_default_default_Mat!B3*Weighting!Y2+TUM_default_default_Mat!C3*Weighting!Y3+TUM_default_default_Mat!D3*Weighting!Y4+TUM_default_default_Mat!E3*Weighting!Y5+TUM_default_default_Mat!F3*Weighting!Y6+TUM_default_default_Mat!G3*Weighting!Y7+TUM_default_default_Mat!H3*Weighting!Y8+TUM_default_default_Mat!I3*Weighting!Y9+TUM_default_default_Mat!J3*Weighting!Y10+TUM_default_default_Mat!K3*Weighting!Y11+TUM_default_default_Mat!L3*Weighting!Y12+TUM_default_default_Mat!M3*Weighting!Y13+TUM_default_default_Mat!N3*Weighting!Y14+TUM_default_default_Mat!O3*Weighting!Y15+TUM_default_default_Mat!P3*Weighting!Y16+TUM_default_default_Mat!Q3*Weighting!Y17</f>
        <v>2.7653800100644225E-2</v>
      </c>
      <c r="Z3" s="6">
        <f>+TUM_default_default_Mat!B3*Weighting!Z2+TUM_default_default_Mat!C3*Weighting!Z3+TUM_default_default_Mat!D3*Weighting!Z4+TUM_default_default_Mat!E3*Weighting!Z5+TUM_default_default_Mat!F3*Weighting!Z6+TUM_default_default_Mat!G3*Weighting!Z7+TUM_default_default_Mat!H3*Weighting!Z8+TUM_default_default_Mat!I3*Weighting!Z9+TUM_default_default_Mat!J3*Weighting!Z10+TUM_default_default_Mat!K3*Weighting!Z11+TUM_default_default_Mat!L3*Weighting!Z12+TUM_default_default_Mat!M3*Weighting!Z13+TUM_default_default_Mat!N3*Weighting!Z14+TUM_default_default_Mat!O3*Weighting!Z15+TUM_default_default_Mat!P3*Weighting!Z16+TUM_default_default_Mat!Q3*Weighting!Z17</f>
        <v>2.8489420201960009E-2</v>
      </c>
      <c r="AA3" s="6">
        <f>+TUM_default_default_Mat!B3*Weighting!AA2+TUM_default_default_Mat!C3*Weighting!AA3+TUM_default_default_Mat!D3*Weighting!AA4+TUM_default_default_Mat!E3*Weighting!AA5+TUM_default_default_Mat!F3*Weighting!AA6+TUM_default_default_Mat!G3*Weighting!AA7+TUM_default_default_Mat!H3*Weighting!AA8+TUM_default_default_Mat!I3*Weighting!AA9+TUM_default_default_Mat!J3*Weighting!AA10+TUM_default_default_Mat!K3*Weighting!AA11+TUM_default_default_Mat!L3*Weighting!AA12+TUM_default_default_Mat!M3*Weighting!AA13+TUM_default_default_Mat!N3*Weighting!AA14+TUM_default_default_Mat!O3*Weighting!AA15+TUM_default_default_Mat!P3*Weighting!AA16+TUM_default_default_Mat!Q3*Weighting!AA17</f>
        <v>0.99694595964317478</v>
      </c>
    </row>
    <row r="4" spans="1:27" x14ac:dyDescent="0.35">
      <c r="A4" s="5" t="s">
        <v>3</v>
      </c>
      <c r="B4" s="6">
        <f ca="1">+TUM_default_default_Mat!B4*Weighting!B2+TUM_default_default_Mat!C4*Weighting!B3+TUM_default_default_Mat!D4*Weighting!B4+TUM_default_default_Mat!E4*Weighting!B5+TUM_default_default_Mat!F4*Weighting!B6+TUM_default_default_Mat!G4*Weighting!B7+TUM_default_default_Mat!H4*Weighting!B8+TUM_default_default_Mat!I4*Weighting!B9+TUM_default_default_Mat!J4*Weighting!B10+TUM_default_default_Mat!K4*Weighting!B11+TUM_default_default_Mat!L4*Weighting!B12+TUM_default_default_Mat!M4*Weighting!B13+TUM_default_default_Mat!N4*Weighting!B14+TUM_default_default_Mat!O4*Weighting!B15+TUM_default_default_Mat!P4*Weighting!B16+TUM_default_default_Mat!Q4*Weighting!B17</f>
        <v>0.64180951671500808</v>
      </c>
      <c r="C4" s="6">
        <f ca="1">+TUM_default_default_Mat!B4*Weighting!C2+TUM_default_default_Mat!C4*Weighting!C3+TUM_default_default_Mat!D4*Weighting!C4+TUM_default_default_Mat!E4*Weighting!C5+TUM_default_default_Mat!F4*Weighting!C6+TUM_default_default_Mat!G4*Weighting!C7+TUM_default_default_Mat!H4*Weighting!C8+TUM_default_default_Mat!I4*Weighting!C9+TUM_default_default_Mat!J4*Weighting!C10+TUM_default_default_Mat!K4*Weighting!C11+TUM_default_default_Mat!L4*Weighting!C12+TUM_default_default_Mat!M4*Weighting!C13+TUM_default_default_Mat!N4*Weighting!C14+TUM_default_default_Mat!O4*Weighting!C15+TUM_default_default_Mat!P4*Weighting!C16+TUM_default_default_Mat!Q4*Weighting!C17</f>
        <v>0.4521670601102345</v>
      </c>
      <c r="D4" s="6">
        <f ca="1">+TUM_default_default_Mat!B4*Weighting!D2+TUM_default_default_Mat!C4*Weighting!D3+TUM_default_default_Mat!D4*Weighting!D4+TUM_default_default_Mat!E4*Weighting!D5+TUM_default_default_Mat!F4*Weighting!D6+TUM_default_default_Mat!G4*Weighting!D7+TUM_default_default_Mat!H4*Weighting!D8+TUM_default_default_Mat!I4*Weighting!D9+TUM_default_default_Mat!J4*Weighting!D10+TUM_default_default_Mat!K4*Weighting!D11+TUM_default_default_Mat!L4*Weighting!D12+TUM_default_default_Mat!M4*Weighting!D13+TUM_default_default_Mat!N4*Weighting!D14+TUM_default_default_Mat!O4*Weighting!D15+TUM_default_default_Mat!P4*Weighting!D16+TUM_default_default_Mat!Q4*Weighting!D17</f>
        <v>0.63104031542028516</v>
      </c>
      <c r="E4" s="6">
        <f ca="1">+TUM_default_default_Mat!B4*Weighting!E2+TUM_default_default_Mat!C4*Weighting!E3+TUM_default_default_Mat!D4*Weighting!E4+TUM_default_default_Mat!E4*Weighting!E5+TUM_default_default_Mat!F4*Weighting!E6+TUM_default_default_Mat!G4*Weighting!E7+TUM_default_default_Mat!H4*Weighting!E8+TUM_default_default_Mat!I4*Weighting!E9+TUM_default_default_Mat!J4*Weighting!E10+TUM_default_default_Mat!K4*Weighting!E11+TUM_default_default_Mat!L4*Weighting!E12+TUM_default_default_Mat!M4*Weighting!E13+TUM_default_default_Mat!N4*Weighting!E14+TUM_default_default_Mat!O4*Weighting!E15+TUM_default_default_Mat!P4*Weighting!E16+TUM_default_default_Mat!Q4*Weighting!E17</f>
        <v>0.21936626409560472</v>
      </c>
      <c r="F4" s="6">
        <f ca="1">+TUM_default_default_Mat!B4*Weighting!F2+TUM_default_default_Mat!C4*Weighting!F3+TUM_default_default_Mat!D4*Weighting!F4+TUM_default_default_Mat!E4*Weighting!F5+TUM_default_default_Mat!F4*Weighting!F6+TUM_default_default_Mat!G4*Weighting!F7+TUM_default_default_Mat!H4*Weighting!F8+TUM_default_default_Mat!I4*Weighting!F9+TUM_default_default_Mat!J4*Weighting!F10+TUM_default_default_Mat!K4*Weighting!F11+TUM_default_default_Mat!L4*Weighting!F12+TUM_default_default_Mat!M4*Weighting!F13+TUM_default_default_Mat!N4*Weighting!F14+TUM_default_default_Mat!O4*Weighting!F15+TUM_default_default_Mat!P4*Weighting!F16+TUM_default_default_Mat!Q4*Weighting!F17</f>
        <v>0.5340290402156993</v>
      </c>
      <c r="G4" s="6">
        <f>+TUM_default_default_Mat!B4*Weighting!G2+TUM_default_default_Mat!C4*Weighting!G3+TUM_default_default_Mat!D4*Weighting!G4+TUM_default_default_Mat!E4*Weighting!G5+TUM_default_default_Mat!F4*Weighting!G6+TUM_default_default_Mat!G4*Weighting!G7+TUM_default_default_Mat!H4*Weighting!G8+TUM_default_default_Mat!I4*Weighting!G9+TUM_default_default_Mat!J4*Weighting!G10+TUM_default_default_Mat!K4*Weighting!G11+TUM_default_default_Mat!L4*Weighting!G12+TUM_default_default_Mat!M4*Weighting!G13+TUM_default_default_Mat!N4*Weighting!G14+TUM_default_default_Mat!O4*Weighting!G15+TUM_default_default_Mat!P4*Weighting!G16+TUM_default_default_Mat!Q4*Weighting!G17</f>
        <v>0.33224963685032932</v>
      </c>
      <c r="H4" s="6">
        <f>+TUM_default_default_Mat!B4*Weighting!H2+TUM_default_default_Mat!C4*Weighting!H3+TUM_default_default_Mat!D4*Weighting!H4+TUM_default_default_Mat!E4*Weighting!H5+TUM_default_default_Mat!F4*Weighting!H6+TUM_default_default_Mat!G4*Weighting!H7+TUM_default_default_Mat!H4*Weighting!H8+TUM_default_default_Mat!I4*Weighting!H9+TUM_default_default_Mat!J4*Weighting!H10+TUM_default_default_Mat!K4*Weighting!H11+TUM_default_default_Mat!L4*Weighting!H12+TUM_default_default_Mat!M4*Weighting!H13+TUM_default_default_Mat!N4*Weighting!H14+TUM_default_default_Mat!O4*Weighting!H15+TUM_default_default_Mat!P4*Weighting!H16+TUM_default_default_Mat!Q4*Weighting!H17</f>
        <v>0.33723500271859552</v>
      </c>
      <c r="I4" s="6">
        <f>+TUM_default_default_Mat!B4*Weighting!I2+TUM_default_default_Mat!C4*Weighting!I3+TUM_default_default_Mat!D4*Weighting!I4+TUM_default_default_Mat!E4*Weighting!I5+TUM_default_default_Mat!F4*Weighting!I6+TUM_default_default_Mat!G4*Weighting!I7+TUM_default_default_Mat!H4*Weighting!I8+TUM_default_default_Mat!I4*Weighting!I9+TUM_default_default_Mat!J4*Weighting!I10+TUM_default_default_Mat!K4*Weighting!I11+TUM_default_default_Mat!L4*Weighting!I12+TUM_default_default_Mat!M4*Weighting!I13+TUM_default_default_Mat!N4*Weighting!I14+TUM_default_default_Mat!O4*Weighting!I15+TUM_default_default_Mat!P4*Weighting!I16+TUM_default_default_Mat!Q4*Weighting!I17</f>
        <v>0.32944491352343785</v>
      </c>
      <c r="J4" s="6">
        <f>+TUM_default_default_Mat!B4*Weighting!J2+TUM_default_default_Mat!C4*Weighting!J3+TUM_default_default_Mat!D4*Weighting!J4+TUM_default_default_Mat!E4*Weighting!J5+TUM_default_default_Mat!F4*Weighting!J6+TUM_default_default_Mat!G4*Weighting!J7+TUM_default_default_Mat!H4*Weighting!J8+TUM_default_default_Mat!I4*Weighting!J9+TUM_default_default_Mat!J4*Weighting!J10+TUM_default_default_Mat!K4*Weighting!J11+TUM_default_default_Mat!L4*Weighting!J12+TUM_default_default_Mat!M4*Weighting!J13+TUM_default_default_Mat!N4*Weighting!J14+TUM_default_default_Mat!O4*Weighting!J15+TUM_default_default_Mat!P4*Weighting!J16+TUM_default_default_Mat!Q4*Weighting!J17</f>
        <v>0.20764376499049572</v>
      </c>
      <c r="K4" s="6">
        <f>+TUM_default_default_Mat!B4*Weighting!K2+TUM_default_default_Mat!C4*Weighting!K3+TUM_default_default_Mat!D4*Weighting!K4+TUM_default_default_Mat!E4*Weighting!K5+TUM_default_default_Mat!F4*Weighting!K6+TUM_default_default_Mat!G4*Weighting!K7+TUM_default_default_Mat!H4*Weighting!K8+TUM_default_default_Mat!I4*Weighting!K9+TUM_default_default_Mat!J4*Weighting!K10+TUM_default_default_Mat!K4*Weighting!K11+TUM_default_default_Mat!L4*Weighting!K12+TUM_default_default_Mat!M4*Weighting!K13+TUM_default_default_Mat!N4*Weighting!K14+TUM_default_default_Mat!O4*Weighting!K15+TUM_default_default_Mat!P4*Weighting!K16+TUM_default_default_Mat!Q4*Weighting!K17</f>
        <v>0.30627778645164888</v>
      </c>
      <c r="L4" s="6">
        <f>+TUM_default_default_Mat!B4*Weighting!L2+TUM_default_default_Mat!C4*Weighting!L3+TUM_default_default_Mat!D4*Weighting!L4+TUM_default_default_Mat!E4*Weighting!L5+TUM_default_default_Mat!F4*Weighting!L6+TUM_default_default_Mat!G4*Weighting!L7+TUM_default_default_Mat!H4*Weighting!L8+TUM_default_default_Mat!I4*Weighting!L9+TUM_default_default_Mat!J4*Weighting!L10+TUM_default_default_Mat!K4*Weighting!L11+TUM_default_default_Mat!L4*Weighting!L12+TUM_default_default_Mat!M4*Weighting!L13+TUM_default_default_Mat!N4*Weighting!L14+TUM_default_default_Mat!O4*Weighting!L15+TUM_default_default_Mat!P4*Weighting!L16+TUM_default_default_Mat!Q4*Weighting!L17</f>
        <v>0.212693125616846</v>
      </c>
      <c r="M4" s="6">
        <f>+TUM_default_default_Mat!B4*Weighting!M2+TUM_default_default_Mat!C4*Weighting!M3+TUM_default_default_Mat!D4*Weighting!M4+TUM_default_default_Mat!E4*Weighting!M5+TUM_default_default_Mat!F4*Weighting!M6+TUM_default_default_Mat!G4*Weighting!M7+TUM_default_default_Mat!H4*Weighting!M8+TUM_default_default_Mat!I4*Weighting!M9+TUM_default_default_Mat!J4*Weighting!M10+TUM_default_default_Mat!K4*Weighting!M11+TUM_default_default_Mat!L4*Weighting!M12+TUM_default_default_Mat!M4*Weighting!M13+TUM_default_default_Mat!N4*Weighting!M14+TUM_default_default_Mat!O4*Weighting!M15+TUM_default_default_Mat!P4*Weighting!M16+TUM_default_default_Mat!Q4*Weighting!M17</f>
        <v>8.8589769513818098E-2</v>
      </c>
      <c r="N4" s="6">
        <f>+TUM_default_default_Mat!B4*Weighting!N2+TUM_default_default_Mat!C4*Weighting!N3+TUM_default_default_Mat!D4*Weighting!N4+TUM_default_default_Mat!E4*Weighting!N5+TUM_default_default_Mat!F4*Weighting!N6+TUM_default_default_Mat!G4*Weighting!N7+TUM_default_default_Mat!H4*Weighting!N8+TUM_default_default_Mat!I4*Weighting!N9+TUM_default_default_Mat!J4*Weighting!N10+TUM_default_default_Mat!K4*Weighting!N11+TUM_default_default_Mat!L4*Weighting!N12+TUM_default_default_Mat!M4*Weighting!N13+TUM_default_default_Mat!N4*Weighting!N14+TUM_default_default_Mat!O4*Weighting!N15+TUM_default_default_Mat!P4*Weighting!N16+TUM_default_default_Mat!Q4*Weighting!N17</f>
        <v>1.1312938890936244</v>
      </c>
      <c r="O4" s="6">
        <f>+TUM_default_default_Mat!B4*Weighting!O2+TUM_default_default_Mat!C4*Weighting!O3+TUM_default_default_Mat!D4*Weighting!O4+TUM_default_default_Mat!E4*Weighting!O5+TUM_default_default_Mat!F4*Weighting!O6+TUM_default_default_Mat!G4*Weighting!O7+TUM_default_default_Mat!H4*Weighting!O8+TUM_default_default_Mat!I4*Weighting!O9+TUM_default_default_Mat!J4*Weighting!O10+TUM_default_default_Mat!K4*Weighting!O11+TUM_default_default_Mat!L4*Weighting!O12+TUM_default_default_Mat!M4*Weighting!O13+TUM_default_default_Mat!N4*Weighting!O14+TUM_default_default_Mat!O4*Weighting!O15+TUM_default_default_Mat!P4*Weighting!O16+TUM_default_default_Mat!Q4*Weighting!O17</f>
        <v>0.29933206700418213</v>
      </c>
      <c r="P4" s="6">
        <f>+TUM_default_default_Mat!B4*Weighting!P2+TUM_default_default_Mat!C4*Weighting!P3+TUM_default_default_Mat!D4*Weighting!P4+TUM_default_default_Mat!E4*Weighting!P5+TUM_default_default_Mat!F4*Weighting!P6+TUM_default_default_Mat!G4*Weighting!P7+TUM_default_default_Mat!H4*Weighting!P8+TUM_default_default_Mat!I4*Weighting!P9+TUM_default_default_Mat!J4*Weighting!P10+TUM_default_default_Mat!K4*Weighting!P11+TUM_default_default_Mat!L4*Weighting!P12+TUM_default_default_Mat!M4*Weighting!P13+TUM_default_default_Mat!N4*Weighting!P14+TUM_default_default_Mat!O4*Weighting!P15+TUM_default_default_Mat!P4*Weighting!P16+TUM_default_default_Mat!Q4*Weighting!P17</f>
        <v>0.16912256554496535</v>
      </c>
      <c r="Q4" s="6">
        <f>+TUM_default_default_Mat!B4*Weighting!Q2+TUM_default_default_Mat!C4*Weighting!Q3+TUM_default_default_Mat!D4*Weighting!Q4+TUM_default_default_Mat!E4*Weighting!Q5+TUM_default_default_Mat!F4*Weighting!Q6+TUM_default_default_Mat!G4*Weighting!Q7+TUM_default_default_Mat!H4*Weighting!Q8+TUM_default_default_Mat!I4*Weighting!Q9+TUM_default_default_Mat!J4*Weighting!Q10+TUM_default_default_Mat!K4*Weighting!Q11+TUM_default_default_Mat!L4*Weighting!Q12+TUM_default_default_Mat!M4*Weighting!Q13+TUM_default_default_Mat!N4*Weighting!Q14+TUM_default_default_Mat!O4*Weighting!Q15+TUM_default_default_Mat!P4*Weighting!Q16+TUM_default_default_Mat!Q4*Weighting!Q17</f>
        <v>0.1379850836992462</v>
      </c>
      <c r="R4" s="6">
        <f>+TUM_default_default_Mat!B4*Weighting!R2+TUM_default_default_Mat!C4*Weighting!R3+TUM_default_default_Mat!D4*Weighting!R4+TUM_default_default_Mat!E4*Weighting!R5+TUM_default_default_Mat!F4*Weighting!R6+TUM_default_default_Mat!G4*Weighting!R7+TUM_default_default_Mat!H4*Weighting!R8+TUM_default_default_Mat!I4*Weighting!R9+TUM_default_default_Mat!J4*Weighting!R10+TUM_default_default_Mat!K4*Weighting!R11+TUM_default_default_Mat!L4*Weighting!R12+TUM_default_default_Mat!M4*Weighting!R13+TUM_default_default_Mat!N4*Weighting!R14+TUM_default_default_Mat!O4*Weighting!R15+TUM_default_default_Mat!P4*Weighting!R16+TUM_default_default_Mat!Q4*Weighting!R17</f>
        <v>0.28507000815771838</v>
      </c>
      <c r="S4" s="6">
        <f>+TUM_default_default_Mat!B4*Weighting!S2+TUM_default_default_Mat!C4*Weighting!S3+TUM_default_default_Mat!D4*Weighting!S4+TUM_default_default_Mat!E4*Weighting!S5+TUM_default_default_Mat!F4*Weighting!S6+TUM_default_default_Mat!G4*Weighting!S7+TUM_default_default_Mat!H4*Weighting!S8+TUM_default_default_Mat!I4*Weighting!S9+TUM_default_default_Mat!J4*Weighting!S10+TUM_default_default_Mat!K4*Weighting!S11+TUM_default_default_Mat!L4*Weighting!S12+TUM_default_default_Mat!M4*Weighting!S13+TUM_default_default_Mat!N4*Weighting!S14+TUM_default_default_Mat!O4*Weighting!S15+TUM_default_default_Mat!P4*Weighting!S16+TUM_default_default_Mat!Q4*Weighting!S17</f>
        <v>0.32895382910105708</v>
      </c>
      <c r="T4" s="6">
        <f>+TUM_default_default_Mat!B4*Weighting!T2+TUM_default_default_Mat!C4*Weighting!T3+TUM_default_default_Mat!D4*Weighting!T4+TUM_default_default_Mat!E4*Weighting!T5+TUM_default_default_Mat!F4*Weighting!T6+TUM_default_default_Mat!G4*Weighting!T7+TUM_default_default_Mat!H4*Weighting!T8+TUM_default_default_Mat!I4*Weighting!T9+TUM_default_default_Mat!J4*Weighting!T10+TUM_default_default_Mat!K4*Weighting!T11+TUM_default_default_Mat!L4*Weighting!T12+TUM_default_default_Mat!M4*Weighting!T13+TUM_default_default_Mat!N4*Weighting!T14+TUM_default_default_Mat!O4*Weighting!T15+TUM_default_default_Mat!P4*Weighting!T16+TUM_default_default_Mat!Q4*Weighting!T17</f>
        <v>0.18269487602899079</v>
      </c>
      <c r="U4" s="6">
        <f>+TUM_default_default_Mat!B4*Weighting!U2+TUM_default_default_Mat!C4*Weighting!U3+TUM_default_default_Mat!D4*Weighting!U4+TUM_default_default_Mat!E4*Weighting!U5+TUM_default_default_Mat!F4*Weighting!U6+TUM_default_default_Mat!G4*Weighting!U7+TUM_default_default_Mat!H4*Weighting!U8+TUM_default_default_Mat!I4*Weighting!U9+TUM_default_default_Mat!J4*Weighting!U10+TUM_default_default_Mat!K4*Weighting!U11+TUM_default_default_Mat!L4*Weighting!U12+TUM_default_default_Mat!M4*Weighting!U13+TUM_default_default_Mat!N4*Weighting!U14+TUM_default_default_Mat!O4*Weighting!U15+TUM_default_default_Mat!P4*Weighting!U16+TUM_default_default_Mat!Q4*Weighting!U17</f>
        <v>4.6654051395416694E-2</v>
      </c>
      <c r="V4" s="6">
        <f>+TUM_default_default_Mat!B4*Weighting!V2+TUM_default_default_Mat!C4*Weighting!V3+TUM_default_default_Mat!D4*Weighting!V4+TUM_default_default_Mat!E4*Weighting!V5+TUM_default_default_Mat!F4*Weighting!V6+TUM_default_default_Mat!G4*Weighting!V7+TUM_default_default_Mat!H4*Weighting!V8+TUM_default_default_Mat!I4*Weighting!V9+TUM_default_default_Mat!J4*Weighting!V10+TUM_default_default_Mat!K4*Weighting!V11+TUM_default_default_Mat!L4*Weighting!V12+TUM_default_default_Mat!M4*Weighting!V13+TUM_default_default_Mat!N4*Weighting!V14+TUM_default_default_Mat!O4*Weighting!V15+TUM_default_default_Mat!P4*Weighting!V16+TUM_default_default_Mat!Q4*Weighting!V17</f>
        <v>0.10408951498149205</v>
      </c>
      <c r="W4" s="6">
        <f>+TUM_default_default_Mat!B4*Weighting!W2+TUM_default_default_Mat!C4*Weighting!W3+TUM_default_default_Mat!D4*Weighting!W4+TUM_default_default_Mat!E4*Weighting!W5+TUM_default_default_Mat!F4*Weighting!W6+TUM_default_default_Mat!G4*Weighting!W7+TUM_default_default_Mat!H4*Weighting!W8+TUM_default_default_Mat!I4*Weighting!W9+TUM_default_default_Mat!J4*Weighting!W10+TUM_default_default_Mat!K4*Weighting!W11+TUM_default_default_Mat!L4*Weighting!W12+TUM_default_default_Mat!M4*Weighting!W13+TUM_default_default_Mat!N4*Weighting!W14+TUM_default_default_Mat!O4*Weighting!W15+TUM_default_default_Mat!P4*Weighting!W16+TUM_default_default_Mat!Q4*Weighting!W17</f>
        <v>0.17949877955338667</v>
      </c>
      <c r="X4" s="6">
        <f>+TUM_default_default_Mat!B4*Weighting!X2+TUM_default_default_Mat!C4*Weighting!X3+TUM_default_default_Mat!D4*Weighting!X4+TUM_default_default_Mat!E4*Weighting!X5+TUM_default_default_Mat!F4*Weighting!X6+TUM_default_default_Mat!G4*Weighting!X7+TUM_default_default_Mat!H4*Weighting!X8+TUM_default_default_Mat!I4*Weighting!X9+TUM_default_default_Mat!J4*Weighting!X10+TUM_default_default_Mat!K4*Weighting!X11+TUM_default_default_Mat!L4*Weighting!X12+TUM_default_default_Mat!M4*Weighting!X13+TUM_default_default_Mat!N4*Weighting!X14+TUM_default_default_Mat!O4*Weighting!X15+TUM_default_default_Mat!P4*Weighting!X16+TUM_default_default_Mat!Q4*Weighting!X17</f>
        <v>4.3838270022968327E-2</v>
      </c>
      <c r="Y4" s="6">
        <f>+TUM_default_default_Mat!B4*Weighting!Y2+TUM_default_default_Mat!C4*Weighting!Y3+TUM_default_default_Mat!D4*Weighting!Y4+TUM_default_default_Mat!E4*Weighting!Y5+TUM_default_default_Mat!F4*Weighting!Y6+TUM_default_default_Mat!G4*Weighting!Y7+TUM_default_default_Mat!H4*Weighting!Y8+TUM_default_default_Mat!I4*Weighting!Y9+TUM_default_default_Mat!J4*Weighting!Y10+TUM_default_default_Mat!K4*Weighting!Y11+TUM_default_default_Mat!L4*Weighting!Y12+TUM_default_default_Mat!M4*Weighting!Y13+TUM_default_default_Mat!N4*Weighting!Y14+TUM_default_default_Mat!O4*Weighting!Y15+TUM_default_default_Mat!P4*Weighting!Y16+TUM_default_default_Mat!Q4*Weighting!Y17</f>
        <v>5.5307600201288422E-2</v>
      </c>
      <c r="Z4" s="6">
        <f>+TUM_default_default_Mat!B4*Weighting!Z2+TUM_default_default_Mat!C4*Weighting!Z3+TUM_default_default_Mat!D4*Weighting!Z4+TUM_default_default_Mat!E4*Weighting!Z5+TUM_default_default_Mat!F4*Weighting!Z6+TUM_default_default_Mat!G4*Weighting!Z7+TUM_default_default_Mat!H4*Weighting!Z8+TUM_default_default_Mat!I4*Weighting!Z9+TUM_default_default_Mat!J4*Weighting!Z10+TUM_default_default_Mat!K4*Weighting!Z11+TUM_default_default_Mat!L4*Weighting!Z12+TUM_default_default_Mat!M4*Weighting!Z13+TUM_default_default_Mat!N4*Weighting!Z14+TUM_default_default_Mat!O4*Weighting!Z15+TUM_default_default_Mat!P4*Weighting!Z16+TUM_default_default_Mat!Q4*Weighting!Z17</f>
        <v>5.6978840403919991E-2</v>
      </c>
      <c r="AA4" s="6">
        <f>+TUM_default_default_Mat!B4*Weighting!AA2+TUM_default_default_Mat!C4*Weighting!AA3+TUM_default_default_Mat!D4*Weighting!AA4+TUM_default_default_Mat!E4*Weighting!AA5+TUM_default_default_Mat!F4*Weighting!AA6+TUM_default_default_Mat!G4*Weighting!AA7+TUM_default_default_Mat!H4*Weighting!AA8+TUM_default_default_Mat!I4*Weighting!AA9+TUM_default_default_Mat!J4*Weighting!AA10+TUM_default_default_Mat!K4*Weighting!AA11+TUM_default_default_Mat!L4*Weighting!AA12+TUM_default_default_Mat!M4*Weighting!AA13+TUM_default_default_Mat!N4*Weighting!AA14+TUM_default_default_Mat!O4*Weighting!AA15+TUM_default_default_Mat!P4*Weighting!AA16+TUM_default_default_Mat!Q4*Weighting!AA17</f>
        <v>1.9938919192863487</v>
      </c>
    </row>
    <row r="5" spans="1:27" x14ac:dyDescent="0.35">
      <c r="A5" s="5" t="s">
        <v>4</v>
      </c>
      <c r="B5" s="6">
        <f ca="1">+TUM_default_default_Mat!B5*Weighting!B2+TUM_default_default_Mat!C5*Weighting!B3+TUM_default_default_Mat!D5*Weighting!B4+TUM_default_default_Mat!E5*Weighting!B5+TUM_default_default_Mat!F5*Weighting!B6+TUM_default_default_Mat!G5*Weighting!B7+TUM_default_default_Mat!H5*Weighting!B8+TUM_default_default_Mat!I5*Weighting!B9+TUM_default_default_Mat!J5*Weighting!B10+TUM_default_default_Mat!K5*Weighting!B11+TUM_default_default_Mat!L5*Weighting!B12+TUM_default_default_Mat!M5*Weighting!B13+TUM_default_default_Mat!N5*Weighting!B14+TUM_default_default_Mat!O5*Weighting!B15+TUM_default_default_Mat!P5*Weighting!B16+TUM_default_default_Mat!Q5*Weighting!B17</f>
        <v>0.96271427507251239</v>
      </c>
      <c r="C5" s="6">
        <f ca="1">+TUM_default_default_Mat!B5*Weighting!C2+TUM_default_default_Mat!C5*Weighting!C3+TUM_default_default_Mat!D5*Weighting!C4+TUM_default_default_Mat!E5*Weighting!C5+TUM_default_default_Mat!F5*Weighting!C6+TUM_default_default_Mat!G5*Weighting!C7+TUM_default_default_Mat!H5*Weighting!C8+TUM_default_default_Mat!I5*Weighting!C9+TUM_default_default_Mat!J5*Weighting!C10+TUM_default_default_Mat!K5*Weighting!C11+TUM_default_default_Mat!L5*Weighting!C12+TUM_default_default_Mat!M5*Weighting!C13+TUM_default_default_Mat!N5*Weighting!C14+TUM_default_default_Mat!O5*Weighting!C15+TUM_default_default_Mat!P5*Weighting!C16+TUM_default_default_Mat!Q5*Weighting!C17</f>
        <v>0.67825059016535172</v>
      </c>
      <c r="D5" s="6">
        <f ca="1">+TUM_default_default_Mat!B5*Weighting!D2+TUM_default_default_Mat!C5*Weighting!D3+TUM_default_default_Mat!D5*Weighting!D4+TUM_default_default_Mat!E5*Weighting!D5+TUM_default_default_Mat!F5*Weighting!D6+TUM_default_default_Mat!G5*Weighting!D7+TUM_default_default_Mat!H5*Weighting!D8+TUM_default_default_Mat!I5*Weighting!D9+TUM_default_default_Mat!J5*Weighting!D10+TUM_default_default_Mat!K5*Weighting!D11+TUM_default_default_Mat!L5*Weighting!D12+TUM_default_default_Mat!M5*Weighting!D13+TUM_default_default_Mat!N5*Weighting!D14+TUM_default_default_Mat!O5*Weighting!D15+TUM_default_default_Mat!P5*Weighting!D16+TUM_default_default_Mat!Q5*Weighting!D17</f>
        <v>0.94656047313042779</v>
      </c>
      <c r="E5" s="6">
        <f ca="1">+TUM_default_default_Mat!B5*Weighting!E2+TUM_default_default_Mat!C5*Weighting!E3+TUM_default_default_Mat!D5*Weighting!E4+TUM_default_default_Mat!E5*Weighting!E5+TUM_default_default_Mat!F5*Weighting!E6+TUM_default_default_Mat!G5*Weighting!E7+TUM_default_default_Mat!H5*Weighting!E8+TUM_default_default_Mat!I5*Weighting!E9+TUM_default_default_Mat!J5*Weighting!E10+TUM_default_default_Mat!K5*Weighting!E11+TUM_default_default_Mat!L5*Weighting!E12+TUM_default_default_Mat!M5*Weighting!E13+TUM_default_default_Mat!N5*Weighting!E14+TUM_default_default_Mat!O5*Weighting!E15+TUM_default_default_Mat!P5*Weighting!E16+TUM_default_default_Mat!Q5*Weighting!E17</f>
        <v>0.32904939614340711</v>
      </c>
      <c r="F5" s="6">
        <f ca="1">+TUM_default_default_Mat!B5*Weighting!F2+TUM_default_default_Mat!C5*Weighting!F3+TUM_default_default_Mat!D5*Weighting!F4+TUM_default_default_Mat!E5*Weighting!F5+TUM_default_default_Mat!F5*Weighting!F6+TUM_default_default_Mat!G5*Weighting!F7+TUM_default_default_Mat!H5*Weighting!F8+TUM_default_default_Mat!I5*Weighting!F9+TUM_default_default_Mat!J5*Weighting!F10+TUM_default_default_Mat!K5*Weighting!F11+TUM_default_default_Mat!L5*Weighting!F12+TUM_default_default_Mat!M5*Weighting!F13+TUM_default_default_Mat!N5*Weighting!F14+TUM_default_default_Mat!O5*Weighting!F15+TUM_default_default_Mat!P5*Weighting!F16+TUM_default_default_Mat!Q5*Weighting!F17</f>
        <v>0.80104356032354884</v>
      </c>
      <c r="G5" s="6">
        <f>+TUM_default_default_Mat!B5*Weighting!G2+TUM_default_default_Mat!C5*Weighting!G3+TUM_default_default_Mat!D5*Weighting!G4+TUM_default_default_Mat!E5*Weighting!G5+TUM_default_default_Mat!F5*Weighting!G6+TUM_default_default_Mat!G5*Weighting!G7+TUM_default_default_Mat!H5*Weighting!G8+TUM_default_default_Mat!I5*Weighting!G9+TUM_default_default_Mat!J5*Weighting!G10+TUM_default_default_Mat!K5*Weighting!G11+TUM_default_default_Mat!L5*Weighting!G12+TUM_default_default_Mat!M5*Weighting!G13+TUM_default_default_Mat!N5*Weighting!G14+TUM_default_default_Mat!O5*Weighting!G15+TUM_default_default_Mat!P5*Weighting!G16+TUM_default_default_Mat!Q5*Weighting!G17</f>
        <v>0.49837445527549407</v>
      </c>
      <c r="H5" s="6">
        <f>+TUM_default_default_Mat!B5*Weighting!H2+TUM_default_default_Mat!C5*Weighting!H3+TUM_default_default_Mat!D5*Weighting!H4+TUM_default_default_Mat!E5*Weighting!H5+TUM_default_default_Mat!F5*Weighting!H6+TUM_default_default_Mat!G5*Weighting!H7+TUM_default_default_Mat!H5*Weighting!H8+TUM_default_default_Mat!I5*Weighting!H9+TUM_default_default_Mat!J5*Weighting!H10+TUM_default_default_Mat!K5*Weighting!H11+TUM_default_default_Mat!L5*Weighting!H12+TUM_default_default_Mat!M5*Weighting!H13+TUM_default_default_Mat!N5*Weighting!H14+TUM_default_default_Mat!O5*Weighting!H15+TUM_default_default_Mat!P5*Weighting!H16+TUM_default_default_Mat!Q5*Weighting!H17</f>
        <v>0.50585250407789339</v>
      </c>
      <c r="I5" s="6">
        <f>+TUM_default_default_Mat!B5*Weighting!I2+TUM_default_default_Mat!C5*Weighting!I3+TUM_default_default_Mat!D5*Weighting!I4+TUM_default_default_Mat!E5*Weighting!I5+TUM_default_default_Mat!F5*Weighting!I6+TUM_default_default_Mat!G5*Weighting!I7+TUM_default_default_Mat!H5*Weighting!I8+TUM_default_default_Mat!I5*Weighting!I9+TUM_default_default_Mat!J5*Weighting!I10+TUM_default_default_Mat!K5*Weighting!I11+TUM_default_default_Mat!L5*Weighting!I12+TUM_default_default_Mat!M5*Weighting!I13+TUM_default_default_Mat!N5*Weighting!I14+TUM_default_default_Mat!O5*Weighting!I15+TUM_default_default_Mat!P5*Weighting!I16+TUM_default_default_Mat!Q5*Weighting!I17</f>
        <v>0.49416737028515689</v>
      </c>
      <c r="J5" s="6">
        <f>+TUM_default_default_Mat!B5*Weighting!J2+TUM_default_default_Mat!C5*Weighting!J3+TUM_default_default_Mat!D5*Weighting!J4+TUM_default_default_Mat!E5*Weighting!J5+TUM_default_default_Mat!F5*Weighting!J6+TUM_default_default_Mat!G5*Weighting!J7+TUM_default_default_Mat!H5*Weighting!J8+TUM_default_default_Mat!I5*Weighting!J9+TUM_default_default_Mat!J5*Weighting!J10+TUM_default_default_Mat!K5*Weighting!J11+TUM_default_default_Mat!L5*Weighting!J12+TUM_default_default_Mat!M5*Weighting!J13+TUM_default_default_Mat!N5*Weighting!J14+TUM_default_default_Mat!O5*Weighting!J15+TUM_default_default_Mat!P5*Weighting!J16+TUM_default_default_Mat!Q5*Weighting!J17</f>
        <v>0.31146564748574368</v>
      </c>
      <c r="K5" s="6">
        <f>+TUM_default_default_Mat!B5*Weighting!K2+TUM_default_default_Mat!C5*Weighting!K3+TUM_default_default_Mat!D5*Weighting!K4+TUM_default_default_Mat!E5*Weighting!K5+TUM_default_default_Mat!F5*Weighting!K6+TUM_default_default_Mat!G5*Weighting!K7+TUM_default_default_Mat!H5*Weighting!K8+TUM_default_default_Mat!I5*Weighting!K9+TUM_default_default_Mat!J5*Weighting!K10+TUM_default_default_Mat!K5*Weighting!K11+TUM_default_default_Mat!L5*Weighting!K12+TUM_default_default_Mat!M5*Weighting!K13+TUM_default_default_Mat!N5*Weighting!K14+TUM_default_default_Mat!O5*Weighting!K15+TUM_default_default_Mat!P5*Weighting!K16+TUM_default_default_Mat!Q5*Weighting!K17</f>
        <v>0.45941667967747346</v>
      </c>
      <c r="L5" s="6">
        <f>+TUM_default_default_Mat!B5*Weighting!L2+TUM_default_default_Mat!C5*Weighting!L3+TUM_default_default_Mat!D5*Weighting!L4+TUM_default_default_Mat!E5*Weighting!L5+TUM_default_default_Mat!F5*Weighting!L6+TUM_default_default_Mat!G5*Weighting!L7+TUM_default_default_Mat!H5*Weighting!L8+TUM_default_default_Mat!I5*Weighting!L9+TUM_default_default_Mat!J5*Weighting!L10+TUM_default_default_Mat!K5*Weighting!L11+TUM_default_default_Mat!L5*Weighting!L12+TUM_default_default_Mat!M5*Weighting!L13+TUM_default_default_Mat!N5*Weighting!L14+TUM_default_default_Mat!O5*Weighting!L15+TUM_default_default_Mat!P5*Weighting!L16+TUM_default_default_Mat!Q5*Weighting!L17</f>
        <v>0.31903968842526903</v>
      </c>
      <c r="M5" s="6">
        <f>+TUM_default_default_Mat!B5*Weighting!M2+TUM_default_default_Mat!C5*Weighting!M3+TUM_default_default_Mat!D5*Weighting!M4+TUM_default_default_Mat!E5*Weighting!M5+TUM_default_default_Mat!F5*Weighting!M6+TUM_default_default_Mat!G5*Weighting!M7+TUM_default_default_Mat!H5*Weighting!M8+TUM_default_default_Mat!I5*Weighting!M9+TUM_default_default_Mat!J5*Weighting!M10+TUM_default_default_Mat!K5*Weighting!M11+TUM_default_default_Mat!L5*Weighting!M12+TUM_default_default_Mat!M5*Weighting!M13+TUM_default_default_Mat!N5*Weighting!M14+TUM_default_default_Mat!O5*Weighting!M15+TUM_default_default_Mat!P5*Weighting!M16+TUM_default_default_Mat!Q5*Weighting!M17</f>
        <v>0.13288465427072715</v>
      </c>
      <c r="N5" s="6">
        <f>+TUM_default_default_Mat!B5*Weighting!N2+TUM_default_default_Mat!C5*Weighting!N3+TUM_default_default_Mat!D5*Weighting!N4+TUM_default_default_Mat!E5*Weighting!N5+TUM_default_default_Mat!F5*Weighting!N6+TUM_default_default_Mat!G5*Weighting!N7+TUM_default_default_Mat!H5*Weighting!N8+TUM_default_default_Mat!I5*Weighting!N9+TUM_default_default_Mat!J5*Weighting!N10+TUM_default_default_Mat!K5*Weighting!N11+TUM_default_default_Mat!L5*Weighting!N12+TUM_default_default_Mat!M5*Weighting!N13+TUM_default_default_Mat!N5*Weighting!N14+TUM_default_default_Mat!O5*Weighting!N15+TUM_default_default_Mat!P5*Weighting!N16+TUM_default_default_Mat!Q5*Weighting!N17</f>
        <v>1.6969408336404368</v>
      </c>
      <c r="O5" s="6">
        <f>+TUM_default_default_Mat!B5*Weighting!O2+TUM_default_default_Mat!C5*Weighting!O3+TUM_default_default_Mat!D5*Weighting!O4+TUM_default_default_Mat!E5*Weighting!O5+TUM_default_default_Mat!F5*Weighting!O6+TUM_default_default_Mat!G5*Weighting!O7+TUM_default_default_Mat!H5*Weighting!O8+TUM_default_default_Mat!I5*Weighting!O9+TUM_default_default_Mat!J5*Weighting!O10+TUM_default_default_Mat!K5*Weighting!O11+TUM_default_default_Mat!L5*Weighting!O12+TUM_default_default_Mat!M5*Weighting!O13+TUM_default_default_Mat!N5*Weighting!O14+TUM_default_default_Mat!O5*Weighting!O15+TUM_default_default_Mat!P5*Weighting!O16+TUM_default_default_Mat!Q5*Weighting!O17</f>
        <v>0.44899810050627326</v>
      </c>
      <c r="P5" s="6">
        <f>+TUM_default_default_Mat!B5*Weighting!P2+TUM_default_default_Mat!C5*Weighting!P3+TUM_default_default_Mat!D5*Weighting!P4+TUM_default_default_Mat!E5*Weighting!P5+TUM_default_default_Mat!F5*Weighting!P6+TUM_default_default_Mat!G5*Weighting!P7+TUM_default_default_Mat!H5*Weighting!P8+TUM_default_default_Mat!I5*Weighting!P9+TUM_default_default_Mat!J5*Weighting!P10+TUM_default_default_Mat!K5*Weighting!P11+TUM_default_default_Mat!L5*Weighting!P12+TUM_default_default_Mat!M5*Weighting!P13+TUM_default_default_Mat!N5*Weighting!P14+TUM_default_default_Mat!O5*Weighting!P15+TUM_default_default_Mat!P5*Weighting!P16+TUM_default_default_Mat!Q5*Weighting!P17</f>
        <v>0.25368384831744806</v>
      </c>
      <c r="Q5" s="6">
        <f>+TUM_default_default_Mat!B5*Weighting!Q2+TUM_default_default_Mat!C5*Weighting!Q3+TUM_default_default_Mat!D5*Weighting!Q4+TUM_default_default_Mat!E5*Weighting!Q5+TUM_default_default_Mat!F5*Weighting!Q6+TUM_default_default_Mat!G5*Weighting!Q7+TUM_default_default_Mat!H5*Weighting!Q8+TUM_default_default_Mat!I5*Weighting!Q9+TUM_default_default_Mat!J5*Weighting!Q10+TUM_default_default_Mat!K5*Weighting!Q11+TUM_default_default_Mat!L5*Weighting!Q12+TUM_default_default_Mat!M5*Weighting!Q13+TUM_default_default_Mat!N5*Weighting!Q14+TUM_default_default_Mat!O5*Weighting!Q15+TUM_default_default_Mat!P5*Weighting!Q16+TUM_default_default_Mat!Q5*Weighting!Q17</f>
        <v>0.20697762554886931</v>
      </c>
      <c r="R5" s="6">
        <f>+TUM_default_default_Mat!B5*Weighting!R2+TUM_default_default_Mat!C5*Weighting!R3+TUM_default_default_Mat!D5*Weighting!R4+TUM_default_default_Mat!E5*Weighting!R5+TUM_default_default_Mat!F5*Weighting!R6+TUM_default_default_Mat!G5*Weighting!R7+TUM_default_default_Mat!H5*Weighting!R8+TUM_default_default_Mat!I5*Weighting!R9+TUM_default_default_Mat!J5*Weighting!R10+TUM_default_default_Mat!K5*Weighting!R11+TUM_default_default_Mat!L5*Weighting!R12+TUM_default_default_Mat!M5*Weighting!R13+TUM_default_default_Mat!N5*Weighting!R14+TUM_default_default_Mat!O5*Weighting!R15+TUM_default_default_Mat!P5*Weighting!R16+TUM_default_default_Mat!Q5*Weighting!R17</f>
        <v>0.42760501223657765</v>
      </c>
      <c r="S5" s="6">
        <f>+TUM_default_default_Mat!B5*Weighting!S2+TUM_default_default_Mat!C5*Weighting!S3+TUM_default_default_Mat!D5*Weighting!S4+TUM_default_default_Mat!E5*Weighting!S5+TUM_default_default_Mat!F5*Weighting!S6+TUM_default_default_Mat!G5*Weighting!S7+TUM_default_default_Mat!H5*Weighting!S8+TUM_default_default_Mat!I5*Weighting!S9+TUM_default_default_Mat!J5*Weighting!S10+TUM_default_default_Mat!K5*Weighting!S11+TUM_default_default_Mat!L5*Weighting!S12+TUM_default_default_Mat!M5*Weighting!S13+TUM_default_default_Mat!N5*Weighting!S14+TUM_default_default_Mat!O5*Weighting!S15+TUM_default_default_Mat!P5*Weighting!S16+TUM_default_default_Mat!Q5*Weighting!S17</f>
        <v>0.49343074365158573</v>
      </c>
      <c r="T5" s="6">
        <f>+TUM_default_default_Mat!B5*Weighting!T2+TUM_default_default_Mat!C5*Weighting!T3+TUM_default_default_Mat!D5*Weighting!T4+TUM_default_default_Mat!E5*Weighting!T5+TUM_default_default_Mat!F5*Weighting!T6+TUM_default_default_Mat!G5*Weighting!T7+TUM_default_default_Mat!H5*Weighting!T8+TUM_default_default_Mat!I5*Weighting!T9+TUM_default_default_Mat!J5*Weighting!T10+TUM_default_default_Mat!K5*Weighting!T11+TUM_default_default_Mat!L5*Weighting!T12+TUM_default_default_Mat!M5*Weighting!T13+TUM_default_default_Mat!N5*Weighting!T14+TUM_default_default_Mat!O5*Weighting!T15+TUM_default_default_Mat!P5*Weighting!T16+TUM_default_default_Mat!Q5*Weighting!T17</f>
        <v>0.27404231404348622</v>
      </c>
      <c r="U5" s="6">
        <f>+TUM_default_default_Mat!B5*Weighting!U2+TUM_default_default_Mat!C5*Weighting!U3+TUM_default_default_Mat!D5*Weighting!U4+TUM_default_default_Mat!E5*Weighting!U5+TUM_default_default_Mat!F5*Weighting!U6+TUM_default_default_Mat!G5*Weighting!U7+TUM_default_default_Mat!H5*Weighting!U8+TUM_default_default_Mat!I5*Weighting!U9+TUM_default_default_Mat!J5*Weighting!U10+TUM_default_default_Mat!K5*Weighting!U11+TUM_default_default_Mat!L5*Weighting!U12+TUM_default_default_Mat!M5*Weighting!U13+TUM_default_default_Mat!N5*Weighting!U14+TUM_default_default_Mat!O5*Weighting!U15+TUM_default_default_Mat!P5*Weighting!U16+TUM_default_default_Mat!Q5*Weighting!U17</f>
        <v>6.9981077093125052E-2</v>
      </c>
      <c r="V5" s="6">
        <f>+TUM_default_default_Mat!B5*Weighting!V2+TUM_default_default_Mat!C5*Weighting!V3+TUM_default_default_Mat!D5*Weighting!V4+TUM_default_default_Mat!E5*Weighting!V5+TUM_default_default_Mat!F5*Weighting!V6+TUM_default_default_Mat!G5*Weighting!V7+TUM_default_default_Mat!H5*Weighting!V8+TUM_default_default_Mat!I5*Weighting!V9+TUM_default_default_Mat!J5*Weighting!V10+TUM_default_default_Mat!K5*Weighting!V11+TUM_default_default_Mat!L5*Weighting!V12+TUM_default_default_Mat!M5*Weighting!V13+TUM_default_default_Mat!N5*Weighting!V14+TUM_default_default_Mat!O5*Weighting!V15+TUM_default_default_Mat!P5*Weighting!V16+TUM_default_default_Mat!Q5*Weighting!V17</f>
        <v>0.1561342724722381</v>
      </c>
      <c r="W5" s="6">
        <f>+TUM_default_default_Mat!B5*Weighting!W2+TUM_default_default_Mat!C5*Weighting!W3+TUM_default_default_Mat!D5*Weighting!W4+TUM_default_default_Mat!E5*Weighting!W5+TUM_default_default_Mat!F5*Weighting!W6+TUM_default_default_Mat!G5*Weighting!W7+TUM_default_default_Mat!H5*Weighting!W8+TUM_default_default_Mat!I5*Weighting!W9+TUM_default_default_Mat!J5*Weighting!W10+TUM_default_default_Mat!K5*Weighting!W11+TUM_default_default_Mat!L5*Weighting!W12+TUM_default_default_Mat!M5*Weighting!W13+TUM_default_default_Mat!N5*Weighting!W14+TUM_default_default_Mat!O5*Weighting!W15+TUM_default_default_Mat!P5*Weighting!W16+TUM_default_default_Mat!Q5*Weighting!W17</f>
        <v>0.26924816933008006</v>
      </c>
      <c r="X5" s="6">
        <f>+TUM_default_default_Mat!B5*Weighting!X2+TUM_default_default_Mat!C5*Weighting!X3+TUM_default_default_Mat!D5*Weighting!X4+TUM_default_default_Mat!E5*Weighting!X5+TUM_default_default_Mat!F5*Weighting!X6+TUM_default_default_Mat!G5*Weighting!X7+TUM_default_default_Mat!H5*Weighting!X8+TUM_default_default_Mat!I5*Weighting!X9+TUM_default_default_Mat!J5*Weighting!X10+TUM_default_default_Mat!K5*Weighting!X11+TUM_default_default_Mat!L5*Weighting!X12+TUM_default_default_Mat!M5*Weighting!X13+TUM_default_default_Mat!N5*Weighting!X14+TUM_default_default_Mat!O5*Weighting!X15+TUM_default_default_Mat!P5*Weighting!X16+TUM_default_default_Mat!Q5*Weighting!X17</f>
        <v>6.5757405034452501E-2</v>
      </c>
      <c r="Y5" s="6">
        <f>+TUM_default_default_Mat!B5*Weighting!Y2+TUM_default_default_Mat!C5*Weighting!Y3+TUM_default_default_Mat!D5*Weighting!Y4+TUM_default_default_Mat!E5*Weighting!Y5+TUM_default_default_Mat!F5*Weighting!Y6+TUM_default_default_Mat!G5*Weighting!Y7+TUM_default_default_Mat!H5*Weighting!Y8+TUM_default_default_Mat!I5*Weighting!Y9+TUM_default_default_Mat!J5*Weighting!Y10+TUM_default_default_Mat!K5*Weighting!Y11+TUM_default_default_Mat!L5*Weighting!Y12+TUM_default_default_Mat!M5*Weighting!Y13+TUM_default_default_Mat!N5*Weighting!Y14+TUM_default_default_Mat!O5*Weighting!Y15+TUM_default_default_Mat!P5*Weighting!Y16+TUM_default_default_Mat!Q5*Weighting!Y17</f>
        <v>8.296140030193265E-2</v>
      </c>
      <c r="Z5" s="6">
        <f>+TUM_default_default_Mat!B5*Weighting!Z2+TUM_default_default_Mat!C5*Weighting!Z3+TUM_default_default_Mat!D5*Weighting!Z4+TUM_default_default_Mat!E5*Weighting!Z5+TUM_default_default_Mat!F5*Weighting!Z6+TUM_default_default_Mat!G5*Weighting!Z7+TUM_default_default_Mat!H5*Weighting!Z8+TUM_default_default_Mat!I5*Weighting!Z9+TUM_default_default_Mat!J5*Weighting!Z10+TUM_default_default_Mat!K5*Weighting!Z11+TUM_default_default_Mat!L5*Weighting!Z12+TUM_default_default_Mat!M5*Weighting!Z13+TUM_default_default_Mat!N5*Weighting!Z14+TUM_default_default_Mat!O5*Weighting!Z15+TUM_default_default_Mat!P5*Weighting!Z16+TUM_default_default_Mat!Q5*Weighting!Z17</f>
        <v>8.5468260605880003E-2</v>
      </c>
      <c r="AA5" s="6">
        <f>+TUM_default_default_Mat!B5*Weighting!AA2+TUM_default_default_Mat!C5*Weighting!AA3+TUM_default_default_Mat!D5*Weighting!AA4+TUM_default_default_Mat!E5*Weighting!AA5+TUM_default_default_Mat!F5*Weighting!AA6+TUM_default_default_Mat!G5*Weighting!AA7+TUM_default_default_Mat!H5*Weighting!AA8+TUM_default_default_Mat!I5*Weighting!AA9+TUM_default_default_Mat!J5*Weighting!AA10+TUM_default_default_Mat!K5*Weighting!AA11+TUM_default_default_Mat!L5*Weighting!AA12+TUM_default_default_Mat!M5*Weighting!AA13+TUM_default_default_Mat!N5*Weighting!AA14+TUM_default_default_Mat!O5*Weighting!AA15+TUM_default_default_Mat!P5*Weighting!AA16+TUM_default_default_Mat!Q5*Weighting!AA17</f>
        <v>2.9908378789295234</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efault_S1_Treatm!B2*Weighting!B2+TUM_default_S1_Treatm!C2*Weighting!B3+TUM_default_S1_Treatm!D2*Weighting!B4+TUM_default_S1_Treatm!E2*Weighting!B5+TUM_default_S1_Treatm!F2*Weighting!B6+TUM_default_S1_Treatm!G2*Weighting!B7+TUM_default_S1_Treatm!H2*Weighting!B8+TUM_default_S1_Treatm!I2*Weighting!B9+TUM_default_S1_Treatm!J2*Weighting!B10+TUM_default_S1_Treatm!K2*Weighting!B11+TUM_default_S1_Treatm!L2*Weighting!B12+TUM_default_S1_Treatm!M2*Weighting!B13+TUM_default_S1_Treatm!N2*Weighting!B14+TUM_default_S1_Treatm!O2*Weighting!B15+TUM_default_S1_Treatm!P2*Weighting!B16+TUM_default_S1_Treatm!Q2*Weighting!B17</f>
        <v>0.53497111793612973</v>
      </c>
      <c r="C2" s="6">
        <f ca="1">+TUM_default_S1_Treatm!B2*Weighting!C2+TUM_default_S1_Treatm!C2*Weighting!C3+TUM_default_S1_Treatm!D2*Weighting!C4+TUM_default_S1_Treatm!E2*Weighting!C5+TUM_default_S1_Treatm!F2*Weighting!C6+TUM_default_S1_Treatm!G2*Weighting!C7+TUM_default_S1_Treatm!H2*Weighting!C8+TUM_default_S1_Treatm!I2*Weighting!C9+TUM_default_S1_Treatm!J2*Weighting!C10+TUM_default_S1_Treatm!K2*Weighting!C11+TUM_default_S1_Treatm!L2*Weighting!C12+TUM_default_S1_Treatm!M2*Weighting!C13+TUM_default_S1_Treatm!N2*Weighting!C14+TUM_default_S1_Treatm!O2*Weighting!C15+TUM_default_S1_Treatm!P2*Weighting!C16+TUM_default_S1_Treatm!Q2*Weighting!C17</f>
        <v>0.50074815219336022</v>
      </c>
      <c r="D2" s="6">
        <f ca="1">+TUM_default_S1_Treatm!B2*Weighting!D2+TUM_default_S1_Treatm!C2*Weighting!D3+TUM_default_S1_Treatm!D2*Weighting!D4+TUM_default_S1_Treatm!E2*Weighting!D5+TUM_default_S1_Treatm!F2*Weighting!D6+TUM_default_S1_Treatm!G2*Weighting!D7+TUM_default_S1_Treatm!H2*Weighting!D8+TUM_default_S1_Treatm!I2*Weighting!D9+TUM_default_S1_Treatm!J2*Weighting!D10+TUM_default_S1_Treatm!K2*Weighting!D11+TUM_default_S1_Treatm!L2*Weighting!D12+TUM_default_S1_Treatm!M2*Weighting!D13+TUM_default_S1_Treatm!N2*Weighting!D14+TUM_default_S1_Treatm!O2*Weighting!D15+TUM_default_S1_Treatm!P2*Weighting!D16+TUM_default_S1_Treatm!Q2*Weighting!D17</f>
        <v>0.53672507203878039</v>
      </c>
      <c r="E2" s="6">
        <f ca="1">+TUM_default_S1_Treatm!B2*Weighting!E2+TUM_default_S1_Treatm!C2*Weighting!E3+TUM_default_S1_Treatm!D2*Weighting!E4+TUM_default_S1_Treatm!E2*Weighting!E5+TUM_default_S1_Treatm!F2*Weighting!E6+TUM_default_S1_Treatm!G2*Weighting!E7+TUM_default_S1_Treatm!H2*Weighting!E8+TUM_default_S1_Treatm!I2*Weighting!E9+TUM_default_S1_Treatm!J2*Weighting!E10+TUM_default_S1_Treatm!K2*Weighting!E11+TUM_default_S1_Treatm!L2*Weighting!E12+TUM_default_S1_Treatm!M2*Weighting!E13+TUM_default_S1_Treatm!N2*Weighting!E14+TUM_default_S1_Treatm!O2*Weighting!E15+TUM_default_S1_Treatm!P2*Weighting!E16+TUM_default_S1_Treatm!Q2*Weighting!E17</f>
        <v>0.41570545116103635</v>
      </c>
      <c r="F2" s="6">
        <f ca="1">+TUM_default_S1_Treatm!B2*Weighting!F2+TUM_default_S1_Treatm!C2*Weighting!F3+TUM_default_S1_Treatm!D2*Weighting!F4+TUM_default_S1_Treatm!E2*Weighting!F5+TUM_default_S1_Treatm!F2*Weighting!F6+TUM_default_S1_Treatm!G2*Weighting!F7+TUM_default_S1_Treatm!H2*Weighting!F8+TUM_default_S1_Treatm!I2*Weighting!F9+TUM_default_S1_Treatm!J2*Weighting!F10+TUM_default_S1_Treatm!K2*Weighting!F11+TUM_default_S1_Treatm!L2*Weighting!F12+TUM_default_S1_Treatm!M2*Weighting!F13+TUM_default_S1_Treatm!N2*Weighting!F14+TUM_default_S1_Treatm!O2*Weighting!F15+TUM_default_S1_Treatm!P2*Weighting!F16+TUM_default_S1_Treatm!Q2*Weighting!F17</f>
        <v>0.51074018159975476</v>
      </c>
      <c r="G2" s="6">
        <f>+TUM_default_S1_Treatm!B2*Weighting!G2+TUM_default_S1_Treatm!C2*Weighting!G3+TUM_default_S1_Treatm!D2*Weighting!G4+TUM_default_S1_Treatm!E2*Weighting!G5+TUM_default_S1_Treatm!F2*Weighting!G6+TUM_default_S1_Treatm!G2*Weighting!G7+TUM_default_S1_Treatm!H2*Weighting!G8+TUM_default_S1_Treatm!I2*Weighting!G9+TUM_default_S1_Treatm!J2*Weighting!G10+TUM_default_S1_Treatm!K2*Weighting!G11+TUM_default_S1_Treatm!L2*Weighting!G12+TUM_default_S1_Treatm!M2*Weighting!G13+TUM_default_S1_Treatm!N2*Weighting!G14+TUM_default_S1_Treatm!O2*Weighting!G15+TUM_default_S1_Treatm!P2*Weighting!G16+TUM_default_S1_Treatm!Q2*Weighting!G17</f>
        <v>0.22675463036918037</v>
      </c>
      <c r="H2" s="6">
        <f>+TUM_default_S1_Treatm!B2*Weighting!H2+TUM_default_S1_Treatm!C2*Weighting!H3+TUM_default_S1_Treatm!D2*Weighting!H4+TUM_default_S1_Treatm!E2*Weighting!H5+TUM_default_S1_Treatm!F2*Weighting!H6+TUM_default_S1_Treatm!G2*Weighting!H7+TUM_default_S1_Treatm!H2*Weighting!H8+TUM_default_S1_Treatm!I2*Weighting!H9+TUM_default_S1_Treatm!J2*Weighting!H10+TUM_default_S1_Treatm!K2*Weighting!H11+TUM_default_S1_Treatm!L2*Weighting!H12+TUM_default_S1_Treatm!M2*Weighting!H13+TUM_default_S1_Treatm!N2*Weighting!H14+TUM_default_S1_Treatm!O2*Weighting!H15+TUM_default_S1_Treatm!P2*Weighting!H16+TUM_default_S1_Treatm!Q2*Weighting!H17</f>
        <v>0.27396948701543578</v>
      </c>
      <c r="I2" s="6">
        <f>+TUM_default_S1_Treatm!B2*Weighting!I2+TUM_default_S1_Treatm!C2*Weighting!I3+TUM_default_S1_Treatm!D2*Weighting!I4+TUM_default_S1_Treatm!E2*Weighting!I5+TUM_default_S1_Treatm!F2*Weighting!I6+TUM_default_S1_Treatm!G2*Weighting!I7+TUM_default_S1_Treatm!H2*Weighting!I8+TUM_default_S1_Treatm!I2*Weighting!I9+TUM_default_S1_Treatm!J2*Weighting!I10+TUM_default_S1_Treatm!K2*Weighting!I11+TUM_default_S1_Treatm!L2*Weighting!I12+TUM_default_S1_Treatm!M2*Weighting!I13+TUM_default_S1_Treatm!N2*Weighting!I14+TUM_default_S1_Treatm!O2*Weighting!I15+TUM_default_S1_Treatm!P2*Weighting!I16+TUM_default_S1_Treatm!Q2*Weighting!I17</f>
        <v>0.23174029180657074</v>
      </c>
      <c r="J2" s="6">
        <f>+TUM_default_S1_Treatm!B2*Weighting!J2+TUM_default_S1_Treatm!C2*Weighting!J3+TUM_default_S1_Treatm!D2*Weighting!J4+TUM_default_S1_Treatm!E2*Weighting!J5+TUM_default_S1_Treatm!F2*Weighting!J6+TUM_default_S1_Treatm!G2*Weighting!J7+TUM_default_S1_Treatm!H2*Weighting!J8+TUM_default_S1_Treatm!I2*Weighting!J9+TUM_default_S1_Treatm!J2*Weighting!J10+TUM_default_S1_Treatm!K2*Weighting!J11+TUM_default_S1_Treatm!L2*Weighting!J12+TUM_default_S1_Treatm!M2*Weighting!J13+TUM_default_S1_Treatm!N2*Weighting!J14+TUM_default_S1_Treatm!O2*Weighting!J15+TUM_default_S1_Treatm!P2*Weighting!J16+TUM_default_S1_Treatm!Q2*Weighting!J17</f>
        <v>0.28629431115594095</v>
      </c>
      <c r="K2" s="6">
        <f>+TUM_default_S1_Treatm!B2*Weighting!K2+TUM_default_S1_Treatm!C2*Weighting!K3+TUM_default_S1_Treatm!D2*Weighting!K4+TUM_default_S1_Treatm!E2*Weighting!K5+TUM_default_S1_Treatm!F2*Weighting!K6+TUM_default_S1_Treatm!G2*Weighting!K7+TUM_default_S1_Treatm!H2*Weighting!K8+TUM_default_S1_Treatm!I2*Weighting!K9+TUM_default_S1_Treatm!J2*Weighting!K10+TUM_default_S1_Treatm!K2*Weighting!K11+TUM_default_S1_Treatm!L2*Weighting!K12+TUM_default_S1_Treatm!M2*Weighting!K13+TUM_default_S1_Treatm!N2*Weighting!K14+TUM_default_S1_Treatm!O2*Weighting!K15+TUM_default_S1_Treatm!P2*Weighting!K16+TUM_default_S1_Treatm!Q2*Weighting!K17</f>
        <v>0.23595919373661534</v>
      </c>
      <c r="L2" s="6">
        <f>+TUM_default_S1_Treatm!B2*Weighting!L2+TUM_default_S1_Treatm!C2*Weighting!L3+TUM_default_S1_Treatm!D2*Weighting!L4+TUM_default_S1_Treatm!E2*Weighting!L5+TUM_default_S1_Treatm!F2*Weighting!L6+TUM_default_S1_Treatm!G2*Weighting!L7+TUM_default_S1_Treatm!H2*Weighting!L8+TUM_default_S1_Treatm!I2*Weighting!L9+TUM_default_S1_Treatm!J2*Weighting!L10+TUM_default_S1_Treatm!K2*Weighting!L11+TUM_default_S1_Treatm!L2*Weighting!L12+TUM_default_S1_Treatm!M2*Weighting!L13+TUM_default_S1_Treatm!N2*Weighting!L14+TUM_default_S1_Treatm!O2*Weighting!L15+TUM_default_S1_Treatm!P2*Weighting!L16+TUM_default_S1_Treatm!Q2*Weighting!L17</f>
        <v>0.61550357945186041</v>
      </c>
      <c r="M2" s="6">
        <f>+TUM_default_S1_Treatm!B2*Weighting!M2+TUM_default_S1_Treatm!C2*Weighting!M3+TUM_default_S1_Treatm!D2*Weighting!M4+TUM_default_S1_Treatm!E2*Weighting!M5+TUM_default_S1_Treatm!F2*Weighting!M6+TUM_default_S1_Treatm!G2*Weighting!M7+TUM_default_S1_Treatm!H2*Weighting!M8+TUM_default_S1_Treatm!I2*Weighting!M9+TUM_default_S1_Treatm!J2*Weighting!M10+TUM_default_S1_Treatm!K2*Weighting!M11+TUM_default_S1_Treatm!L2*Weighting!M12+TUM_default_S1_Treatm!M2*Weighting!M13+TUM_default_S1_Treatm!N2*Weighting!M14+TUM_default_S1_Treatm!O2*Weighting!M15+TUM_default_S1_Treatm!P2*Weighting!M16+TUM_default_S1_Treatm!Q2*Weighting!M17</f>
        <v>1.760744428955207E-2</v>
      </c>
      <c r="N2" s="6">
        <f>+TUM_default_S1_Treatm!B2*Weighting!N2+TUM_default_S1_Treatm!C2*Weighting!N3+TUM_default_S1_Treatm!D2*Weighting!N4+TUM_default_S1_Treatm!E2*Weighting!N5+TUM_default_S1_Treatm!F2*Weighting!N6+TUM_default_S1_Treatm!G2*Weighting!N7+TUM_default_S1_Treatm!H2*Weighting!N8+TUM_default_S1_Treatm!I2*Weighting!N9+TUM_default_S1_Treatm!J2*Weighting!N10+TUM_default_S1_Treatm!K2*Weighting!N11+TUM_default_S1_Treatm!L2*Weighting!N12+TUM_default_S1_Treatm!M2*Weighting!N13+TUM_default_S1_Treatm!N2*Weighting!N14+TUM_default_S1_Treatm!O2*Weighting!N15+TUM_default_S1_Treatm!P2*Weighting!N16+TUM_default_S1_Treatm!Q2*Weighting!N17</f>
        <v>0.94955085541328044</v>
      </c>
      <c r="O2" s="6">
        <f>+TUM_default_S1_Treatm!B2*Weighting!O2+TUM_default_S1_Treatm!C2*Weighting!O3+TUM_default_S1_Treatm!D2*Weighting!O4+TUM_default_S1_Treatm!E2*Weighting!O5+TUM_default_S1_Treatm!F2*Weighting!O6+TUM_default_S1_Treatm!G2*Weighting!O7+TUM_default_S1_Treatm!H2*Weighting!O8+TUM_default_S1_Treatm!I2*Weighting!O9+TUM_default_S1_Treatm!J2*Weighting!O10+TUM_default_S1_Treatm!K2*Weighting!O11+TUM_default_S1_Treatm!L2*Weighting!O12+TUM_default_S1_Treatm!M2*Weighting!O13+TUM_default_S1_Treatm!N2*Weighting!O14+TUM_default_S1_Treatm!O2*Weighting!O15+TUM_default_S1_Treatm!P2*Weighting!O16+TUM_default_S1_Treatm!Q2*Weighting!O17</f>
        <v>0.30457773784218012</v>
      </c>
      <c r="P2" s="6">
        <f>+TUM_default_S1_Treatm!B2*Weighting!P2+TUM_default_S1_Treatm!C2*Weighting!P3+TUM_default_S1_Treatm!D2*Weighting!P4+TUM_default_S1_Treatm!E2*Weighting!P5+TUM_default_S1_Treatm!F2*Weighting!P6+TUM_default_S1_Treatm!G2*Weighting!P7+TUM_default_S1_Treatm!H2*Weighting!P8+TUM_default_S1_Treatm!I2*Weighting!P9+TUM_default_S1_Treatm!J2*Weighting!P10+TUM_default_S1_Treatm!K2*Weighting!P11+TUM_default_S1_Treatm!L2*Weighting!P12+TUM_default_S1_Treatm!M2*Weighting!P13+TUM_default_S1_Treatm!N2*Weighting!P14+TUM_default_S1_Treatm!O2*Weighting!P15+TUM_default_S1_Treatm!P2*Weighting!P16+TUM_default_S1_Treatm!Q2*Weighting!P17</f>
        <v>0.24573261076146136</v>
      </c>
      <c r="Q2" s="6">
        <f>+TUM_default_S1_Treatm!B2*Weighting!Q2+TUM_default_S1_Treatm!C2*Weighting!Q3+TUM_default_S1_Treatm!D2*Weighting!Q4+TUM_default_S1_Treatm!E2*Weighting!Q5+TUM_default_S1_Treatm!F2*Weighting!Q6+TUM_default_S1_Treatm!G2*Weighting!Q7+TUM_default_S1_Treatm!H2*Weighting!Q8+TUM_default_S1_Treatm!I2*Weighting!Q9+TUM_default_S1_Treatm!J2*Weighting!Q10+TUM_default_S1_Treatm!K2*Weighting!Q11+TUM_default_S1_Treatm!L2*Weighting!Q12+TUM_default_S1_Treatm!M2*Weighting!Q13+TUM_default_S1_Treatm!N2*Weighting!Q14+TUM_default_S1_Treatm!O2*Weighting!Q15+TUM_default_S1_Treatm!P2*Weighting!Q16+TUM_default_S1_Treatm!Q2*Weighting!Q17</f>
        <v>2.6297887386214028E-2</v>
      </c>
      <c r="R2" s="6">
        <f>+TUM_default_S1_Treatm!B2*Weighting!R2+TUM_default_S1_Treatm!C2*Weighting!R3+TUM_default_S1_Treatm!D2*Weighting!R4+TUM_default_S1_Treatm!E2*Weighting!R5+TUM_default_S1_Treatm!F2*Weighting!R6+TUM_default_S1_Treatm!G2*Weighting!R7+TUM_default_S1_Treatm!H2*Weighting!R8+TUM_default_S1_Treatm!I2*Weighting!R9+TUM_default_S1_Treatm!J2*Weighting!R10+TUM_default_S1_Treatm!K2*Weighting!R11+TUM_default_S1_Treatm!L2*Weighting!R12+TUM_default_S1_Treatm!M2*Weighting!R13+TUM_default_S1_Treatm!N2*Weighting!R14+TUM_default_S1_Treatm!O2*Weighting!R15+TUM_default_S1_Treatm!P2*Weighting!R16+TUM_default_S1_Treatm!Q2*Weighting!R17</f>
        <v>0.19902523640687481</v>
      </c>
      <c r="S2" s="6">
        <f>+TUM_default_S1_Treatm!B2*Weighting!S2+TUM_default_S1_Treatm!C2*Weighting!S3+TUM_default_S1_Treatm!D2*Weighting!S4+TUM_default_S1_Treatm!E2*Weighting!S5+TUM_default_S1_Treatm!F2*Weighting!S6+TUM_default_S1_Treatm!G2*Weighting!S7+TUM_default_S1_Treatm!H2*Weighting!S8+TUM_default_S1_Treatm!I2*Weighting!S9+TUM_default_S1_Treatm!J2*Weighting!S10+TUM_default_S1_Treatm!K2*Weighting!S11+TUM_default_S1_Treatm!L2*Weighting!S12+TUM_default_S1_Treatm!M2*Weighting!S13+TUM_default_S1_Treatm!N2*Weighting!S14+TUM_default_S1_Treatm!O2*Weighting!S15+TUM_default_S1_Treatm!P2*Weighting!S16+TUM_default_S1_Treatm!Q2*Weighting!S17</f>
        <v>0.14222445949443632</v>
      </c>
      <c r="T2" s="6">
        <f>+TUM_default_S1_Treatm!B2*Weighting!T2+TUM_default_S1_Treatm!C2*Weighting!T3+TUM_default_S1_Treatm!D2*Weighting!T4+TUM_default_S1_Treatm!E2*Weighting!T5+TUM_default_S1_Treatm!F2*Weighting!T6+TUM_default_S1_Treatm!G2*Weighting!T7+TUM_default_S1_Treatm!H2*Weighting!T8+TUM_default_S1_Treatm!I2*Weighting!T9+TUM_default_S1_Treatm!J2*Weighting!T10+TUM_default_S1_Treatm!K2*Weighting!T11+TUM_default_S1_Treatm!L2*Weighting!T12+TUM_default_S1_Treatm!M2*Weighting!T13+TUM_default_S1_Treatm!N2*Weighting!T14+TUM_default_S1_Treatm!O2*Weighting!T15+TUM_default_S1_Treatm!P2*Weighting!T16+TUM_default_S1_Treatm!Q2*Weighting!T17</f>
        <v>0.14257975851548296</v>
      </c>
      <c r="U2" s="6">
        <f>+TUM_default_S1_Treatm!B2*Weighting!U2+TUM_default_S1_Treatm!C2*Weighting!U3+TUM_default_S1_Treatm!D2*Weighting!U4+TUM_default_S1_Treatm!E2*Weighting!U5+TUM_default_S1_Treatm!F2*Weighting!U6+TUM_default_S1_Treatm!G2*Weighting!U7+TUM_default_S1_Treatm!H2*Weighting!U8+TUM_default_S1_Treatm!I2*Weighting!U9+TUM_default_S1_Treatm!J2*Weighting!U10+TUM_default_S1_Treatm!K2*Weighting!U11+TUM_default_S1_Treatm!L2*Weighting!U12+TUM_default_S1_Treatm!M2*Weighting!U13+TUM_default_S1_Treatm!N2*Weighting!U14+TUM_default_S1_Treatm!O2*Weighting!U15+TUM_default_S1_Treatm!P2*Weighting!U16+TUM_default_S1_Treatm!Q2*Weighting!U17</f>
        <v>2.0189282593811336E-2</v>
      </c>
      <c r="V2" s="6">
        <f>+TUM_default_S1_Treatm!B2*Weighting!V2+TUM_default_S1_Treatm!C2*Weighting!V3+TUM_default_S1_Treatm!D2*Weighting!V4+TUM_default_S1_Treatm!E2*Weighting!V5+TUM_default_S1_Treatm!F2*Weighting!V6+TUM_default_S1_Treatm!G2*Weighting!V7+TUM_default_S1_Treatm!H2*Weighting!V8+TUM_default_S1_Treatm!I2*Weighting!V9+TUM_default_S1_Treatm!J2*Weighting!V10+TUM_default_S1_Treatm!K2*Weighting!V11+TUM_default_S1_Treatm!L2*Weighting!V12+TUM_default_S1_Treatm!M2*Weighting!V13+TUM_default_S1_Treatm!N2*Weighting!V14+TUM_default_S1_Treatm!O2*Weighting!V15+TUM_default_S1_Treatm!P2*Weighting!V16+TUM_default_S1_Treatm!Q2*Weighting!V17</f>
        <v>9.6764993840711702E-2</v>
      </c>
      <c r="W2" s="6">
        <f>+TUM_default_S1_Treatm!B2*Weighting!W2+TUM_default_S1_Treatm!C2*Weighting!W3+TUM_default_S1_Treatm!D2*Weighting!W4+TUM_default_S1_Treatm!E2*Weighting!W5+TUM_default_S1_Treatm!F2*Weighting!W6+TUM_default_S1_Treatm!G2*Weighting!W7+TUM_default_S1_Treatm!H2*Weighting!W8+TUM_default_S1_Treatm!I2*Weighting!W9+TUM_default_S1_Treatm!J2*Weighting!W10+TUM_default_S1_Treatm!K2*Weighting!W11+TUM_default_S1_Treatm!L2*Weighting!W12+TUM_default_S1_Treatm!M2*Weighting!W13+TUM_default_S1_Treatm!N2*Weighting!W14+TUM_default_S1_Treatm!O2*Weighting!W15+TUM_default_S1_Treatm!P2*Weighting!W16+TUM_default_S1_Treatm!Q2*Weighting!W17</f>
        <v>0.23021895793039659</v>
      </c>
      <c r="X2" s="6">
        <f>+TUM_default_S1_Treatm!B2*Weighting!X2+TUM_default_S1_Treatm!C2*Weighting!X3+TUM_default_S1_Treatm!D2*Weighting!X4+TUM_default_S1_Treatm!E2*Weighting!X5+TUM_default_S1_Treatm!F2*Weighting!X6+TUM_default_S1_Treatm!G2*Weighting!X7+TUM_default_S1_Treatm!H2*Weighting!X8+TUM_default_S1_Treatm!I2*Weighting!X9+TUM_default_S1_Treatm!J2*Weighting!X10+TUM_default_S1_Treatm!K2*Weighting!X11+TUM_default_S1_Treatm!L2*Weighting!X12+TUM_default_S1_Treatm!M2*Weighting!X13+TUM_default_S1_Treatm!N2*Weighting!X14+TUM_default_S1_Treatm!O2*Weighting!X15+TUM_default_S1_Treatm!P2*Weighting!X16+TUM_default_S1_Treatm!Q2*Weighting!X17</f>
        <v>6.1513919989614647E-2</v>
      </c>
      <c r="Y2" s="6">
        <f>+TUM_default_S1_Treatm!B2*Weighting!Y2+TUM_default_S1_Treatm!C2*Weighting!Y3+TUM_default_S1_Treatm!D2*Weighting!Y4+TUM_default_S1_Treatm!E2*Weighting!Y5+TUM_default_S1_Treatm!F2*Weighting!Y6+TUM_default_S1_Treatm!G2*Weighting!Y7+TUM_default_S1_Treatm!H2*Weighting!Y8+TUM_default_S1_Treatm!I2*Weighting!Y9+TUM_default_S1_Treatm!J2*Weighting!Y10+TUM_default_S1_Treatm!K2*Weighting!Y11+TUM_default_S1_Treatm!L2*Weighting!Y12+TUM_default_S1_Treatm!M2*Weighting!Y13+TUM_default_S1_Treatm!N2*Weighting!Y14+TUM_default_S1_Treatm!O2*Weighting!Y15+TUM_default_S1_Treatm!P2*Weighting!Y16+TUM_default_S1_Treatm!Q2*Weighting!Y17</f>
        <v>1.5601603740211188E-2</v>
      </c>
      <c r="Z2" s="6">
        <f>+TUM_default_S1_Treatm!B2*Weighting!Z2+TUM_default_S1_Treatm!C2*Weighting!Z3+TUM_default_S1_Treatm!D2*Weighting!Z4+TUM_default_S1_Treatm!E2*Weighting!Z5+TUM_default_S1_Treatm!F2*Weighting!Z6+TUM_default_S1_Treatm!G2*Weighting!Z7+TUM_default_S1_Treatm!H2*Weighting!Z8+TUM_default_S1_Treatm!I2*Weighting!Z9+TUM_default_S1_Treatm!J2*Weighting!Z10+TUM_default_S1_Treatm!K2*Weighting!Z11+TUM_default_S1_Treatm!L2*Weighting!Z12+TUM_default_S1_Treatm!M2*Weighting!Z13+TUM_default_S1_Treatm!N2*Weighting!Z14+TUM_default_S1_Treatm!O2*Weighting!Z15+TUM_default_S1_Treatm!P2*Weighting!Z16+TUM_default_S1_Treatm!Q2*Weighting!Z17</f>
        <v>5.4442321953802948E-2</v>
      </c>
      <c r="AA2" s="6">
        <f>+TUM_default_S1_Treatm!B2*Weighting!AA2+TUM_default_S1_Treatm!C2*Weighting!AA3+TUM_default_S1_Treatm!D2*Weighting!AA4+TUM_default_S1_Treatm!E2*Weighting!AA5+TUM_default_S1_Treatm!F2*Weighting!AA6+TUM_default_S1_Treatm!G2*Weighting!AA7+TUM_default_S1_Treatm!H2*Weighting!AA8+TUM_default_S1_Treatm!I2*Weighting!AA9+TUM_default_S1_Treatm!J2*Weighting!AA10+TUM_default_S1_Treatm!K2*Weighting!AA11+TUM_default_S1_Treatm!L2*Weighting!AA12+TUM_default_S1_Treatm!M2*Weighting!AA13+TUM_default_S1_Treatm!N2*Weighting!AA14+TUM_default_S1_Treatm!O2*Weighting!AA15+TUM_default_S1_Treatm!P2*Weighting!AA16+TUM_default_S1_Treatm!Q2*Weighting!AA17</f>
        <v>0.50624343629699464</v>
      </c>
    </row>
    <row r="3" spans="1:27" x14ac:dyDescent="0.35">
      <c r="A3" s="5" t="s">
        <v>2</v>
      </c>
      <c r="B3" s="6">
        <f ca="1">+TUM_default_S1_Treatm!B3*Weighting!B2+TUM_default_S1_Treatm!C3*Weighting!B3+TUM_default_S1_Treatm!D3*Weighting!B4+TUM_default_S1_Treatm!E3*Weighting!B5+TUM_default_S1_Treatm!F3*Weighting!B6+TUM_default_S1_Treatm!G3*Weighting!B7+TUM_default_S1_Treatm!H3*Weighting!B8+TUM_default_S1_Treatm!I3*Weighting!B9+TUM_default_S1_Treatm!J3*Weighting!B10+TUM_default_S1_Treatm!K3*Weighting!B11+TUM_default_S1_Treatm!L3*Weighting!B12+TUM_default_S1_Treatm!M3*Weighting!B13+TUM_default_S1_Treatm!N3*Weighting!B14+TUM_default_S1_Treatm!O3*Weighting!B15+TUM_default_S1_Treatm!P3*Weighting!B16+TUM_default_S1_Treatm!Q3*Weighting!B17</f>
        <v>4.6592447412563756E-2</v>
      </c>
      <c r="C3" s="6">
        <f ca="1">+TUM_default_S1_Treatm!B3*Weighting!C2+TUM_default_S1_Treatm!C3*Weighting!C3+TUM_default_S1_Treatm!D3*Weighting!C4+TUM_default_S1_Treatm!E3*Weighting!C5+TUM_default_S1_Treatm!F3*Weighting!C6+TUM_default_S1_Treatm!G3*Weighting!C7+TUM_default_S1_Treatm!H3*Weighting!C8+TUM_default_S1_Treatm!I3*Weighting!C9+TUM_default_S1_Treatm!J3*Weighting!C10+TUM_default_S1_Treatm!K3*Weighting!C11+TUM_default_S1_Treatm!L3*Weighting!C12+TUM_default_S1_Treatm!M3*Weighting!C13+TUM_default_S1_Treatm!N3*Weighting!C14+TUM_default_S1_Treatm!O3*Weighting!C15+TUM_default_S1_Treatm!P3*Weighting!C16+TUM_default_S1_Treatm!Q3*Weighting!C17</f>
        <v>0.18537540750085588</v>
      </c>
      <c r="D3" s="6">
        <f ca="1">+TUM_default_S1_Treatm!B3*Weighting!D2+TUM_default_S1_Treatm!C3*Weighting!D3+TUM_default_S1_Treatm!D3*Weighting!D4+TUM_default_S1_Treatm!E3*Weighting!D5+TUM_default_S1_Treatm!F3*Weighting!D6+TUM_default_S1_Treatm!G3*Weighting!D7+TUM_default_S1_Treatm!H3*Weighting!D8+TUM_default_S1_Treatm!I3*Weighting!D9+TUM_default_S1_Treatm!J3*Weighting!D10+TUM_default_S1_Treatm!K3*Weighting!D11+TUM_default_S1_Treatm!L3*Weighting!D12+TUM_default_S1_Treatm!M3*Weighting!D13+TUM_default_S1_Treatm!N3*Weighting!D14+TUM_default_S1_Treatm!O3*Weighting!D15+TUM_default_S1_Treatm!P3*Weighting!D16+TUM_default_S1_Treatm!Q3*Weighting!D17</f>
        <v>4.839206907419831E-2</v>
      </c>
      <c r="E3" s="6">
        <f ca="1">+TUM_default_S1_Treatm!B3*Weighting!E2+TUM_default_S1_Treatm!C3*Weighting!E3+TUM_default_S1_Treatm!D3*Weighting!E4+TUM_default_S1_Treatm!E3*Weighting!E5+TUM_default_S1_Treatm!F3*Weighting!E6+TUM_default_S1_Treatm!G3*Weighting!E7+TUM_default_S1_Treatm!H3*Weighting!E8+TUM_default_S1_Treatm!I3*Weighting!E9+TUM_default_S1_Treatm!J3*Weighting!E10+TUM_default_S1_Treatm!K3*Weighting!E11+TUM_default_S1_Treatm!L3*Weighting!E12+TUM_default_S1_Treatm!M3*Weighting!E13+TUM_default_S1_Treatm!N3*Weighting!E14+TUM_default_S1_Treatm!O3*Weighting!E15+TUM_default_S1_Treatm!P3*Weighting!E16+TUM_default_S1_Treatm!Q3*Weighting!E17</f>
        <v>0.19346115074048095</v>
      </c>
      <c r="F3" s="6">
        <f ca="1">+TUM_default_S1_Treatm!B3*Weighting!F2+TUM_default_S1_Treatm!C3*Weighting!F3+TUM_default_S1_Treatm!D3*Weighting!F4+TUM_default_S1_Treatm!E3*Weighting!F5+TUM_default_S1_Treatm!F3*Weighting!F6+TUM_default_S1_Treatm!G3*Weighting!F7+TUM_default_S1_Treatm!H3*Weighting!F8+TUM_default_S1_Treatm!I3*Weighting!F9+TUM_default_S1_Treatm!J3*Weighting!F10+TUM_default_S1_Treatm!K3*Weighting!F11+TUM_default_S1_Treatm!L3*Weighting!F12+TUM_default_S1_Treatm!M3*Weighting!F13+TUM_default_S1_Treatm!N3*Weighting!F14+TUM_default_S1_Treatm!O3*Weighting!F15+TUM_default_S1_Treatm!P3*Weighting!F16+TUM_default_S1_Treatm!Q3*Weighting!F17</f>
        <v>9.8324350590386869E-2</v>
      </c>
      <c r="G3" s="6">
        <f>+TUM_default_S1_Treatm!B3*Weighting!G2+TUM_default_S1_Treatm!C3*Weighting!G3+TUM_default_S1_Treatm!D3*Weighting!G4+TUM_default_S1_Treatm!E3*Weighting!G5+TUM_default_S1_Treatm!F3*Weighting!G6+TUM_default_S1_Treatm!G3*Weighting!G7+TUM_default_S1_Treatm!H3*Weighting!G8+TUM_default_S1_Treatm!I3*Weighting!G9+TUM_default_S1_Treatm!J3*Weighting!G10+TUM_default_S1_Treatm!K3*Weighting!G11+TUM_default_S1_Treatm!L3*Weighting!G12+TUM_default_S1_Treatm!M3*Weighting!G13+TUM_default_S1_Treatm!N3*Weighting!G14+TUM_default_S1_Treatm!O3*Weighting!G15+TUM_default_S1_Treatm!P3*Weighting!G16+TUM_default_S1_Treatm!Q3*Weighting!G17</f>
        <v>2.1863651876092925E-2</v>
      </c>
      <c r="H3" s="6">
        <f>+TUM_default_S1_Treatm!B3*Weighting!H2+TUM_default_S1_Treatm!C3*Weighting!H3+TUM_default_S1_Treatm!D3*Weighting!H4+TUM_default_S1_Treatm!E3*Weighting!H5+TUM_default_S1_Treatm!F3*Weighting!H6+TUM_default_S1_Treatm!G3*Weighting!H7+TUM_default_S1_Treatm!H3*Weighting!H8+TUM_default_S1_Treatm!I3*Weighting!H9+TUM_default_S1_Treatm!J3*Weighting!H10+TUM_default_S1_Treatm!K3*Weighting!H11+TUM_default_S1_Treatm!L3*Weighting!H12+TUM_default_S1_Treatm!M3*Weighting!H13+TUM_default_S1_Treatm!N3*Weighting!H14+TUM_default_S1_Treatm!O3*Weighting!H15+TUM_default_S1_Treatm!P3*Weighting!H16+TUM_default_S1_Treatm!Q3*Weighting!H17</f>
        <v>8.4511008484763422E-2</v>
      </c>
      <c r="I3" s="6">
        <f>+TUM_default_S1_Treatm!B3*Weighting!I2+TUM_default_S1_Treatm!C3*Weighting!I3+TUM_default_S1_Treatm!D3*Weighting!I4+TUM_default_S1_Treatm!E3*Weighting!I5+TUM_default_S1_Treatm!F3*Weighting!I6+TUM_default_S1_Treatm!G3*Weighting!I7+TUM_default_S1_Treatm!H3*Weighting!I8+TUM_default_S1_Treatm!I3*Weighting!I9+TUM_default_S1_Treatm!J3*Weighting!I10+TUM_default_S1_Treatm!K3*Weighting!I11+TUM_default_S1_Treatm!L3*Weighting!I12+TUM_default_S1_Treatm!M3*Weighting!I13+TUM_default_S1_Treatm!N3*Weighting!I14+TUM_default_S1_Treatm!O3*Weighting!I15+TUM_default_S1_Treatm!P3*Weighting!I16+TUM_default_S1_Treatm!Q3*Weighting!I17</f>
        <v>2.2659029503331256E-2</v>
      </c>
      <c r="J3" s="6">
        <f>+TUM_default_S1_Treatm!B3*Weighting!J2+TUM_default_S1_Treatm!C3*Weighting!J3+TUM_default_S1_Treatm!D3*Weighting!J4+TUM_default_S1_Treatm!E3*Weighting!J5+TUM_default_S1_Treatm!F3*Weighting!J6+TUM_default_S1_Treatm!G3*Weighting!J7+TUM_default_S1_Treatm!H3*Weighting!J8+TUM_default_S1_Treatm!I3*Weighting!J9+TUM_default_S1_Treatm!J3*Weighting!J10+TUM_default_S1_Treatm!K3*Weighting!J11+TUM_default_S1_Treatm!L3*Weighting!J12+TUM_default_S1_Treatm!M3*Weighting!J13+TUM_default_S1_Treatm!N3*Weighting!J14+TUM_default_S1_Treatm!O3*Weighting!J15+TUM_default_S1_Treatm!P3*Weighting!J16+TUM_default_S1_Treatm!Q3*Weighting!J17</f>
        <v>8.8744444845683015E-2</v>
      </c>
      <c r="K3" s="6">
        <f>+TUM_default_S1_Treatm!B3*Weighting!K2+TUM_default_S1_Treatm!C3*Weighting!K3+TUM_default_S1_Treatm!D3*Weighting!K4+TUM_default_S1_Treatm!E3*Weighting!K5+TUM_default_S1_Treatm!F3*Weighting!K6+TUM_default_S1_Treatm!G3*Weighting!K7+TUM_default_S1_Treatm!H3*Weighting!K8+TUM_default_S1_Treatm!I3*Weighting!K9+TUM_default_S1_Treatm!J3*Weighting!K10+TUM_default_S1_Treatm!K3*Weighting!K11+TUM_default_S1_Treatm!L3*Weighting!K12+TUM_default_S1_Treatm!M3*Weighting!K13+TUM_default_S1_Treatm!N3*Weighting!K14+TUM_default_S1_Treatm!O3*Weighting!K15+TUM_default_S1_Treatm!P3*Weighting!K16+TUM_default_S1_Treatm!Q3*Weighting!K17</f>
        <v>4.2160461571742455E-2</v>
      </c>
      <c r="L3" s="6">
        <f>+TUM_default_S1_Treatm!B3*Weighting!L2+TUM_default_S1_Treatm!C3*Weighting!L3+TUM_default_S1_Treatm!D3*Weighting!L4+TUM_default_S1_Treatm!E3*Weighting!L5+TUM_default_S1_Treatm!F3*Weighting!L6+TUM_default_S1_Treatm!G3*Weighting!L7+TUM_default_S1_Treatm!H3*Weighting!L8+TUM_default_S1_Treatm!I3*Weighting!L9+TUM_default_S1_Treatm!J3*Weighting!L10+TUM_default_S1_Treatm!K3*Weighting!L11+TUM_default_S1_Treatm!L3*Weighting!L12+TUM_default_S1_Treatm!M3*Weighting!L13+TUM_default_S1_Treatm!N3*Weighting!L14+TUM_default_S1_Treatm!O3*Weighting!L15+TUM_default_S1_Treatm!P3*Weighting!L16+TUM_default_S1_Treatm!Q3*Weighting!L17</f>
        <v>0.38796988050487158</v>
      </c>
      <c r="M3" s="6">
        <f>+TUM_default_S1_Treatm!B3*Weighting!M2+TUM_default_S1_Treatm!C3*Weighting!M3+TUM_default_S1_Treatm!D3*Weighting!M4+TUM_default_S1_Treatm!E3*Weighting!M5+TUM_default_S1_Treatm!F3*Weighting!M6+TUM_default_S1_Treatm!G3*Weighting!M7+TUM_default_S1_Treatm!H3*Weighting!M8+TUM_default_S1_Treatm!I3*Weighting!M9+TUM_default_S1_Treatm!J3*Weighting!M10+TUM_default_S1_Treatm!K3*Weighting!M11+TUM_default_S1_Treatm!L3*Weighting!M12+TUM_default_S1_Treatm!M3*Weighting!M13+TUM_default_S1_Treatm!N3*Weighting!M14+TUM_default_S1_Treatm!O3*Weighting!M15+TUM_default_S1_Treatm!P3*Weighting!M16+TUM_default_S1_Treatm!Q3*Weighting!M17</f>
        <v>1.1276703852642015E-3</v>
      </c>
      <c r="N3" s="6">
        <f>+TUM_default_S1_Treatm!B3*Weighting!N2+TUM_default_S1_Treatm!C3*Weighting!N3+TUM_default_S1_Treatm!D3*Weighting!N4+TUM_default_S1_Treatm!E3*Weighting!N5+TUM_default_S1_Treatm!F3*Weighting!N6+TUM_default_S1_Treatm!G3*Weighting!N7+TUM_default_S1_Treatm!H3*Weighting!N8+TUM_default_S1_Treatm!I3*Weighting!N9+TUM_default_S1_Treatm!J3*Weighting!N10+TUM_default_S1_Treatm!K3*Weighting!N11+TUM_default_S1_Treatm!L3*Weighting!N12+TUM_default_S1_Treatm!M3*Weighting!N13+TUM_default_S1_Treatm!N3*Weighting!N14+TUM_default_S1_Treatm!O3*Weighting!N15+TUM_default_S1_Treatm!P3*Weighting!N16+TUM_default_S1_Treatm!Q3*Weighting!N17</f>
        <v>-5.459132004155598E-2</v>
      </c>
      <c r="O3" s="6">
        <f>+TUM_default_S1_Treatm!B3*Weighting!O2+TUM_default_S1_Treatm!C3*Weighting!O3+TUM_default_S1_Treatm!D3*Weighting!O4+TUM_default_S1_Treatm!E3*Weighting!O5+TUM_default_S1_Treatm!F3*Weighting!O6+TUM_default_S1_Treatm!G3*Weighting!O7+TUM_default_S1_Treatm!H3*Weighting!O8+TUM_default_S1_Treatm!I3*Weighting!O9+TUM_default_S1_Treatm!J3*Weighting!O10+TUM_default_S1_Treatm!K3*Weighting!O11+TUM_default_S1_Treatm!L3*Weighting!O12+TUM_default_S1_Treatm!M3*Weighting!O13+TUM_default_S1_Treatm!N3*Weighting!O14+TUM_default_S1_Treatm!O3*Weighting!O15+TUM_default_S1_Treatm!P3*Weighting!O16+TUM_default_S1_Treatm!Q3*Weighting!O17</f>
        <v>8.3333082574826786E-3</v>
      </c>
      <c r="P3" s="6">
        <f>+TUM_default_S1_Treatm!B3*Weighting!P2+TUM_default_S1_Treatm!C3*Weighting!P3+TUM_default_S1_Treatm!D3*Weighting!P4+TUM_default_S1_Treatm!E3*Weighting!P5+TUM_default_S1_Treatm!F3*Weighting!P6+TUM_default_S1_Treatm!G3*Weighting!P7+TUM_default_S1_Treatm!H3*Weighting!P8+TUM_default_S1_Treatm!I3*Weighting!P9+TUM_default_S1_Treatm!J3*Weighting!P10+TUM_default_S1_Treatm!K3*Weighting!P11+TUM_default_S1_Treatm!L3*Weighting!P12+TUM_default_S1_Treatm!M3*Weighting!P13+TUM_default_S1_Treatm!N3*Weighting!P14+TUM_default_S1_Treatm!O3*Weighting!P15+TUM_default_S1_Treatm!P3*Weighting!P16+TUM_default_S1_Treatm!Q3*Weighting!P17</f>
        <v>1.2237261243062195E-3</v>
      </c>
      <c r="Q3" s="6">
        <f>+TUM_default_S1_Treatm!B3*Weighting!Q2+TUM_default_S1_Treatm!C3*Weighting!Q3+TUM_default_S1_Treatm!D3*Weighting!Q4+TUM_default_S1_Treatm!E3*Weighting!Q5+TUM_default_S1_Treatm!F3*Weighting!Q6+TUM_default_S1_Treatm!G3*Weighting!Q7+TUM_default_S1_Treatm!H3*Weighting!Q8+TUM_default_S1_Treatm!I3*Weighting!Q9+TUM_default_S1_Treatm!J3*Weighting!Q10+TUM_default_S1_Treatm!K3*Weighting!Q11+TUM_default_S1_Treatm!L3*Weighting!Q12+TUM_default_S1_Treatm!M3*Weighting!Q13+TUM_default_S1_Treatm!N3*Weighting!Q14+TUM_default_S1_Treatm!O3*Weighting!Q15+TUM_default_S1_Treatm!P3*Weighting!Q16+TUM_default_S1_Treatm!Q3*Weighting!Q17</f>
        <v>-6.260722834438401E-4</v>
      </c>
      <c r="R3" s="6">
        <f>+TUM_default_S1_Treatm!B3*Weighting!R2+TUM_default_S1_Treatm!C3*Weighting!R3+TUM_default_S1_Treatm!D3*Weighting!R4+TUM_default_S1_Treatm!E3*Weighting!R5+TUM_default_S1_Treatm!F3*Weighting!R6+TUM_default_S1_Treatm!G3*Weighting!R7+TUM_default_S1_Treatm!H3*Weighting!R8+TUM_default_S1_Treatm!I3*Weighting!R9+TUM_default_S1_Treatm!J3*Weighting!R10+TUM_default_S1_Treatm!K3*Weighting!R11+TUM_default_S1_Treatm!L3*Weighting!R12+TUM_default_S1_Treatm!M3*Weighting!R13+TUM_default_S1_Treatm!N3*Weighting!R14+TUM_default_S1_Treatm!O3*Weighting!R15+TUM_default_S1_Treatm!P3*Weighting!R16+TUM_default_S1_Treatm!Q3*Weighting!R17</f>
        <v>-2.5865978290844777E-2</v>
      </c>
      <c r="S3" s="6">
        <f>+TUM_default_S1_Treatm!B3*Weighting!S2+TUM_default_S1_Treatm!C3*Weighting!S3+TUM_default_S1_Treatm!D3*Weighting!S4+TUM_default_S1_Treatm!E3*Weighting!S5+TUM_default_S1_Treatm!F3*Weighting!S6+TUM_default_S1_Treatm!G3*Weighting!S7+TUM_default_S1_Treatm!H3*Weighting!S8+TUM_default_S1_Treatm!I3*Weighting!S9+TUM_default_S1_Treatm!J3*Weighting!S10+TUM_default_S1_Treatm!K3*Weighting!S11+TUM_default_S1_Treatm!L3*Weighting!S12+TUM_default_S1_Treatm!M3*Weighting!S13+TUM_default_S1_Treatm!N3*Weighting!S14+TUM_default_S1_Treatm!O3*Weighting!S15+TUM_default_S1_Treatm!P3*Weighting!S16+TUM_default_S1_Treatm!Q3*Weighting!S17</f>
        <v>-1.3647116230014453E-2</v>
      </c>
      <c r="T3" s="6">
        <f>+TUM_default_S1_Treatm!B3*Weighting!T2+TUM_default_S1_Treatm!C3*Weighting!T3+TUM_default_S1_Treatm!D3*Weighting!T4+TUM_default_S1_Treatm!E3*Weighting!T5+TUM_default_S1_Treatm!F3*Weighting!T6+TUM_default_S1_Treatm!G3*Weighting!T7+TUM_default_S1_Treatm!H3*Weighting!T8+TUM_default_S1_Treatm!I3*Weighting!T9+TUM_default_S1_Treatm!J3*Weighting!T10+TUM_default_S1_Treatm!K3*Weighting!T11+TUM_default_S1_Treatm!L3*Weighting!T12+TUM_default_S1_Treatm!M3*Weighting!T13+TUM_default_S1_Treatm!N3*Weighting!T14+TUM_default_S1_Treatm!O3*Weighting!T15+TUM_default_S1_Treatm!P3*Weighting!T16+TUM_default_S1_Treatm!Q3*Weighting!T17</f>
        <v>-2.4519507615955692E-2</v>
      </c>
      <c r="U3" s="6">
        <f>+TUM_default_S1_Treatm!B3*Weighting!U2+TUM_default_S1_Treatm!C3*Weighting!U3+TUM_default_S1_Treatm!D3*Weighting!U4+TUM_default_S1_Treatm!E3*Weighting!U5+TUM_default_S1_Treatm!F3*Weighting!U6+TUM_default_S1_Treatm!G3*Weighting!U7+TUM_default_S1_Treatm!H3*Weighting!U8+TUM_default_S1_Treatm!I3*Weighting!U9+TUM_default_S1_Treatm!J3*Weighting!U10+TUM_default_S1_Treatm!K3*Weighting!U11+TUM_default_S1_Treatm!L3*Weighting!U12+TUM_default_S1_Treatm!M3*Weighting!U13+TUM_default_S1_Treatm!N3*Weighting!U14+TUM_default_S1_Treatm!O3*Weighting!U15+TUM_default_S1_Treatm!P3*Weighting!U16+TUM_default_S1_Treatm!Q3*Weighting!U17</f>
        <v>-5.8123867442012866E-4</v>
      </c>
      <c r="V3" s="6">
        <f>+TUM_default_S1_Treatm!B3*Weighting!V2+TUM_default_S1_Treatm!C3*Weighting!V3+TUM_default_S1_Treatm!D3*Weighting!V4+TUM_default_S1_Treatm!E3*Weighting!V5+TUM_default_S1_Treatm!F3*Weighting!V6+TUM_default_S1_Treatm!G3*Weighting!V7+TUM_default_S1_Treatm!H3*Weighting!V8+TUM_default_S1_Treatm!I3*Weighting!V9+TUM_default_S1_Treatm!J3*Weighting!V10+TUM_default_S1_Treatm!K3*Weighting!V11+TUM_default_S1_Treatm!L3*Weighting!V12+TUM_default_S1_Treatm!M3*Weighting!V13+TUM_default_S1_Treatm!N3*Weighting!V14+TUM_default_S1_Treatm!O3*Weighting!V15+TUM_default_S1_Treatm!P3*Weighting!V16+TUM_default_S1_Treatm!Q3*Weighting!V17</f>
        <v>-1.3956275198972991E-2</v>
      </c>
      <c r="W3" s="6">
        <f>+TUM_default_S1_Treatm!B3*Weighting!W2+TUM_default_S1_Treatm!C3*Weighting!W3+TUM_default_S1_Treatm!D3*Weighting!W4+TUM_default_S1_Treatm!E3*Weighting!W5+TUM_default_S1_Treatm!F3*Weighting!W6+TUM_default_S1_Treatm!G3*Weighting!W7+TUM_default_S1_Treatm!H3*Weighting!W8+TUM_default_S1_Treatm!I3*Weighting!W9+TUM_default_S1_Treatm!J3*Weighting!W10+TUM_default_S1_Treatm!K3*Weighting!W11+TUM_default_S1_Treatm!L3*Weighting!W12+TUM_default_S1_Treatm!M3*Weighting!W13+TUM_default_S1_Treatm!N3*Weighting!W14+TUM_default_S1_Treatm!O3*Weighting!W15+TUM_default_S1_Treatm!P3*Weighting!W16+TUM_default_S1_Treatm!Q3*Weighting!W17</f>
        <v>4.3590535917997046E-3</v>
      </c>
      <c r="X3" s="6">
        <f>+TUM_default_S1_Treatm!B3*Weighting!X2+TUM_default_S1_Treatm!C3*Weighting!X3+TUM_default_S1_Treatm!D3*Weighting!X4+TUM_default_S1_Treatm!E3*Weighting!X5+TUM_default_S1_Treatm!F3*Weighting!X6+TUM_default_S1_Treatm!G3*Weighting!X7+TUM_default_S1_Treatm!H3*Weighting!X8+TUM_default_S1_Treatm!I3*Weighting!X9+TUM_default_S1_Treatm!J3*Weighting!X10+TUM_default_S1_Treatm!K3*Weighting!X11+TUM_default_S1_Treatm!L3*Weighting!X12+TUM_default_S1_Treatm!M3*Weighting!X13+TUM_default_S1_Treatm!N3*Weighting!X14+TUM_default_S1_Treatm!O3*Weighting!X15+TUM_default_S1_Treatm!P3*Weighting!X16+TUM_default_S1_Treatm!Q3*Weighting!X17</f>
        <v>-7.3116962474937099E-4</v>
      </c>
      <c r="Y3" s="6">
        <f>+TUM_default_S1_Treatm!B3*Weighting!Y2+TUM_default_S1_Treatm!C3*Weighting!Y3+TUM_default_S1_Treatm!D3*Weighting!Y4+TUM_default_S1_Treatm!E3*Weighting!Y5+TUM_default_S1_Treatm!F3*Weighting!Y6+TUM_default_S1_Treatm!G3*Weighting!Y7+TUM_default_S1_Treatm!H3*Weighting!Y8+TUM_default_S1_Treatm!I3*Weighting!Y9+TUM_default_S1_Treatm!J3*Weighting!Y10+TUM_default_S1_Treatm!K3*Weighting!Y11+TUM_default_S1_Treatm!L3*Weighting!Y12+TUM_default_S1_Treatm!M3*Weighting!Y13+TUM_default_S1_Treatm!N3*Weighting!Y14+TUM_default_S1_Treatm!O3*Weighting!Y15+TUM_default_S1_Treatm!P3*Weighting!Y16+TUM_default_S1_Treatm!Q3*Weighting!Y17</f>
        <v>3.3531100191996985E-3</v>
      </c>
      <c r="Z3" s="6">
        <f>+TUM_default_S1_Treatm!B3*Weighting!Z2+TUM_default_S1_Treatm!C3*Weighting!Z3+TUM_default_S1_Treatm!D3*Weighting!Z4+TUM_default_S1_Treatm!E3*Weighting!Z5+TUM_default_S1_Treatm!F3*Weighting!Z6+TUM_default_S1_Treatm!G3*Weighting!Z7+TUM_default_S1_Treatm!H3*Weighting!Z8+TUM_default_S1_Treatm!I3*Weighting!Z9+TUM_default_S1_Treatm!J3*Weighting!Z10+TUM_default_S1_Treatm!K3*Weighting!Z11+TUM_default_S1_Treatm!L3*Weighting!Z12+TUM_default_S1_Treatm!M3*Weighting!Z13+TUM_default_S1_Treatm!N3*Weighting!Z14+TUM_default_S1_Treatm!O3*Weighting!Z15+TUM_default_S1_Treatm!P3*Weighting!Z16+TUM_default_S1_Treatm!Q3*Weighting!Z17</f>
        <v>2.3904614370896145E-3</v>
      </c>
      <c r="AA3" s="6">
        <f>+TUM_default_S1_Treatm!B3*Weighting!AA2+TUM_default_S1_Treatm!C3*Weighting!AA3+TUM_default_S1_Treatm!D3*Weighting!AA4+TUM_default_S1_Treatm!E3*Weighting!AA5+TUM_default_S1_Treatm!F3*Weighting!AA6+TUM_default_S1_Treatm!G3*Weighting!AA7+TUM_default_S1_Treatm!H3*Weighting!AA8+TUM_default_S1_Treatm!I3*Weighting!AA9+TUM_default_S1_Treatm!J3*Weighting!AA10+TUM_default_S1_Treatm!K3*Weighting!AA11+TUM_default_S1_Treatm!L3*Weighting!AA12+TUM_default_S1_Treatm!M3*Weighting!AA13+TUM_default_S1_Treatm!N3*Weighting!AA14+TUM_default_S1_Treatm!O3*Weighting!AA15+TUM_default_S1_Treatm!P3*Weighting!AA16+TUM_default_S1_Treatm!Q3*Weighting!AA17</f>
        <v>7.5579897657430312E-2</v>
      </c>
    </row>
    <row r="4" spans="1:27" x14ac:dyDescent="0.35">
      <c r="A4" s="5" t="s">
        <v>3</v>
      </c>
      <c r="B4" s="6">
        <f ca="1">+TUM_default_S1_Treatm!B4*Weighting!B2+TUM_default_S1_Treatm!C4*Weighting!B3+TUM_default_S1_Treatm!D4*Weighting!B4+TUM_default_S1_Treatm!E4*Weighting!B5+TUM_default_S1_Treatm!F4*Weighting!B6+TUM_default_S1_Treatm!G4*Weighting!B7+TUM_default_S1_Treatm!H4*Weighting!B8+TUM_default_S1_Treatm!I4*Weighting!B9+TUM_default_S1_Treatm!J4*Weighting!B10+TUM_default_S1_Treatm!K4*Weighting!B11+TUM_default_S1_Treatm!L4*Weighting!B12+TUM_default_S1_Treatm!M4*Weighting!B13+TUM_default_S1_Treatm!N4*Weighting!B14+TUM_default_S1_Treatm!O4*Weighting!B15+TUM_default_S1_Treatm!P4*Weighting!B16+TUM_default_S1_Treatm!Q4*Weighting!B17</f>
        <v>0.17895428522904164</v>
      </c>
      <c r="C4" s="6">
        <f ca="1">+TUM_default_S1_Treatm!B4*Weighting!C2+TUM_default_S1_Treatm!C4*Weighting!C3+TUM_default_S1_Treatm!D4*Weighting!C4+TUM_default_S1_Treatm!E4*Weighting!C5+TUM_default_S1_Treatm!F4*Weighting!C6+TUM_default_S1_Treatm!G4*Weighting!C7+TUM_default_S1_Treatm!H4*Weighting!C8+TUM_default_S1_Treatm!I4*Weighting!C9+TUM_default_S1_Treatm!J4*Weighting!C10+TUM_default_S1_Treatm!K4*Weighting!C11+TUM_default_S1_Treatm!L4*Weighting!C12+TUM_default_S1_Treatm!M4*Weighting!C13+TUM_default_S1_Treatm!N4*Weighting!C14+TUM_default_S1_Treatm!O4*Weighting!C15+TUM_default_S1_Treatm!P4*Weighting!C16+TUM_default_S1_Treatm!Q4*Weighting!C17</f>
        <v>0.12449895596965949</v>
      </c>
      <c r="D4" s="6">
        <f ca="1">+TUM_default_S1_Treatm!B4*Weighting!D2+TUM_default_S1_Treatm!C4*Weighting!D3+TUM_default_S1_Treatm!D4*Weighting!D4+TUM_default_S1_Treatm!E4*Weighting!D5+TUM_default_S1_Treatm!F4*Weighting!D6+TUM_default_S1_Treatm!G4*Weighting!D7+TUM_default_S1_Treatm!H4*Weighting!D8+TUM_default_S1_Treatm!I4*Weighting!D9+TUM_default_S1_Treatm!J4*Weighting!D10+TUM_default_S1_Treatm!K4*Weighting!D11+TUM_default_S1_Treatm!L4*Weighting!D12+TUM_default_S1_Treatm!M4*Weighting!D13+TUM_default_S1_Treatm!N4*Weighting!D14+TUM_default_S1_Treatm!O4*Weighting!D15+TUM_default_S1_Treatm!P4*Weighting!D16+TUM_default_S1_Treatm!Q4*Weighting!D17</f>
        <v>0.17840877358829282</v>
      </c>
      <c r="E4" s="6">
        <f ca="1">+TUM_default_S1_Treatm!B4*Weighting!E2+TUM_default_S1_Treatm!C4*Weighting!E3+TUM_default_S1_Treatm!D4*Weighting!E4+TUM_default_S1_Treatm!E4*Weighting!E5+TUM_default_S1_Treatm!F4*Weighting!E6+TUM_default_S1_Treatm!G4*Weighting!E7+TUM_default_S1_Treatm!H4*Weighting!E8+TUM_default_S1_Treatm!I4*Weighting!E9+TUM_default_S1_Treatm!J4*Weighting!E10+TUM_default_S1_Treatm!K4*Weighting!E11+TUM_default_S1_Treatm!L4*Weighting!E12+TUM_default_S1_Treatm!M4*Weighting!E13+TUM_default_S1_Treatm!N4*Weighting!E14+TUM_default_S1_Treatm!O4*Weighting!E15+TUM_default_S1_Treatm!P4*Weighting!E16+TUM_default_S1_Treatm!Q4*Weighting!E17</f>
        <v>9.5163441012768898E-2</v>
      </c>
      <c r="F4" s="6">
        <f ca="1">+TUM_default_S1_Treatm!B4*Weighting!F2+TUM_default_S1_Treatm!C4*Weighting!F3+TUM_default_S1_Treatm!D4*Weighting!F4+TUM_default_S1_Treatm!E4*Weighting!F5+TUM_default_S1_Treatm!F4*Weighting!F6+TUM_default_S1_Treatm!G4*Weighting!F7+TUM_default_S1_Treatm!H4*Weighting!F8+TUM_default_S1_Treatm!I4*Weighting!F9+TUM_default_S1_Treatm!J4*Weighting!F10+TUM_default_S1_Treatm!K4*Weighting!F11+TUM_default_S1_Treatm!L4*Weighting!F12+TUM_default_S1_Treatm!M4*Weighting!F13+TUM_default_S1_Treatm!N4*Weighting!F14+TUM_default_S1_Treatm!O4*Weighting!F15+TUM_default_S1_Treatm!P4*Weighting!F16+TUM_default_S1_Treatm!Q4*Weighting!F17</f>
        <v>0.15411080421715129</v>
      </c>
      <c r="G4" s="6">
        <f>+TUM_default_S1_Treatm!B4*Weighting!G2+TUM_default_S1_Treatm!C4*Weighting!G3+TUM_default_S1_Treatm!D4*Weighting!G4+TUM_default_S1_Treatm!E4*Weighting!G5+TUM_default_S1_Treatm!F4*Weighting!G6+TUM_default_S1_Treatm!G4*Weighting!G7+TUM_default_S1_Treatm!H4*Weighting!G8+TUM_default_S1_Treatm!I4*Weighting!G9+TUM_default_S1_Treatm!J4*Weighting!G10+TUM_default_S1_Treatm!K4*Weighting!G11+TUM_default_S1_Treatm!L4*Weighting!G12+TUM_default_S1_Treatm!M4*Weighting!G13+TUM_default_S1_Treatm!N4*Weighting!G14+TUM_default_S1_Treatm!O4*Weighting!G15+TUM_default_S1_Treatm!P4*Weighting!G16+TUM_default_S1_Treatm!Q4*Weighting!G17</f>
        <v>8.1007736544869355E-2</v>
      </c>
      <c r="H4" s="6">
        <f>+TUM_default_S1_Treatm!B4*Weighting!H2+TUM_default_S1_Treatm!C4*Weighting!H3+TUM_default_S1_Treatm!D4*Weighting!H4+TUM_default_S1_Treatm!E4*Weighting!H5+TUM_default_S1_Treatm!F4*Weighting!H6+TUM_default_S1_Treatm!G4*Weighting!H7+TUM_default_S1_Treatm!H4*Weighting!H8+TUM_default_S1_Treatm!I4*Weighting!H9+TUM_default_S1_Treatm!J4*Weighting!H10+TUM_default_S1_Treatm!K4*Weighting!H11+TUM_default_S1_Treatm!L4*Weighting!H12+TUM_default_S1_Treatm!M4*Weighting!H13+TUM_default_S1_Treatm!N4*Weighting!H14+TUM_default_S1_Treatm!O4*Weighting!H15+TUM_default_S1_Treatm!P4*Weighting!H16+TUM_default_S1_Treatm!Q4*Weighting!H17</f>
        <v>7.7660130007296102E-2</v>
      </c>
      <c r="I4" s="6">
        <f>+TUM_default_S1_Treatm!B4*Weighting!I2+TUM_default_S1_Treatm!C4*Weighting!I3+TUM_default_S1_Treatm!D4*Weighting!I4+TUM_default_S1_Treatm!E4*Weighting!I5+TUM_default_S1_Treatm!F4*Weighting!I6+TUM_default_S1_Treatm!G4*Weighting!I7+TUM_default_S1_Treatm!H4*Weighting!I8+TUM_default_S1_Treatm!I4*Weighting!I9+TUM_default_S1_Treatm!J4*Weighting!I10+TUM_default_S1_Treatm!K4*Weighting!I11+TUM_default_S1_Treatm!L4*Weighting!I12+TUM_default_S1_Treatm!M4*Weighting!I13+TUM_default_S1_Treatm!N4*Weighting!I14+TUM_default_S1_Treatm!O4*Weighting!I15+TUM_default_S1_Treatm!P4*Weighting!I16+TUM_default_S1_Treatm!Q4*Weighting!I17</f>
        <v>8.2265575303919689E-2</v>
      </c>
      <c r="J4" s="6">
        <f>+TUM_default_S1_Treatm!B4*Weighting!J2+TUM_default_S1_Treatm!C4*Weighting!J3+TUM_default_S1_Treatm!D4*Weighting!J4+TUM_default_S1_Treatm!E4*Weighting!J5+TUM_default_S1_Treatm!F4*Weighting!J6+TUM_default_S1_Treatm!G4*Weighting!J7+TUM_default_S1_Treatm!H4*Weighting!J8+TUM_default_S1_Treatm!I4*Weighting!J9+TUM_default_S1_Treatm!J4*Weighting!J10+TUM_default_S1_Treatm!K4*Weighting!J11+TUM_default_S1_Treatm!L4*Weighting!J12+TUM_default_S1_Treatm!M4*Weighting!J13+TUM_default_S1_Treatm!N4*Weighting!J14+TUM_default_S1_Treatm!O4*Weighting!J15+TUM_default_S1_Treatm!P4*Weighting!J16+TUM_default_S1_Treatm!Q4*Weighting!J17</f>
        <v>8.4398162876518898E-2</v>
      </c>
      <c r="K4" s="6">
        <f>+TUM_default_S1_Treatm!B4*Weighting!K2+TUM_default_S1_Treatm!C4*Weighting!K3+TUM_default_S1_Treatm!D4*Weighting!K4+TUM_default_S1_Treatm!E4*Weighting!K5+TUM_default_S1_Treatm!F4*Weighting!K6+TUM_default_S1_Treatm!G4*Weighting!K7+TUM_default_S1_Treatm!H4*Weighting!K8+TUM_default_S1_Treatm!I4*Weighting!K9+TUM_default_S1_Treatm!J4*Weighting!K10+TUM_default_S1_Treatm!K4*Weighting!K11+TUM_default_S1_Treatm!L4*Weighting!K12+TUM_default_S1_Treatm!M4*Weighting!K13+TUM_default_S1_Treatm!N4*Weighting!K14+TUM_default_S1_Treatm!O4*Weighting!K15+TUM_default_S1_Treatm!P4*Weighting!K16+TUM_default_S1_Treatm!Q4*Weighting!K17</f>
        <v>7.709893318119547E-2</v>
      </c>
      <c r="L4" s="6">
        <f>+TUM_default_S1_Treatm!B4*Weighting!L2+TUM_default_S1_Treatm!C4*Weighting!L3+TUM_default_S1_Treatm!D4*Weighting!L4+TUM_default_S1_Treatm!E4*Weighting!L5+TUM_default_S1_Treatm!F4*Weighting!L6+TUM_default_S1_Treatm!G4*Weighting!L7+TUM_default_S1_Treatm!H4*Weighting!L8+TUM_default_S1_Treatm!I4*Weighting!L9+TUM_default_S1_Treatm!J4*Weighting!L10+TUM_default_S1_Treatm!K4*Weighting!L11+TUM_default_S1_Treatm!L4*Weighting!L12+TUM_default_S1_Treatm!M4*Weighting!L13+TUM_default_S1_Treatm!N4*Weighting!L14+TUM_default_S1_Treatm!O4*Weighting!L15+TUM_default_S1_Treatm!P4*Weighting!L16+TUM_default_S1_Treatm!Q4*Weighting!L17</f>
        <v>9.4864579834030571E-2</v>
      </c>
      <c r="M4" s="6">
        <f>+TUM_default_S1_Treatm!B4*Weighting!M2+TUM_default_S1_Treatm!C4*Weighting!M3+TUM_default_S1_Treatm!D4*Weighting!M4+TUM_default_S1_Treatm!E4*Weighting!M5+TUM_default_S1_Treatm!F4*Weighting!M6+TUM_default_S1_Treatm!G4*Weighting!M7+TUM_default_S1_Treatm!H4*Weighting!M8+TUM_default_S1_Treatm!I4*Weighting!M9+TUM_default_S1_Treatm!J4*Weighting!M10+TUM_default_S1_Treatm!K4*Weighting!M11+TUM_default_S1_Treatm!L4*Weighting!M12+TUM_default_S1_Treatm!M4*Weighting!M13+TUM_default_S1_Treatm!N4*Weighting!M14+TUM_default_S1_Treatm!O4*Weighting!M15+TUM_default_S1_Treatm!P4*Weighting!M16+TUM_default_S1_Treatm!Q4*Weighting!M17</f>
        <v>7.2671648484482973E-3</v>
      </c>
      <c r="N4" s="6">
        <f>+TUM_default_S1_Treatm!B4*Weighting!N2+TUM_default_S1_Treatm!C4*Weighting!N3+TUM_default_S1_Treatm!D4*Weighting!N4+TUM_default_S1_Treatm!E4*Weighting!N5+TUM_default_S1_Treatm!F4*Weighting!N6+TUM_default_S1_Treatm!G4*Weighting!N7+TUM_default_S1_Treatm!H4*Weighting!N8+TUM_default_S1_Treatm!I4*Weighting!N9+TUM_default_S1_Treatm!J4*Weighting!N10+TUM_default_S1_Treatm!K4*Weighting!N11+TUM_default_S1_Treatm!L4*Weighting!N12+TUM_default_S1_Treatm!M4*Weighting!N13+TUM_default_S1_Treatm!N4*Weighting!N14+TUM_default_S1_Treatm!O4*Weighting!N15+TUM_default_S1_Treatm!P4*Weighting!N16+TUM_default_S1_Treatm!Q4*Weighting!N17</f>
        <v>0.33848551908346314</v>
      </c>
      <c r="O4" s="6">
        <f>+TUM_default_S1_Treatm!B4*Weighting!O2+TUM_default_S1_Treatm!C4*Weighting!O3+TUM_default_S1_Treatm!D4*Weighting!O4+TUM_default_S1_Treatm!E4*Weighting!O5+TUM_default_S1_Treatm!F4*Weighting!O6+TUM_default_S1_Treatm!G4*Weighting!O7+TUM_default_S1_Treatm!H4*Weighting!O8+TUM_default_S1_Treatm!I4*Weighting!O9+TUM_default_S1_Treatm!J4*Weighting!O10+TUM_default_S1_Treatm!K4*Weighting!O11+TUM_default_S1_Treatm!L4*Weighting!O12+TUM_default_S1_Treatm!M4*Weighting!O13+TUM_default_S1_Treatm!N4*Weighting!O14+TUM_default_S1_Treatm!O4*Weighting!O15+TUM_default_S1_Treatm!P4*Weighting!O16+TUM_default_S1_Treatm!Q4*Weighting!O17</f>
        <v>0.14378493845425475</v>
      </c>
      <c r="P4" s="6">
        <f>+TUM_default_S1_Treatm!B4*Weighting!P2+TUM_default_S1_Treatm!C4*Weighting!P3+TUM_default_S1_Treatm!D4*Weighting!P4+TUM_default_S1_Treatm!E4*Weighting!P5+TUM_default_S1_Treatm!F4*Weighting!P6+TUM_default_S1_Treatm!G4*Weighting!P7+TUM_default_S1_Treatm!H4*Weighting!P8+TUM_default_S1_Treatm!I4*Weighting!P9+TUM_default_S1_Treatm!J4*Weighting!P10+TUM_default_S1_Treatm!K4*Weighting!P11+TUM_default_S1_Treatm!L4*Weighting!P12+TUM_default_S1_Treatm!M4*Weighting!P13+TUM_default_S1_Treatm!N4*Weighting!P14+TUM_default_S1_Treatm!O4*Weighting!P15+TUM_default_S1_Treatm!P4*Weighting!P16+TUM_default_S1_Treatm!Q4*Weighting!P17</f>
        <v>9.8043515255381089E-2</v>
      </c>
      <c r="Q4" s="6">
        <f>+TUM_default_S1_Treatm!B4*Weighting!Q2+TUM_default_S1_Treatm!C4*Weighting!Q3+TUM_default_S1_Treatm!D4*Weighting!Q4+TUM_default_S1_Treatm!E4*Weighting!Q5+TUM_default_S1_Treatm!F4*Weighting!Q6+TUM_default_S1_Treatm!G4*Weighting!Q7+TUM_default_S1_Treatm!H4*Weighting!Q8+TUM_default_S1_Treatm!I4*Weighting!Q9+TUM_default_S1_Treatm!J4*Weighting!Q10+TUM_default_S1_Treatm!K4*Weighting!Q11+TUM_default_S1_Treatm!L4*Weighting!Q12+TUM_default_S1_Treatm!M4*Weighting!Q13+TUM_default_S1_Treatm!N4*Weighting!Q14+TUM_default_S1_Treatm!O4*Weighting!Q15+TUM_default_S1_Treatm!P4*Weighting!Q16+TUM_default_S1_Treatm!Q4*Weighting!Q17</f>
        <v>1.1768088627530766E-2</v>
      </c>
      <c r="R4" s="6">
        <f>+TUM_default_S1_Treatm!B4*Weighting!R2+TUM_default_S1_Treatm!C4*Weighting!R3+TUM_default_S1_Treatm!D4*Weighting!R4+TUM_default_S1_Treatm!E4*Weighting!R5+TUM_default_S1_Treatm!F4*Weighting!R6+TUM_default_S1_Treatm!G4*Weighting!R7+TUM_default_S1_Treatm!H4*Weighting!R8+TUM_default_S1_Treatm!I4*Weighting!R9+TUM_default_S1_Treatm!J4*Weighting!R10+TUM_default_S1_Treatm!K4*Weighting!R11+TUM_default_S1_Treatm!L4*Weighting!R12+TUM_default_S1_Treatm!M4*Weighting!R13+TUM_default_S1_Treatm!N4*Weighting!R14+TUM_default_S1_Treatm!O4*Weighting!R15+TUM_default_S1_Treatm!P4*Weighting!R16+TUM_default_S1_Treatm!Q4*Weighting!R17</f>
        <v>8.7020967923571113E-2</v>
      </c>
      <c r="S4" s="6">
        <f>+TUM_default_S1_Treatm!B4*Weighting!S2+TUM_default_S1_Treatm!C4*Weighting!S3+TUM_default_S1_Treatm!D4*Weighting!S4+TUM_default_S1_Treatm!E4*Weighting!S5+TUM_default_S1_Treatm!F4*Weighting!S6+TUM_default_S1_Treatm!G4*Weighting!S7+TUM_default_S1_Treatm!H4*Weighting!S8+TUM_default_S1_Treatm!I4*Weighting!S9+TUM_default_S1_Treatm!J4*Weighting!S10+TUM_default_S1_Treatm!K4*Weighting!S11+TUM_default_S1_Treatm!L4*Weighting!S12+TUM_default_S1_Treatm!M4*Weighting!S13+TUM_default_S1_Treatm!N4*Weighting!S14+TUM_default_S1_Treatm!O4*Weighting!S15+TUM_default_S1_Treatm!P4*Weighting!S16+TUM_default_S1_Treatm!Q4*Weighting!S17</f>
        <v>6.0214552819596659E-2</v>
      </c>
      <c r="T4" s="6">
        <f>+TUM_default_S1_Treatm!B4*Weighting!T2+TUM_default_S1_Treatm!C4*Weighting!T3+TUM_default_S1_Treatm!D4*Weighting!T4+TUM_default_S1_Treatm!E4*Weighting!T5+TUM_default_S1_Treatm!F4*Weighting!T6+TUM_default_S1_Treatm!G4*Weighting!T7+TUM_default_S1_Treatm!H4*Weighting!T8+TUM_default_S1_Treatm!I4*Weighting!T9+TUM_default_S1_Treatm!J4*Weighting!T10+TUM_default_S1_Treatm!K4*Weighting!T11+TUM_default_S1_Treatm!L4*Weighting!T12+TUM_default_S1_Treatm!M4*Weighting!T13+TUM_default_S1_Treatm!N4*Weighting!T14+TUM_default_S1_Treatm!O4*Weighting!T15+TUM_default_S1_Treatm!P4*Weighting!T16+TUM_default_S1_Treatm!Q4*Weighting!T17</f>
        <v>6.2740206685411165E-2</v>
      </c>
      <c r="U4" s="6">
        <f>+TUM_default_S1_Treatm!B4*Weighting!U2+TUM_default_S1_Treatm!C4*Weighting!U3+TUM_default_S1_Treatm!D4*Weighting!U4+TUM_default_S1_Treatm!E4*Weighting!U5+TUM_default_S1_Treatm!F4*Weighting!U6+TUM_default_S1_Treatm!G4*Weighting!U7+TUM_default_S1_Treatm!H4*Weighting!U8+TUM_default_S1_Treatm!I4*Weighting!U9+TUM_default_S1_Treatm!J4*Weighting!U10+TUM_default_S1_Treatm!K4*Weighting!U11+TUM_default_S1_Treatm!L4*Weighting!U12+TUM_default_S1_Treatm!M4*Weighting!U13+TUM_default_S1_Treatm!N4*Weighting!U14+TUM_default_S1_Treatm!O4*Weighting!U15+TUM_default_S1_Treatm!P4*Weighting!U16+TUM_default_S1_Treatm!Q4*Weighting!U17</f>
        <v>7.1686557140788702E-3</v>
      </c>
      <c r="V4" s="6">
        <f>+TUM_default_S1_Treatm!B4*Weighting!V2+TUM_default_S1_Treatm!C4*Weighting!V3+TUM_default_S1_Treatm!D4*Weighting!V4+TUM_default_S1_Treatm!E4*Weighting!V5+TUM_default_S1_Treatm!F4*Weighting!V6+TUM_default_S1_Treatm!G4*Weighting!V7+TUM_default_S1_Treatm!H4*Weighting!V8+TUM_default_S1_Treatm!I4*Weighting!V9+TUM_default_S1_Treatm!J4*Weighting!V10+TUM_default_S1_Treatm!K4*Weighting!V11+TUM_default_S1_Treatm!L4*Weighting!V12+TUM_default_S1_Treatm!M4*Weighting!V13+TUM_default_S1_Treatm!N4*Weighting!V14+TUM_default_S1_Treatm!O4*Weighting!V15+TUM_default_S1_Treatm!P4*Weighting!V16+TUM_default_S1_Treatm!Q4*Weighting!V17</f>
        <v>4.215118230851897E-2</v>
      </c>
      <c r="W4" s="6">
        <f>+TUM_default_S1_Treatm!B4*Weighting!W2+TUM_default_S1_Treatm!C4*Weighting!W3+TUM_default_S1_Treatm!D4*Weighting!W4+TUM_default_S1_Treatm!E4*Weighting!W5+TUM_default_S1_Treatm!F4*Weighting!W6+TUM_default_S1_Treatm!G4*Weighting!W7+TUM_default_S1_Treatm!H4*Weighting!W8+TUM_default_S1_Treatm!I4*Weighting!W9+TUM_default_S1_Treatm!J4*Weighting!W10+TUM_default_S1_Treatm!K4*Weighting!W11+TUM_default_S1_Treatm!L4*Weighting!W12+TUM_default_S1_Treatm!M4*Weighting!W13+TUM_default_S1_Treatm!N4*Weighting!W14+TUM_default_S1_Treatm!O4*Weighting!W15+TUM_default_S1_Treatm!P4*Weighting!W16+TUM_default_S1_Treatm!Q4*Weighting!W17</f>
        <v>0.1126722814004972</v>
      </c>
      <c r="X4" s="6">
        <f>+TUM_default_S1_Treatm!B4*Weighting!X2+TUM_default_S1_Treatm!C4*Weighting!X3+TUM_default_S1_Treatm!D4*Weighting!X4+TUM_default_S1_Treatm!E4*Weighting!X5+TUM_default_S1_Treatm!F4*Weighting!X6+TUM_default_S1_Treatm!G4*Weighting!X7+TUM_default_S1_Treatm!H4*Weighting!X8+TUM_default_S1_Treatm!I4*Weighting!X9+TUM_default_S1_Treatm!J4*Weighting!X10+TUM_default_S1_Treatm!K4*Weighting!X11+TUM_default_S1_Treatm!L4*Weighting!X12+TUM_default_S1_Treatm!M4*Weighting!X13+TUM_default_S1_Treatm!N4*Weighting!X14+TUM_default_S1_Treatm!O4*Weighting!X15+TUM_default_S1_Treatm!P4*Weighting!X16+TUM_default_S1_Treatm!Q4*Weighting!X17</f>
        <v>2.5522593933813748E-2</v>
      </c>
      <c r="Y4" s="6">
        <f>+TUM_default_S1_Treatm!B4*Weighting!Y2+TUM_default_S1_Treatm!C4*Weighting!Y3+TUM_default_S1_Treatm!D4*Weighting!Y4+TUM_default_S1_Treatm!E4*Weighting!Y5+TUM_default_S1_Treatm!F4*Weighting!Y6+TUM_default_S1_Treatm!G4*Weighting!Y7+TUM_default_S1_Treatm!H4*Weighting!Y8+TUM_default_S1_Treatm!I4*Weighting!Y9+TUM_default_S1_Treatm!J4*Weighting!Y10+TUM_default_S1_Treatm!K4*Weighting!Y11+TUM_default_S1_Treatm!L4*Weighting!Y12+TUM_default_S1_Treatm!M4*Weighting!Y13+TUM_default_S1_Treatm!N4*Weighting!Y14+TUM_default_S1_Treatm!O4*Weighting!Y15+TUM_default_S1_Treatm!P4*Weighting!Y16+TUM_default_S1_Treatm!Q4*Weighting!Y17</f>
        <v>4.745651430964894E-3</v>
      </c>
      <c r="Z4" s="6">
        <f>+TUM_default_S1_Treatm!B4*Weighting!Z2+TUM_default_S1_Treatm!C4*Weighting!Z3+TUM_default_S1_Treatm!D4*Weighting!Z4+TUM_default_S1_Treatm!E4*Weighting!Z5+TUM_default_S1_Treatm!F4*Weighting!Z6+TUM_default_S1_Treatm!G4*Weighting!Z7+TUM_default_S1_Treatm!H4*Weighting!Z8+TUM_default_S1_Treatm!I4*Weighting!Z9+TUM_default_S1_Treatm!J4*Weighting!Z10+TUM_default_S1_Treatm!K4*Weighting!Z11+TUM_default_S1_Treatm!L4*Weighting!Z12+TUM_default_S1_Treatm!M4*Weighting!Z13+TUM_default_S1_Treatm!N4*Weighting!Z14+TUM_default_S1_Treatm!O4*Weighting!Z15+TUM_default_S1_Treatm!P4*Weighting!Z16+TUM_default_S1_Treatm!Q4*Weighting!Z17</f>
        <v>1.6684680079025578E-2</v>
      </c>
      <c r="AA4" s="6">
        <f>+TUM_default_S1_Treatm!B4*Weighting!AA2+TUM_default_S1_Treatm!C4*Weighting!AA3+TUM_default_S1_Treatm!D4*Weighting!AA4+TUM_default_S1_Treatm!E4*Weighting!AA5+TUM_default_S1_Treatm!F4*Weighting!AA6+TUM_default_S1_Treatm!G4*Weighting!AA7+TUM_default_S1_Treatm!H4*Weighting!AA8+TUM_default_S1_Treatm!I4*Weighting!AA9+TUM_default_S1_Treatm!J4*Weighting!AA10+TUM_default_S1_Treatm!K4*Weighting!AA11+TUM_default_S1_Treatm!L4*Weighting!AA12+TUM_default_S1_Treatm!M4*Weighting!AA13+TUM_default_S1_Treatm!N4*Weighting!AA14+TUM_default_S1_Treatm!O4*Weighting!AA15+TUM_default_S1_Treatm!P4*Weighting!AA16+TUM_default_S1_Treatm!Q4*Weighting!AA17</f>
        <v>0.1829892063193225</v>
      </c>
    </row>
    <row r="5" spans="1:27" x14ac:dyDescent="0.35">
      <c r="A5" s="5" t="s">
        <v>4</v>
      </c>
      <c r="B5" s="6">
        <f ca="1">+TUM_default_S1_Treatm!B5*Weighting!B2+TUM_default_S1_Treatm!C5*Weighting!B3+TUM_default_S1_Treatm!D5*Weighting!B4+TUM_default_S1_Treatm!E5*Weighting!B5+TUM_default_S1_Treatm!F5*Weighting!B6+TUM_default_S1_Treatm!G5*Weighting!B7+TUM_default_S1_Treatm!H5*Weighting!B8+TUM_default_S1_Treatm!I5*Weighting!B9+TUM_default_S1_Treatm!J5*Weighting!B10+TUM_default_S1_Treatm!K5*Weighting!B11+TUM_default_S1_Treatm!L5*Weighting!B12+TUM_default_S1_Treatm!M5*Weighting!B13+TUM_default_S1_Treatm!N5*Weighting!B14+TUM_default_S1_Treatm!O5*Weighting!B15+TUM_default_S1_Treatm!P5*Weighting!B16+TUM_default_S1_Treatm!Q5*Weighting!B17</f>
        <v>0.30942438529452426</v>
      </c>
      <c r="C5" s="6">
        <f ca="1">+TUM_default_S1_Treatm!B5*Weighting!C2+TUM_default_S1_Treatm!C5*Weighting!C3+TUM_default_S1_Treatm!D5*Weighting!C4+TUM_default_S1_Treatm!E5*Weighting!C5+TUM_default_S1_Treatm!F5*Weighting!C6+TUM_default_S1_Treatm!G5*Weighting!C7+TUM_default_S1_Treatm!H5*Weighting!C8+TUM_default_S1_Treatm!I5*Weighting!C9+TUM_default_S1_Treatm!J5*Weighting!C10+TUM_default_S1_Treatm!K5*Weighting!C11+TUM_default_S1_Treatm!L5*Weighting!C12+TUM_default_S1_Treatm!M5*Weighting!C13+TUM_default_S1_Treatm!N5*Weighting!C14+TUM_default_S1_Treatm!O5*Weighting!C15+TUM_default_S1_Treatm!P5*Weighting!C16+TUM_default_S1_Treatm!Q5*Weighting!C17</f>
        <v>0.19087378872284483</v>
      </c>
      <c r="D5" s="6">
        <f ca="1">+TUM_default_S1_Treatm!B5*Weighting!D2+TUM_default_S1_Treatm!C5*Weighting!D3+TUM_default_S1_Treatm!D5*Weighting!D4+TUM_default_S1_Treatm!E5*Weighting!D5+TUM_default_S1_Treatm!F5*Weighting!D6+TUM_default_S1_Treatm!G5*Weighting!D7+TUM_default_S1_Treatm!H5*Weighting!D8+TUM_default_S1_Treatm!I5*Weighting!D9+TUM_default_S1_Treatm!J5*Weighting!D10+TUM_default_S1_Treatm!K5*Weighting!D11+TUM_default_S1_Treatm!L5*Weighting!D12+TUM_default_S1_Treatm!M5*Weighting!D13+TUM_default_S1_Treatm!N5*Weighting!D14+TUM_default_S1_Treatm!O5*Weighting!D15+TUM_default_S1_Treatm!P5*Weighting!D16+TUM_default_S1_Treatm!Q5*Weighting!D17</f>
        <v>0.30992422937628911</v>
      </c>
      <c r="E5" s="6">
        <f ca="1">+TUM_default_S1_Treatm!B5*Weighting!E2+TUM_default_S1_Treatm!C5*Weighting!E3+TUM_default_S1_Treatm!D5*Weighting!E4+TUM_default_S1_Treatm!E5*Weighting!E5+TUM_default_S1_Treatm!F5*Weighting!E6+TUM_default_S1_Treatm!G5*Weighting!E7+TUM_default_S1_Treatm!H5*Weighting!E8+TUM_default_S1_Treatm!I5*Weighting!E9+TUM_default_S1_Treatm!J5*Weighting!E10+TUM_default_S1_Treatm!K5*Weighting!E11+TUM_default_S1_Treatm!L5*Weighting!E12+TUM_default_S1_Treatm!M5*Weighting!E13+TUM_default_S1_Treatm!N5*Weighting!E14+TUM_default_S1_Treatm!O5*Weighting!E15+TUM_default_S1_Treatm!P5*Weighting!E16+TUM_default_S1_Treatm!Q5*Weighting!E17</f>
        <v>0.12708085940778657</v>
      </c>
      <c r="F5" s="6">
        <f ca="1">+TUM_default_S1_Treatm!B5*Weighting!F2+TUM_default_S1_Treatm!C5*Weighting!F3+TUM_default_S1_Treatm!D5*Weighting!F4+TUM_default_S1_Treatm!E5*Weighting!F5+TUM_default_S1_Treatm!F5*Weighting!F6+TUM_default_S1_Treatm!G5*Weighting!F7+TUM_default_S1_Treatm!H5*Weighting!F8+TUM_default_S1_Treatm!I5*Weighting!F9+TUM_default_S1_Treatm!J5*Weighting!F10+TUM_default_S1_Treatm!K5*Weighting!F11+TUM_default_S1_Treatm!L5*Weighting!F12+TUM_default_S1_Treatm!M5*Weighting!F13+TUM_default_S1_Treatm!N5*Weighting!F14+TUM_default_S1_Treatm!O5*Weighting!F15+TUM_default_S1_Treatm!P5*Weighting!F16+TUM_default_S1_Treatm!Q5*Weighting!F17</f>
        <v>0.25830502679221651</v>
      </c>
      <c r="G5" s="6">
        <f>+TUM_default_S1_Treatm!B5*Weighting!G2+TUM_default_S1_Treatm!C5*Weighting!G3+TUM_default_S1_Treatm!D5*Weighting!G4+TUM_default_S1_Treatm!E5*Weighting!G5+TUM_default_S1_Treatm!F5*Weighting!G6+TUM_default_S1_Treatm!G5*Weighting!G7+TUM_default_S1_Treatm!H5*Weighting!G8+TUM_default_S1_Treatm!I5*Weighting!G9+TUM_default_S1_Treatm!J5*Weighting!G10+TUM_default_S1_Treatm!K5*Weighting!G11+TUM_default_S1_Treatm!L5*Weighting!G12+TUM_default_S1_Treatm!M5*Weighting!G13+TUM_default_S1_Treatm!N5*Weighting!G14+TUM_default_S1_Treatm!O5*Weighting!G15+TUM_default_S1_Treatm!P5*Weighting!G16+TUM_default_S1_Treatm!Q5*Weighting!G17</f>
        <v>0.12388324194821809</v>
      </c>
      <c r="H5" s="6">
        <f>+TUM_default_S1_Treatm!B5*Weighting!H2+TUM_default_S1_Treatm!C5*Weighting!H3+TUM_default_S1_Treatm!D5*Weighting!H4+TUM_default_S1_Treatm!E5*Weighting!H5+TUM_default_S1_Treatm!F5*Weighting!H6+TUM_default_S1_Treatm!G5*Weighting!H7+TUM_default_S1_Treatm!H5*Weighting!H8+TUM_default_S1_Treatm!I5*Weighting!H9+TUM_default_S1_Treatm!J5*Weighting!H10+TUM_default_S1_Treatm!K5*Weighting!H11+TUM_default_S1_Treatm!L5*Weighting!H12+TUM_default_S1_Treatm!M5*Weighting!H13+TUM_default_S1_Treatm!N5*Weighting!H14+TUM_default_S1_Treatm!O5*Weighting!H15+TUM_default_S1_Treatm!P5*Weighting!H16+TUM_default_S1_Treatm!Q5*Weighting!H17</f>
        <v>0.11179834852337626</v>
      </c>
      <c r="I5" s="6">
        <f>+TUM_default_S1_Treatm!B5*Weighting!I2+TUM_default_S1_Treatm!C5*Weighting!I3+TUM_default_S1_Treatm!D5*Weighting!I4+TUM_default_S1_Treatm!E5*Weighting!I5+TUM_default_S1_Treatm!F5*Weighting!I6+TUM_default_S1_Treatm!G5*Weighting!I7+TUM_default_S1_Treatm!H5*Weighting!I8+TUM_default_S1_Treatm!I5*Weighting!I9+TUM_default_S1_Treatm!J5*Weighting!I10+TUM_default_S1_Treatm!K5*Weighting!I11+TUM_default_S1_Treatm!L5*Weighting!I12+TUM_default_S1_Treatm!M5*Weighting!I13+TUM_default_S1_Treatm!N5*Weighting!I14+TUM_default_S1_Treatm!O5*Weighting!I15+TUM_default_S1_Treatm!P5*Weighting!I16+TUM_default_S1_Treatm!Q5*Weighting!I17</f>
        <v>0.1268156869993198</v>
      </c>
      <c r="J5" s="6">
        <f>+TUM_default_S1_Treatm!B5*Weighting!J2+TUM_default_S1_Treatm!C5*Weighting!J3+TUM_default_S1_Treatm!D5*Weighting!J4+TUM_default_S1_Treatm!E5*Weighting!J5+TUM_default_S1_Treatm!F5*Weighting!J6+TUM_default_S1_Treatm!G5*Weighting!J7+TUM_default_S1_Treatm!H5*Weighting!J8+TUM_default_S1_Treatm!I5*Weighting!J9+TUM_default_S1_Treatm!J5*Weighting!J10+TUM_default_S1_Treatm!K5*Weighting!J11+TUM_default_S1_Treatm!L5*Weighting!J12+TUM_default_S1_Treatm!M5*Weighting!J13+TUM_default_S1_Treatm!N5*Weighting!J14+TUM_default_S1_Treatm!O5*Weighting!J15+TUM_default_S1_Treatm!P5*Weighting!J16+TUM_default_S1_Treatm!Q5*Weighting!J17</f>
        <v>0.11315170343373905</v>
      </c>
      <c r="K5" s="6">
        <f>+TUM_default_S1_Treatm!B5*Weighting!K2+TUM_default_S1_Treatm!C5*Weighting!K3+TUM_default_S1_Treatm!D5*Weighting!K4+TUM_default_S1_Treatm!E5*Weighting!K5+TUM_default_S1_Treatm!F5*Weighting!K6+TUM_default_S1_Treatm!G5*Weighting!K7+TUM_default_S1_Treatm!H5*Weighting!K8+TUM_default_S1_Treatm!I5*Weighting!K9+TUM_default_S1_Treatm!J5*Weighting!K10+TUM_default_S1_Treatm!K5*Weighting!K11+TUM_default_S1_Treatm!L5*Weighting!K12+TUM_default_S1_Treatm!M5*Weighting!K13+TUM_default_S1_Treatm!N5*Weighting!K14+TUM_default_S1_Treatm!O5*Weighting!K15+TUM_default_S1_Treatm!P5*Weighting!K16+TUM_default_S1_Treatm!Q5*Weighting!K17</f>
        <v>0.11669979898367738</v>
      </c>
      <c r="L5" s="6">
        <f>+TUM_default_S1_Treatm!B5*Weighting!L2+TUM_default_S1_Treatm!C5*Weighting!L3+TUM_default_S1_Treatm!D5*Weighting!L4+TUM_default_S1_Treatm!E5*Weighting!L5+TUM_default_S1_Treatm!F5*Weighting!L6+TUM_default_S1_Treatm!G5*Weighting!L7+TUM_default_S1_Treatm!H5*Weighting!L8+TUM_default_S1_Treatm!I5*Weighting!L9+TUM_default_S1_Treatm!J5*Weighting!L10+TUM_default_S1_Treatm!K5*Weighting!L11+TUM_default_S1_Treatm!L5*Weighting!L12+TUM_default_S1_Treatm!M5*Weighting!L13+TUM_default_S1_Treatm!N5*Weighting!L14+TUM_default_S1_Treatm!O5*Weighting!L15+TUM_default_S1_Treatm!P5*Weighting!L16+TUM_default_S1_Treatm!Q5*Weighting!L17</f>
        <v>0.13266911911295826</v>
      </c>
      <c r="M5" s="6">
        <f>+TUM_default_S1_Treatm!B5*Weighting!M2+TUM_default_S1_Treatm!C5*Weighting!M3+TUM_default_S1_Treatm!D5*Weighting!M4+TUM_default_S1_Treatm!E5*Weighting!M5+TUM_default_S1_Treatm!F5*Weighting!M6+TUM_default_S1_Treatm!G5*Weighting!M7+TUM_default_S1_Treatm!H5*Weighting!M8+TUM_default_S1_Treatm!I5*Weighting!M9+TUM_default_S1_Treatm!J5*Weighting!M10+TUM_default_S1_Treatm!K5*Weighting!M11+TUM_default_S1_Treatm!L5*Weighting!M12+TUM_default_S1_Treatm!M5*Weighting!M13+TUM_default_S1_Treatm!N5*Weighting!M14+TUM_default_S1_Treatm!O5*Weighting!M15+TUM_default_S1_Treatm!P5*Weighting!M16+TUM_default_S1_Treatm!Q5*Weighting!M17</f>
        <v>9.2126090558395726E-3</v>
      </c>
      <c r="N5" s="6">
        <f>+TUM_default_S1_Treatm!B5*Weighting!N2+TUM_default_S1_Treatm!C5*Weighting!N3+TUM_default_S1_Treatm!D5*Weighting!N4+TUM_default_S1_Treatm!E5*Weighting!N5+TUM_default_S1_Treatm!F5*Weighting!N6+TUM_default_S1_Treatm!G5*Weighting!N7+TUM_default_S1_Treatm!H5*Weighting!N8+TUM_default_S1_Treatm!I5*Weighting!N9+TUM_default_S1_Treatm!J5*Weighting!N10+TUM_default_S1_Treatm!K5*Weighting!N11+TUM_default_S1_Treatm!L5*Weighting!N12+TUM_default_S1_Treatm!M5*Weighting!N13+TUM_default_S1_Treatm!N5*Weighting!N14+TUM_default_S1_Treatm!O5*Weighting!N15+TUM_default_S1_Treatm!P5*Weighting!N16+TUM_default_S1_Treatm!Q5*Weighting!N17</f>
        <v>0.66565665637137317</v>
      </c>
      <c r="O5" s="6">
        <f>+TUM_default_S1_Treatm!B5*Weighting!O2+TUM_default_S1_Treatm!C5*Weighting!O3+TUM_default_S1_Treatm!D5*Weighting!O4+TUM_default_S1_Treatm!E5*Weighting!O5+TUM_default_S1_Treatm!F5*Weighting!O6+TUM_default_S1_Treatm!G5*Weighting!O7+TUM_default_S1_Treatm!H5*Weighting!O8+TUM_default_S1_Treatm!I5*Weighting!O9+TUM_default_S1_Treatm!J5*Weighting!O10+TUM_default_S1_Treatm!K5*Weighting!O11+TUM_default_S1_Treatm!L5*Weighting!O12+TUM_default_S1_Treatm!M5*Weighting!O13+TUM_default_S1_Treatm!N5*Weighting!O14+TUM_default_S1_Treatm!O5*Weighting!O15+TUM_default_S1_Treatm!P5*Weighting!O16+TUM_default_S1_Treatm!Q5*Weighting!O17</f>
        <v>0.15245949113044269</v>
      </c>
      <c r="P5" s="6">
        <f>+TUM_default_S1_Treatm!B5*Weighting!P2+TUM_default_S1_Treatm!C5*Weighting!P3+TUM_default_S1_Treatm!D5*Weighting!P4+TUM_default_S1_Treatm!E5*Weighting!P5+TUM_default_S1_Treatm!F5*Weighting!P6+TUM_default_S1_Treatm!G5*Weighting!P7+TUM_default_S1_Treatm!H5*Weighting!P8+TUM_default_S1_Treatm!I5*Weighting!P9+TUM_default_S1_Treatm!J5*Weighting!P10+TUM_default_S1_Treatm!K5*Weighting!P11+TUM_default_S1_Treatm!L5*Weighting!P12+TUM_default_S1_Treatm!M5*Weighting!P13+TUM_default_S1_Treatm!N5*Weighting!P14+TUM_default_S1_Treatm!O5*Weighting!P15+TUM_default_S1_Treatm!P5*Weighting!P16+TUM_default_S1_Treatm!Q5*Weighting!P17</f>
        <v>0.14646536938177399</v>
      </c>
      <c r="Q5" s="6">
        <f>+TUM_default_S1_Treatm!B5*Weighting!Q2+TUM_default_S1_Treatm!C5*Weighting!Q3+TUM_default_S1_Treatm!D5*Weighting!Q4+TUM_default_S1_Treatm!E5*Weighting!Q5+TUM_default_S1_Treatm!F5*Weighting!Q6+TUM_default_S1_Treatm!G5*Weighting!Q7+TUM_default_S1_Treatm!H5*Weighting!Q8+TUM_default_S1_Treatm!I5*Weighting!Q9+TUM_default_S1_Treatm!J5*Weighting!Q10+TUM_default_S1_Treatm!K5*Weighting!Q11+TUM_default_S1_Treatm!L5*Weighting!Q12+TUM_default_S1_Treatm!M5*Weighting!Q13+TUM_default_S1_Treatm!N5*Weighting!Q14+TUM_default_S1_Treatm!O5*Weighting!Q15+TUM_default_S1_Treatm!P5*Weighting!Q16+TUM_default_S1_Treatm!Q5*Weighting!Q17</f>
        <v>1.5155871042127098E-2</v>
      </c>
      <c r="R5" s="6">
        <f>+TUM_default_S1_Treatm!B5*Weighting!R2+TUM_default_S1_Treatm!C5*Weighting!R3+TUM_default_S1_Treatm!D5*Weighting!R4+TUM_default_S1_Treatm!E5*Weighting!R5+TUM_default_S1_Treatm!F5*Weighting!R6+TUM_default_S1_Treatm!G5*Weighting!R7+TUM_default_S1_Treatm!H5*Weighting!R8+TUM_default_S1_Treatm!I5*Weighting!R9+TUM_default_S1_Treatm!J5*Weighting!R10+TUM_default_S1_Treatm!K5*Weighting!R11+TUM_default_S1_Treatm!L5*Weighting!R12+TUM_default_S1_Treatm!M5*Weighting!R13+TUM_default_S1_Treatm!N5*Weighting!R14+TUM_default_S1_Treatm!O5*Weighting!R15+TUM_default_S1_Treatm!P5*Weighting!R16+TUM_default_S1_Treatm!Q5*Weighting!R17</f>
        <v>0.1378702467741485</v>
      </c>
      <c r="S5" s="6">
        <f>+TUM_default_S1_Treatm!B5*Weighting!S2+TUM_default_S1_Treatm!C5*Weighting!S3+TUM_default_S1_Treatm!D5*Weighting!S4+TUM_default_S1_Treatm!E5*Weighting!S5+TUM_default_S1_Treatm!F5*Weighting!S6+TUM_default_S1_Treatm!G5*Weighting!S7+TUM_default_S1_Treatm!H5*Weighting!S8+TUM_default_S1_Treatm!I5*Weighting!S9+TUM_default_S1_Treatm!J5*Weighting!S10+TUM_default_S1_Treatm!K5*Weighting!S11+TUM_default_S1_Treatm!L5*Weighting!S12+TUM_default_S1_Treatm!M5*Weighting!S13+TUM_default_S1_Treatm!N5*Weighting!S14+TUM_default_S1_Treatm!O5*Weighting!S15+TUM_default_S1_Treatm!P5*Weighting!S16+TUM_default_S1_Treatm!Q5*Weighting!S17</f>
        <v>9.5657022904854089E-2</v>
      </c>
      <c r="T5" s="6">
        <f>+TUM_default_S1_Treatm!B5*Weighting!T2+TUM_default_S1_Treatm!C5*Weighting!T3+TUM_default_S1_Treatm!D5*Weighting!T4+TUM_default_S1_Treatm!E5*Weighting!T5+TUM_default_S1_Treatm!F5*Weighting!T6+TUM_default_S1_Treatm!G5*Weighting!T7+TUM_default_S1_Treatm!H5*Weighting!T8+TUM_default_S1_Treatm!I5*Weighting!T9+TUM_default_S1_Treatm!J5*Weighting!T10+TUM_default_S1_Treatm!K5*Weighting!T11+TUM_default_S1_Treatm!L5*Weighting!T12+TUM_default_S1_Treatm!M5*Weighting!T13+TUM_default_S1_Treatm!N5*Weighting!T14+TUM_default_S1_Treatm!O5*Weighting!T15+TUM_default_S1_Treatm!P5*Weighting!T16+TUM_default_S1_Treatm!Q5*Weighting!T17</f>
        <v>0.1043590594460275</v>
      </c>
      <c r="U5" s="6">
        <f>+TUM_default_S1_Treatm!B5*Weighting!U2+TUM_default_S1_Treatm!C5*Weighting!U3+TUM_default_S1_Treatm!D5*Weighting!U4+TUM_default_S1_Treatm!E5*Weighting!U5+TUM_default_S1_Treatm!F5*Weighting!U6+TUM_default_S1_Treatm!G5*Weighting!U7+TUM_default_S1_Treatm!H5*Weighting!U8+TUM_default_S1_Treatm!I5*Weighting!U9+TUM_default_S1_Treatm!J5*Weighting!U10+TUM_default_S1_Treatm!K5*Weighting!U11+TUM_default_S1_Treatm!L5*Weighting!U12+TUM_default_S1_Treatm!M5*Weighting!U13+TUM_default_S1_Treatm!N5*Weighting!U14+TUM_default_S1_Treatm!O5*Weighting!U15+TUM_default_S1_Treatm!P5*Weighting!U16+TUM_default_S1_Treatm!Q5*Weighting!U17</f>
        <v>1.3601865554152593E-2</v>
      </c>
      <c r="V5" s="6">
        <f>+TUM_default_S1_Treatm!B5*Weighting!V2+TUM_default_S1_Treatm!C5*Weighting!V3+TUM_default_S1_Treatm!D5*Weighting!V4+TUM_default_S1_Treatm!E5*Weighting!V5+TUM_default_S1_Treatm!F5*Weighting!V6+TUM_default_S1_Treatm!G5*Weighting!V7+TUM_default_S1_Treatm!H5*Weighting!V8+TUM_default_S1_Treatm!I5*Weighting!V9+TUM_default_S1_Treatm!J5*Weighting!V10+TUM_default_S1_Treatm!K5*Weighting!V11+TUM_default_S1_Treatm!L5*Weighting!V12+TUM_default_S1_Treatm!M5*Weighting!V13+TUM_default_S1_Treatm!N5*Weighting!V14+TUM_default_S1_Treatm!O5*Weighting!V15+TUM_default_S1_Treatm!P5*Weighting!V16+TUM_default_S1_Treatm!Q5*Weighting!V17</f>
        <v>6.8570086731165728E-2</v>
      </c>
      <c r="W5" s="6">
        <f>+TUM_default_S1_Treatm!B5*Weighting!W2+TUM_default_S1_Treatm!C5*Weighting!W3+TUM_default_S1_Treatm!D5*Weighting!W4+TUM_default_S1_Treatm!E5*Weighting!W5+TUM_default_S1_Treatm!F5*Weighting!W6+TUM_default_S1_Treatm!G5*Weighting!W7+TUM_default_S1_Treatm!H5*Weighting!W8+TUM_default_S1_Treatm!I5*Weighting!W9+TUM_default_S1_Treatm!J5*Weighting!W10+TUM_default_S1_Treatm!K5*Weighting!W11+TUM_default_S1_Treatm!L5*Weighting!W12+TUM_default_S1_Treatm!M5*Weighting!W13+TUM_default_S1_Treatm!N5*Weighting!W14+TUM_default_S1_Treatm!O5*Weighting!W15+TUM_default_S1_Treatm!P5*Weighting!W16+TUM_default_S1_Treatm!Q5*Weighting!W17</f>
        <v>0.11318762293809971</v>
      </c>
      <c r="X5" s="6">
        <f>+TUM_default_S1_Treatm!B5*Weighting!X2+TUM_default_S1_Treatm!C5*Weighting!X3+TUM_default_S1_Treatm!D5*Weighting!X4+TUM_default_S1_Treatm!E5*Weighting!X5+TUM_default_S1_Treatm!F5*Weighting!X6+TUM_default_S1_Treatm!G5*Weighting!X7+TUM_default_S1_Treatm!H5*Weighting!X8+TUM_default_S1_Treatm!I5*Weighting!X9+TUM_default_S1_Treatm!J5*Weighting!X10+TUM_default_S1_Treatm!K5*Weighting!X11+TUM_default_S1_Treatm!L5*Weighting!X12+TUM_default_S1_Treatm!M5*Weighting!X13+TUM_default_S1_Treatm!N5*Weighting!X14+TUM_default_S1_Treatm!O5*Weighting!X15+TUM_default_S1_Treatm!P5*Weighting!X16+TUM_default_S1_Treatm!Q5*Weighting!X17</f>
        <v>3.672249568055027E-2</v>
      </c>
      <c r="Y5" s="6">
        <f>+TUM_default_S1_Treatm!B5*Weighting!Y2+TUM_default_S1_Treatm!C5*Weighting!Y3+TUM_default_S1_Treatm!D5*Weighting!Y4+TUM_default_S1_Treatm!E5*Weighting!Y5+TUM_default_S1_Treatm!F5*Weighting!Y6+TUM_default_S1_Treatm!G5*Weighting!Y7+TUM_default_S1_Treatm!H5*Weighting!Y8+TUM_default_S1_Treatm!I5*Weighting!Y9+TUM_default_S1_Treatm!J5*Weighting!Y10+TUM_default_S1_Treatm!K5*Weighting!Y11+TUM_default_S1_Treatm!L5*Weighting!Y12+TUM_default_S1_Treatm!M5*Weighting!Y13+TUM_default_S1_Treatm!N5*Weighting!Y14+TUM_default_S1_Treatm!O5*Weighting!Y15+TUM_default_S1_Treatm!P5*Weighting!Y16+TUM_default_S1_Treatm!Q5*Weighting!Y17</f>
        <v>7.5028422900465944E-3</v>
      </c>
      <c r="Z5" s="6">
        <f>+TUM_default_S1_Treatm!B5*Weighting!Z2+TUM_default_S1_Treatm!C5*Weighting!Z3+TUM_default_S1_Treatm!D5*Weighting!Z4+TUM_default_S1_Treatm!E5*Weighting!Z5+TUM_default_S1_Treatm!F5*Weighting!Z6+TUM_default_S1_Treatm!G5*Weighting!Z7+TUM_default_S1_Treatm!H5*Weighting!Z8+TUM_default_S1_Treatm!I5*Weighting!Z9+TUM_default_S1_Treatm!J5*Weighting!Z10+TUM_default_S1_Treatm!K5*Weighting!Z11+TUM_default_S1_Treatm!L5*Weighting!Z12+TUM_default_S1_Treatm!M5*Weighting!Z13+TUM_default_S1_Treatm!N5*Weighting!Z14+TUM_default_S1_Treatm!O5*Weighting!Z15+TUM_default_S1_Treatm!P5*Weighting!Z16+TUM_default_S1_Treatm!Q5*Weighting!Z17</f>
        <v>3.5367180437687752E-2</v>
      </c>
      <c r="AA5" s="6">
        <f>+TUM_default_S1_Treatm!B5*Weighting!AA2+TUM_default_S1_Treatm!C5*Weighting!AA3+TUM_default_S1_Treatm!D5*Weighting!AA4+TUM_default_S1_Treatm!E5*Weighting!AA5+TUM_default_S1_Treatm!F5*Weighting!AA6+TUM_default_S1_Treatm!G5*Weighting!AA7+TUM_default_S1_Treatm!H5*Weighting!AA8+TUM_default_S1_Treatm!I5*Weighting!AA9+TUM_default_S1_Treatm!J5*Weighting!AA10+TUM_default_S1_Treatm!K5*Weighting!AA11+TUM_default_S1_Treatm!L5*Weighting!AA12+TUM_default_S1_Treatm!M5*Weighting!AA13+TUM_default_S1_Treatm!N5*Weighting!AA14+TUM_default_S1_Treatm!O5*Weighting!AA15+TUM_default_S1_Treatm!P5*Weighting!AA16+TUM_default_S1_Treatm!Q5*Weighting!AA17</f>
        <v>0.2476743323202418</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efault_S1_Util!B2*Weighting!B2+TUM_default_S1_Util!C2*Weighting!B3+TUM_default_S1_Util!D2*Weighting!B4+TUM_default_S1_Util!E2*Weighting!B5+TUM_default_S1_Util!F2*Weighting!B6+TUM_default_S1_Util!G2*Weighting!B7+TUM_default_S1_Util!H2*Weighting!B8+TUM_default_S1_Util!I2*Weighting!B9+TUM_default_S1_Util!J2*Weighting!B10+TUM_default_S1_Util!K2*Weighting!B11+TUM_default_S1_Util!L2*Weighting!B12+TUM_default_S1_Util!M2*Weighting!B13+TUM_default_S1_Util!N2*Weighting!B14+TUM_default_S1_Util!O2*Weighting!B15+TUM_default_S1_Util!P2*Weighting!B16+TUM_default_S1_Util!Q2*Weighting!B17</f>
        <v>-0.16195013604764769</v>
      </c>
      <c r="C2" s="6">
        <f ca="1">+TUM_default_S1_Util!B2*Weighting!C2+TUM_default_S1_Util!C2*Weighting!C3+TUM_default_S1_Util!D2*Weighting!C4+TUM_default_S1_Util!E2*Weighting!C5+TUM_default_S1_Util!F2*Weighting!C6+TUM_default_S1_Util!G2*Weighting!C7+TUM_default_S1_Util!H2*Weighting!C8+TUM_default_S1_Util!I2*Weighting!C9+TUM_default_S1_Util!J2*Weighting!C10+TUM_default_S1_Util!K2*Weighting!C11+TUM_default_S1_Util!L2*Weighting!C12+TUM_default_S1_Util!M2*Weighting!C13+TUM_default_S1_Util!N2*Weighting!C14+TUM_default_S1_Util!O2*Weighting!C15+TUM_default_S1_Util!P2*Weighting!C16+TUM_default_S1_Util!Q2*Weighting!C17</f>
        <v>-0.13900885921811501</v>
      </c>
      <c r="D2" s="6">
        <f ca="1">+TUM_default_S1_Util!B2*Weighting!D2+TUM_default_S1_Util!C2*Weighting!D3+TUM_default_S1_Util!D2*Weighting!D4+TUM_default_S1_Util!E2*Weighting!D5+TUM_default_S1_Util!F2*Weighting!D6+TUM_default_S1_Util!G2*Weighting!D7+TUM_default_S1_Util!H2*Weighting!D8+TUM_default_S1_Util!I2*Weighting!D9+TUM_default_S1_Util!J2*Weighting!D10+TUM_default_S1_Util!K2*Weighting!D11+TUM_default_S1_Util!L2*Weighting!D12+TUM_default_S1_Util!M2*Weighting!D13+TUM_default_S1_Util!N2*Weighting!D14+TUM_default_S1_Util!O2*Weighting!D15+TUM_default_S1_Util!P2*Weighting!D16+TUM_default_S1_Util!Q2*Weighting!D17</f>
        <v>-0.16119015609104106</v>
      </c>
      <c r="E2" s="6">
        <f ca="1">+TUM_default_S1_Util!B2*Weighting!E2+TUM_default_S1_Util!C2*Weighting!E3+TUM_default_S1_Util!D2*Weighting!E4+TUM_default_S1_Util!E2*Weighting!E5+TUM_default_S1_Util!F2*Weighting!E6+TUM_default_S1_Util!G2*Weighting!E7+TUM_default_S1_Util!H2*Weighting!E8+TUM_default_S1_Util!I2*Weighting!E9+TUM_default_S1_Util!J2*Weighting!E10+TUM_default_S1_Util!K2*Weighting!E11+TUM_default_S1_Util!L2*Weighting!E12+TUM_default_S1_Util!M2*Weighting!E13+TUM_default_S1_Util!N2*Weighting!E14+TUM_default_S1_Util!O2*Weighting!E15+TUM_default_S1_Util!P2*Weighting!E16+TUM_default_S1_Util!Q2*Weighting!E17</f>
        <v>-9.3672601922311957E-2</v>
      </c>
      <c r="F2" s="6">
        <f ca="1">+TUM_default_S1_Util!B2*Weighting!F2+TUM_default_S1_Util!C2*Weighting!F3+TUM_default_S1_Util!D2*Weighting!F4+TUM_default_S1_Util!E2*Weighting!F5+TUM_default_S1_Util!F2*Weighting!F6+TUM_default_S1_Util!G2*Weighting!F7+TUM_default_S1_Util!H2*Weighting!F8+TUM_default_S1_Util!I2*Weighting!F9+TUM_default_S1_Util!J2*Weighting!F10+TUM_default_S1_Util!K2*Weighting!F11+TUM_default_S1_Util!L2*Weighting!F12+TUM_default_S1_Util!M2*Weighting!F13+TUM_default_S1_Util!N2*Weighting!F14+TUM_default_S1_Util!O2*Weighting!F15+TUM_default_S1_Util!P2*Weighting!F16+TUM_default_S1_Util!Q2*Weighting!F17</f>
        <v>-0.1459655469840532</v>
      </c>
      <c r="G2" s="6">
        <f>+TUM_default_S1_Util!B2*Weighting!G2+TUM_default_S1_Util!C2*Weighting!G3+TUM_default_S1_Util!D2*Weighting!G4+TUM_default_S1_Util!E2*Weighting!G5+TUM_default_S1_Util!F2*Weighting!G6+TUM_default_S1_Util!G2*Weighting!G7+TUM_default_S1_Util!H2*Weighting!G8+TUM_default_S1_Util!I2*Weighting!G9+TUM_default_S1_Util!J2*Weighting!G10+TUM_default_S1_Util!K2*Weighting!G11+TUM_default_S1_Util!L2*Weighting!G12+TUM_default_S1_Util!M2*Weighting!G13+TUM_default_S1_Util!N2*Weighting!G14+TUM_default_S1_Util!O2*Weighting!G15+TUM_default_S1_Util!P2*Weighting!G16+TUM_default_S1_Util!Q2*Weighting!G17</f>
        <v>-6.8794376705956131E-2</v>
      </c>
      <c r="H2" s="6">
        <f>+TUM_default_S1_Util!B2*Weighting!H2+TUM_default_S1_Util!C2*Weighting!H3+TUM_default_S1_Util!D2*Weighting!H4+TUM_default_S1_Util!E2*Weighting!H5+TUM_default_S1_Util!F2*Weighting!H6+TUM_default_S1_Util!G2*Weighting!H7+TUM_default_S1_Util!H2*Weighting!H8+TUM_default_S1_Util!I2*Weighting!H9+TUM_default_S1_Util!J2*Weighting!H10+TUM_default_S1_Util!K2*Weighting!H11+TUM_default_S1_Util!L2*Weighting!H12+TUM_default_S1_Util!M2*Weighting!H13+TUM_default_S1_Util!N2*Weighting!H14+TUM_default_S1_Util!O2*Weighting!H15+TUM_default_S1_Util!P2*Weighting!H16+TUM_default_S1_Util!Q2*Weighting!H17</f>
        <v>-8.0353430177549645E-2</v>
      </c>
      <c r="I2" s="6">
        <f>+TUM_default_S1_Util!B2*Weighting!I2+TUM_default_S1_Util!C2*Weighting!I3+TUM_default_S1_Util!D2*Weighting!I4+TUM_default_S1_Util!E2*Weighting!I5+TUM_default_S1_Util!F2*Weighting!I6+TUM_default_S1_Util!G2*Weighting!I7+TUM_default_S1_Util!H2*Weighting!I8+TUM_default_S1_Util!I2*Weighting!I9+TUM_default_S1_Util!J2*Weighting!I10+TUM_default_S1_Util!K2*Weighting!I11+TUM_default_S1_Util!L2*Weighting!I12+TUM_default_S1_Util!M2*Weighting!I13+TUM_default_S1_Util!N2*Weighting!I14+TUM_default_S1_Util!O2*Weighting!I15+TUM_default_S1_Util!P2*Weighting!I16+TUM_default_S1_Util!Q2*Weighting!I17</f>
        <v>-6.9115480527888296E-2</v>
      </c>
      <c r="J2" s="6">
        <f>+TUM_default_S1_Util!B2*Weighting!J2+TUM_default_S1_Util!C2*Weighting!J3+TUM_default_S1_Util!D2*Weighting!J4+TUM_default_S1_Util!E2*Weighting!J5+TUM_default_S1_Util!F2*Weighting!J6+TUM_default_S1_Util!G2*Weighting!J7+TUM_default_S1_Util!H2*Weighting!J8+TUM_default_S1_Util!I2*Weighting!J9+TUM_default_S1_Util!J2*Weighting!J10+TUM_default_S1_Util!K2*Weighting!J11+TUM_default_S1_Util!L2*Weighting!J12+TUM_default_S1_Util!M2*Weighting!J13+TUM_default_S1_Util!N2*Weighting!J14+TUM_default_S1_Util!O2*Weighting!J15+TUM_default_S1_Util!P2*Weighting!J16+TUM_default_S1_Util!Q2*Weighting!J17</f>
        <v>-6.2964075098227906E-2</v>
      </c>
      <c r="K2" s="6">
        <f>+TUM_default_S1_Util!B2*Weighting!K2+TUM_default_S1_Util!C2*Weighting!K3+TUM_default_S1_Util!D2*Weighting!K4+TUM_default_S1_Util!E2*Weighting!K5+TUM_default_S1_Util!F2*Weighting!K6+TUM_default_S1_Util!G2*Weighting!K7+TUM_default_S1_Util!H2*Weighting!K8+TUM_default_S1_Util!I2*Weighting!K9+TUM_default_S1_Util!J2*Weighting!K10+TUM_default_S1_Util!K2*Weighting!K11+TUM_default_S1_Util!L2*Weighting!K12+TUM_default_S1_Util!M2*Weighting!K13+TUM_default_S1_Util!N2*Weighting!K14+TUM_default_S1_Util!O2*Weighting!K15+TUM_default_S1_Util!P2*Weighting!K16+TUM_default_S1_Util!Q2*Weighting!K17</f>
        <v>-6.7106687355199632E-2</v>
      </c>
      <c r="L2" s="6">
        <f>+TUM_default_S1_Util!B2*Weighting!L2+TUM_default_S1_Util!C2*Weighting!L3+TUM_default_S1_Util!D2*Weighting!L4+TUM_default_S1_Util!E2*Weighting!L5+TUM_default_S1_Util!F2*Weighting!L6+TUM_default_S1_Util!G2*Weighting!L7+TUM_default_S1_Util!H2*Weighting!L8+TUM_default_S1_Util!I2*Weighting!L9+TUM_default_S1_Util!J2*Weighting!L10+TUM_default_S1_Util!K2*Weighting!L11+TUM_default_S1_Util!L2*Weighting!L12+TUM_default_S1_Util!M2*Weighting!L13+TUM_default_S1_Util!N2*Weighting!L14+TUM_default_S1_Util!O2*Weighting!L15+TUM_default_S1_Util!P2*Weighting!L16+TUM_default_S1_Util!Q2*Weighting!L17</f>
        <v>-0.1493227938942874</v>
      </c>
      <c r="M2" s="6">
        <f>+TUM_default_S1_Util!B2*Weighting!M2+TUM_default_S1_Util!C2*Weighting!M3+TUM_default_S1_Util!D2*Weighting!M4+TUM_default_S1_Util!E2*Weighting!M5+TUM_default_S1_Util!F2*Weighting!M6+TUM_default_S1_Util!G2*Weighting!M7+TUM_default_S1_Util!H2*Weighting!M8+TUM_default_S1_Util!I2*Weighting!M9+TUM_default_S1_Util!J2*Weighting!M10+TUM_default_S1_Util!K2*Weighting!M11+TUM_default_S1_Util!L2*Weighting!M12+TUM_default_S1_Util!M2*Weighting!M13+TUM_default_S1_Util!N2*Weighting!M14+TUM_default_S1_Util!O2*Weighting!M15+TUM_default_S1_Util!P2*Weighting!M16+TUM_default_S1_Util!Q2*Weighting!M17</f>
        <v>-5.5013436866196783E-3</v>
      </c>
      <c r="N2" s="6">
        <f>+TUM_default_S1_Util!B2*Weighting!N2+TUM_default_S1_Util!C2*Weighting!N3+TUM_default_S1_Util!D2*Weighting!N4+TUM_default_S1_Util!E2*Weighting!N5+TUM_default_S1_Util!F2*Weighting!N6+TUM_default_S1_Util!G2*Weighting!N7+TUM_default_S1_Util!H2*Weighting!N8+TUM_default_S1_Util!I2*Weighting!N9+TUM_default_S1_Util!J2*Weighting!N10+TUM_default_S1_Util!K2*Weighting!N11+TUM_default_S1_Util!L2*Weighting!N12+TUM_default_S1_Util!M2*Weighting!N13+TUM_default_S1_Util!N2*Weighting!N14+TUM_default_S1_Util!O2*Weighting!N15+TUM_default_S1_Util!P2*Weighting!N16+TUM_default_S1_Util!Q2*Weighting!N17</f>
        <v>-0.30305249340437157</v>
      </c>
      <c r="O2" s="6">
        <f>+TUM_default_S1_Util!B2*Weighting!O2+TUM_default_S1_Util!C2*Weighting!O3+TUM_default_S1_Util!D2*Weighting!O4+TUM_default_S1_Util!E2*Weighting!O5+TUM_default_S1_Util!F2*Weighting!O6+TUM_default_S1_Util!G2*Weighting!O7+TUM_default_S1_Util!H2*Weighting!O8+TUM_default_S1_Util!I2*Weighting!O9+TUM_default_S1_Util!J2*Weighting!O10+TUM_default_S1_Util!K2*Weighting!O11+TUM_default_S1_Util!L2*Weighting!O12+TUM_default_S1_Util!M2*Weighting!O13+TUM_default_S1_Util!N2*Weighting!O14+TUM_default_S1_Util!O2*Weighting!O15+TUM_default_S1_Util!P2*Weighting!O16+TUM_default_S1_Util!Q2*Weighting!O17</f>
        <v>-6.1010471208780524E-2</v>
      </c>
      <c r="P2" s="6">
        <f>+TUM_default_S1_Util!B2*Weighting!P2+TUM_default_S1_Util!C2*Weighting!P3+TUM_default_S1_Util!D2*Weighting!P4+TUM_default_S1_Util!E2*Weighting!P5+TUM_default_S1_Util!F2*Weighting!P6+TUM_default_S1_Util!G2*Weighting!P7+TUM_default_S1_Util!H2*Weighting!P8+TUM_default_S1_Util!I2*Weighting!P9+TUM_default_S1_Util!J2*Weighting!P10+TUM_default_S1_Util!K2*Weighting!P11+TUM_default_S1_Util!L2*Weighting!P12+TUM_default_S1_Util!M2*Weighting!P13+TUM_default_S1_Util!N2*Weighting!P14+TUM_default_S1_Util!O2*Weighting!P15+TUM_default_S1_Util!P2*Weighting!P16+TUM_default_S1_Util!Q2*Weighting!P17</f>
        <v>-1.803120145404281E-2</v>
      </c>
      <c r="Q2" s="6">
        <f>+TUM_default_S1_Util!B2*Weighting!Q2+TUM_default_S1_Util!C2*Weighting!Q3+TUM_default_S1_Util!D2*Weighting!Q4+TUM_default_S1_Util!E2*Weighting!Q5+TUM_default_S1_Util!F2*Weighting!Q6+TUM_default_S1_Util!G2*Weighting!Q7+TUM_default_S1_Util!H2*Weighting!Q8+TUM_default_S1_Util!I2*Weighting!Q9+TUM_default_S1_Util!J2*Weighting!Q10+TUM_default_S1_Util!K2*Weighting!Q11+TUM_default_S1_Util!L2*Weighting!Q12+TUM_default_S1_Util!M2*Weighting!Q13+TUM_default_S1_Util!N2*Weighting!Q14+TUM_default_S1_Util!O2*Weighting!Q15+TUM_default_S1_Util!P2*Weighting!Q16+TUM_default_S1_Util!Q2*Weighting!Q17</f>
        <v>-3.0673088548878345E-3</v>
      </c>
      <c r="R2" s="6">
        <f>+TUM_default_S1_Util!B2*Weighting!R2+TUM_default_S1_Util!C2*Weighting!R3+TUM_default_S1_Util!D2*Weighting!R4+TUM_default_S1_Util!E2*Weighting!R5+TUM_default_S1_Util!F2*Weighting!R6+TUM_default_S1_Util!G2*Weighting!R7+TUM_default_S1_Util!H2*Weighting!R8+TUM_default_S1_Util!I2*Weighting!R9+TUM_default_S1_Util!J2*Weighting!R10+TUM_default_S1_Util!K2*Weighting!R11+TUM_default_S1_Util!L2*Weighting!R12+TUM_default_S1_Util!M2*Weighting!R13+TUM_default_S1_Util!N2*Weighting!R14+TUM_default_S1_Util!O2*Weighting!R15+TUM_default_S1_Util!P2*Weighting!R16+TUM_default_S1_Util!Q2*Weighting!R17</f>
        <v>-5.3250647795634001E-2</v>
      </c>
      <c r="S2" s="6">
        <f>+TUM_default_S1_Util!B2*Weighting!S2+TUM_default_S1_Util!C2*Weighting!S3+TUM_default_S1_Util!D2*Weighting!S4+TUM_default_S1_Util!E2*Weighting!S5+TUM_default_S1_Util!F2*Weighting!S6+TUM_default_S1_Util!G2*Weighting!S7+TUM_default_S1_Util!H2*Weighting!S8+TUM_default_S1_Util!I2*Weighting!S9+TUM_default_S1_Util!J2*Weighting!S10+TUM_default_S1_Util!K2*Weighting!S11+TUM_default_S1_Util!L2*Weighting!S12+TUM_default_S1_Util!M2*Weighting!S13+TUM_default_S1_Util!N2*Weighting!S14+TUM_default_S1_Util!O2*Weighting!S15+TUM_default_S1_Util!P2*Weighting!S16+TUM_default_S1_Util!Q2*Weighting!S17</f>
        <v>-3.8599616851590274E-2</v>
      </c>
      <c r="T2" s="6">
        <f>+TUM_default_S1_Util!B2*Weighting!T2+TUM_default_S1_Util!C2*Weighting!T3+TUM_default_S1_Util!D2*Weighting!T4+TUM_default_S1_Util!E2*Weighting!T5+TUM_default_S1_Util!F2*Weighting!T6+TUM_default_S1_Util!G2*Weighting!T7+TUM_default_S1_Util!H2*Weighting!T8+TUM_default_S1_Util!I2*Weighting!T9+TUM_default_S1_Util!J2*Weighting!T10+TUM_default_S1_Util!K2*Weighting!T11+TUM_default_S1_Util!L2*Weighting!T12+TUM_default_S1_Util!M2*Weighting!T13+TUM_default_S1_Util!N2*Weighting!T14+TUM_default_S1_Util!O2*Weighting!T15+TUM_default_S1_Util!P2*Weighting!T16+TUM_default_S1_Util!Q2*Weighting!T17</f>
        <v>-4.4789911736316003E-2</v>
      </c>
      <c r="U2" s="6">
        <f>+TUM_default_S1_Util!B2*Weighting!U2+TUM_default_S1_Util!C2*Weighting!U3+TUM_default_S1_Util!D2*Weighting!U4+TUM_default_S1_Util!E2*Weighting!U5+TUM_default_S1_Util!F2*Weighting!U6+TUM_default_S1_Util!G2*Weighting!U7+TUM_default_S1_Util!H2*Weighting!U8+TUM_default_S1_Util!I2*Weighting!U9+TUM_default_S1_Util!J2*Weighting!U10+TUM_default_S1_Util!K2*Weighting!U11+TUM_default_S1_Util!L2*Weighting!U12+TUM_default_S1_Util!M2*Weighting!U13+TUM_default_S1_Util!N2*Weighting!U14+TUM_default_S1_Util!O2*Weighting!U15+TUM_default_S1_Util!P2*Weighting!U16+TUM_default_S1_Util!Q2*Weighting!U17</f>
        <v>-1.8116908820802986E-2</v>
      </c>
      <c r="V2" s="6">
        <f>+TUM_default_S1_Util!B2*Weighting!V2+TUM_default_S1_Util!C2*Weighting!V3+TUM_default_S1_Util!D2*Weighting!V4+TUM_default_S1_Util!E2*Weighting!V5+TUM_default_S1_Util!F2*Weighting!V6+TUM_default_S1_Util!G2*Weighting!V7+TUM_default_S1_Util!H2*Weighting!V8+TUM_default_S1_Util!I2*Weighting!V9+TUM_default_S1_Util!J2*Weighting!V10+TUM_default_S1_Util!K2*Weighting!V11+TUM_default_S1_Util!L2*Weighting!V12+TUM_default_S1_Util!M2*Weighting!V13+TUM_default_S1_Util!N2*Weighting!V14+TUM_default_S1_Util!O2*Weighting!V15+TUM_default_S1_Util!P2*Weighting!V16+TUM_default_S1_Util!Q2*Weighting!V17</f>
        <v>-2.4693829149240652E-2</v>
      </c>
      <c r="W2" s="6">
        <f>+TUM_default_S1_Util!B2*Weighting!W2+TUM_default_S1_Util!C2*Weighting!W3+TUM_default_S1_Util!D2*Weighting!W4+TUM_default_S1_Util!E2*Weighting!W5+TUM_default_S1_Util!F2*Weighting!W6+TUM_default_S1_Util!G2*Weighting!W7+TUM_default_S1_Util!H2*Weighting!W8+TUM_default_S1_Util!I2*Weighting!W9+TUM_default_S1_Util!J2*Weighting!W10+TUM_default_S1_Util!K2*Weighting!W11+TUM_default_S1_Util!L2*Weighting!W12+TUM_default_S1_Util!M2*Weighting!W13+TUM_default_S1_Util!N2*Weighting!W14+TUM_default_S1_Util!O2*Weighting!W15+TUM_default_S1_Util!P2*Weighting!W16+TUM_default_S1_Util!Q2*Weighting!W17</f>
        <v>-1.8095471744309147E-2</v>
      </c>
      <c r="X2" s="6">
        <f>+TUM_default_S1_Util!B2*Weighting!X2+TUM_default_S1_Util!C2*Weighting!X3+TUM_default_S1_Util!D2*Weighting!X4+TUM_default_S1_Util!E2*Weighting!X5+TUM_default_S1_Util!F2*Weighting!X6+TUM_default_S1_Util!G2*Weighting!X7+TUM_default_S1_Util!H2*Weighting!X8+TUM_default_S1_Util!I2*Weighting!X9+TUM_default_S1_Util!J2*Weighting!X10+TUM_default_S1_Util!K2*Weighting!X11+TUM_default_S1_Util!L2*Weighting!X12+TUM_default_S1_Util!M2*Weighting!X13+TUM_default_S1_Util!N2*Weighting!X14+TUM_default_S1_Util!O2*Weighting!X15+TUM_default_S1_Util!P2*Weighting!X16+TUM_default_S1_Util!Q2*Weighting!X17</f>
        <v>-2.4666931156818875E-3</v>
      </c>
      <c r="Y2" s="6">
        <f>+TUM_default_S1_Util!B2*Weighting!Y2+TUM_default_S1_Util!C2*Weighting!Y3+TUM_default_S1_Util!D2*Weighting!Y4+TUM_default_S1_Util!E2*Weighting!Y5+TUM_default_S1_Util!F2*Weighting!Y6+TUM_default_S1_Util!G2*Weighting!Y7+TUM_default_S1_Util!H2*Weighting!Y8+TUM_default_S1_Util!I2*Weighting!Y9+TUM_default_S1_Util!J2*Weighting!Y10+TUM_default_S1_Util!K2*Weighting!Y11+TUM_default_S1_Util!L2*Weighting!Y12+TUM_default_S1_Util!M2*Weighting!Y13+TUM_default_S1_Util!N2*Weighting!Y14+TUM_default_S1_Util!O2*Weighting!Y15+TUM_default_S1_Util!P2*Weighting!Y16+TUM_default_S1_Util!Q2*Weighting!Y17</f>
        <v>-1.8858576763964047E-2</v>
      </c>
      <c r="Z2" s="6">
        <f>+TUM_default_S1_Util!B2*Weighting!Z2+TUM_default_S1_Util!C2*Weighting!Z3+TUM_default_S1_Util!D2*Weighting!Z4+TUM_default_S1_Util!E2*Weighting!Z5+TUM_default_S1_Util!F2*Weighting!Z6+TUM_default_S1_Util!G2*Weighting!Z7+TUM_default_S1_Util!H2*Weighting!Z8+TUM_default_S1_Util!I2*Weighting!Z9+TUM_default_S1_Util!J2*Weighting!Z10+TUM_default_S1_Util!K2*Weighting!Z11+TUM_default_S1_Util!L2*Weighting!Z12+TUM_default_S1_Util!M2*Weighting!Z13+TUM_default_S1_Util!N2*Weighting!Z14+TUM_default_S1_Util!O2*Weighting!Z15+TUM_default_S1_Util!P2*Weighting!Z16+TUM_default_S1_Util!Q2*Weighting!Z17</f>
        <v>-2.0466585954333913E-2</v>
      </c>
      <c r="AA2" s="6">
        <f>+TUM_default_S1_Util!B2*Weighting!AA2+TUM_default_S1_Util!C2*Weighting!AA3+TUM_default_S1_Util!D2*Weighting!AA4+TUM_default_S1_Util!E2*Weighting!AA5+TUM_default_S1_Util!F2*Weighting!AA6+TUM_default_S1_Util!G2*Weighting!AA7+TUM_default_S1_Util!H2*Weighting!AA8+TUM_default_S1_Util!I2*Weighting!AA9+TUM_default_S1_Util!J2*Weighting!AA10+TUM_default_S1_Util!K2*Weighting!AA11+TUM_default_S1_Util!L2*Weighting!AA12+TUM_default_S1_Util!M2*Weighting!AA13+TUM_default_S1_Util!N2*Weighting!AA14+TUM_default_S1_Util!O2*Weighting!AA15+TUM_default_S1_Util!P2*Weighting!AA16+TUM_default_S1_Util!Q2*Weighting!AA17</f>
        <v>-0.32138617286043519</v>
      </c>
    </row>
    <row r="3" spans="1:27" x14ac:dyDescent="0.35">
      <c r="A3" s="5" t="s">
        <v>2</v>
      </c>
      <c r="B3" s="6">
        <f ca="1">+TUM_default_S1_Util!B3*Weighting!B2+TUM_default_S1_Util!C3*Weighting!B3+TUM_default_S1_Util!D3*Weighting!B4+TUM_default_S1_Util!E3*Weighting!B5+TUM_default_S1_Util!F3*Weighting!B6+TUM_default_S1_Util!G3*Weighting!B7+TUM_default_S1_Util!H3*Weighting!B8+TUM_default_S1_Util!I3*Weighting!B9+TUM_default_S1_Util!J3*Weighting!B10+TUM_default_S1_Util!K3*Weighting!B11+TUM_default_S1_Util!L3*Weighting!B12+TUM_default_S1_Util!M3*Weighting!B13+TUM_default_S1_Util!N3*Weighting!B14+TUM_default_S1_Util!O3*Weighting!B15+TUM_default_S1_Util!P3*Weighting!B16+TUM_default_S1_Util!Q3*Weighting!B17</f>
        <v>-0.16195013604764769</v>
      </c>
      <c r="C3" s="6">
        <f ca="1">+TUM_default_S1_Util!B3*Weighting!C2+TUM_default_S1_Util!C3*Weighting!C3+TUM_default_S1_Util!D3*Weighting!C4+TUM_default_S1_Util!E3*Weighting!C5+TUM_default_S1_Util!F3*Weighting!C6+TUM_default_S1_Util!G3*Weighting!C7+TUM_default_S1_Util!H3*Weighting!C8+TUM_default_S1_Util!I3*Weighting!C9+TUM_default_S1_Util!J3*Weighting!C10+TUM_default_S1_Util!K3*Weighting!C11+TUM_default_S1_Util!L3*Weighting!C12+TUM_default_S1_Util!M3*Weighting!C13+TUM_default_S1_Util!N3*Weighting!C14+TUM_default_S1_Util!O3*Weighting!C15+TUM_default_S1_Util!P3*Weighting!C16+TUM_default_S1_Util!Q3*Weighting!C17</f>
        <v>-0.13900885921811501</v>
      </c>
      <c r="D3" s="6">
        <f ca="1">+TUM_default_S1_Util!B3*Weighting!D2+TUM_default_S1_Util!C3*Weighting!D3+TUM_default_S1_Util!D3*Weighting!D4+TUM_default_S1_Util!E3*Weighting!D5+TUM_default_S1_Util!F3*Weighting!D6+TUM_default_S1_Util!G3*Weighting!D7+TUM_default_S1_Util!H3*Weighting!D8+TUM_default_S1_Util!I3*Weighting!D9+TUM_default_S1_Util!J3*Weighting!D10+TUM_default_S1_Util!K3*Weighting!D11+TUM_default_S1_Util!L3*Weighting!D12+TUM_default_S1_Util!M3*Weighting!D13+TUM_default_S1_Util!N3*Weighting!D14+TUM_default_S1_Util!O3*Weighting!D15+TUM_default_S1_Util!P3*Weighting!D16+TUM_default_S1_Util!Q3*Weighting!D17</f>
        <v>-0.16119015609104106</v>
      </c>
      <c r="E3" s="6">
        <f ca="1">+TUM_default_S1_Util!B3*Weighting!E2+TUM_default_S1_Util!C3*Weighting!E3+TUM_default_S1_Util!D3*Weighting!E4+TUM_default_S1_Util!E3*Weighting!E5+TUM_default_S1_Util!F3*Weighting!E6+TUM_default_S1_Util!G3*Weighting!E7+TUM_default_S1_Util!H3*Weighting!E8+TUM_default_S1_Util!I3*Weighting!E9+TUM_default_S1_Util!J3*Weighting!E10+TUM_default_S1_Util!K3*Weighting!E11+TUM_default_S1_Util!L3*Weighting!E12+TUM_default_S1_Util!M3*Weighting!E13+TUM_default_S1_Util!N3*Weighting!E14+TUM_default_S1_Util!O3*Weighting!E15+TUM_default_S1_Util!P3*Weighting!E16+TUM_default_S1_Util!Q3*Weighting!E17</f>
        <v>-9.3672601922311957E-2</v>
      </c>
      <c r="F3" s="6">
        <f ca="1">+TUM_default_S1_Util!B3*Weighting!F2+TUM_default_S1_Util!C3*Weighting!F3+TUM_default_S1_Util!D3*Weighting!F4+TUM_default_S1_Util!E3*Weighting!F5+TUM_default_S1_Util!F3*Weighting!F6+TUM_default_S1_Util!G3*Weighting!F7+TUM_default_S1_Util!H3*Weighting!F8+TUM_default_S1_Util!I3*Weighting!F9+TUM_default_S1_Util!J3*Weighting!F10+TUM_default_S1_Util!K3*Weighting!F11+TUM_default_S1_Util!L3*Weighting!F12+TUM_default_S1_Util!M3*Weighting!F13+TUM_default_S1_Util!N3*Weighting!F14+TUM_default_S1_Util!O3*Weighting!F15+TUM_default_S1_Util!P3*Weighting!F16+TUM_default_S1_Util!Q3*Weighting!F17</f>
        <v>-0.1459655469840532</v>
      </c>
      <c r="G3" s="6">
        <f>+TUM_default_S1_Util!B3*Weighting!G2+TUM_default_S1_Util!C3*Weighting!G3+TUM_default_S1_Util!D3*Weighting!G4+TUM_default_S1_Util!E3*Weighting!G5+TUM_default_S1_Util!F3*Weighting!G6+TUM_default_S1_Util!G3*Weighting!G7+TUM_default_S1_Util!H3*Weighting!G8+TUM_default_S1_Util!I3*Weighting!G9+TUM_default_S1_Util!J3*Weighting!G10+TUM_default_S1_Util!K3*Weighting!G11+TUM_default_S1_Util!L3*Weighting!G12+TUM_default_S1_Util!M3*Weighting!G13+TUM_default_S1_Util!N3*Weighting!G14+TUM_default_S1_Util!O3*Weighting!G15+TUM_default_S1_Util!P3*Weighting!G16+TUM_default_S1_Util!Q3*Weighting!G17</f>
        <v>-6.8794376705956131E-2</v>
      </c>
      <c r="H3" s="6">
        <f>+TUM_default_S1_Util!B3*Weighting!H2+TUM_default_S1_Util!C3*Weighting!H3+TUM_default_S1_Util!D3*Weighting!H4+TUM_default_S1_Util!E3*Weighting!H5+TUM_default_S1_Util!F3*Weighting!H6+TUM_default_S1_Util!G3*Weighting!H7+TUM_default_S1_Util!H3*Weighting!H8+TUM_default_S1_Util!I3*Weighting!H9+TUM_default_S1_Util!J3*Weighting!H10+TUM_default_S1_Util!K3*Weighting!H11+TUM_default_S1_Util!L3*Weighting!H12+TUM_default_S1_Util!M3*Weighting!H13+TUM_default_S1_Util!N3*Weighting!H14+TUM_default_S1_Util!O3*Weighting!H15+TUM_default_S1_Util!P3*Weighting!H16+TUM_default_S1_Util!Q3*Weighting!H17</f>
        <v>-8.0353430177549645E-2</v>
      </c>
      <c r="I3" s="6">
        <f>+TUM_default_S1_Util!B3*Weighting!I2+TUM_default_S1_Util!C3*Weighting!I3+TUM_default_S1_Util!D3*Weighting!I4+TUM_default_S1_Util!E3*Weighting!I5+TUM_default_S1_Util!F3*Weighting!I6+TUM_default_S1_Util!G3*Weighting!I7+TUM_default_S1_Util!H3*Weighting!I8+TUM_default_S1_Util!I3*Weighting!I9+TUM_default_S1_Util!J3*Weighting!I10+TUM_default_S1_Util!K3*Weighting!I11+TUM_default_S1_Util!L3*Weighting!I12+TUM_default_S1_Util!M3*Weighting!I13+TUM_default_S1_Util!N3*Weighting!I14+TUM_default_S1_Util!O3*Weighting!I15+TUM_default_S1_Util!P3*Weighting!I16+TUM_default_S1_Util!Q3*Weighting!I17</f>
        <v>-6.9115480527888296E-2</v>
      </c>
      <c r="J3" s="6">
        <f>+TUM_default_S1_Util!B3*Weighting!J2+TUM_default_S1_Util!C3*Weighting!J3+TUM_default_S1_Util!D3*Weighting!J4+TUM_default_S1_Util!E3*Weighting!J5+TUM_default_S1_Util!F3*Weighting!J6+TUM_default_S1_Util!G3*Weighting!J7+TUM_default_S1_Util!H3*Weighting!J8+TUM_default_S1_Util!I3*Weighting!J9+TUM_default_S1_Util!J3*Weighting!J10+TUM_default_S1_Util!K3*Weighting!J11+TUM_default_S1_Util!L3*Weighting!J12+TUM_default_S1_Util!M3*Weighting!J13+TUM_default_S1_Util!N3*Weighting!J14+TUM_default_S1_Util!O3*Weighting!J15+TUM_default_S1_Util!P3*Weighting!J16+TUM_default_S1_Util!Q3*Weighting!J17</f>
        <v>-6.2964075098227906E-2</v>
      </c>
      <c r="K3" s="6">
        <f>+TUM_default_S1_Util!B3*Weighting!K2+TUM_default_S1_Util!C3*Weighting!K3+TUM_default_S1_Util!D3*Weighting!K4+TUM_default_S1_Util!E3*Weighting!K5+TUM_default_S1_Util!F3*Weighting!K6+TUM_default_S1_Util!G3*Weighting!K7+TUM_default_S1_Util!H3*Weighting!K8+TUM_default_S1_Util!I3*Weighting!K9+TUM_default_S1_Util!J3*Weighting!K10+TUM_default_S1_Util!K3*Weighting!K11+TUM_default_S1_Util!L3*Weighting!K12+TUM_default_S1_Util!M3*Weighting!K13+TUM_default_S1_Util!N3*Weighting!K14+TUM_default_S1_Util!O3*Weighting!K15+TUM_default_S1_Util!P3*Weighting!K16+TUM_default_S1_Util!Q3*Weighting!K17</f>
        <v>-6.7106687355199632E-2</v>
      </c>
      <c r="L3" s="6">
        <f>+TUM_default_S1_Util!B3*Weighting!L2+TUM_default_S1_Util!C3*Weighting!L3+TUM_default_S1_Util!D3*Weighting!L4+TUM_default_S1_Util!E3*Weighting!L5+TUM_default_S1_Util!F3*Weighting!L6+TUM_default_S1_Util!G3*Weighting!L7+TUM_default_S1_Util!H3*Weighting!L8+TUM_default_S1_Util!I3*Weighting!L9+TUM_default_S1_Util!J3*Weighting!L10+TUM_default_S1_Util!K3*Weighting!L11+TUM_default_S1_Util!L3*Weighting!L12+TUM_default_S1_Util!M3*Weighting!L13+TUM_default_S1_Util!N3*Weighting!L14+TUM_default_S1_Util!O3*Weighting!L15+TUM_default_S1_Util!P3*Weighting!L16+TUM_default_S1_Util!Q3*Weighting!L17</f>
        <v>-0.1493227938942874</v>
      </c>
      <c r="M3" s="6">
        <f>+TUM_default_S1_Util!B3*Weighting!M2+TUM_default_S1_Util!C3*Weighting!M3+TUM_default_S1_Util!D3*Weighting!M4+TUM_default_S1_Util!E3*Weighting!M5+TUM_default_S1_Util!F3*Weighting!M6+TUM_default_S1_Util!G3*Weighting!M7+TUM_default_S1_Util!H3*Weighting!M8+TUM_default_S1_Util!I3*Weighting!M9+TUM_default_S1_Util!J3*Weighting!M10+TUM_default_S1_Util!K3*Weighting!M11+TUM_default_S1_Util!L3*Weighting!M12+TUM_default_S1_Util!M3*Weighting!M13+TUM_default_S1_Util!N3*Weighting!M14+TUM_default_S1_Util!O3*Weighting!M15+TUM_default_S1_Util!P3*Weighting!M16+TUM_default_S1_Util!Q3*Weighting!M17</f>
        <v>-5.5013436866196783E-3</v>
      </c>
      <c r="N3" s="6">
        <f>+TUM_default_S1_Util!B3*Weighting!N2+TUM_default_S1_Util!C3*Weighting!N3+TUM_default_S1_Util!D3*Weighting!N4+TUM_default_S1_Util!E3*Weighting!N5+TUM_default_S1_Util!F3*Weighting!N6+TUM_default_S1_Util!G3*Weighting!N7+TUM_default_S1_Util!H3*Weighting!N8+TUM_default_S1_Util!I3*Weighting!N9+TUM_default_S1_Util!J3*Weighting!N10+TUM_default_S1_Util!K3*Weighting!N11+TUM_default_S1_Util!L3*Weighting!N12+TUM_default_S1_Util!M3*Weighting!N13+TUM_default_S1_Util!N3*Weighting!N14+TUM_default_S1_Util!O3*Weighting!N15+TUM_default_S1_Util!P3*Weighting!N16+TUM_default_S1_Util!Q3*Weighting!N17</f>
        <v>-0.30305249340437157</v>
      </c>
      <c r="O3" s="6">
        <f>+TUM_default_S1_Util!B3*Weighting!O2+TUM_default_S1_Util!C3*Weighting!O3+TUM_default_S1_Util!D3*Weighting!O4+TUM_default_S1_Util!E3*Weighting!O5+TUM_default_S1_Util!F3*Weighting!O6+TUM_default_S1_Util!G3*Weighting!O7+TUM_default_S1_Util!H3*Weighting!O8+TUM_default_S1_Util!I3*Weighting!O9+TUM_default_S1_Util!J3*Weighting!O10+TUM_default_S1_Util!K3*Weighting!O11+TUM_default_S1_Util!L3*Weighting!O12+TUM_default_S1_Util!M3*Weighting!O13+TUM_default_S1_Util!N3*Weighting!O14+TUM_default_S1_Util!O3*Weighting!O15+TUM_default_S1_Util!P3*Weighting!O16+TUM_default_S1_Util!Q3*Weighting!O17</f>
        <v>-6.1010471208780524E-2</v>
      </c>
      <c r="P3" s="6">
        <f>+TUM_default_S1_Util!B3*Weighting!P2+TUM_default_S1_Util!C3*Weighting!P3+TUM_default_S1_Util!D3*Weighting!P4+TUM_default_S1_Util!E3*Weighting!P5+TUM_default_S1_Util!F3*Weighting!P6+TUM_default_S1_Util!G3*Weighting!P7+TUM_default_S1_Util!H3*Weighting!P8+TUM_default_S1_Util!I3*Weighting!P9+TUM_default_S1_Util!J3*Weighting!P10+TUM_default_S1_Util!K3*Weighting!P11+TUM_default_S1_Util!L3*Weighting!P12+TUM_default_S1_Util!M3*Weighting!P13+TUM_default_S1_Util!N3*Weighting!P14+TUM_default_S1_Util!O3*Weighting!P15+TUM_default_S1_Util!P3*Weighting!P16+TUM_default_S1_Util!Q3*Weighting!P17</f>
        <v>-1.803120145404281E-2</v>
      </c>
      <c r="Q3" s="6">
        <f>+TUM_default_S1_Util!B3*Weighting!Q2+TUM_default_S1_Util!C3*Weighting!Q3+TUM_default_S1_Util!D3*Weighting!Q4+TUM_default_S1_Util!E3*Weighting!Q5+TUM_default_S1_Util!F3*Weighting!Q6+TUM_default_S1_Util!G3*Weighting!Q7+TUM_default_S1_Util!H3*Weighting!Q8+TUM_default_S1_Util!I3*Weighting!Q9+TUM_default_S1_Util!J3*Weighting!Q10+TUM_default_S1_Util!K3*Weighting!Q11+TUM_default_S1_Util!L3*Weighting!Q12+TUM_default_S1_Util!M3*Weighting!Q13+TUM_default_S1_Util!N3*Weighting!Q14+TUM_default_S1_Util!O3*Weighting!Q15+TUM_default_S1_Util!P3*Weighting!Q16+TUM_default_S1_Util!Q3*Weighting!Q17</f>
        <v>-3.0673088548878345E-3</v>
      </c>
      <c r="R3" s="6">
        <f>+TUM_default_S1_Util!B3*Weighting!R2+TUM_default_S1_Util!C3*Weighting!R3+TUM_default_S1_Util!D3*Weighting!R4+TUM_default_S1_Util!E3*Weighting!R5+TUM_default_S1_Util!F3*Weighting!R6+TUM_default_S1_Util!G3*Weighting!R7+TUM_default_S1_Util!H3*Weighting!R8+TUM_default_S1_Util!I3*Weighting!R9+TUM_default_S1_Util!J3*Weighting!R10+TUM_default_S1_Util!K3*Weighting!R11+TUM_default_S1_Util!L3*Weighting!R12+TUM_default_S1_Util!M3*Weighting!R13+TUM_default_S1_Util!N3*Weighting!R14+TUM_default_S1_Util!O3*Weighting!R15+TUM_default_S1_Util!P3*Weighting!R16+TUM_default_S1_Util!Q3*Weighting!R17</f>
        <v>-5.3250647795634001E-2</v>
      </c>
      <c r="S3" s="6">
        <f>+TUM_default_S1_Util!B3*Weighting!S2+TUM_default_S1_Util!C3*Weighting!S3+TUM_default_S1_Util!D3*Weighting!S4+TUM_default_S1_Util!E3*Weighting!S5+TUM_default_S1_Util!F3*Weighting!S6+TUM_default_S1_Util!G3*Weighting!S7+TUM_default_S1_Util!H3*Weighting!S8+TUM_default_S1_Util!I3*Weighting!S9+TUM_default_S1_Util!J3*Weighting!S10+TUM_default_S1_Util!K3*Weighting!S11+TUM_default_S1_Util!L3*Weighting!S12+TUM_default_S1_Util!M3*Weighting!S13+TUM_default_S1_Util!N3*Weighting!S14+TUM_default_S1_Util!O3*Weighting!S15+TUM_default_S1_Util!P3*Weighting!S16+TUM_default_S1_Util!Q3*Weighting!S17</f>
        <v>-3.8599616851590274E-2</v>
      </c>
      <c r="T3" s="6">
        <f>+TUM_default_S1_Util!B3*Weighting!T2+TUM_default_S1_Util!C3*Weighting!T3+TUM_default_S1_Util!D3*Weighting!T4+TUM_default_S1_Util!E3*Weighting!T5+TUM_default_S1_Util!F3*Weighting!T6+TUM_default_S1_Util!G3*Weighting!T7+TUM_default_S1_Util!H3*Weighting!T8+TUM_default_S1_Util!I3*Weighting!T9+TUM_default_S1_Util!J3*Weighting!T10+TUM_default_S1_Util!K3*Weighting!T11+TUM_default_S1_Util!L3*Weighting!T12+TUM_default_S1_Util!M3*Weighting!T13+TUM_default_S1_Util!N3*Weighting!T14+TUM_default_S1_Util!O3*Weighting!T15+TUM_default_S1_Util!P3*Weighting!T16+TUM_default_S1_Util!Q3*Weighting!T17</f>
        <v>-4.4789911736316003E-2</v>
      </c>
      <c r="U3" s="6">
        <f>+TUM_default_S1_Util!B3*Weighting!U2+TUM_default_S1_Util!C3*Weighting!U3+TUM_default_S1_Util!D3*Weighting!U4+TUM_default_S1_Util!E3*Weighting!U5+TUM_default_S1_Util!F3*Weighting!U6+TUM_default_S1_Util!G3*Weighting!U7+TUM_default_S1_Util!H3*Weighting!U8+TUM_default_S1_Util!I3*Weighting!U9+TUM_default_S1_Util!J3*Weighting!U10+TUM_default_S1_Util!K3*Weighting!U11+TUM_default_S1_Util!L3*Weighting!U12+TUM_default_S1_Util!M3*Weighting!U13+TUM_default_S1_Util!N3*Weighting!U14+TUM_default_S1_Util!O3*Weighting!U15+TUM_default_S1_Util!P3*Weighting!U16+TUM_default_S1_Util!Q3*Weighting!U17</f>
        <v>-1.8116908820802986E-2</v>
      </c>
      <c r="V3" s="6">
        <f>+TUM_default_S1_Util!B3*Weighting!V2+TUM_default_S1_Util!C3*Weighting!V3+TUM_default_S1_Util!D3*Weighting!V4+TUM_default_S1_Util!E3*Weighting!V5+TUM_default_S1_Util!F3*Weighting!V6+TUM_default_S1_Util!G3*Weighting!V7+TUM_default_S1_Util!H3*Weighting!V8+TUM_default_S1_Util!I3*Weighting!V9+TUM_default_S1_Util!J3*Weighting!V10+TUM_default_S1_Util!K3*Weighting!V11+TUM_default_S1_Util!L3*Weighting!V12+TUM_default_S1_Util!M3*Weighting!V13+TUM_default_S1_Util!N3*Weighting!V14+TUM_default_S1_Util!O3*Weighting!V15+TUM_default_S1_Util!P3*Weighting!V16+TUM_default_S1_Util!Q3*Weighting!V17</f>
        <v>-2.4693829149240652E-2</v>
      </c>
      <c r="W3" s="6">
        <f>+TUM_default_S1_Util!B3*Weighting!W2+TUM_default_S1_Util!C3*Weighting!W3+TUM_default_S1_Util!D3*Weighting!W4+TUM_default_S1_Util!E3*Weighting!W5+TUM_default_S1_Util!F3*Weighting!W6+TUM_default_S1_Util!G3*Weighting!W7+TUM_default_S1_Util!H3*Weighting!W8+TUM_default_S1_Util!I3*Weighting!W9+TUM_default_S1_Util!J3*Weighting!W10+TUM_default_S1_Util!K3*Weighting!W11+TUM_default_S1_Util!L3*Weighting!W12+TUM_default_S1_Util!M3*Weighting!W13+TUM_default_S1_Util!N3*Weighting!W14+TUM_default_S1_Util!O3*Weighting!W15+TUM_default_S1_Util!P3*Weighting!W16+TUM_default_S1_Util!Q3*Weighting!W17</f>
        <v>-1.8095471744309147E-2</v>
      </c>
      <c r="X3" s="6">
        <f>+TUM_default_S1_Util!B3*Weighting!X2+TUM_default_S1_Util!C3*Weighting!X3+TUM_default_S1_Util!D3*Weighting!X4+TUM_default_S1_Util!E3*Weighting!X5+TUM_default_S1_Util!F3*Weighting!X6+TUM_default_S1_Util!G3*Weighting!X7+TUM_default_S1_Util!H3*Weighting!X8+TUM_default_S1_Util!I3*Weighting!X9+TUM_default_S1_Util!J3*Weighting!X10+TUM_default_S1_Util!K3*Weighting!X11+TUM_default_S1_Util!L3*Weighting!X12+TUM_default_S1_Util!M3*Weighting!X13+TUM_default_S1_Util!N3*Weighting!X14+TUM_default_S1_Util!O3*Weighting!X15+TUM_default_S1_Util!P3*Weighting!X16+TUM_default_S1_Util!Q3*Weighting!X17</f>
        <v>-2.4666931156818875E-3</v>
      </c>
      <c r="Y3" s="6">
        <f>+TUM_default_S1_Util!B3*Weighting!Y2+TUM_default_S1_Util!C3*Weighting!Y3+TUM_default_S1_Util!D3*Weighting!Y4+TUM_default_S1_Util!E3*Weighting!Y5+TUM_default_S1_Util!F3*Weighting!Y6+TUM_default_S1_Util!G3*Weighting!Y7+TUM_default_S1_Util!H3*Weighting!Y8+TUM_default_S1_Util!I3*Weighting!Y9+TUM_default_S1_Util!J3*Weighting!Y10+TUM_default_S1_Util!K3*Weighting!Y11+TUM_default_S1_Util!L3*Weighting!Y12+TUM_default_S1_Util!M3*Weighting!Y13+TUM_default_S1_Util!N3*Weighting!Y14+TUM_default_S1_Util!O3*Weighting!Y15+TUM_default_S1_Util!P3*Weighting!Y16+TUM_default_S1_Util!Q3*Weighting!Y17</f>
        <v>-1.8858576763964047E-2</v>
      </c>
      <c r="Z3" s="6">
        <f>+TUM_default_S1_Util!B3*Weighting!Z2+TUM_default_S1_Util!C3*Weighting!Z3+TUM_default_S1_Util!D3*Weighting!Z4+TUM_default_S1_Util!E3*Weighting!Z5+TUM_default_S1_Util!F3*Weighting!Z6+TUM_default_S1_Util!G3*Weighting!Z7+TUM_default_S1_Util!H3*Weighting!Z8+TUM_default_S1_Util!I3*Weighting!Z9+TUM_default_S1_Util!J3*Weighting!Z10+TUM_default_S1_Util!K3*Weighting!Z11+TUM_default_S1_Util!L3*Weighting!Z12+TUM_default_S1_Util!M3*Weighting!Z13+TUM_default_S1_Util!N3*Weighting!Z14+TUM_default_S1_Util!O3*Weighting!Z15+TUM_default_S1_Util!P3*Weighting!Z16+TUM_default_S1_Util!Q3*Weighting!Z17</f>
        <v>-2.0466585954333913E-2</v>
      </c>
      <c r="AA3" s="6">
        <f>+TUM_default_S1_Util!B3*Weighting!AA2+TUM_default_S1_Util!C3*Weighting!AA3+TUM_default_S1_Util!D3*Weighting!AA4+TUM_default_S1_Util!E3*Weighting!AA5+TUM_default_S1_Util!F3*Weighting!AA6+TUM_default_S1_Util!G3*Weighting!AA7+TUM_default_S1_Util!H3*Weighting!AA8+TUM_default_S1_Util!I3*Weighting!AA9+TUM_default_S1_Util!J3*Weighting!AA10+TUM_default_S1_Util!K3*Weighting!AA11+TUM_default_S1_Util!L3*Weighting!AA12+TUM_default_S1_Util!M3*Weighting!AA13+TUM_default_S1_Util!N3*Weighting!AA14+TUM_default_S1_Util!O3*Weighting!AA15+TUM_default_S1_Util!P3*Weighting!AA16+TUM_default_S1_Util!Q3*Weighting!AA17</f>
        <v>-0.32138617286043519</v>
      </c>
    </row>
    <row r="4" spans="1:27" x14ac:dyDescent="0.35">
      <c r="A4" s="5" t="s">
        <v>3</v>
      </c>
      <c r="B4" s="6">
        <f ca="1">+TUM_default_S1_Util!B4*Weighting!B2+TUM_default_S1_Util!C4*Weighting!B3+TUM_default_S1_Util!D4*Weighting!B4+TUM_default_S1_Util!E4*Weighting!B5+TUM_default_S1_Util!F4*Weighting!B6+TUM_default_S1_Util!G4*Weighting!B7+TUM_default_S1_Util!H4*Weighting!B8+TUM_default_S1_Util!I4*Weighting!B9+TUM_default_S1_Util!J4*Weighting!B10+TUM_default_S1_Util!K4*Weighting!B11+TUM_default_S1_Util!L4*Weighting!B12+TUM_default_S1_Util!M4*Weighting!B13+TUM_default_S1_Util!N4*Weighting!B14+TUM_default_S1_Util!O4*Weighting!B15+TUM_default_S1_Util!P4*Weighting!B16+TUM_default_S1_Util!Q4*Weighting!B17</f>
        <v>0</v>
      </c>
      <c r="C4" s="6">
        <f ca="1">+TUM_default_S1_Util!B4*Weighting!C2+TUM_default_S1_Util!C4*Weighting!C3+TUM_default_S1_Util!D4*Weighting!C4+TUM_default_S1_Util!E4*Weighting!C5+TUM_default_S1_Util!F4*Weighting!C6+TUM_default_S1_Util!G4*Weighting!C7+TUM_default_S1_Util!H4*Weighting!C8+TUM_default_S1_Util!I4*Weighting!C9+TUM_default_S1_Util!J4*Weighting!C10+TUM_default_S1_Util!K4*Weighting!C11+TUM_default_S1_Util!L4*Weighting!C12+TUM_default_S1_Util!M4*Weighting!C13+TUM_default_S1_Util!N4*Weighting!C14+TUM_default_S1_Util!O4*Weighting!C15+TUM_default_S1_Util!P4*Weighting!C16+TUM_default_S1_Util!Q4*Weighting!C17</f>
        <v>0</v>
      </c>
      <c r="D4" s="6">
        <f ca="1">+TUM_default_S1_Util!B4*Weighting!D2+TUM_default_S1_Util!C4*Weighting!D3+TUM_default_S1_Util!D4*Weighting!D4+TUM_default_S1_Util!E4*Weighting!D5+TUM_default_S1_Util!F4*Weighting!D6+TUM_default_S1_Util!G4*Weighting!D7+TUM_default_S1_Util!H4*Weighting!D8+TUM_default_S1_Util!I4*Weighting!D9+TUM_default_S1_Util!J4*Weighting!D10+TUM_default_S1_Util!K4*Weighting!D11+TUM_default_S1_Util!L4*Weighting!D12+TUM_default_S1_Util!M4*Weighting!D13+TUM_default_S1_Util!N4*Weighting!D14+TUM_default_S1_Util!O4*Weighting!D15+TUM_default_S1_Util!P4*Weighting!D16+TUM_default_S1_Util!Q4*Weighting!D17</f>
        <v>0</v>
      </c>
      <c r="E4" s="6">
        <f ca="1">+TUM_default_S1_Util!B4*Weighting!E2+TUM_default_S1_Util!C4*Weighting!E3+TUM_default_S1_Util!D4*Weighting!E4+TUM_default_S1_Util!E4*Weighting!E5+TUM_default_S1_Util!F4*Weighting!E6+TUM_default_S1_Util!G4*Weighting!E7+TUM_default_S1_Util!H4*Weighting!E8+TUM_default_S1_Util!I4*Weighting!E9+TUM_default_S1_Util!J4*Weighting!E10+TUM_default_S1_Util!K4*Weighting!E11+TUM_default_S1_Util!L4*Weighting!E12+TUM_default_S1_Util!M4*Weighting!E13+TUM_default_S1_Util!N4*Weighting!E14+TUM_default_S1_Util!O4*Weighting!E15+TUM_default_S1_Util!P4*Weighting!E16+TUM_default_S1_Util!Q4*Weighting!E17</f>
        <v>0</v>
      </c>
      <c r="F4" s="6">
        <f ca="1">+TUM_default_S1_Util!B4*Weighting!F2+TUM_default_S1_Util!C4*Weighting!F3+TUM_default_S1_Util!D4*Weighting!F4+TUM_default_S1_Util!E4*Weighting!F5+TUM_default_S1_Util!F4*Weighting!F6+TUM_default_S1_Util!G4*Weighting!F7+TUM_default_S1_Util!H4*Weighting!F8+TUM_default_S1_Util!I4*Weighting!F9+TUM_default_S1_Util!J4*Weighting!F10+TUM_default_S1_Util!K4*Weighting!F11+TUM_default_S1_Util!L4*Weighting!F12+TUM_default_S1_Util!M4*Weighting!F13+TUM_default_S1_Util!N4*Weighting!F14+TUM_default_S1_Util!O4*Weighting!F15+TUM_default_S1_Util!P4*Weighting!F16+TUM_default_S1_Util!Q4*Weighting!F17</f>
        <v>0</v>
      </c>
      <c r="G4" s="6">
        <f>+TUM_default_S1_Util!B4*Weighting!G2+TUM_default_S1_Util!C4*Weighting!G3+TUM_default_S1_Util!D4*Weighting!G4+TUM_default_S1_Util!E4*Weighting!G5+TUM_default_S1_Util!F4*Weighting!G6+TUM_default_S1_Util!G4*Weighting!G7+TUM_default_S1_Util!H4*Weighting!G8+TUM_default_S1_Util!I4*Weighting!G9+TUM_default_S1_Util!J4*Weighting!G10+TUM_default_S1_Util!K4*Weighting!G11+TUM_default_S1_Util!L4*Weighting!G12+TUM_default_S1_Util!M4*Weighting!G13+TUM_default_S1_Util!N4*Weighting!G14+TUM_default_S1_Util!O4*Weighting!G15+TUM_default_S1_Util!P4*Weighting!G16+TUM_default_S1_Util!Q4*Weighting!G17</f>
        <v>0</v>
      </c>
      <c r="H4" s="6">
        <f>+TUM_default_S1_Util!B4*Weighting!H2+TUM_default_S1_Util!C4*Weighting!H3+TUM_default_S1_Util!D4*Weighting!H4+TUM_default_S1_Util!E4*Weighting!H5+TUM_default_S1_Util!F4*Weighting!H6+TUM_default_S1_Util!G4*Weighting!H7+TUM_default_S1_Util!H4*Weighting!H8+TUM_default_S1_Util!I4*Weighting!H9+TUM_default_S1_Util!J4*Weighting!H10+TUM_default_S1_Util!K4*Weighting!H11+TUM_default_S1_Util!L4*Weighting!H12+TUM_default_S1_Util!M4*Weighting!H13+TUM_default_S1_Util!N4*Weighting!H14+TUM_default_S1_Util!O4*Weighting!H15+TUM_default_S1_Util!P4*Weighting!H16+TUM_default_S1_Util!Q4*Weighting!H17</f>
        <v>0</v>
      </c>
      <c r="I4" s="6">
        <f>+TUM_default_S1_Util!B4*Weighting!I2+TUM_default_S1_Util!C4*Weighting!I3+TUM_default_S1_Util!D4*Weighting!I4+TUM_default_S1_Util!E4*Weighting!I5+TUM_default_S1_Util!F4*Weighting!I6+TUM_default_S1_Util!G4*Weighting!I7+TUM_default_S1_Util!H4*Weighting!I8+TUM_default_S1_Util!I4*Weighting!I9+TUM_default_S1_Util!J4*Weighting!I10+TUM_default_S1_Util!K4*Weighting!I11+TUM_default_S1_Util!L4*Weighting!I12+TUM_default_S1_Util!M4*Weighting!I13+TUM_default_S1_Util!N4*Weighting!I14+TUM_default_S1_Util!O4*Weighting!I15+TUM_default_S1_Util!P4*Weighting!I16+TUM_default_S1_Util!Q4*Weighting!I17</f>
        <v>0</v>
      </c>
      <c r="J4" s="6">
        <f>+TUM_default_S1_Util!B4*Weighting!J2+TUM_default_S1_Util!C4*Weighting!J3+TUM_default_S1_Util!D4*Weighting!J4+TUM_default_S1_Util!E4*Weighting!J5+TUM_default_S1_Util!F4*Weighting!J6+TUM_default_S1_Util!G4*Weighting!J7+TUM_default_S1_Util!H4*Weighting!J8+TUM_default_S1_Util!I4*Weighting!J9+TUM_default_S1_Util!J4*Weighting!J10+TUM_default_S1_Util!K4*Weighting!J11+TUM_default_S1_Util!L4*Weighting!J12+TUM_default_S1_Util!M4*Weighting!J13+TUM_default_S1_Util!N4*Weighting!J14+TUM_default_S1_Util!O4*Weighting!J15+TUM_default_S1_Util!P4*Weighting!J16+TUM_default_S1_Util!Q4*Weighting!J17</f>
        <v>0</v>
      </c>
      <c r="K4" s="6">
        <f>+TUM_default_S1_Util!B4*Weighting!K2+TUM_default_S1_Util!C4*Weighting!K3+TUM_default_S1_Util!D4*Weighting!K4+TUM_default_S1_Util!E4*Weighting!K5+TUM_default_S1_Util!F4*Weighting!K6+TUM_default_S1_Util!G4*Weighting!K7+TUM_default_S1_Util!H4*Weighting!K8+TUM_default_S1_Util!I4*Weighting!K9+TUM_default_S1_Util!J4*Weighting!K10+TUM_default_S1_Util!K4*Weighting!K11+TUM_default_S1_Util!L4*Weighting!K12+TUM_default_S1_Util!M4*Weighting!K13+TUM_default_S1_Util!N4*Weighting!K14+TUM_default_S1_Util!O4*Weighting!K15+TUM_default_S1_Util!P4*Weighting!K16+TUM_default_S1_Util!Q4*Weighting!K17</f>
        <v>0</v>
      </c>
      <c r="L4" s="6">
        <f>+TUM_default_S1_Util!B4*Weighting!L2+TUM_default_S1_Util!C4*Weighting!L3+TUM_default_S1_Util!D4*Weighting!L4+TUM_default_S1_Util!E4*Weighting!L5+TUM_default_S1_Util!F4*Weighting!L6+TUM_default_S1_Util!G4*Weighting!L7+TUM_default_S1_Util!H4*Weighting!L8+TUM_default_S1_Util!I4*Weighting!L9+TUM_default_S1_Util!J4*Weighting!L10+TUM_default_S1_Util!K4*Weighting!L11+TUM_default_S1_Util!L4*Weighting!L12+TUM_default_S1_Util!M4*Weighting!L13+TUM_default_S1_Util!N4*Weighting!L14+TUM_default_S1_Util!O4*Weighting!L15+TUM_default_S1_Util!P4*Weighting!L16+TUM_default_S1_Util!Q4*Weighting!L17</f>
        <v>0</v>
      </c>
      <c r="M4" s="6">
        <f>+TUM_default_S1_Util!B4*Weighting!M2+TUM_default_S1_Util!C4*Weighting!M3+TUM_default_S1_Util!D4*Weighting!M4+TUM_default_S1_Util!E4*Weighting!M5+TUM_default_S1_Util!F4*Weighting!M6+TUM_default_S1_Util!G4*Weighting!M7+TUM_default_S1_Util!H4*Weighting!M8+TUM_default_S1_Util!I4*Weighting!M9+TUM_default_S1_Util!J4*Weighting!M10+TUM_default_S1_Util!K4*Weighting!M11+TUM_default_S1_Util!L4*Weighting!M12+TUM_default_S1_Util!M4*Weighting!M13+TUM_default_S1_Util!N4*Weighting!M14+TUM_default_S1_Util!O4*Weighting!M15+TUM_default_S1_Util!P4*Weighting!M16+TUM_default_S1_Util!Q4*Weighting!M17</f>
        <v>0</v>
      </c>
      <c r="N4" s="6">
        <f>+TUM_default_S1_Util!B4*Weighting!N2+TUM_default_S1_Util!C4*Weighting!N3+TUM_default_S1_Util!D4*Weighting!N4+TUM_default_S1_Util!E4*Weighting!N5+TUM_default_S1_Util!F4*Weighting!N6+TUM_default_S1_Util!G4*Weighting!N7+TUM_default_S1_Util!H4*Weighting!N8+TUM_default_S1_Util!I4*Weighting!N9+TUM_default_S1_Util!J4*Weighting!N10+TUM_default_S1_Util!K4*Weighting!N11+TUM_default_S1_Util!L4*Weighting!N12+TUM_default_S1_Util!M4*Weighting!N13+TUM_default_S1_Util!N4*Weighting!N14+TUM_default_S1_Util!O4*Weighting!N15+TUM_default_S1_Util!P4*Weighting!N16+TUM_default_S1_Util!Q4*Weighting!N17</f>
        <v>0</v>
      </c>
      <c r="O4" s="6">
        <f>+TUM_default_S1_Util!B4*Weighting!O2+TUM_default_S1_Util!C4*Weighting!O3+TUM_default_S1_Util!D4*Weighting!O4+TUM_default_S1_Util!E4*Weighting!O5+TUM_default_S1_Util!F4*Weighting!O6+TUM_default_S1_Util!G4*Weighting!O7+TUM_default_S1_Util!H4*Weighting!O8+TUM_default_S1_Util!I4*Weighting!O9+TUM_default_S1_Util!J4*Weighting!O10+TUM_default_S1_Util!K4*Weighting!O11+TUM_default_S1_Util!L4*Weighting!O12+TUM_default_S1_Util!M4*Weighting!O13+TUM_default_S1_Util!N4*Weighting!O14+TUM_default_S1_Util!O4*Weighting!O15+TUM_default_S1_Util!P4*Weighting!O16+TUM_default_S1_Util!Q4*Weighting!O17</f>
        <v>0</v>
      </c>
      <c r="P4" s="6">
        <f>+TUM_default_S1_Util!B4*Weighting!P2+TUM_default_S1_Util!C4*Weighting!P3+TUM_default_S1_Util!D4*Weighting!P4+TUM_default_S1_Util!E4*Weighting!P5+TUM_default_S1_Util!F4*Weighting!P6+TUM_default_S1_Util!G4*Weighting!P7+TUM_default_S1_Util!H4*Weighting!P8+TUM_default_S1_Util!I4*Weighting!P9+TUM_default_S1_Util!J4*Weighting!P10+TUM_default_S1_Util!K4*Weighting!P11+TUM_default_S1_Util!L4*Weighting!P12+TUM_default_S1_Util!M4*Weighting!P13+TUM_default_S1_Util!N4*Weighting!P14+TUM_default_S1_Util!O4*Weighting!P15+TUM_default_S1_Util!P4*Weighting!P16+TUM_default_S1_Util!Q4*Weighting!P17</f>
        <v>0</v>
      </c>
      <c r="Q4" s="6">
        <f>+TUM_default_S1_Util!B4*Weighting!Q2+TUM_default_S1_Util!C4*Weighting!Q3+TUM_default_S1_Util!D4*Weighting!Q4+TUM_default_S1_Util!E4*Weighting!Q5+TUM_default_S1_Util!F4*Weighting!Q6+TUM_default_S1_Util!G4*Weighting!Q7+TUM_default_S1_Util!H4*Weighting!Q8+TUM_default_S1_Util!I4*Weighting!Q9+TUM_default_S1_Util!J4*Weighting!Q10+TUM_default_S1_Util!K4*Weighting!Q11+TUM_default_S1_Util!L4*Weighting!Q12+TUM_default_S1_Util!M4*Weighting!Q13+TUM_default_S1_Util!N4*Weighting!Q14+TUM_default_S1_Util!O4*Weighting!Q15+TUM_default_S1_Util!P4*Weighting!Q16+TUM_default_S1_Util!Q4*Weighting!Q17</f>
        <v>0</v>
      </c>
      <c r="R4" s="6">
        <f>+TUM_default_S1_Util!B4*Weighting!R2+TUM_default_S1_Util!C4*Weighting!R3+TUM_default_S1_Util!D4*Weighting!R4+TUM_default_S1_Util!E4*Weighting!R5+TUM_default_S1_Util!F4*Weighting!R6+TUM_default_S1_Util!G4*Weighting!R7+TUM_default_S1_Util!H4*Weighting!R8+TUM_default_S1_Util!I4*Weighting!R9+TUM_default_S1_Util!J4*Weighting!R10+TUM_default_S1_Util!K4*Weighting!R11+TUM_default_S1_Util!L4*Weighting!R12+TUM_default_S1_Util!M4*Weighting!R13+TUM_default_S1_Util!N4*Weighting!R14+TUM_default_S1_Util!O4*Weighting!R15+TUM_default_S1_Util!P4*Weighting!R16+TUM_default_S1_Util!Q4*Weighting!R17</f>
        <v>0</v>
      </c>
      <c r="S4" s="6">
        <f>+TUM_default_S1_Util!B4*Weighting!S2+TUM_default_S1_Util!C4*Weighting!S3+TUM_default_S1_Util!D4*Weighting!S4+TUM_default_S1_Util!E4*Weighting!S5+TUM_default_S1_Util!F4*Weighting!S6+TUM_default_S1_Util!G4*Weighting!S7+TUM_default_S1_Util!H4*Weighting!S8+TUM_default_S1_Util!I4*Weighting!S9+TUM_default_S1_Util!J4*Weighting!S10+TUM_default_S1_Util!K4*Weighting!S11+TUM_default_S1_Util!L4*Weighting!S12+TUM_default_S1_Util!M4*Weighting!S13+TUM_default_S1_Util!N4*Weighting!S14+TUM_default_S1_Util!O4*Weighting!S15+TUM_default_S1_Util!P4*Weighting!S16+TUM_default_S1_Util!Q4*Weighting!S17</f>
        <v>0</v>
      </c>
      <c r="T4" s="6">
        <f>+TUM_default_S1_Util!B4*Weighting!T2+TUM_default_S1_Util!C4*Weighting!T3+TUM_default_S1_Util!D4*Weighting!T4+TUM_default_S1_Util!E4*Weighting!T5+TUM_default_S1_Util!F4*Weighting!T6+TUM_default_S1_Util!G4*Weighting!T7+TUM_default_S1_Util!H4*Weighting!T8+TUM_default_S1_Util!I4*Weighting!T9+TUM_default_S1_Util!J4*Weighting!T10+TUM_default_S1_Util!K4*Weighting!T11+TUM_default_S1_Util!L4*Weighting!T12+TUM_default_S1_Util!M4*Weighting!T13+TUM_default_S1_Util!N4*Weighting!T14+TUM_default_S1_Util!O4*Weighting!T15+TUM_default_S1_Util!P4*Weighting!T16+TUM_default_S1_Util!Q4*Weighting!T17</f>
        <v>0</v>
      </c>
      <c r="U4" s="6">
        <f>+TUM_default_S1_Util!B4*Weighting!U2+TUM_default_S1_Util!C4*Weighting!U3+TUM_default_S1_Util!D4*Weighting!U4+TUM_default_S1_Util!E4*Weighting!U5+TUM_default_S1_Util!F4*Weighting!U6+TUM_default_S1_Util!G4*Weighting!U7+TUM_default_S1_Util!H4*Weighting!U8+TUM_default_S1_Util!I4*Weighting!U9+TUM_default_S1_Util!J4*Weighting!U10+TUM_default_S1_Util!K4*Weighting!U11+TUM_default_S1_Util!L4*Weighting!U12+TUM_default_S1_Util!M4*Weighting!U13+TUM_default_S1_Util!N4*Weighting!U14+TUM_default_S1_Util!O4*Weighting!U15+TUM_default_S1_Util!P4*Weighting!U16+TUM_default_S1_Util!Q4*Weighting!U17</f>
        <v>0</v>
      </c>
      <c r="V4" s="6">
        <f>+TUM_default_S1_Util!B4*Weighting!V2+TUM_default_S1_Util!C4*Weighting!V3+TUM_default_S1_Util!D4*Weighting!V4+TUM_default_S1_Util!E4*Weighting!V5+TUM_default_S1_Util!F4*Weighting!V6+TUM_default_S1_Util!G4*Weighting!V7+TUM_default_S1_Util!H4*Weighting!V8+TUM_default_S1_Util!I4*Weighting!V9+TUM_default_S1_Util!J4*Weighting!V10+TUM_default_S1_Util!K4*Weighting!V11+TUM_default_S1_Util!L4*Weighting!V12+TUM_default_S1_Util!M4*Weighting!V13+TUM_default_S1_Util!N4*Weighting!V14+TUM_default_S1_Util!O4*Weighting!V15+TUM_default_S1_Util!P4*Weighting!V16+TUM_default_S1_Util!Q4*Weighting!V17</f>
        <v>0</v>
      </c>
      <c r="W4" s="6">
        <f>+TUM_default_S1_Util!B4*Weighting!W2+TUM_default_S1_Util!C4*Weighting!W3+TUM_default_S1_Util!D4*Weighting!W4+TUM_default_S1_Util!E4*Weighting!W5+TUM_default_S1_Util!F4*Weighting!W6+TUM_default_S1_Util!G4*Weighting!W7+TUM_default_S1_Util!H4*Weighting!W8+TUM_default_S1_Util!I4*Weighting!W9+TUM_default_S1_Util!J4*Weighting!W10+TUM_default_S1_Util!K4*Weighting!W11+TUM_default_S1_Util!L4*Weighting!W12+TUM_default_S1_Util!M4*Weighting!W13+TUM_default_S1_Util!N4*Weighting!W14+TUM_default_S1_Util!O4*Weighting!W15+TUM_default_S1_Util!P4*Weighting!W16+TUM_default_S1_Util!Q4*Weighting!W17</f>
        <v>0</v>
      </c>
      <c r="X4" s="6">
        <f>+TUM_default_S1_Util!B4*Weighting!X2+TUM_default_S1_Util!C4*Weighting!X3+TUM_default_S1_Util!D4*Weighting!X4+TUM_default_S1_Util!E4*Weighting!X5+TUM_default_S1_Util!F4*Weighting!X6+TUM_default_S1_Util!G4*Weighting!X7+TUM_default_S1_Util!H4*Weighting!X8+TUM_default_S1_Util!I4*Weighting!X9+TUM_default_S1_Util!J4*Weighting!X10+TUM_default_S1_Util!K4*Weighting!X11+TUM_default_S1_Util!L4*Weighting!X12+TUM_default_S1_Util!M4*Weighting!X13+TUM_default_S1_Util!N4*Weighting!X14+TUM_default_S1_Util!O4*Weighting!X15+TUM_default_S1_Util!P4*Weighting!X16+TUM_default_S1_Util!Q4*Weighting!X17</f>
        <v>0</v>
      </c>
      <c r="Y4" s="6">
        <f>+TUM_default_S1_Util!B4*Weighting!Y2+TUM_default_S1_Util!C4*Weighting!Y3+TUM_default_S1_Util!D4*Weighting!Y4+TUM_default_S1_Util!E4*Weighting!Y5+TUM_default_S1_Util!F4*Weighting!Y6+TUM_default_S1_Util!G4*Weighting!Y7+TUM_default_S1_Util!H4*Weighting!Y8+TUM_default_S1_Util!I4*Weighting!Y9+TUM_default_S1_Util!J4*Weighting!Y10+TUM_default_S1_Util!K4*Weighting!Y11+TUM_default_S1_Util!L4*Weighting!Y12+TUM_default_S1_Util!M4*Weighting!Y13+TUM_default_S1_Util!N4*Weighting!Y14+TUM_default_S1_Util!O4*Weighting!Y15+TUM_default_S1_Util!P4*Weighting!Y16+TUM_default_S1_Util!Q4*Weighting!Y17</f>
        <v>0</v>
      </c>
      <c r="Z4" s="6">
        <f>+TUM_default_S1_Util!B4*Weighting!Z2+TUM_default_S1_Util!C4*Weighting!Z3+TUM_default_S1_Util!D4*Weighting!Z4+TUM_default_S1_Util!E4*Weighting!Z5+TUM_default_S1_Util!F4*Weighting!Z6+TUM_default_S1_Util!G4*Weighting!Z7+TUM_default_S1_Util!H4*Weighting!Z8+TUM_default_S1_Util!I4*Weighting!Z9+TUM_default_S1_Util!J4*Weighting!Z10+TUM_default_S1_Util!K4*Weighting!Z11+TUM_default_S1_Util!L4*Weighting!Z12+TUM_default_S1_Util!M4*Weighting!Z13+TUM_default_S1_Util!N4*Weighting!Z14+TUM_default_S1_Util!O4*Weighting!Z15+TUM_default_S1_Util!P4*Weighting!Z16+TUM_default_S1_Util!Q4*Weighting!Z17</f>
        <v>0</v>
      </c>
      <c r="AA4" s="6">
        <f>+TUM_default_S1_Util!B4*Weighting!AA2+TUM_default_S1_Util!C4*Weighting!AA3+TUM_default_S1_Util!D4*Weighting!AA4+TUM_default_S1_Util!E4*Weighting!AA5+TUM_default_S1_Util!F4*Weighting!AA6+TUM_default_S1_Util!G4*Weighting!AA7+TUM_default_S1_Util!H4*Weighting!AA8+TUM_default_S1_Util!I4*Weighting!AA9+TUM_default_S1_Util!J4*Weighting!AA10+TUM_default_S1_Util!K4*Weighting!AA11+TUM_default_S1_Util!L4*Weighting!AA12+TUM_default_S1_Util!M4*Weighting!AA13+TUM_default_S1_Util!N4*Weighting!AA14+TUM_default_S1_Util!O4*Weighting!AA15+TUM_default_S1_Util!P4*Weighting!AA16+TUM_default_S1_Util!Q4*Weighting!AA17</f>
        <v>0</v>
      </c>
    </row>
    <row r="5" spans="1:27" x14ac:dyDescent="0.35">
      <c r="A5" s="5" t="s">
        <v>4</v>
      </c>
      <c r="B5" s="6">
        <f ca="1">+TUM_default_S1_Util!B5*Weighting!B2+TUM_default_S1_Util!C5*Weighting!B3+TUM_default_S1_Util!D5*Weighting!B4+TUM_default_S1_Util!E5*Weighting!B5+TUM_default_S1_Util!F5*Weighting!B6+TUM_default_S1_Util!G5*Weighting!B7+TUM_default_S1_Util!H5*Weighting!B8+TUM_default_S1_Util!I5*Weighting!B9+TUM_default_S1_Util!J5*Weighting!B10+TUM_default_S1_Util!K5*Weighting!B11+TUM_default_S1_Util!L5*Weighting!B12+TUM_default_S1_Util!M5*Weighting!B13+TUM_default_S1_Util!N5*Weighting!B14+TUM_default_S1_Util!O5*Weighting!B15+TUM_default_S1_Util!P5*Weighting!B16+TUM_default_S1_Util!Q5*Weighting!B17</f>
        <v>0</v>
      </c>
      <c r="C5" s="6">
        <f ca="1">+TUM_default_S1_Util!B5*Weighting!C2+TUM_default_S1_Util!C5*Weighting!C3+TUM_default_S1_Util!D5*Weighting!C4+TUM_default_S1_Util!E5*Weighting!C5+TUM_default_S1_Util!F5*Weighting!C6+TUM_default_S1_Util!G5*Weighting!C7+TUM_default_S1_Util!H5*Weighting!C8+TUM_default_S1_Util!I5*Weighting!C9+TUM_default_S1_Util!J5*Weighting!C10+TUM_default_S1_Util!K5*Weighting!C11+TUM_default_S1_Util!L5*Weighting!C12+TUM_default_S1_Util!M5*Weighting!C13+TUM_default_S1_Util!N5*Weighting!C14+TUM_default_S1_Util!O5*Weighting!C15+TUM_default_S1_Util!P5*Weighting!C16+TUM_default_S1_Util!Q5*Weighting!C17</f>
        <v>0</v>
      </c>
      <c r="D5" s="6">
        <f ca="1">+TUM_default_S1_Util!B5*Weighting!D2+TUM_default_S1_Util!C5*Weighting!D3+TUM_default_S1_Util!D5*Weighting!D4+TUM_default_S1_Util!E5*Weighting!D5+TUM_default_S1_Util!F5*Weighting!D6+TUM_default_S1_Util!G5*Weighting!D7+TUM_default_S1_Util!H5*Weighting!D8+TUM_default_S1_Util!I5*Weighting!D9+TUM_default_S1_Util!J5*Weighting!D10+TUM_default_S1_Util!K5*Weighting!D11+TUM_default_S1_Util!L5*Weighting!D12+TUM_default_S1_Util!M5*Weighting!D13+TUM_default_S1_Util!N5*Weighting!D14+TUM_default_S1_Util!O5*Weighting!D15+TUM_default_S1_Util!P5*Weighting!D16+TUM_default_S1_Util!Q5*Weighting!D17</f>
        <v>0</v>
      </c>
      <c r="E5" s="6">
        <f ca="1">+TUM_default_S1_Util!B5*Weighting!E2+TUM_default_S1_Util!C5*Weighting!E3+TUM_default_S1_Util!D5*Weighting!E4+TUM_default_S1_Util!E5*Weighting!E5+TUM_default_S1_Util!F5*Weighting!E6+TUM_default_S1_Util!G5*Weighting!E7+TUM_default_S1_Util!H5*Weighting!E8+TUM_default_S1_Util!I5*Weighting!E9+TUM_default_S1_Util!J5*Weighting!E10+TUM_default_S1_Util!K5*Weighting!E11+TUM_default_S1_Util!L5*Weighting!E12+TUM_default_S1_Util!M5*Weighting!E13+TUM_default_S1_Util!N5*Weighting!E14+TUM_default_S1_Util!O5*Weighting!E15+TUM_default_S1_Util!P5*Weighting!E16+TUM_default_S1_Util!Q5*Weighting!E17</f>
        <v>0</v>
      </c>
      <c r="F5" s="6">
        <f ca="1">+TUM_default_S1_Util!B5*Weighting!F2+TUM_default_S1_Util!C5*Weighting!F3+TUM_default_S1_Util!D5*Weighting!F4+TUM_default_S1_Util!E5*Weighting!F5+TUM_default_S1_Util!F5*Weighting!F6+TUM_default_S1_Util!G5*Weighting!F7+TUM_default_S1_Util!H5*Weighting!F8+TUM_default_S1_Util!I5*Weighting!F9+TUM_default_S1_Util!J5*Weighting!F10+TUM_default_S1_Util!K5*Weighting!F11+TUM_default_S1_Util!L5*Weighting!F12+TUM_default_S1_Util!M5*Weighting!F13+TUM_default_S1_Util!N5*Weighting!F14+TUM_default_S1_Util!O5*Weighting!F15+TUM_default_S1_Util!P5*Weighting!F16+TUM_default_S1_Util!Q5*Weighting!F17</f>
        <v>0</v>
      </c>
      <c r="G5" s="6">
        <f>+TUM_default_S1_Util!B5*Weighting!G2+TUM_default_S1_Util!C5*Weighting!G3+TUM_default_S1_Util!D5*Weighting!G4+TUM_default_S1_Util!E5*Weighting!G5+TUM_default_S1_Util!F5*Weighting!G6+TUM_default_S1_Util!G5*Weighting!G7+TUM_default_S1_Util!H5*Weighting!G8+TUM_default_S1_Util!I5*Weighting!G9+TUM_default_S1_Util!J5*Weighting!G10+TUM_default_S1_Util!K5*Weighting!G11+TUM_default_S1_Util!L5*Weighting!G12+TUM_default_S1_Util!M5*Weighting!G13+TUM_default_S1_Util!N5*Weighting!G14+TUM_default_S1_Util!O5*Weighting!G15+TUM_default_S1_Util!P5*Weighting!G16+TUM_default_S1_Util!Q5*Weighting!G17</f>
        <v>0</v>
      </c>
      <c r="H5" s="6">
        <f>+TUM_default_S1_Util!B5*Weighting!H2+TUM_default_S1_Util!C5*Weighting!H3+TUM_default_S1_Util!D5*Weighting!H4+TUM_default_S1_Util!E5*Weighting!H5+TUM_default_S1_Util!F5*Weighting!H6+TUM_default_S1_Util!G5*Weighting!H7+TUM_default_S1_Util!H5*Weighting!H8+TUM_default_S1_Util!I5*Weighting!H9+TUM_default_S1_Util!J5*Weighting!H10+TUM_default_S1_Util!K5*Weighting!H11+TUM_default_S1_Util!L5*Weighting!H12+TUM_default_S1_Util!M5*Weighting!H13+TUM_default_S1_Util!N5*Weighting!H14+TUM_default_S1_Util!O5*Weighting!H15+TUM_default_S1_Util!P5*Weighting!H16+TUM_default_S1_Util!Q5*Weighting!H17</f>
        <v>0</v>
      </c>
      <c r="I5" s="6">
        <f>+TUM_default_S1_Util!B5*Weighting!I2+TUM_default_S1_Util!C5*Weighting!I3+TUM_default_S1_Util!D5*Weighting!I4+TUM_default_S1_Util!E5*Weighting!I5+TUM_default_S1_Util!F5*Weighting!I6+TUM_default_S1_Util!G5*Weighting!I7+TUM_default_S1_Util!H5*Weighting!I8+TUM_default_S1_Util!I5*Weighting!I9+TUM_default_S1_Util!J5*Weighting!I10+TUM_default_S1_Util!K5*Weighting!I11+TUM_default_S1_Util!L5*Weighting!I12+TUM_default_S1_Util!M5*Weighting!I13+TUM_default_S1_Util!N5*Weighting!I14+TUM_default_S1_Util!O5*Weighting!I15+TUM_default_S1_Util!P5*Weighting!I16+TUM_default_S1_Util!Q5*Weighting!I17</f>
        <v>0</v>
      </c>
      <c r="J5" s="6">
        <f>+TUM_default_S1_Util!B5*Weighting!J2+TUM_default_S1_Util!C5*Weighting!J3+TUM_default_S1_Util!D5*Weighting!J4+TUM_default_S1_Util!E5*Weighting!J5+TUM_default_S1_Util!F5*Weighting!J6+TUM_default_S1_Util!G5*Weighting!J7+TUM_default_S1_Util!H5*Weighting!J8+TUM_default_S1_Util!I5*Weighting!J9+TUM_default_S1_Util!J5*Weighting!J10+TUM_default_S1_Util!K5*Weighting!J11+TUM_default_S1_Util!L5*Weighting!J12+TUM_default_S1_Util!M5*Weighting!J13+TUM_default_S1_Util!N5*Weighting!J14+TUM_default_S1_Util!O5*Weighting!J15+TUM_default_S1_Util!P5*Weighting!J16+TUM_default_S1_Util!Q5*Weighting!J17</f>
        <v>0</v>
      </c>
      <c r="K5" s="6">
        <f>+TUM_default_S1_Util!B5*Weighting!K2+TUM_default_S1_Util!C5*Weighting!K3+TUM_default_S1_Util!D5*Weighting!K4+TUM_default_S1_Util!E5*Weighting!K5+TUM_default_S1_Util!F5*Weighting!K6+TUM_default_S1_Util!G5*Weighting!K7+TUM_default_S1_Util!H5*Weighting!K8+TUM_default_S1_Util!I5*Weighting!K9+TUM_default_S1_Util!J5*Weighting!K10+TUM_default_S1_Util!K5*Weighting!K11+TUM_default_S1_Util!L5*Weighting!K12+TUM_default_S1_Util!M5*Weighting!K13+TUM_default_S1_Util!N5*Weighting!K14+TUM_default_S1_Util!O5*Weighting!K15+TUM_default_S1_Util!P5*Weighting!K16+TUM_default_S1_Util!Q5*Weighting!K17</f>
        <v>0</v>
      </c>
      <c r="L5" s="6">
        <f>+TUM_default_S1_Util!B5*Weighting!L2+TUM_default_S1_Util!C5*Weighting!L3+TUM_default_S1_Util!D5*Weighting!L4+TUM_default_S1_Util!E5*Weighting!L5+TUM_default_S1_Util!F5*Weighting!L6+TUM_default_S1_Util!G5*Weighting!L7+TUM_default_S1_Util!H5*Weighting!L8+TUM_default_S1_Util!I5*Weighting!L9+TUM_default_S1_Util!J5*Weighting!L10+TUM_default_S1_Util!K5*Weighting!L11+TUM_default_S1_Util!L5*Weighting!L12+TUM_default_S1_Util!M5*Weighting!L13+TUM_default_S1_Util!N5*Weighting!L14+TUM_default_S1_Util!O5*Weighting!L15+TUM_default_S1_Util!P5*Weighting!L16+TUM_default_S1_Util!Q5*Weighting!L17</f>
        <v>0</v>
      </c>
      <c r="M5" s="6">
        <f>+TUM_default_S1_Util!B5*Weighting!M2+TUM_default_S1_Util!C5*Weighting!M3+TUM_default_S1_Util!D5*Weighting!M4+TUM_default_S1_Util!E5*Weighting!M5+TUM_default_S1_Util!F5*Weighting!M6+TUM_default_S1_Util!G5*Weighting!M7+TUM_default_S1_Util!H5*Weighting!M8+TUM_default_S1_Util!I5*Weighting!M9+TUM_default_S1_Util!J5*Weighting!M10+TUM_default_S1_Util!K5*Weighting!M11+TUM_default_S1_Util!L5*Weighting!M12+TUM_default_S1_Util!M5*Weighting!M13+TUM_default_S1_Util!N5*Weighting!M14+TUM_default_S1_Util!O5*Weighting!M15+TUM_default_S1_Util!P5*Weighting!M16+TUM_default_S1_Util!Q5*Weighting!M17</f>
        <v>0</v>
      </c>
      <c r="N5" s="6">
        <f>+TUM_default_S1_Util!B5*Weighting!N2+TUM_default_S1_Util!C5*Weighting!N3+TUM_default_S1_Util!D5*Weighting!N4+TUM_default_S1_Util!E5*Weighting!N5+TUM_default_S1_Util!F5*Weighting!N6+TUM_default_S1_Util!G5*Weighting!N7+TUM_default_S1_Util!H5*Weighting!N8+TUM_default_S1_Util!I5*Weighting!N9+TUM_default_S1_Util!J5*Weighting!N10+TUM_default_S1_Util!K5*Weighting!N11+TUM_default_S1_Util!L5*Weighting!N12+TUM_default_S1_Util!M5*Weighting!N13+TUM_default_S1_Util!N5*Weighting!N14+TUM_default_S1_Util!O5*Weighting!N15+TUM_default_S1_Util!P5*Weighting!N16+TUM_default_S1_Util!Q5*Weighting!N17</f>
        <v>0</v>
      </c>
      <c r="O5" s="6">
        <f>+TUM_default_S1_Util!B5*Weighting!O2+TUM_default_S1_Util!C5*Weighting!O3+TUM_default_S1_Util!D5*Weighting!O4+TUM_default_S1_Util!E5*Weighting!O5+TUM_default_S1_Util!F5*Weighting!O6+TUM_default_S1_Util!G5*Weighting!O7+TUM_default_S1_Util!H5*Weighting!O8+TUM_default_S1_Util!I5*Weighting!O9+TUM_default_S1_Util!J5*Weighting!O10+TUM_default_S1_Util!K5*Weighting!O11+TUM_default_S1_Util!L5*Weighting!O12+TUM_default_S1_Util!M5*Weighting!O13+TUM_default_S1_Util!N5*Weighting!O14+TUM_default_S1_Util!O5*Weighting!O15+TUM_default_S1_Util!P5*Weighting!O16+TUM_default_S1_Util!Q5*Weighting!O17</f>
        <v>0</v>
      </c>
      <c r="P5" s="6">
        <f>+TUM_default_S1_Util!B5*Weighting!P2+TUM_default_S1_Util!C5*Weighting!P3+TUM_default_S1_Util!D5*Weighting!P4+TUM_default_S1_Util!E5*Weighting!P5+TUM_default_S1_Util!F5*Weighting!P6+TUM_default_S1_Util!G5*Weighting!P7+TUM_default_S1_Util!H5*Weighting!P8+TUM_default_S1_Util!I5*Weighting!P9+TUM_default_S1_Util!J5*Weighting!P10+TUM_default_S1_Util!K5*Weighting!P11+TUM_default_S1_Util!L5*Weighting!P12+TUM_default_S1_Util!M5*Weighting!P13+TUM_default_S1_Util!N5*Weighting!P14+TUM_default_S1_Util!O5*Weighting!P15+TUM_default_S1_Util!P5*Weighting!P16+TUM_default_S1_Util!Q5*Weighting!P17</f>
        <v>0</v>
      </c>
      <c r="Q5" s="6">
        <f>+TUM_default_S1_Util!B5*Weighting!Q2+TUM_default_S1_Util!C5*Weighting!Q3+TUM_default_S1_Util!D5*Weighting!Q4+TUM_default_S1_Util!E5*Weighting!Q5+TUM_default_S1_Util!F5*Weighting!Q6+TUM_default_S1_Util!G5*Weighting!Q7+TUM_default_S1_Util!H5*Weighting!Q8+TUM_default_S1_Util!I5*Weighting!Q9+TUM_default_S1_Util!J5*Weighting!Q10+TUM_default_S1_Util!K5*Weighting!Q11+TUM_default_S1_Util!L5*Weighting!Q12+TUM_default_S1_Util!M5*Weighting!Q13+TUM_default_S1_Util!N5*Weighting!Q14+TUM_default_S1_Util!O5*Weighting!Q15+TUM_default_S1_Util!P5*Weighting!Q16+TUM_default_S1_Util!Q5*Weighting!Q17</f>
        <v>0</v>
      </c>
      <c r="R5" s="6">
        <f>+TUM_default_S1_Util!B5*Weighting!R2+TUM_default_S1_Util!C5*Weighting!R3+TUM_default_S1_Util!D5*Weighting!R4+TUM_default_S1_Util!E5*Weighting!R5+TUM_default_S1_Util!F5*Weighting!R6+TUM_default_S1_Util!G5*Weighting!R7+TUM_default_S1_Util!H5*Weighting!R8+TUM_default_S1_Util!I5*Weighting!R9+TUM_default_S1_Util!J5*Weighting!R10+TUM_default_S1_Util!K5*Weighting!R11+TUM_default_S1_Util!L5*Weighting!R12+TUM_default_S1_Util!M5*Weighting!R13+TUM_default_S1_Util!N5*Weighting!R14+TUM_default_S1_Util!O5*Weighting!R15+TUM_default_S1_Util!P5*Weighting!R16+TUM_default_S1_Util!Q5*Weighting!R17</f>
        <v>0</v>
      </c>
      <c r="S5" s="6">
        <f>+TUM_default_S1_Util!B5*Weighting!S2+TUM_default_S1_Util!C5*Weighting!S3+TUM_default_S1_Util!D5*Weighting!S4+TUM_default_S1_Util!E5*Weighting!S5+TUM_default_S1_Util!F5*Weighting!S6+TUM_default_S1_Util!G5*Weighting!S7+TUM_default_S1_Util!H5*Weighting!S8+TUM_default_S1_Util!I5*Weighting!S9+TUM_default_S1_Util!J5*Weighting!S10+TUM_default_S1_Util!K5*Weighting!S11+TUM_default_S1_Util!L5*Weighting!S12+TUM_default_S1_Util!M5*Weighting!S13+TUM_default_S1_Util!N5*Weighting!S14+TUM_default_S1_Util!O5*Weighting!S15+TUM_default_S1_Util!P5*Weighting!S16+TUM_default_S1_Util!Q5*Weighting!S17</f>
        <v>0</v>
      </c>
      <c r="T5" s="6">
        <f>+TUM_default_S1_Util!B5*Weighting!T2+TUM_default_S1_Util!C5*Weighting!T3+TUM_default_S1_Util!D5*Weighting!T4+TUM_default_S1_Util!E5*Weighting!T5+TUM_default_S1_Util!F5*Weighting!T6+TUM_default_S1_Util!G5*Weighting!T7+TUM_default_S1_Util!H5*Weighting!T8+TUM_default_S1_Util!I5*Weighting!T9+TUM_default_S1_Util!J5*Weighting!T10+TUM_default_S1_Util!K5*Weighting!T11+TUM_default_S1_Util!L5*Weighting!T12+TUM_default_S1_Util!M5*Weighting!T13+TUM_default_S1_Util!N5*Weighting!T14+TUM_default_S1_Util!O5*Weighting!T15+TUM_default_S1_Util!P5*Weighting!T16+TUM_default_S1_Util!Q5*Weighting!T17</f>
        <v>0</v>
      </c>
      <c r="U5" s="6">
        <f>+TUM_default_S1_Util!B5*Weighting!U2+TUM_default_S1_Util!C5*Weighting!U3+TUM_default_S1_Util!D5*Weighting!U4+TUM_default_S1_Util!E5*Weighting!U5+TUM_default_S1_Util!F5*Weighting!U6+TUM_default_S1_Util!G5*Weighting!U7+TUM_default_S1_Util!H5*Weighting!U8+TUM_default_S1_Util!I5*Weighting!U9+TUM_default_S1_Util!J5*Weighting!U10+TUM_default_S1_Util!K5*Weighting!U11+TUM_default_S1_Util!L5*Weighting!U12+TUM_default_S1_Util!M5*Weighting!U13+TUM_default_S1_Util!N5*Weighting!U14+TUM_default_S1_Util!O5*Weighting!U15+TUM_default_S1_Util!P5*Weighting!U16+TUM_default_S1_Util!Q5*Weighting!U17</f>
        <v>0</v>
      </c>
      <c r="V5" s="6">
        <f>+TUM_default_S1_Util!B5*Weighting!V2+TUM_default_S1_Util!C5*Weighting!V3+TUM_default_S1_Util!D5*Weighting!V4+TUM_default_S1_Util!E5*Weighting!V5+TUM_default_S1_Util!F5*Weighting!V6+TUM_default_S1_Util!G5*Weighting!V7+TUM_default_S1_Util!H5*Weighting!V8+TUM_default_S1_Util!I5*Weighting!V9+TUM_default_S1_Util!J5*Weighting!V10+TUM_default_S1_Util!K5*Weighting!V11+TUM_default_S1_Util!L5*Weighting!V12+TUM_default_S1_Util!M5*Weighting!V13+TUM_default_S1_Util!N5*Weighting!V14+TUM_default_S1_Util!O5*Weighting!V15+TUM_default_S1_Util!P5*Weighting!V16+TUM_default_S1_Util!Q5*Weighting!V17</f>
        <v>0</v>
      </c>
      <c r="W5" s="6">
        <f>+TUM_default_S1_Util!B5*Weighting!W2+TUM_default_S1_Util!C5*Weighting!W3+TUM_default_S1_Util!D5*Weighting!W4+TUM_default_S1_Util!E5*Weighting!W5+TUM_default_S1_Util!F5*Weighting!W6+TUM_default_S1_Util!G5*Weighting!W7+TUM_default_S1_Util!H5*Weighting!W8+TUM_default_S1_Util!I5*Weighting!W9+TUM_default_S1_Util!J5*Weighting!W10+TUM_default_S1_Util!K5*Weighting!W11+TUM_default_S1_Util!L5*Weighting!W12+TUM_default_S1_Util!M5*Weighting!W13+TUM_default_S1_Util!N5*Weighting!W14+TUM_default_S1_Util!O5*Weighting!W15+TUM_default_S1_Util!P5*Weighting!W16+TUM_default_S1_Util!Q5*Weighting!W17</f>
        <v>0</v>
      </c>
      <c r="X5" s="6">
        <f>+TUM_default_S1_Util!B5*Weighting!X2+TUM_default_S1_Util!C5*Weighting!X3+TUM_default_S1_Util!D5*Weighting!X4+TUM_default_S1_Util!E5*Weighting!X5+TUM_default_S1_Util!F5*Weighting!X6+TUM_default_S1_Util!G5*Weighting!X7+TUM_default_S1_Util!H5*Weighting!X8+TUM_default_S1_Util!I5*Weighting!X9+TUM_default_S1_Util!J5*Weighting!X10+TUM_default_S1_Util!K5*Weighting!X11+TUM_default_S1_Util!L5*Weighting!X12+TUM_default_S1_Util!M5*Weighting!X13+TUM_default_S1_Util!N5*Weighting!X14+TUM_default_S1_Util!O5*Weighting!X15+TUM_default_S1_Util!P5*Weighting!X16+TUM_default_S1_Util!Q5*Weighting!X17</f>
        <v>0</v>
      </c>
      <c r="Y5" s="6">
        <f>+TUM_default_S1_Util!B5*Weighting!Y2+TUM_default_S1_Util!C5*Weighting!Y3+TUM_default_S1_Util!D5*Weighting!Y4+TUM_default_S1_Util!E5*Weighting!Y5+TUM_default_S1_Util!F5*Weighting!Y6+TUM_default_S1_Util!G5*Weighting!Y7+TUM_default_S1_Util!H5*Weighting!Y8+TUM_default_S1_Util!I5*Weighting!Y9+TUM_default_S1_Util!J5*Weighting!Y10+TUM_default_S1_Util!K5*Weighting!Y11+TUM_default_S1_Util!L5*Weighting!Y12+TUM_default_S1_Util!M5*Weighting!Y13+TUM_default_S1_Util!N5*Weighting!Y14+TUM_default_S1_Util!O5*Weighting!Y15+TUM_default_S1_Util!P5*Weighting!Y16+TUM_default_S1_Util!Q5*Weighting!Y17</f>
        <v>0</v>
      </c>
      <c r="Z5" s="6">
        <f>+TUM_default_S1_Util!B5*Weighting!Z2+TUM_default_S1_Util!C5*Weighting!Z3+TUM_default_S1_Util!D5*Weighting!Z4+TUM_default_S1_Util!E5*Weighting!Z5+TUM_default_S1_Util!F5*Weighting!Z6+TUM_default_S1_Util!G5*Weighting!Z7+TUM_default_S1_Util!H5*Weighting!Z8+TUM_default_S1_Util!I5*Weighting!Z9+TUM_default_S1_Util!J5*Weighting!Z10+TUM_default_S1_Util!K5*Weighting!Z11+TUM_default_S1_Util!L5*Weighting!Z12+TUM_default_S1_Util!M5*Weighting!Z13+TUM_default_S1_Util!N5*Weighting!Z14+TUM_default_S1_Util!O5*Weighting!Z15+TUM_default_S1_Util!P5*Weighting!Z16+TUM_default_S1_Util!Q5*Weighting!Z17</f>
        <v>0</v>
      </c>
      <c r="AA5" s="6">
        <f>+TUM_default_S1_Util!B5*Weighting!AA2+TUM_default_S1_Util!C5*Weighting!AA3+TUM_default_S1_Util!D5*Weighting!AA4+TUM_default_S1_Util!E5*Weighting!AA5+TUM_default_S1_Util!F5*Weighting!AA6+TUM_default_S1_Util!G5*Weighting!AA7+TUM_default_S1_Util!H5*Weighting!AA8+TUM_default_S1_Util!I5*Weighting!AA9+TUM_default_S1_Util!J5*Weighting!AA10+TUM_default_S1_Util!K5*Weighting!AA11+TUM_default_S1_Util!L5*Weighting!AA12+TUM_default_S1_Util!M5*Weighting!AA13+TUM_default_S1_Util!N5*Weighting!AA14+TUM_default_S1_Util!O5*Weighting!AA15+TUM_default_S1_Util!P5*Weighting!AA16+TUM_default_S1_Util!Q5*Weighting!AA17</f>
        <v>0</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efault_S1_Mat!B2*Weighting!B2+TUM_default_S1_Mat!C2*Weighting!B3+TUM_default_S1_Mat!D2*Weighting!B4+TUM_default_S1_Mat!E2*Weighting!B5+TUM_default_S1_Mat!F2*Weighting!B6+TUM_default_S1_Mat!G2*Weighting!B7+TUM_default_S1_Mat!H2*Weighting!B8+TUM_default_S1_Mat!I2*Weighting!B9+TUM_default_S1_Mat!J2*Weighting!B10+TUM_default_S1_Mat!K2*Weighting!B11+TUM_default_S1_Mat!L2*Weighting!B12+TUM_default_S1_Mat!M2*Weighting!B13+TUM_default_S1_Mat!N2*Weighting!B14+TUM_default_S1_Mat!O2*Weighting!B15+TUM_default_S1_Mat!P2*Weighting!B16+TUM_default_S1_Mat!Q2*Weighting!B17</f>
        <v>1.9254285501450248</v>
      </c>
      <c r="C2" s="6">
        <f ca="1">+TUM_default_S1_Mat!B2*Weighting!C2+TUM_default_S1_Mat!C2*Weighting!C3+TUM_default_S1_Mat!D2*Weighting!C4+TUM_default_S1_Mat!E2*Weighting!C5+TUM_default_S1_Mat!F2*Weighting!C6+TUM_default_S1_Mat!G2*Weighting!C7+TUM_default_S1_Mat!H2*Weighting!C8+TUM_default_S1_Mat!I2*Weighting!C9+TUM_default_S1_Mat!J2*Weighting!C10+TUM_default_S1_Mat!K2*Weighting!C11+TUM_default_S1_Mat!L2*Weighting!C12+TUM_default_S1_Mat!M2*Weighting!C13+TUM_default_S1_Mat!N2*Weighting!C14+TUM_default_S1_Mat!O2*Weighting!C15+TUM_default_S1_Mat!P2*Weighting!C16+TUM_default_S1_Mat!Q2*Weighting!C17</f>
        <v>1.3565011803307037</v>
      </c>
      <c r="D2" s="6">
        <f ca="1">+TUM_default_S1_Mat!B2*Weighting!D2+TUM_default_S1_Mat!C2*Weighting!D3+TUM_default_S1_Mat!D2*Weighting!D4+TUM_default_S1_Mat!E2*Weighting!D5+TUM_default_S1_Mat!F2*Weighting!D6+TUM_default_S1_Mat!G2*Weighting!D7+TUM_default_S1_Mat!H2*Weighting!D8+TUM_default_S1_Mat!I2*Weighting!D9+TUM_default_S1_Mat!J2*Weighting!D10+TUM_default_S1_Mat!K2*Weighting!D11+TUM_default_S1_Mat!L2*Weighting!D12+TUM_default_S1_Mat!M2*Weighting!D13+TUM_default_S1_Mat!N2*Weighting!D14+TUM_default_S1_Mat!O2*Weighting!D15+TUM_default_S1_Mat!P2*Weighting!D16+TUM_default_S1_Mat!Q2*Weighting!D17</f>
        <v>1.8931209462608558</v>
      </c>
      <c r="E2" s="6">
        <f ca="1">+TUM_default_S1_Mat!B2*Weighting!E2+TUM_default_S1_Mat!C2*Weighting!E3+TUM_default_S1_Mat!D2*Weighting!E4+TUM_default_S1_Mat!E2*Weighting!E5+TUM_default_S1_Mat!F2*Weighting!E6+TUM_default_S1_Mat!G2*Weighting!E7+TUM_default_S1_Mat!H2*Weighting!E8+TUM_default_S1_Mat!I2*Weighting!E9+TUM_default_S1_Mat!J2*Weighting!E10+TUM_default_S1_Mat!K2*Weighting!E11+TUM_default_S1_Mat!L2*Weighting!E12+TUM_default_S1_Mat!M2*Weighting!E13+TUM_default_S1_Mat!N2*Weighting!E14+TUM_default_S1_Mat!O2*Weighting!E15+TUM_default_S1_Mat!P2*Weighting!E16+TUM_default_S1_Mat!Q2*Weighting!E17</f>
        <v>0.65809879228681423</v>
      </c>
      <c r="F2" s="6">
        <f ca="1">+TUM_default_S1_Mat!B2*Weighting!F2+TUM_default_S1_Mat!C2*Weighting!F3+TUM_default_S1_Mat!D2*Weighting!F4+TUM_default_S1_Mat!E2*Weighting!F5+TUM_default_S1_Mat!F2*Weighting!F6+TUM_default_S1_Mat!G2*Weighting!F7+TUM_default_S1_Mat!H2*Weighting!F8+TUM_default_S1_Mat!I2*Weighting!F9+TUM_default_S1_Mat!J2*Weighting!F10+TUM_default_S1_Mat!K2*Weighting!F11+TUM_default_S1_Mat!L2*Weighting!F12+TUM_default_S1_Mat!M2*Weighting!F13+TUM_default_S1_Mat!N2*Weighting!F14+TUM_default_S1_Mat!O2*Weighting!F15+TUM_default_S1_Mat!P2*Weighting!F16+TUM_default_S1_Mat!Q2*Weighting!F17</f>
        <v>1.6020871206470979</v>
      </c>
      <c r="G2" s="6">
        <f>+TUM_default_S1_Mat!B2*Weighting!G2+TUM_default_S1_Mat!C2*Weighting!G3+TUM_default_S1_Mat!D2*Weighting!G4+TUM_default_S1_Mat!E2*Weighting!G5+TUM_default_S1_Mat!F2*Weighting!G6+TUM_default_S1_Mat!G2*Weighting!G7+TUM_default_S1_Mat!H2*Weighting!G8+TUM_default_S1_Mat!I2*Weighting!G9+TUM_default_S1_Mat!J2*Weighting!G10+TUM_default_S1_Mat!K2*Weighting!G11+TUM_default_S1_Mat!L2*Weighting!G12+TUM_default_S1_Mat!M2*Weighting!G13+TUM_default_S1_Mat!N2*Weighting!G14+TUM_default_S1_Mat!O2*Weighting!G15+TUM_default_S1_Mat!P2*Weighting!G16+TUM_default_S1_Mat!Q2*Weighting!G17</f>
        <v>0.99674891055098824</v>
      </c>
      <c r="H2" s="6">
        <f>+TUM_default_S1_Mat!B2*Weighting!H2+TUM_default_S1_Mat!C2*Weighting!H3+TUM_default_S1_Mat!D2*Weighting!H4+TUM_default_S1_Mat!E2*Weighting!H5+TUM_default_S1_Mat!F2*Weighting!H6+TUM_default_S1_Mat!G2*Weighting!H7+TUM_default_S1_Mat!H2*Weighting!H8+TUM_default_S1_Mat!I2*Weighting!H9+TUM_default_S1_Mat!J2*Weighting!H10+TUM_default_S1_Mat!K2*Weighting!H11+TUM_default_S1_Mat!L2*Weighting!H12+TUM_default_S1_Mat!M2*Weighting!H13+TUM_default_S1_Mat!N2*Weighting!H14+TUM_default_S1_Mat!O2*Weighting!H15+TUM_default_S1_Mat!P2*Weighting!H16+TUM_default_S1_Mat!Q2*Weighting!H17</f>
        <v>1.011705008155787</v>
      </c>
      <c r="I2" s="6">
        <f>+TUM_default_S1_Mat!B2*Weighting!I2+TUM_default_S1_Mat!C2*Weighting!I3+TUM_default_S1_Mat!D2*Weighting!I4+TUM_default_S1_Mat!E2*Weighting!I5+TUM_default_S1_Mat!F2*Weighting!I6+TUM_default_S1_Mat!G2*Weighting!I7+TUM_default_S1_Mat!H2*Weighting!I8+TUM_default_S1_Mat!I2*Weighting!I9+TUM_default_S1_Mat!J2*Weighting!I10+TUM_default_S1_Mat!K2*Weighting!I11+TUM_default_S1_Mat!L2*Weighting!I12+TUM_default_S1_Mat!M2*Weighting!I13+TUM_default_S1_Mat!N2*Weighting!I14+TUM_default_S1_Mat!O2*Weighting!I15+TUM_default_S1_Mat!P2*Weighting!I16+TUM_default_S1_Mat!Q2*Weighting!I17</f>
        <v>0.9883347405703139</v>
      </c>
      <c r="J2" s="6">
        <f>+TUM_default_S1_Mat!B2*Weighting!J2+TUM_default_S1_Mat!C2*Weighting!J3+TUM_default_S1_Mat!D2*Weighting!J4+TUM_default_S1_Mat!E2*Weighting!J5+TUM_default_S1_Mat!F2*Weighting!J6+TUM_default_S1_Mat!G2*Weighting!J7+TUM_default_S1_Mat!H2*Weighting!J8+TUM_default_S1_Mat!I2*Weighting!J9+TUM_default_S1_Mat!J2*Weighting!J10+TUM_default_S1_Mat!K2*Weighting!J11+TUM_default_S1_Mat!L2*Weighting!J12+TUM_default_S1_Mat!M2*Weighting!J13+TUM_default_S1_Mat!N2*Weighting!J14+TUM_default_S1_Mat!O2*Weighting!J15+TUM_default_S1_Mat!P2*Weighting!J16+TUM_default_S1_Mat!Q2*Weighting!J17</f>
        <v>0.62293129497148736</v>
      </c>
      <c r="K2" s="6">
        <f>+TUM_default_S1_Mat!B2*Weighting!K2+TUM_default_S1_Mat!C2*Weighting!K3+TUM_default_S1_Mat!D2*Weighting!K4+TUM_default_S1_Mat!E2*Weighting!K5+TUM_default_S1_Mat!F2*Weighting!K6+TUM_default_S1_Mat!G2*Weighting!K7+TUM_default_S1_Mat!H2*Weighting!K8+TUM_default_S1_Mat!I2*Weighting!K9+TUM_default_S1_Mat!J2*Weighting!K10+TUM_default_S1_Mat!K2*Weighting!K11+TUM_default_S1_Mat!L2*Weighting!K12+TUM_default_S1_Mat!M2*Weighting!K13+TUM_default_S1_Mat!N2*Weighting!K14+TUM_default_S1_Mat!O2*Weighting!K15+TUM_default_S1_Mat!P2*Weighting!K16+TUM_default_S1_Mat!Q2*Weighting!K17</f>
        <v>0.91883335935494692</v>
      </c>
      <c r="L2" s="6">
        <f>+TUM_default_S1_Mat!B2*Weighting!L2+TUM_default_S1_Mat!C2*Weighting!L3+TUM_default_S1_Mat!D2*Weighting!L4+TUM_default_S1_Mat!E2*Weighting!L5+TUM_default_S1_Mat!F2*Weighting!L6+TUM_default_S1_Mat!G2*Weighting!L7+TUM_default_S1_Mat!H2*Weighting!L8+TUM_default_S1_Mat!I2*Weighting!L9+TUM_default_S1_Mat!J2*Weighting!L10+TUM_default_S1_Mat!K2*Weighting!L11+TUM_default_S1_Mat!L2*Weighting!L12+TUM_default_S1_Mat!M2*Weighting!L13+TUM_default_S1_Mat!N2*Weighting!L14+TUM_default_S1_Mat!O2*Weighting!L15+TUM_default_S1_Mat!P2*Weighting!L16+TUM_default_S1_Mat!Q2*Weighting!L17</f>
        <v>0.63807937685053806</v>
      </c>
      <c r="M2" s="6">
        <f>+TUM_default_S1_Mat!B2*Weighting!M2+TUM_default_S1_Mat!C2*Weighting!M3+TUM_default_S1_Mat!D2*Weighting!M4+TUM_default_S1_Mat!E2*Weighting!M5+TUM_default_S1_Mat!F2*Weighting!M6+TUM_default_S1_Mat!G2*Weighting!M7+TUM_default_S1_Mat!H2*Weighting!M8+TUM_default_S1_Mat!I2*Weighting!M9+TUM_default_S1_Mat!J2*Weighting!M10+TUM_default_S1_Mat!K2*Weighting!M11+TUM_default_S1_Mat!L2*Weighting!M12+TUM_default_S1_Mat!M2*Weighting!M13+TUM_default_S1_Mat!N2*Weighting!M14+TUM_default_S1_Mat!O2*Weighting!M15+TUM_default_S1_Mat!P2*Weighting!M16+TUM_default_S1_Mat!Q2*Weighting!M17</f>
        <v>0.26576930854145431</v>
      </c>
      <c r="N2" s="6">
        <f>+TUM_default_S1_Mat!B2*Weighting!N2+TUM_default_S1_Mat!C2*Weighting!N3+TUM_default_S1_Mat!D2*Weighting!N4+TUM_default_S1_Mat!E2*Weighting!N5+TUM_default_S1_Mat!F2*Weighting!N6+TUM_default_S1_Mat!G2*Weighting!N7+TUM_default_S1_Mat!H2*Weighting!N8+TUM_default_S1_Mat!I2*Weighting!N9+TUM_default_S1_Mat!J2*Weighting!N10+TUM_default_S1_Mat!K2*Weighting!N11+TUM_default_S1_Mat!L2*Weighting!N12+TUM_default_S1_Mat!M2*Weighting!N13+TUM_default_S1_Mat!N2*Weighting!N14+TUM_default_S1_Mat!O2*Weighting!N15+TUM_default_S1_Mat!P2*Weighting!N16+TUM_default_S1_Mat!Q2*Weighting!N17</f>
        <v>3.3938816672808736</v>
      </c>
      <c r="O2" s="6">
        <f>+TUM_default_S1_Mat!B2*Weighting!O2+TUM_default_S1_Mat!C2*Weighting!O3+TUM_default_S1_Mat!D2*Weighting!O4+TUM_default_S1_Mat!E2*Weighting!O5+TUM_default_S1_Mat!F2*Weighting!O6+TUM_default_S1_Mat!G2*Weighting!O7+TUM_default_S1_Mat!H2*Weighting!O8+TUM_default_S1_Mat!I2*Weighting!O9+TUM_default_S1_Mat!J2*Weighting!O10+TUM_default_S1_Mat!K2*Weighting!O11+TUM_default_S1_Mat!L2*Weighting!O12+TUM_default_S1_Mat!M2*Weighting!O13+TUM_default_S1_Mat!N2*Weighting!O14+TUM_default_S1_Mat!O2*Weighting!O15+TUM_default_S1_Mat!P2*Weighting!O16+TUM_default_S1_Mat!Q2*Weighting!O17</f>
        <v>0.89799620101254674</v>
      </c>
      <c r="P2" s="6">
        <f>+TUM_default_S1_Mat!B2*Weighting!P2+TUM_default_S1_Mat!C2*Weighting!P3+TUM_default_S1_Mat!D2*Weighting!P4+TUM_default_S1_Mat!E2*Weighting!P5+TUM_default_S1_Mat!F2*Weighting!P6+TUM_default_S1_Mat!G2*Weighting!P7+TUM_default_S1_Mat!H2*Weighting!P8+TUM_default_S1_Mat!I2*Weighting!P9+TUM_default_S1_Mat!J2*Weighting!P10+TUM_default_S1_Mat!K2*Weighting!P11+TUM_default_S1_Mat!L2*Weighting!P12+TUM_default_S1_Mat!M2*Weighting!P13+TUM_default_S1_Mat!N2*Weighting!P14+TUM_default_S1_Mat!O2*Weighting!P15+TUM_default_S1_Mat!P2*Weighting!P16+TUM_default_S1_Mat!Q2*Weighting!P17</f>
        <v>0.50736769663489623</v>
      </c>
      <c r="Q2" s="6">
        <f>+TUM_default_S1_Mat!B2*Weighting!Q2+TUM_default_S1_Mat!C2*Weighting!Q3+TUM_default_S1_Mat!D2*Weighting!Q4+TUM_default_S1_Mat!E2*Weighting!Q5+TUM_default_S1_Mat!F2*Weighting!Q6+TUM_default_S1_Mat!G2*Weighting!Q7+TUM_default_S1_Mat!H2*Weighting!Q8+TUM_default_S1_Mat!I2*Weighting!Q9+TUM_default_S1_Mat!J2*Weighting!Q10+TUM_default_S1_Mat!K2*Weighting!Q11+TUM_default_S1_Mat!L2*Weighting!Q12+TUM_default_S1_Mat!M2*Weighting!Q13+TUM_default_S1_Mat!N2*Weighting!Q14+TUM_default_S1_Mat!O2*Weighting!Q15+TUM_default_S1_Mat!P2*Weighting!Q16+TUM_default_S1_Mat!Q2*Weighting!Q17</f>
        <v>0.41395525109773862</v>
      </c>
      <c r="R2" s="6">
        <f>+TUM_default_S1_Mat!B2*Weighting!R2+TUM_default_S1_Mat!C2*Weighting!R3+TUM_default_S1_Mat!D2*Weighting!R4+TUM_default_S1_Mat!E2*Weighting!R5+TUM_default_S1_Mat!F2*Weighting!R6+TUM_default_S1_Mat!G2*Weighting!R7+TUM_default_S1_Mat!H2*Weighting!R8+TUM_default_S1_Mat!I2*Weighting!R9+TUM_default_S1_Mat!J2*Weighting!R10+TUM_default_S1_Mat!K2*Weighting!R11+TUM_default_S1_Mat!L2*Weighting!R12+TUM_default_S1_Mat!M2*Weighting!R13+TUM_default_S1_Mat!N2*Weighting!R14+TUM_default_S1_Mat!O2*Weighting!R15+TUM_default_S1_Mat!P2*Weighting!R16+TUM_default_S1_Mat!Q2*Weighting!R17</f>
        <v>0.85521002447315531</v>
      </c>
      <c r="S2" s="6">
        <f>+TUM_default_S1_Mat!B2*Weighting!S2+TUM_default_S1_Mat!C2*Weighting!S3+TUM_default_S1_Mat!D2*Weighting!S4+TUM_default_S1_Mat!E2*Weighting!S5+TUM_default_S1_Mat!F2*Weighting!S6+TUM_default_S1_Mat!G2*Weighting!S7+TUM_default_S1_Mat!H2*Weighting!S8+TUM_default_S1_Mat!I2*Weighting!S9+TUM_default_S1_Mat!J2*Weighting!S10+TUM_default_S1_Mat!K2*Weighting!S11+TUM_default_S1_Mat!L2*Weighting!S12+TUM_default_S1_Mat!M2*Weighting!S13+TUM_default_S1_Mat!N2*Weighting!S14+TUM_default_S1_Mat!O2*Weighting!S15+TUM_default_S1_Mat!P2*Weighting!S16+TUM_default_S1_Mat!Q2*Weighting!S17</f>
        <v>0.98686148730317158</v>
      </c>
      <c r="T2" s="6">
        <f>+TUM_default_S1_Mat!B2*Weighting!T2+TUM_default_S1_Mat!C2*Weighting!T3+TUM_default_S1_Mat!D2*Weighting!T4+TUM_default_S1_Mat!E2*Weighting!T5+TUM_default_S1_Mat!F2*Weighting!T6+TUM_default_S1_Mat!G2*Weighting!T7+TUM_default_S1_Mat!H2*Weighting!T8+TUM_default_S1_Mat!I2*Weighting!T9+TUM_default_S1_Mat!J2*Weighting!T10+TUM_default_S1_Mat!K2*Weighting!T11+TUM_default_S1_Mat!L2*Weighting!T12+TUM_default_S1_Mat!M2*Weighting!T13+TUM_default_S1_Mat!N2*Weighting!T14+TUM_default_S1_Mat!O2*Weighting!T15+TUM_default_S1_Mat!P2*Weighting!T16+TUM_default_S1_Mat!Q2*Weighting!T17</f>
        <v>0.54808462808697245</v>
      </c>
      <c r="U2" s="6">
        <f>+TUM_default_S1_Mat!B2*Weighting!U2+TUM_default_S1_Mat!C2*Weighting!U3+TUM_default_S1_Mat!D2*Weighting!U4+TUM_default_S1_Mat!E2*Weighting!U5+TUM_default_S1_Mat!F2*Weighting!U6+TUM_default_S1_Mat!G2*Weighting!U7+TUM_default_S1_Mat!H2*Weighting!U8+TUM_default_S1_Mat!I2*Weighting!U9+TUM_default_S1_Mat!J2*Weighting!U10+TUM_default_S1_Mat!K2*Weighting!U11+TUM_default_S1_Mat!L2*Weighting!U12+TUM_default_S1_Mat!M2*Weighting!U13+TUM_default_S1_Mat!N2*Weighting!U14+TUM_default_S1_Mat!O2*Weighting!U15+TUM_default_S1_Mat!P2*Weighting!U16+TUM_default_S1_Mat!Q2*Weighting!U17</f>
        <v>0.13996215418625013</v>
      </c>
      <c r="V2" s="6">
        <f>+TUM_default_S1_Mat!B2*Weighting!V2+TUM_default_S1_Mat!C2*Weighting!V3+TUM_default_S1_Mat!D2*Weighting!V4+TUM_default_S1_Mat!E2*Weighting!V5+TUM_default_S1_Mat!F2*Weighting!V6+TUM_default_S1_Mat!G2*Weighting!V7+TUM_default_S1_Mat!H2*Weighting!V8+TUM_default_S1_Mat!I2*Weighting!V9+TUM_default_S1_Mat!J2*Weighting!V10+TUM_default_S1_Mat!K2*Weighting!V11+TUM_default_S1_Mat!L2*Weighting!V12+TUM_default_S1_Mat!M2*Weighting!V13+TUM_default_S1_Mat!N2*Weighting!V14+TUM_default_S1_Mat!O2*Weighting!V15+TUM_default_S1_Mat!P2*Weighting!V16+TUM_default_S1_Mat!Q2*Weighting!V17</f>
        <v>0.31226854494447626</v>
      </c>
      <c r="W2" s="6">
        <f>+TUM_default_S1_Mat!B2*Weighting!W2+TUM_default_S1_Mat!C2*Weighting!W3+TUM_default_S1_Mat!D2*Weighting!W4+TUM_default_S1_Mat!E2*Weighting!W5+TUM_default_S1_Mat!F2*Weighting!W6+TUM_default_S1_Mat!G2*Weighting!W7+TUM_default_S1_Mat!H2*Weighting!W8+TUM_default_S1_Mat!I2*Weighting!W9+TUM_default_S1_Mat!J2*Weighting!W10+TUM_default_S1_Mat!K2*Weighting!W11+TUM_default_S1_Mat!L2*Weighting!W12+TUM_default_S1_Mat!M2*Weighting!W13+TUM_default_S1_Mat!N2*Weighting!W14+TUM_default_S1_Mat!O2*Weighting!W15+TUM_default_S1_Mat!P2*Weighting!W16+TUM_default_S1_Mat!Q2*Weighting!W17</f>
        <v>0.53849633866016011</v>
      </c>
      <c r="X2" s="6">
        <f>+TUM_default_S1_Mat!B2*Weighting!X2+TUM_default_S1_Mat!C2*Weighting!X3+TUM_default_S1_Mat!D2*Weighting!X4+TUM_default_S1_Mat!E2*Weighting!X5+TUM_default_S1_Mat!F2*Weighting!X6+TUM_default_S1_Mat!G2*Weighting!X7+TUM_default_S1_Mat!H2*Weighting!X8+TUM_default_S1_Mat!I2*Weighting!X9+TUM_default_S1_Mat!J2*Weighting!X10+TUM_default_S1_Mat!K2*Weighting!X11+TUM_default_S1_Mat!L2*Weighting!X12+TUM_default_S1_Mat!M2*Weighting!X13+TUM_default_S1_Mat!N2*Weighting!X14+TUM_default_S1_Mat!O2*Weighting!X15+TUM_default_S1_Mat!P2*Weighting!X16+TUM_default_S1_Mat!Q2*Weighting!X17</f>
        <v>0.131514810068905</v>
      </c>
      <c r="Y2" s="6">
        <f>+TUM_default_S1_Mat!B2*Weighting!Y2+TUM_default_S1_Mat!C2*Weighting!Y3+TUM_default_S1_Mat!D2*Weighting!Y4+TUM_default_S1_Mat!E2*Weighting!Y5+TUM_default_S1_Mat!F2*Weighting!Y6+TUM_default_S1_Mat!G2*Weighting!Y7+TUM_default_S1_Mat!H2*Weighting!Y8+TUM_default_S1_Mat!I2*Weighting!Y9+TUM_default_S1_Mat!J2*Weighting!Y10+TUM_default_S1_Mat!K2*Weighting!Y11+TUM_default_S1_Mat!L2*Weighting!Y12+TUM_default_S1_Mat!M2*Weighting!Y13+TUM_default_S1_Mat!N2*Weighting!Y14+TUM_default_S1_Mat!O2*Weighting!Y15+TUM_default_S1_Mat!P2*Weighting!Y16+TUM_default_S1_Mat!Q2*Weighting!Y17</f>
        <v>0.1659228006038653</v>
      </c>
      <c r="Z2" s="6">
        <f>+TUM_default_S1_Mat!B2*Weighting!Z2+TUM_default_S1_Mat!C2*Weighting!Z3+TUM_default_S1_Mat!D2*Weighting!Z4+TUM_default_S1_Mat!E2*Weighting!Z5+TUM_default_S1_Mat!F2*Weighting!Z6+TUM_default_S1_Mat!G2*Weighting!Z7+TUM_default_S1_Mat!H2*Weighting!Z8+TUM_default_S1_Mat!I2*Weighting!Z9+TUM_default_S1_Mat!J2*Weighting!Z10+TUM_default_S1_Mat!K2*Weighting!Z11+TUM_default_S1_Mat!L2*Weighting!Z12+TUM_default_S1_Mat!M2*Weighting!Z13+TUM_default_S1_Mat!N2*Weighting!Z14+TUM_default_S1_Mat!O2*Weighting!Z15+TUM_default_S1_Mat!P2*Weighting!Z16+TUM_default_S1_Mat!Q2*Weighting!Z17</f>
        <v>0.17093652121176001</v>
      </c>
      <c r="AA2" s="6">
        <f>+TUM_default_S1_Mat!B2*Weighting!AA2+TUM_default_S1_Mat!C2*Weighting!AA3+TUM_default_S1_Mat!D2*Weighting!AA4+TUM_default_S1_Mat!E2*Weighting!AA5+TUM_default_S1_Mat!F2*Weighting!AA6+TUM_default_S1_Mat!G2*Weighting!AA7+TUM_default_S1_Mat!H2*Weighting!AA8+TUM_default_S1_Mat!I2*Weighting!AA9+TUM_default_S1_Mat!J2*Weighting!AA10+TUM_default_S1_Mat!K2*Weighting!AA11+TUM_default_S1_Mat!L2*Weighting!AA12+TUM_default_S1_Mat!M2*Weighting!AA13+TUM_default_S1_Mat!N2*Weighting!AA14+TUM_default_S1_Mat!O2*Weighting!AA15+TUM_default_S1_Mat!P2*Weighting!AA16+TUM_default_S1_Mat!Q2*Weighting!AA17</f>
        <v>5.9816757578590476</v>
      </c>
    </row>
    <row r="3" spans="1:27" x14ac:dyDescent="0.35">
      <c r="A3" s="5" t="s">
        <v>2</v>
      </c>
      <c r="B3" s="6">
        <f ca="1">+TUM_default_S1_Mat!B3*Weighting!B2+TUM_default_S1_Mat!C3*Weighting!B3+TUM_default_S1_Mat!D3*Weighting!B4+TUM_default_S1_Mat!E3*Weighting!B5+TUM_default_S1_Mat!F3*Weighting!B6+TUM_default_S1_Mat!G3*Weighting!B7+TUM_default_S1_Mat!H3*Weighting!B8+TUM_default_S1_Mat!I3*Weighting!B9+TUM_default_S1_Mat!J3*Weighting!B10+TUM_default_S1_Mat!K3*Weighting!B11+TUM_default_S1_Mat!L3*Weighting!B12+TUM_default_S1_Mat!M3*Weighting!B13+TUM_default_S1_Mat!N3*Weighting!B14+TUM_default_S1_Mat!O3*Weighting!B15+TUM_default_S1_Mat!P3*Weighting!B16+TUM_default_S1_Mat!Q3*Weighting!B17</f>
        <v>0.32090475835750415</v>
      </c>
      <c r="C3" s="6">
        <f ca="1">+TUM_default_S1_Mat!B3*Weighting!C2+TUM_default_S1_Mat!C3*Weighting!C3+TUM_default_S1_Mat!D3*Weighting!C4+TUM_default_S1_Mat!E3*Weighting!C5+TUM_default_S1_Mat!F3*Weighting!C6+TUM_default_S1_Mat!G3*Weighting!C7+TUM_default_S1_Mat!H3*Weighting!C8+TUM_default_S1_Mat!I3*Weighting!C9+TUM_default_S1_Mat!J3*Weighting!C10+TUM_default_S1_Mat!K3*Weighting!C11+TUM_default_S1_Mat!L3*Weighting!C12+TUM_default_S1_Mat!M3*Weighting!C13+TUM_default_S1_Mat!N3*Weighting!C14+TUM_default_S1_Mat!O3*Weighting!C15+TUM_default_S1_Mat!P3*Weighting!C16+TUM_default_S1_Mat!Q3*Weighting!C17</f>
        <v>0.22608353005511733</v>
      </c>
      <c r="D3" s="6">
        <f ca="1">+TUM_default_S1_Mat!B3*Weighting!D2+TUM_default_S1_Mat!C3*Weighting!D3+TUM_default_S1_Mat!D3*Weighting!D4+TUM_default_S1_Mat!E3*Weighting!D5+TUM_default_S1_Mat!F3*Weighting!D6+TUM_default_S1_Mat!G3*Weighting!D7+TUM_default_S1_Mat!H3*Weighting!D8+TUM_default_S1_Mat!I3*Weighting!D9+TUM_default_S1_Mat!J3*Weighting!D10+TUM_default_S1_Mat!K3*Weighting!D11+TUM_default_S1_Mat!L3*Weighting!D12+TUM_default_S1_Mat!M3*Weighting!D13+TUM_default_S1_Mat!N3*Weighting!D14+TUM_default_S1_Mat!O3*Weighting!D15+TUM_default_S1_Mat!P3*Weighting!D16+TUM_default_S1_Mat!Q3*Weighting!D17</f>
        <v>0.31552015771014269</v>
      </c>
      <c r="E3" s="6">
        <f ca="1">+TUM_default_S1_Mat!B3*Weighting!E2+TUM_default_S1_Mat!C3*Weighting!E3+TUM_default_S1_Mat!D3*Weighting!E4+TUM_default_S1_Mat!E3*Weighting!E5+TUM_default_S1_Mat!F3*Weighting!E6+TUM_default_S1_Mat!G3*Weighting!E7+TUM_default_S1_Mat!H3*Weighting!E8+TUM_default_S1_Mat!I3*Weighting!E9+TUM_default_S1_Mat!J3*Weighting!E10+TUM_default_S1_Mat!K3*Weighting!E11+TUM_default_S1_Mat!L3*Weighting!E12+TUM_default_S1_Mat!M3*Weighting!E13+TUM_default_S1_Mat!N3*Weighting!E14+TUM_default_S1_Mat!O3*Weighting!E15+TUM_default_S1_Mat!P3*Weighting!E16+TUM_default_S1_Mat!Q3*Weighting!E17</f>
        <v>0.10968313204780242</v>
      </c>
      <c r="F3" s="6">
        <f ca="1">+TUM_default_S1_Mat!B3*Weighting!F2+TUM_default_S1_Mat!C3*Weighting!F3+TUM_default_S1_Mat!D3*Weighting!F4+TUM_default_S1_Mat!E3*Weighting!F5+TUM_default_S1_Mat!F3*Weighting!F6+TUM_default_S1_Mat!G3*Weighting!F7+TUM_default_S1_Mat!H3*Weighting!F8+TUM_default_S1_Mat!I3*Weighting!F9+TUM_default_S1_Mat!J3*Weighting!F10+TUM_default_S1_Mat!K3*Weighting!F11+TUM_default_S1_Mat!L3*Weighting!F12+TUM_default_S1_Mat!M3*Weighting!F13+TUM_default_S1_Mat!N3*Weighting!F14+TUM_default_S1_Mat!O3*Weighting!F15+TUM_default_S1_Mat!P3*Weighting!F16+TUM_default_S1_Mat!Q3*Weighting!F17</f>
        <v>0.26701452010784971</v>
      </c>
      <c r="G3" s="6">
        <f>+TUM_default_S1_Mat!B3*Weighting!G2+TUM_default_S1_Mat!C3*Weighting!G3+TUM_default_S1_Mat!D3*Weighting!G4+TUM_default_S1_Mat!E3*Weighting!G5+TUM_default_S1_Mat!F3*Weighting!G6+TUM_default_S1_Mat!G3*Weighting!G7+TUM_default_S1_Mat!H3*Weighting!G8+TUM_default_S1_Mat!I3*Weighting!G9+TUM_default_S1_Mat!J3*Weighting!G10+TUM_default_S1_Mat!K3*Weighting!G11+TUM_default_S1_Mat!L3*Weighting!G12+TUM_default_S1_Mat!M3*Weighting!G13+TUM_default_S1_Mat!N3*Weighting!G14+TUM_default_S1_Mat!O3*Weighting!G15+TUM_default_S1_Mat!P3*Weighting!G16+TUM_default_S1_Mat!Q3*Weighting!G17</f>
        <v>0.16612481842516477</v>
      </c>
      <c r="H3" s="6">
        <f>+TUM_default_S1_Mat!B3*Weighting!H2+TUM_default_S1_Mat!C3*Weighting!H3+TUM_default_S1_Mat!D3*Weighting!H4+TUM_default_S1_Mat!E3*Weighting!H5+TUM_default_S1_Mat!F3*Weighting!H6+TUM_default_S1_Mat!G3*Weighting!H7+TUM_default_S1_Mat!H3*Weighting!H8+TUM_default_S1_Mat!I3*Weighting!H9+TUM_default_S1_Mat!J3*Weighting!H10+TUM_default_S1_Mat!K3*Weighting!H11+TUM_default_S1_Mat!L3*Weighting!H12+TUM_default_S1_Mat!M3*Weighting!H13+TUM_default_S1_Mat!N3*Weighting!H14+TUM_default_S1_Mat!O3*Weighting!H15+TUM_default_S1_Mat!P3*Weighting!H16+TUM_default_S1_Mat!Q3*Weighting!H17</f>
        <v>0.16861750135929784</v>
      </c>
      <c r="I3" s="6">
        <f>+TUM_default_S1_Mat!B3*Weighting!I2+TUM_default_S1_Mat!C3*Weighting!I3+TUM_default_S1_Mat!D3*Weighting!I4+TUM_default_S1_Mat!E3*Weighting!I5+TUM_default_S1_Mat!F3*Weighting!I6+TUM_default_S1_Mat!G3*Weighting!I7+TUM_default_S1_Mat!H3*Weighting!I8+TUM_default_S1_Mat!I3*Weighting!I9+TUM_default_S1_Mat!J3*Weighting!I10+TUM_default_S1_Mat!K3*Weighting!I11+TUM_default_S1_Mat!L3*Weighting!I12+TUM_default_S1_Mat!M3*Weighting!I13+TUM_default_S1_Mat!N3*Weighting!I14+TUM_default_S1_Mat!O3*Weighting!I15+TUM_default_S1_Mat!P3*Weighting!I16+TUM_default_S1_Mat!Q3*Weighting!I17</f>
        <v>0.16472245676171901</v>
      </c>
      <c r="J3" s="6">
        <f>+TUM_default_S1_Mat!B3*Weighting!J2+TUM_default_S1_Mat!C3*Weighting!J3+TUM_default_S1_Mat!D3*Weighting!J4+TUM_default_S1_Mat!E3*Weighting!J5+TUM_default_S1_Mat!F3*Weighting!J6+TUM_default_S1_Mat!G3*Weighting!J7+TUM_default_S1_Mat!H3*Weighting!J8+TUM_default_S1_Mat!I3*Weighting!J9+TUM_default_S1_Mat!J3*Weighting!J10+TUM_default_S1_Mat!K3*Weighting!J11+TUM_default_S1_Mat!L3*Weighting!J12+TUM_default_S1_Mat!M3*Weighting!J13+TUM_default_S1_Mat!N3*Weighting!J14+TUM_default_S1_Mat!O3*Weighting!J15+TUM_default_S1_Mat!P3*Weighting!J16+TUM_default_S1_Mat!Q3*Weighting!J17</f>
        <v>0.10382188249524792</v>
      </c>
      <c r="K3" s="6">
        <f>+TUM_default_S1_Mat!B3*Weighting!K2+TUM_default_S1_Mat!C3*Weighting!K3+TUM_default_S1_Mat!D3*Weighting!K4+TUM_default_S1_Mat!E3*Weighting!K5+TUM_default_S1_Mat!F3*Weighting!K6+TUM_default_S1_Mat!G3*Weighting!K7+TUM_default_S1_Mat!H3*Weighting!K8+TUM_default_S1_Mat!I3*Weighting!K9+TUM_default_S1_Mat!J3*Weighting!K10+TUM_default_S1_Mat!K3*Weighting!K11+TUM_default_S1_Mat!L3*Weighting!K12+TUM_default_S1_Mat!M3*Weighting!K13+TUM_default_S1_Mat!N3*Weighting!K14+TUM_default_S1_Mat!O3*Weighting!K15+TUM_default_S1_Mat!P3*Weighting!K16+TUM_default_S1_Mat!Q3*Weighting!K17</f>
        <v>0.1531388932258245</v>
      </c>
      <c r="L3" s="6">
        <f>+TUM_default_S1_Mat!B3*Weighting!L2+TUM_default_S1_Mat!C3*Weighting!L3+TUM_default_S1_Mat!D3*Weighting!L4+TUM_default_S1_Mat!E3*Weighting!L5+TUM_default_S1_Mat!F3*Weighting!L6+TUM_default_S1_Mat!G3*Weighting!L7+TUM_default_S1_Mat!H3*Weighting!L8+TUM_default_S1_Mat!I3*Weighting!L9+TUM_default_S1_Mat!J3*Weighting!L10+TUM_default_S1_Mat!K3*Weighting!L11+TUM_default_S1_Mat!L3*Weighting!L12+TUM_default_S1_Mat!M3*Weighting!L13+TUM_default_S1_Mat!N3*Weighting!L14+TUM_default_S1_Mat!O3*Weighting!L15+TUM_default_S1_Mat!P3*Weighting!L16+TUM_default_S1_Mat!Q3*Weighting!L17</f>
        <v>0.10634656280842304</v>
      </c>
      <c r="M3" s="6">
        <f>+TUM_default_S1_Mat!B3*Weighting!M2+TUM_default_S1_Mat!C3*Weighting!M3+TUM_default_S1_Mat!D3*Weighting!M4+TUM_default_S1_Mat!E3*Weighting!M5+TUM_default_S1_Mat!F3*Weighting!M6+TUM_default_S1_Mat!G3*Weighting!M7+TUM_default_S1_Mat!H3*Weighting!M8+TUM_default_S1_Mat!I3*Weighting!M9+TUM_default_S1_Mat!J3*Weighting!M10+TUM_default_S1_Mat!K3*Weighting!M11+TUM_default_S1_Mat!L3*Weighting!M12+TUM_default_S1_Mat!M3*Weighting!M13+TUM_default_S1_Mat!N3*Weighting!M14+TUM_default_S1_Mat!O3*Weighting!M15+TUM_default_S1_Mat!P3*Weighting!M16+TUM_default_S1_Mat!Q3*Weighting!M17</f>
        <v>4.429488475690907E-2</v>
      </c>
      <c r="N3" s="6">
        <f>+TUM_default_S1_Mat!B3*Weighting!N2+TUM_default_S1_Mat!C3*Weighting!N3+TUM_default_S1_Mat!D3*Weighting!N4+TUM_default_S1_Mat!E3*Weighting!N5+TUM_default_S1_Mat!F3*Weighting!N6+TUM_default_S1_Mat!G3*Weighting!N7+TUM_default_S1_Mat!H3*Weighting!N8+TUM_default_S1_Mat!I3*Weighting!N9+TUM_default_S1_Mat!J3*Weighting!N10+TUM_default_S1_Mat!K3*Weighting!N11+TUM_default_S1_Mat!L3*Weighting!N12+TUM_default_S1_Mat!M3*Weighting!N13+TUM_default_S1_Mat!N3*Weighting!N14+TUM_default_S1_Mat!O3*Weighting!N15+TUM_default_S1_Mat!P3*Weighting!N16+TUM_default_S1_Mat!Q3*Weighting!N17</f>
        <v>0.56564694454681241</v>
      </c>
      <c r="O3" s="6">
        <f>+TUM_default_S1_Mat!B3*Weighting!O2+TUM_default_S1_Mat!C3*Weighting!O3+TUM_default_S1_Mat!D3*Weighting!O4+TUM_default_S1_Mat!E3*Weighting!O5+TUM_default_S1_Mat!F3*Weighting!O6+TUM_default_S1_Mat!G3*Weighting!O7+TUM_default_S1_Mat!H3*Weighting!O8+TUM_default_S1_Mat!I3*Weighting!O9+TUM_default_S1_Mat!J3*Weighting!O10+TUM_default_S1_Mat!K3*Weighting!O11+TUM_default_S1_Mat!L3*Weighting!O12+TUM_default_S1_Mat!M3*Weighting!O13+TUM_default_S1_Mat!N3*Weighting!O14+TUM_default_S1_Mat!O3*Weighting!O15+TUM_default_S1_Mat!P3*Weighting!O16+TUM_default_S1_Mat!Q3*Weighting!O17</f>
        <v>0.14966603350209112</v>
      </c>
      <c r="P3" s="6">
        <f>+TUM_default_S1_Mat!B3*Weighting!P2+TUM_default_S1_Mat!C3*Weighting!P3+TUM_default_S1_Mat!D3*Weighting!P4+TUM_default_S1_Mat!E3*Weighting!P5+TUM_default_S1_Mat!F3*Weighting!P6+TUM_default_S1_Mat!G3*Weighting!P7+TUM_default_S1_Mat!H3*Weighting!P8+TUM_default_S1_Mat!I3*Weighting!P9+TUM_default_S1_Mat!J3*Weighting!P10+TUM_default_S1_Mat!K3*Weighting!P11+TUM_default_S1_Mat!L3*Weighting!P12+TUM_default_S1_Mat!M3*Weighting!P13+TUM_default_S1_Mat!N3*Weighting!P14+TUM_default_S1_Mat!O3*Weighting!P15+TUM_default_S1_Mat!P3*Weighting!P16+TUM_default_S1_Mat!Q3*Weighting!P17</f>
        <v>8.4561282772482718E-2</v>
      </c>
      <c r="Q3" s="6">
        <f>+TUM_default_S1_Mat!B3*Weighting!Q2+TUM_default_S1_Mat!C3*Weighting!Q3+TUM_default_S1_Mat!D3*Weighting!Q4+TUM_default_S1_Mat!E3*Weighting!Q5+TUM_default_S1_Mat!F3*Weighting!Q6+TUM_default_S1_Mat!G3*Weighting!Q7+TUM_default_S1_Mat!H3*Weighting!Q8+TUM_default_S1_Mat!I3*Weighting!Q9+TUM_default_S1_Mat!J3*Weighting!Q10+TUM_default_S1_Mat!K3*Weighting!Q11+TUM_default_S1_Mat!L3*Weighting!Q12+TUM_default_S1_Mat!M3*Weighting!Q13+TUM_default_S1_Mat!N3*Weighting!Q14+TUM_default_S1_Mat!O3*Weighting!Q15+TUM_default_S1_Mat!P3*Weighting!Q16+TUM_default_S1_Mat!Q3*Weighting!Q17</f>
        <v>6.8992541849623126E-2</v>
      </c>
      <c r="R3" s="6">
        <f>+TUM_default_S1_Mat!B3*Weighting!R2+TUM_default_S1_Mat!C3*Weighting!R3+TUM_default_S1_Mat!D3*Weighting!R4+TUM_default_S1_Mat!E3*Weighting!R5+TUM_default_S1_Mat!F3*Weighting!R6+TUM_default_S1_Mat!G3*Weighting!R7+TUM_default_S1_Mat!H3*Weighting!R8+TUM_default_S1_Mat!I3*Weighting!R9+TUM_default_S1_Mat!J3*Weighting!R10+TUM_default_S1_Mat!K3*Weighting!R11+TUM_default_S1_Mat!L3*Weighting!R12+TUM_default_S1_Mat!M3*Weighting!R13+TUM_default_S1_Mat!N3*Weighting!R14+TUM_default_S1_Mat!O3*Weighting!R15+TUM_default_S1_Mat!P3*Weighting!R16+TUM_default_S1_Mat!Q3*Weighting!R17</f>
        <v>0.14253500407885925</v>
      </c>
      <c r="S3" s="6">
        <f>+TUM_default_S1_Mat!B3*Weighting!S2+TUM_default_S1_Mat!C3*Weighting!S3+TUM_default_S1_Mat!D3*Weighting!S4+TUM_default_S1_Mat!E3*Weighting!S5+TUM_default_S1_Mat!F3*Weighting!S6+TUM_default_S1_Mat!G3*Weighting!S7+TUM_default_S1_Mat!H3*Weighting!S8+TUM_default_S1_Mat!I3*Weighting!S9+TUM_default_S1_Mat!J3*Weighting!S10+TUM_default_S1_Mat!K3*Weighting!S11+TUM_default_S1_Mat!L3*Weighting!S12+TUM_default_S1_Mat!M3*Weighting!S13+TUM_default_S1_Mat!N3*Weighting!S14+TUM_default_S1_Mat!O3*Weighting!S15+TUM_default_S1_Mat!P3*Weighting!S16+TUM_default_S1_Mat!Q3*Weighting!S17</f>
        <v>0.16447691455052862</v>
      </c>
      <c r="T3" s="6">
        <f>+TUM_default_S1_Mat!B3*Weighting!T2+TUM_default_S1_Mat!C3*Weighting!T3+TUM_default_S1_Mat!D3*Weighting!T4+TUM_default_S1_Mat!E3*Weighting!T5+TUM_default_S1_Mat!F3*Weighting!T6+TUM_default_S1_Mat!G3*Weighting!T7+TUM_default_S1_Mat!H3*Weighting!T8+TUM_default_S1_Mat!I3*Weighting!T9+TUM_default_S1_Mat!J3*Weighting!T10+TUM_default_S1_Mat!K3*Weighting!T11+TUM_default_S1_Mat!L3*Weighting!T12+TUM_default_S1_Mat!M3*Weighting!T13+TUM_default_S1_Mat!N3*Weighting!T14+TUM_default_S1_Mat!O3*Weighting!T15+TUM_default_S1_Mat!P3*Weighting!T16+TUM_default_S1_Mat!Q3*Weighting!T17</f>
        <v>9.1347438014495436E-2</v>
      </c>
      <c r="U3" s="6">
        <f>+TUM_default_S1_Mat!B3*Weighting!U2+TUM_default_S1_Mat!C3*Weighting!U3+TUM_default_S1_Mat!D3*Weighting!U4+TUM_default_S1_Mat!E3*Weighting!U5+TUM_default_S1_Mat!F3*Weighting!U6+TUM_default_S1_Mat!G3*Weighting!U7+TUM_default_S1_Mat!H3*Weighting!U8+TUM_default_S1_Mat!I3*Weighting!U9+TUM_default_S1_Mat!J3*Weighting!U10+TUM_default_S1_Mat!K3*Weighting!U11+TUM_default_S1_Mat!L3*Weighting!U12+TUM_default_S1_Mat!M3*Weighting!U13+TUM_default_S1_Mat!N3*Weighting!U14+TUM_default_S1_Mat!O3*Weighting!U15+TUM_default_S1_Mat!P3*Weighting!U16+TUM_default_S1_Mat!Q3*Weighting!U17</f>
        <v>2.3327025697708358E-2</v>
      </c>
      <c r="V3" s="6">
        <f>+TUM_default_S1_Mat!B3*Weighting!V2+TUM_default_S1_Mat!C3*Weighting!V3+TUM_default_S1_Mat!D3*Weighting!V4+TUM_default_S1_Mat!E3*Weighting!V5+TUM_default_S1_Mat!F3*Weighting!V6+TUM_default_S1_Mat!G3*Weighting!V7+TUM_default_S1_Mat!H3*Weighting!V8+TUM_default_S1_Mat!I3*Weighting!V9+TUM_default_S1_Mat!J3*Weighting!V10+TUM_default_S1_Mat!K3*Weighting!V11+TUM_default_S1_Mat!L3*Weighting!V12+TUM_default_S1_Mat!M3*Weighting!V13+TUM_default_S1_Mat!N3*Weighting!V14+TUM_default_S1_Mat!O3*Weighting!V15+TUM_default_S1_Mat!P3*Weighting!V16+TUM_default_S1_Mat!Q3*Weighting!V17</f>
        <v>5.2044757490746045E-2</v>
      </c>
      <c r="W3" s="6">
        <f>+TUM_default_S1_Mat!B3*Weighting!W2+TUM_default_S1_Mat!C3*Weighting!W3+TUM_default_S1_Mat!D3*Weighting!W4+TUM_default_S1_Mat!E3*Weighting!W5+TUM_default_S1_Mat!F3*Weighting!W6+TUM_default_S1_Mat!G3*Weighting!W7+TUM_default_S1_Mat!H3*Weighting!W8+TUM_default_S1_Mat!I3*Weighting!W9+TUM_default_S1_Mat!J3*Weighting!W10+TUM_default_S1_Mat!K3*Weighting!W11+TUM_default_S1_Mat!L3*Weighting!W12+TUM_default_S1_Mat!M3*Weighting!W13+TUM_default_S1_Mat!N3*Weighting!W14+TUM_default_S1_Mat!O3*Weighting!W15+TUM_default_S1_Mat!P3*Weighting!W16+TUM_default_S1_Mat!Q3*Weighting!W17</f>
        <v>8.9749389776693375E-2</v>
      </c>
      <c r="X3" s="6">
        <f>+TUM_default_S1_Mat!B3*Weighting!X2+TUM_default_S1_Mat!C3*Weighting!X3+TUM_default_S1_Mat!D3*Weighting!X4+TUM_default_S1_Mat!E3*Weighting!X5+TUM_default_S1_Mat!F3*Weighting!X6+TUM_default_S1_Mat!G3*Weighting!X7+TUM_default_S1_Mat!H3*Weighting!X8+TUM_default_S1_Mat!I3*Weighting!X9+TUM_default_S1_Mat!J3*Weighting!X10+TUM_default_S1_Mat!K3*Weighting!X11+TUM_default_S1_Mat!L3*Weighting!X12+TUM_default_S1_Mat!M3*Weighting!X13+TUM_default_S1_Mat!N3*Weighting!X14+TUM_default_S1_Mat!O3*Weighting!X15+TUM_default_S1_Mat!P3*Weighting!X16+TUM_default_S1_Mat!Q3*Weighting!X17</f>
        <v>2.1919135011484174E-2</v>
      </c>
      <c r="Y3" s="6">
        <f>+TUM_default_S1_Mat!B3*Weighting!Y2+TUM_default_S1_Mat!C3*Weighting!Y3+TUM_default_S1_Mat!D3*Weighting!Y4+TUM_default_S1_Mat!E3*Weighting!Y5+TUM_default_S1_Mat!F3*Weighting!Y6+TUM_default_S1_Mat!G3*Weighting!Y7+TUM_default_S1_Mat!H3*Weighting!Y8+TUM_default_S1_Mat!I3*Weighting!Y9+TUM_default_S1_Mat!J3*Weighting!Y10+TUM_default_S1_Mat!K3*Weighting!Y11+TUM_default_S1_Mat!L3*Weighting!Y12+TUM_default_S1_Mat!M3*Weighting!Y13+TUM_default_S1_Mat!N3*Weighting!Y14+TUM_default_S1_Mat!O3*Weighting!Y15+TUM_default_S1_Mat!P3*Weighting!Y16+TUM_default_S1_Mat!Q3*Weighting!Y17</f>
        <v>2.7653800100644225E-2</v>
      </c>
      <c r="Z3" s="6">
        <f>+TUM_default_S1_Mat!B3*Weighting!Z2+TUM_default_S1_Mat!C3*Weighting!Z3+TUM_default_S1_Mat!D3*Weighting!Z4+TUM_default_S1_Mat!E3*Weighting!Z5+TUM_default_S1_Mat!F3*Weighting!Z6+TUM_default_S1_Mat!G3*Weighting!Z7+TUM_default_S1_Mat!H3*Weighting!Z8+TUM_default_S1_Mat!I3*Weighting!Z9+TUM_default_S1_Mat!J3*Weighting!Z10+TUM_default_S1_Mat!K3*Weighting!Z11+TUM_default_S1_Mat!L3*Weighting!Z12+TUM_default_S1_Mat!M3*Weighting!Z13+TUM_default_S1_Mat!N3*Weighting!Z14+TUM_default_S1_Mat!O3*Weighting!Z15+TUM_default_S1_Mat!P3*Weighting!Z16+TUM_default_S1_Mat!Q3*Weighting!Z17</f>
        <v>2.8489420201960009E-2</v>
      </c>
      <c r="AA3" s="6">
        <f>+TUM_default_S1_Mat!B3*Weighting!AA2+TUM_default_S1_Mat!C3*Weighting!AA3+TUM_default_S1_Mat!D3*Weighting!AA4+TUM_default_S1_Mat!E3*Weighting!AA5+TUM_default_S1_Mat!F3*Weighting!AA6+TUM_default_S1_Mat!G3*Weighting!AA7+TUM_default_S1_Mat!H3*Weighting!AA8+TUM_default_S1_Mat!I3*Weighting!AA9+TUM_default_S1_Mat!J3*Weighting!AA10+TUM_default_S1_Mat!K3*Weighting!AA11+TUM_default_S1_Mat!L3*Weighting!AA12+TUM_default_S1_Mat!M3*Weighting!AA13+TUM_default_S1_Mat!N3*Weighting!AA14+TUM_default_S1_Mat!O3*Weighting!AA15+TUM_default_S1_Mat!P3*Weighting!AA16+TUM_default_S1_Mat!Q3*Weighting!AA17</f>
        <v>0.99694595964317478</v>
      </c>
    </row>
    <row r="4" spans="1:27" x14ac:dyDescent="0.35">
      <c r="A4" s="5" t="s">
        <v>3</v>
      </c>
      <c r="B4" s="6">
        <f ca="1">+TUM_default_S1_Mat!B4*Weighting!B2+TUM_default_S1_Mat!C4*Weighting!B3+TUM_default_S1_Mat!D4*Weighting!B4+TUM_default_S1_Mat!E4*Weighting!B5+TUM_default_S1_Mat!F4*Weighting!B6+TUM_default_S1_Mat!G4*Weighting!B7+TUM_default_S1_Mat!H4*Weighting!B8+TUM_default_S1_Mat!I4*Weighting!B9+TUM_default_S1_Mat!J4*Weighting!B10+TUM_default_S1_Mat!K4*Weighting!B11+TUM_default_S1_Mat!L4*Weighting!B12+TUM_default_S1_Mat!M4*Weighting!B13+TUM_default_S1_Mat!N4*Weighting!B14+TUM_default_S1_Mat!O4*Weighting!B15+TUM_default_S1_Mat!P4*Weighting!B16+TUM_default_S1_Mat!Q4*Weighting!B17</f>
        <v>0.64180951671500808</v>
      </c>
      <c r="C4" s="6">
        <f ca="1">+TUM_default_S1_Mat!B4*Weighting!C2+TUM_default_S1_Mat!C4*Weighting!C3+TUM_default_S1_Mat!D4*Weighting!C4+TUM_default_S1_Mat!E4*Weighting!C5+TUM_default_S1_Mat!F4*Weighting!C6+TUM_default_S1_Mat!G4*Weighting!C7+TUM_default_S1_Mat!H4*Weighting!C8+TUM_default_S1_Mat!I4*Weighting!C9+TUM_default_S1_Mat!J4*Weighting!C10+TUM_default_S1_Mat!K4*Weighting!C11+TUM_default_S1_Mat!L4*Weighting!C12+TUM_default_S1_Mat!M4*Weighting!C13+TUM_default_S1_Mat!N4*Weighting!C14+TUM_default_S1_Mat!O4*Weighting!C15+TUM_default_S1_Mat!P4*Weighting!C16+TUM_default_S1_Mat!Q4*Weighting!C17</f>
        <v>0.4521670601102345</v>
      </c>
      <c r="D4" s="6">
        <f ca="1">+TUM_default_S1_Mat!B4*Weighting!D2+TUM_default_S1_Mat!C4*Weighting!D3+TUM_default_S1_Mat!D4*Weighting!D4+TUM_default_S1_Mat!E4*Weighting!D5+TUM_default_S1_Mat!F4*Weighting!D6+TUM_default_S1_Mat!G4*Weighting!D7+TUM_default_S1_Mat!H4*Weighting!D8+TUM_default_S1_Mat!I4*Weighting!D9+TUM_default_S1_Mat!J4*Weighting!D10+TUM_default_S1_Mat!K4*Weighting!D11+TUM_default_S1_Mat!L4*Weighting!D12+TUM_default_S1_Mat!M4*Weighting!D13+TUM_default_S1_Mat!N4*Weighting!D14+TUM_default_S1_Mat!O4*Weighting!D15+TUM_default_S1_Mat!P4*Weighting!D16+TUM_default_S1_Mat!Q4*Weighting!D17</f>
        <v>0.63104031542028516</v>
      </c>
      <c r="E4" s="6">
        <f ca="1">+TUM_default_S1_Mat!B4*Weighting!E2+TUM_default_S1_Mat!C4*Weighting!E3+TUM_default_S1_Mat!D4*Weighting!E4+TUM_default_S1_Mat!E4*Weighting!E5+TUM_default_S1_Mat!F4*Weighting!E6+TUM_default_S1_Mat!G4*Weighting!E7+TUM_default_S1_Mat!H4*Weighting!E8+TUM_default_S1_Mat!I4*Weighting!E9+TUM_default_S1_Mat!J4*Weighting!E10+TUM_default_S1_Mat!K4*Weighting!E11+TUM_default_S1_Mat!L4*Weighting!E12+TUM_default_S1_Mat!M4*Weighting!E13+TUM_default_S1_Mat!N4*Weighting!E14+TUM_default_S1_Mat!O4*Weighting!E15+TUM_default_S1_Mat!P4*Weighting!E16+TUM_default_S1_Mat!Q4*Weighting!E17</f>
        <v>0.21936626409560472</v>
      </c>
      <c r="F4" s="6">
        <f ca="1">+TUM_default_S1_Mat!B4*Weighting!F2+TUM_default_S1_Mat!C4*Weighting!F3+TUM_default_S1_Mat!D4*Weighting!F4+TUM_default_S1_Mat!E4*Weighting!F5+TUM_default_S1_Mat!F4*Weighting!F6+TUM_default_S1_Mat!G4*Weighting!F7+TUM_default_S1_Mat!H4*Weighting!F8+TUM_default_S1_Mat!I4*Weighting!F9+TUM_default_S1_Mat!J4*Weighting!F10+TUM_default_S1_Mat!K4*Weighting!F11+TUM_default_S1_Mat!L4*Weighting!F12+TUM_default_S1_Mat!M4*Weighting!F13+TUM_default_S1_Mat!N4*Weighting!F14+TUM_default_S1_Mat!O4*Weighting!F15+TUM_default_S1_Mat!P4*Weighting!F16+TUM_default_S1_Mat!Q4*Weighting!F17</f>
        <v>0.5340290402156993</v>
      </c>
      <c r="G4" s="6">
        <f>+TUM_default_S1_Mat!B4*Weighting!G2+TUM_default_S1_Mat!C4*Weighting!G3+TUM_default_S1_Mat!D4*Weighting!G4+TUM_default_S1_Mat!E4*Weighting!G5+TUM_default_S1_Mat!F4*Weighting!G6+TUM_default_S1_Mat!G4*Weighting!G7+TUM_default_S1_Mat!H4*Weighting!G8+TUM_default_S1_Mat!I4*Weighting!G9+TUM_default_S1_Mat!J4*Weighting!G10+TUM_default_S1_Mat!K4*Weighting!G11+TUM_default_S1_Mat!L4*Weighting!G12+TUM_default_S1_Mat!M4*Weighting!G13+TUM_default_S1_Mat!N4*Weighting!G14+TUM_default_S1_Mat!O4*Weighting!G15+TUM_default_S1_Mat!P4*Weighting!G16+TUM_default_S1_Mat!Q4*Weighting!G17</f>
        <v>0.33224963685032932</v>
      </c>
      <c r="H4" s="6">
        <f>+TUM_default_S1_Mat!B4*Weighting!H2+TUM_default_S1_Mat!C4*Weighting!H3+TUM_default_S1_Mat!D4*Weighting!H4+TUM_default_S1_Mat!E4*Weighting!H5+TUM_default_S1_Mat!F4*Weighting!H6+TUM_default_S1_Mat!G4*Weighting!H7+TUM_default_S1_Mat!H4*Weighting!H8+TUM_default_S1_Mat!I4*Weighting!H9+TUM_default_S1_Mat!J4*Weighting!H10+TUM_default_S1_Mat!K4*Weighting!H11+TUM_default_S1_Mat!L4*Weighting!H12+TUM_default_S1_Mat!M4*Weighting!H13+TUM_default_S1_Mat!N4*Weighting!H14+TUM_default_S1_Mat!O4*Weighting!H15+TUM_default_S1_Mat!P4*Weighting!H16+TUM_default_S1_Mat!Q4*Weighting!H17</f>
        <v>0.33723500271859552</v>
      </c>
      <c r="I4" s="6">
        <f>+TUM_default_S1_Mat!B4*Weighting!I2+TUM_default_S1_Mat!C4*Weighting!I3+TUM_default_S1_Mat!D4*Weighting!I4+TUM_default_S1_Mat!E4*Weighting!I5+TUM_default_S1_Mat!F4*Weighting!I6+TUM_default_S1_Mat!G4*Weighting!I7+TUM_default_S1_Mat!H4*Weighting!I8+TUM_default_S1_Mat!I4*Weighting!I9+TUM_default_S1_Mat!J4*Weighting!I10+TUM_default_S1_Mat!K4*Weighting!I11+TUM_default_S1_Mat!L4*Weighting!I12+TUM_default_S1_Mat!M4*Weighting!I13+TUM_default_S1_Mat!N4*Weighting!I14+TUM_default_S1_Mat!O4*Weighting!I15+TUM_default_S1_Mat!P4*Weighting!I16+TUM_default_S1_Mat!Q4*Weighting!I17</f>
        <v>0.32944491352343785</v>
      </c>
      <c r="J4" s="6">
        <f>+TUM_default_S1_Mat!B4*Weighting!J2+TUM_default_S1_Mat!C4*Weighting!J3+TUM_default_S1_Mat!D4*Weighting!J4+TUM_default_S1_Mat!E4*Weighting!J5+TUM_default_S1_Mat!F4*Weighting!J6+TUM_default_S1_Mat!G4*Weighting!J7+TUM_default_S1_Mat!H4*Weighting!J8+TUM_default_S1_Mat!I4*Weighting!J9+TUM_default_S1_Mat!J4*Weighting!J10+TUM_default_S1_Mat!K4*Weighting!J11+TUM_default_S1_Mat!L4*Weighting!J12+TUM_default_S1_Mat!M4*Weighting!J13+TUM_default_S1_Mat!N4*Weighting!J14+TUM_default_S1_Mat!O4*Weighting!J15+TUM_default_S1_Mat!P4*Weighting!J16+TUM_default_S1_Mat!Q4*Weighting!J17</f>
        <v>0.20764376499049572</v>
      </c>
      <c r="K4" s="6">
        <f>+TUM_default_S1_Mat!B4*Weighting!K2+TUM_default_S1_Mat!C4*Weighting!K3+TUM_default_S1_Mat!D4*Weighting!K4+TUM_default_S1_Mat!E4*Weighting!K5+TUM_default_S1_Mat!F4*Weighting!K6+TUM_default_S1_Mat!G4*Weighting!K7+TUM_default_S1_Mat!H4*Weighting!K8+TUM_default_S1_Mat!I4*Weighting!K9+TUM_default_S1_Mat!J4*Weighting!K10+TUM_default_S1_Mat!K4*Weighting!K11+TUM_default_S1_Mat!L4*Weighting!K12+TUM_default_S1_Mat!M4*Weighting!K13+TUM_default_S1_Mat!N4*Weighting!K14+TUM_default_S1_Mat!O4*Weighting!K15+TUM_default_S1_Mat!P4*Weighting!K16+TUM_default_S1_Mat!Q4*Weighting!K17</f>
        <v>0.30627778645164888</v>
      </c>
      <c r="L4" s="6">
        <f>+TUM_default_S1_Mat!B4*Weighting!L2+TUM_default_S1_Mat!C4*Weighting!L3+TUM_default_S1_Mat!D4*Weighting!L4+TUM_default_S1_Mat!E4*Weighting!L5+TUM_default_S1_Mat!F4*Weighting!L6+TUM_default_S1_Mat!G4*Weighting!L7+TUM_default_S1_Mat!H4*Weighting!L8+TUM_default_S1_Mat!I4*Weighting!L9+TUM_default_S1_Mat!J4*Weighting!L10+TUM_default_S1_Mat!K4*Weighting!L11+TUM_default_S1_Mat!L4*Weighting!L12+TUM_default_S1_Mat!M4*Weighting!L13+TUM_default_S1_Mat!N4*Weighting!L14+TUM_default_S1_Mat!O4*Weighting!L15+TUM_default_S1_Mat!P4*Weighting!L16+TUM_default_S1_Mat!Q4*Weighting!L17</f>
        <v>0.212693125616846</v>
      </c>
      <c r="M4" s="6">
        <f>+TUM_default_S1_Mat!B4*Weighting!M2+TUM_default_S1_Mat!C4*Weighting!M3+TUM_default_S1_Mat!D4*Weighting!M4+TUM_default_S1_Mat!E4*Weighting!M5+TUM_default_S1_Mat!F4*Weighting!M6+TUM_default_S1_Mat!G4*Weighting!M7+TUM_default_S1_Mat!H4*Weighting!M8+TUM_default_S1_Mat!I4*Weighting!M9+TUM_default_S1_Mat!J4*Weighting!M10+TUM_default_S1_Mat!K4*Weighting!M11+TUM_default_S1_Mat!L4*Weighting!M12+TUM_default_S1_Mat!M4*Weighting!M13+TUM_default_S1_Mat!N4*Weighting!M14+TUM_default_S1_Mat!O4*Weighting!M15+TUM_default_S1_Mat!P4*Weighting!M16+TUM_default_S1_Mat!Q4*Weighting!M17</f>
        <v>8.8589769513818098E-2</v>
      </c>
      <c r="N4" s="6">
        <f>+TUM_default_S1_Mat!B4*Weighting!N2+TUM_default_S1_Mat!C4*Weighting!N3+TUM_default_S1_Mat!D4*Weighting!N4+TUM_default_S1_Mat!E4*Weighting!N5+TUM_default_S1_Mat!F4*Weighting!N6+TUM_default_S1_Mat!G4*Weighting!N7+TUM_default_S1_Mat!H4*Weighting!N8+TUM_default_S1_Mat!I4*Weighting!N9+TUM_default_S1_Mat!J4*Weighting!N10+TUM_default_S1_Mat!K4*Weighting!N11+TUM_default_S1_Mat!L4*Weighting!N12+TUM_default_S1_Mat!M4*Weighting!N13+TUM_default_S1_Mat!N4*Weighting!N14+TUM_default_S1_Mat!O4*Weighting!N15+TUM_default_S1_Mat!P4*Weighting!N16+TUM_default_S1_Mat!Q4*Weighting!N17</f>
        <v>1.1312938890936244</v>
      </c>
      <c r="O4" s="6">
        <f>+TUM_default_S1_Mat!B4*Weighting!O2+TUM_default_S1_Mat!C4*Weighting!O3+TUM_default_S1_Mat!D4*Weighting!O4+TUM_default_S1_Mat!E4*Weighting!O5+TUM_default_S1_Mat!F4*Weighting!O6+TUM_default_S1_Mat!G4*Weighting!O7+TUM_default_S1_Mat!H4*Weighting!O8+TUM_default_S1_Mat!I4*Weighting!O9+TUM_default_S1_Mat!J4*Weighting!O10+TUM_default_S1_Mat!K4*Weighting!O11+TUM_default_S1_Mat!L4*Weighting!O12+TUM_default_S1_Mat!M4*Weighting!O13+TUM_default_S1_Mat!N4*Weighting!O14+TUM_default_S1_Mat!O4*Weighting!O15+TUM_default_S1_Mat!P4*Weighting!O16+TUM_default_S1_Mat!Q4*Weighting!O17</f>
        <v>0.29933206700418213</v>
      </c>
      <c r="P4" s="6">
        <f>+TUM_default_S1_Mat!B4*Weighting!P2+TUM_default_S1_Mat!C4*Weighting!P3+TUM_default_S1_Mat!D4*Weighting!P4+TUM_default_S1_Mat!E4*Weighting!P5+TUM_default_S1_Mat!F4*Weighting!P6+TUM_default_S1_Mat!G4*Weighting!P7+TUM_default_S1_Mat!H4*Weighting!P8+TUM_default_S1_Mat!I4*Weighting!P9+TUM_default_S1_Mat!J4*Weighting!P10+TUM_default_S1_Mat!K4*Weighting!P11+TUM_default_S1_Mat!L4*Weighting!P12+TUM_default_S1_Mat!M4*Weighting!P13+TUM_default_S1_Mat!N4*Weighting!P14+TUM_default_S1_Mat!O4*Weighting!P15+TUM_default_S1_Mat!P4*Weighting!P16+TUM_default_S1_Mat!Q4*Weighting!P17</f>
        <v>0.16912256554496535</v>
      </c>
      <c r="Q4" s="6">
        <f>+TUM_default_S1_Mat!B4*Weighting!Q2+TUM_default_S1_Mat!C4*Weighting!Q3+TUM_default_S1_Mat!D4*Weighting!Q4+TUM_default_S1_Mat!E4*Weighting!Q5+TUM_default_S1_Mat!F4*Weighting!Q6+TUM_default_S1_Mat!G4*Weighting!Q7+TUM_default_S1_Mat!H4*Weighting!Q8+TUM_default_S1_Mat!I4*Weighting!Q9+TUM_default_S1_Mat!J4*Weighting!Q10+TUM_default_S1_Mat!K4*Weighting!Q11+TUM_default_S1_Mat!L4*Weighting!Q12+TUM_default_S1_Mat!M4*Weighting!Q13+TUM_default_S1_Mat!N4*Weighting!Q14+TUM_default_S1_Mat!O4*Weighting!Q15+TUM_default_S1_Mat!P4*Weighting!Q16+TUM_default_S1_Mat!Q4*Weighting!Q17</f>
        <v>0.1379850836992462</v>
      </c>
      <c r="R4" s="6">
        <f>+TUM_default_S1_Mat!B4*Weighting!R2+TUM_default_S1_Mat!C4*Weighting!R3+TUM_default_S1_Mat!D4*Weighting!R4+TUM_default_S1_Mat!E4*Weighting!R5+TUM_default_S1_Mat!F4*Weighting!R6+TUM_default_S1_Mat!G4*Weighting!R7+TUM_default_S1_Mat!H4*Weighting!R8+TUM_default_S1_Mat!I4*Weighting!R9+TUM_default_S1_Mat!J4*Weighting!R10+TUM_default_S1_Mat!K4*Weighting!R11+TUM_default_S1_Mat!L4*Weighting!R12+TUM_default_S1_Mat!M4*Weighting!R13+TUM_default_S1_Mat!N4*Weighting!R14+TUM_default_S1_Mat!O4*Weighting!R15+TUM_default_S1_Mat!P4*Weighting!R16+TUM_default_S1_Mat!Q4*Weighting!R17</f>
        <v>0.28507000815771838</v>
      </c>
      <c r="S4" s="6">
        <f>+TUM_default_S1_Mat!B4*Weighting!S2+TUM_default_S1_Mat!C4*Weighting!S3+TUM_default_S1_Mat!D4*Weighting!S4+TUM_default_S1_Mat!E4*Weighting!S5+TUM_default_S1_Mat!F4*Weighting!S6+TUM_default_S1_Mat!G4*Weighting!S7+TUM_default_S1_Mat!H4*Weighting!S8+TUM_default_S1_Mat!I4*Weighting!S9+TUM_default_S1_Mat!J4*Weighting!S10+TUM_default_S1_Mat!K4*Weighting!S11+TUM_default_S1_Mat!L4*Weighting!S12+TUM_default_S1_Mat!M4*Weighting!S13+TUM_default_S1_Mat!N4*Weighting!S14+TUM_default_S1_Mat!O4*Weighting!S15+TUM_default_S1_Mat!P4*Weighting!S16+TUM_default_S1_Mat!Q4*Weighting!S17</f>
        <v>0.32895382910105708</v>
      </c>
      <c r="T4" s="6">
        <f>+TUM_default_S1_Mat!B4*Weighting!T2+TUM_default_S1_Mat!C4*Weighting!T3+TUM_default_S1_Mat!D4*Weighting!T4+TUM_default_S1_Mat!E4*Weighting!T5+TUM_default_S1_Mat!F4*Weighting!T6+TUM_default_S1_Mat!G4*Weighting!T7+TUM_default_S1_Mat!H4*Weighting!T8+TUM_default_S1_Mat!I4*Weighting!T9+TUM_default_S1_Mat!J4*Weighting!T10+TUM_default_S1_Mat!K4*Weighting!T11+TUM_default_S1_Mat!L4*Weighting!T12+TUM_default_S1_Mat!M4*Weighting!T13+TUM_default_S1_Mat!N4*Weighting!T14+TUM_default_S1_Mat!O4*Weighting!T15+TUM_default_S1_Mat!P4*Weighting!T16+TUM_default_S1_Mat!Q4*Weighting!T17</f>
        <v>0.18269487602899079</v>
      </c>
      <c r="U4" s="6">
        <f>+TUM_default_S1_Mat!B4*Weighting!U2+TUM_default_S1_Mat!C4*Weighting!U3+TUM_default_S1_Mat!D4*Weighting!U4+TUM_default_S1_Mat!E4*Weighting!U5+TUM_default_S1_Mat!F4*Weighting!U6+TUM_default_S1_Mat!G4*Weighting!U7+TUM_default_S1_Mat!H4*Weighting!U8+TUM_default_S1_Mat!I4*Weighting!U9+TUM_default_S1_Mat!J4*Weighting!U10+TUM_default_S1_Mat!K4*Weighting!U11+TUM_default_S1_Mat!L4*Weighting!U12+TUM_default_S1_Mat!M4*Weighting!U13+TUM_default_S1_Mat!N4*Weighting!U14+TUM_default_S1_Mat!O4*Weighting!U15+TUM_default_S1_Mat!P4*Weighting!U16+TUM_default_S1_Mat!Q4*Weighting!U17</f>
        <v>4.6654051395416694E-2</v>
      </c>
      <c r="V4" s="6">
        <f>+TUM_default_S1_Mat!B4*Weighting!V2+TUM_default_S1_Mat!C4*Weighting!V3+TUM_default_S1_Mat!D4*Weighting!V4+TUM_default_S1_Mat!E4*Weighting!V5+TUM_default_S1_Mat!F4*Weighting!V6+TUM_default_S1_Mat!G4*Weighting!V7+TUM_default_S1_Mat!H4*Weighting!V8+TUM_default_S1_Mat!I4*Weighting!V9+TUM_default_S1_Mat!J4*Weighting!V10+TUM_default_S1_Mat!K4*Weighting!V11+TUM_default_S1_Mat!L4*Weighting!V12+TUM_default_S1_Mat!M4*Weighting!V13+TUM_default_S1_Mat!N4*Weighting!V14+TUM_default_S1_Mat!O4*Weighting!V15+TUM_default_S1_Mat!P4*Weighting!V16+TUM_default_S1_Mat!Q4*Weighting!V17</f>
        <v>0.10408951498149205</v>
      </c>
      <c r="W4" s="6">
        <f>+TUM_default_S1_Mat!B4*Weighting!W2+TUM_default_S1_Mat!C4*Weighting!W3+TUM_default_S1_Mat!D4*Weighting!W4+TUM_default_S1_Mat!E4*Weighting!W5+TUM_default_S1_Mat!F4*Weighting!W6+TUM_default_S1_Mat!G4*Weighting!W7+TUM_default_S1_Mat!H4*Weighting!W8+TUM_default_S1_Mat!I4*Weighting!W9+TUM_default_S1_Mat!J4*Weighting!W10+TUM_default_S1_Mat!K4*Weighting!W11+TUM_default_S1_Mat!L4*Weighting!W12+TUM_default_S1_Mat!M4*Weighting!W13+TUM_default_S1_Mat!N4*Weighting!W14+TUM_default_S1_Mat!O4*Weighting!W15+TUM_default_S1_Mat!P4*Weighting!W16+TUM_default_S1_Mat!Q4*Weighting!W17</f>
        <v>0.17949877955338667</v>
      </c>
      <c r="X4" s="6">
        <f>+TUM_default_S1_Mat!B4*Weighting!X2+TUM_default_S1_Mat!C4*Weighting!X3+TUM_default_S1_Mat!D4*Weighting!X4+TUM_default_S1_Mat!E4*Weighting!X5+TUM_default_S1_Mat!F4*Weighting!X6+TUM_default_S1_Mat!G4*Weighting!X7+TUM_default_S1_Mat!H4*Weighting!X8+TUM_default_S1_Mat!I4*Weighting!X9+TUM_default_S1_Mat!J4*Weighting!X10+TUM_default_S1_Mat!K4*Weighting!X11+TUM_default_S1_Mat!L4*Weighting!X12+TUM_default_S1_Mat!M4*Weighting!X13+TUM_default_S1_Mat!N4*Weighting!X14+TUM_default_S1_Mat!O4*Weighting!X15+TUM_default_S1_Mat!P4*Weighting!X16+TUM_default_S1_Mat!Q4*Weighting!X17</f>
        <v>4.3838270022968327E-2</v>
      </c>
      <c r="Y4" s="6">
        <f>+TUM_default_S1_Mat!B4*Weighting!Y2+TUM_default_S1_Mat!C4*Weighting!Y3+TUM_default_S1_Mat!D4*Weighting!Y4+TUM_default_S1_Mat!E4*Weighting!Y5+TUM_default_S1_Mat!F4*Weighting!Y6+TUM_default_S1_Mat!G4*Weighting!Y7+TUM_default_S1_Mat!H4*Weighting!Y8+TUM_default_S1_Mat!I4*Weighting!Y9+TUM_default_S1_Mat!J4*Weighting!Y10+TUM_default_S1_Mat!K4*Weighting!Y11+TUM_default_S1_Mat!L4*Weighting!Y12+TUM_default_S1_Mat!M4*Weighting!Y13+TUM_default_S1_Mat!N4*Weighting!Y14+TUM_default_S1_Mat!O4*Weighting!Y15+TUM_default_S1_Mat!P4*Weighting!Y16+TUM_default_S1_Mat!Q4*Weighting!Y17</f>
        <v>5.5307600201288422E-2</v>
      </c>
      <c r="Z4" s="6">
        <f>+TUM_default_S1_Mat!B4*Weighting!Z2+TUM_default_S1_Mat!C4*Weighting!Z3+TUM_default_S1_Mat!D4*Weighting!Z4+TUM_default_S1_Mat!E4*Weighting!Z5+TUM_default_S1_Mat!F4*Weighting!Z6+TUM_default_S1_Mat!G4*Weighting!Z7+TUM_default_S1_Mat!H4*Weighting!Z8+TUM_default_S1_Mat!I4*Weighting!Z9+TUM_default_S1_Mat!J4*Weighting!Z10+TUM_default_S1_Mat!K4*Weighting!Z11+TUM_default_S1_Mat!L4*Weighting!Z12+TUM_default_S1_Mat!M4*Weighting!Z13+TUM_default_S1_Mat!N4*Weighting!Z14+TUM_default_S1_Mat!O4*Weighting!Z15+TUM_default_S1_Mat!P4*Weighting!Z16+TUM_default_S1_Mat!Q4*Weighting!Z17</f>
        <v>5.6978840403919991E-2</v>
      </c>
      <c r="AA4" s="6">
        <f>+TUM_default_S1_Mat!B4*Weighting!AA2+TUM_default_S1_Mat!C4*Weighting!AA3+TUM_default_S1_Mat!D4*Weighting!AA4+TUM_default_S1_Mat!E4*Weighting!AA5+TUM_default_S1_Mat!F4*Weighting!AA6+TUM_default_S1_Mat!G4*Weighting!AA7+TUM_default_S1_Mat!H4*Weighting!AA8+TUM_default_S1_Mat!I4*Weighting!AA9+TUM_default_S1_Mat!J4*Weighting!AA10+TUM_default_S1_Mat!K4*Weighting!AA11+TUM_default_S1_Mat!L4*Weighting!AA12+TUM_default_S1_Mat!M4*Weighting!AA13+TUM_default_S1_Mat!N4*Weighting!AA14+TUM_default_S1_Mat!O4*Weighting!AA15+TUM_default_S1_Mat!P4*Weighting!AA16+TUM_default_S1_Mat!Q4*Weighting!AA17</f>
        <v>1.9938919192863487</v>
      </c>
    </row>
    <row r="5" spans="1:27" x14ac:dyDescent="0.35">
      <c r="A5" s="5" t="s">
        <v>4</v>
      </c>
      <c r="B5" s="6">
        <f ca="1">+TUM_default_S1_Mat!B5*Weighting!B2+TUM_default_S1_Mat!C5*Weighting!B3+TUM_default_S1_Mat!D5*Weighting!B4+TUM_default_S1_Mat!E5*Weighting!B5+TUM_default_S1_Mat!F5*Weighting!B6+TUM_default_S1_Mat!G5*Weighting!B7+TUM_default_S1_Mat!H5*Weighting!B8+TUM_default_S1_Mat!I5*Weighting!B9+TUM_default_S1_Mat!J5*Weighting!B10+TUM_default_S1_Mat!K5*Weighting!B11+TUM_default_S1_Mat!L5*Weighting!B12+TUM_default_S1_Mat!M5*Weighting!B13+TUM_default_S1_Mat!N5*Weighting!B14+TUM_default_S1_Mat!O5*Weighting!B15+TUM_default_S1_Mat!P5*Weighting!B16+TUM_default_S1_Mat!Q5*Weighting!B17</f>
        <v>0.96271427507251239</v>
      </c>
      <c r="C5" s="6">
        <f ca="1">+TUM_default_S1_Mat!B5*Weighting!C2+TUM_default_S1_Mat!C5*Weighting!C3+TUM_default_S1_Mat!D5*Weighting!C4+TUM_default_S1_Mat!E5*Weighting!C5+TUM_default_S1_Mat!F5*Weighting!C6+TUM_default_S1_Mat!G5*Weighting!C7+TUM_default_S1_Mat!H5*Weighting!C8+TUM_default_S1_Mat!I5*Weighting!C9+TUM_default_S1_Mat!J5*Weighting!C10+TUM_default_S1_Mat!K5*Weighting!C11+TUM_default_S1_Mat!L5*Weighting!C12+TUM_default_S1_Mat!M5*Weighting!C13+TUM_default_S1_Mat!N5*Weighting!C14+TUM_default_S1_Mat!O5*Weighting!C15+TUM_default_S1_Mat!P5*Weighting!C16+TUM_default_S1_Mat!Q5*Weighting!C17</f>
        <v>0.67825059016535172</v>
      </c>
      <c r="D5" s="6">
        <f ca="1">+TUM_default_S1_Mat!B5*Weighting!D2+TUM_default_S1_Mat!C5*Weighting!D3+TUM_default_S1_Mat!D5*Weighting!D4+TUM_default_S1_Mat!E5*Weighting!D5+TUM_default_S1_Mat!F5*Weighting!D6+TUM_default_S1_Mat!G5*Weighting!D7+TUM_default_S1_Mat!H5*Weighting!D8+TUM_default_S1_Mat!I5*Weighting!D9+TUM_default_S1_Mat!J5*Weighting!D10+TUM_default_S1_Mat!K5*Weighting!D11+TUM_default_S1_Mat!L5*Weighting!D12+TUM_default_S1_Mat!M5*Weighting!D13+TUM_default_S1_Mat!N5*Weighting!D14+TUM_default_S1_Mat!O5*Weighting!D15+TUM_default_S1_Mat!P5*Weighting!D16+TUM_default_S1_Mat!Q5*Weighting!D17</f>
        <v>0.94656047313042779</v>
      </c>
      <c r="E5" s="6">
        <f ca="1">+TUM_default_S1_Mat!B5*Weighting!E2+TUM_default_S1_Mat!C5*Weighting!E3+TUM_default_S1_Mat!D5*Weighting!E4+TUM_default_S1_Mat!E5*Weighting!E5+TUM_default_S1_Mat!F5*Weighting!E6+TUM_default_S1_Mat!G5*Weighting!E7+TUM_default_S1_Mat!H5*Weighting!E8+TUM_default_S1_Mat!I5*Weighting!E9+TUM_default_S1_Mat!J5*Weighting!E10+TUM_default_S1_Mat!K5*Weighting!E11+TUM_default_S1_Mat!L5*Weighting!E12+TUM_default_S1_Mat!M5*Weighting!E13+TUM_default_S1_Mat!N5*Weighting!E14+TUM_default_S1_Mat!O5*Weighting!E15+TUM_default_S1_Mat!P5*Weighting!E16+TUM_default_S1_Mat!Q5*Weighting!E17</f>
        <v>0.32904939614340711</v>
      </c>
      <c r="F5" s="6">
        <f ca="1">+TUM_default_S1_Mat!B5*Weighting!F2+TUM_default_S1_Mat!C5*Weighting!F3+TUM_default_S1_Mat!D5*Weighting!F4+TUM_default_S1_Mat!E5*Weighting!F5+TUM_default_S1_Mat!F5*Weighting!F6+TUM_default_S1_Mat!G5*Weighting!F7+TUM_default_S1_Mat!H5*Weighting!F8+TUM_default_S1_Mat!I5*Weighting!F9+TUM_default_S1_Mat!J5*Weighting!F10+TUM_default_S1_Mat!K5*Weighting!F11+TUM_default_S1_Mat!L5*Weighting!F12+TUM_default_S1_Mat!M5*Weighting!F13+TUM_default_S1_Mat!N5*Weighting!F14+TUM_default_S1_Mat!O5*Weighting!F15+TUM_default_S1_Mat!P5*Weighting!F16+TUM_default_S1_Mat!Q5*Weighting!F17</f>
        <v>0.80104356032354884</v>
      </c>
      <c r="G5" s="6">
        <f>+TUM_default_S1_Mat!B5*Weighting!G2+TUM_default_S1_Mat!C5*Weighting!G3+TUM_default_S1_Mat!D5*Weighting!G4+TUM_default_S1_Mat!E5*Weighting!G5+TUM_default_S1_Mat!F5*Weighting!G6+TUM_default_S1_Mat!G5*Weighting!G7+TUM_default_S1_Mat!H5*Weighting!G8+TUM_default_S1_Mat!I5*Weighting!G9+TUM_default_S1_Mat!J5*Weighting!G10+TUM_default_S1_Mat!K5*Weighting!G11+TUM_default_S1_Mat!L5*Weighting!G12+TUM_default_S1_Mat!M5*Weighting!G13+TUM_default_S1_Mat!N5*Weighting!G14+TUM_default_S1_Mat!O5*Weighting!G15+TUM_default_S1_Mat!P5*Weighting!G16+TUM_default_S1_Mat!Q5*Weighting!G17</f>
        <v>0.49837445527549407</v>
      </c>
      <c r="H5" s="6">
        <f>+TUM_default_S1_Mat!B5*Weighting!H2+TUM_default_S1_Mat!C5*Weighting!H3+TUM_default_S1_Mat!D5*Weighting!H4+TUM_default_S1_Mat!E5*Weighting!H5+TUM_default_S1_Mat!F5*Weighting!H6+TUM_default_S1_Mat!G5*Weighting!H7+TUM_default_S1_Mat!H5*Weighting!H8+TUM_default_S1_Mat!I5*Weighting!H9+TUM_default_S1_Mat!J5*Weighting!H10+TUM_default_S1_Mat!K5*Weighting!H11+TUM_default_S1_Mat!L5*Weighting!H12+TUM_default_S1_Mat!M5*Weighting!H13+TUM_default_S1_Mat!N5*Weighting!H14+TUM_default_S1_Mat!O5*Weighting!H15+TUM_default_S1_Mat!P5*Weighting!H16+TUM_default_S1_Mat!Q5*Weighting!H17</f>
        <v>0.50585250407789339</v>
      </c>
      <c r="I5" s="6">
        <f>+TUM_default_S1_Mat!B5*Weighting!I2+TUM_default_S1_Mat!C5*Weighting!I3+TUM_default_S1_Mat!D5*Weighting!I4+TUM_default_S1_Mat!E5*Weighting!I5+TUM_default_S1_Mat!F5*Weighting!I6+TUM_default_S1_Mat!G5*Weighting!I7+TUM_default_S1_Mat!H5*Weighting!I8+TUM_default_S1_Mat!I5*Weighting!I9+TUM_default_S1_Mat!J5*Weighting!I10+TUM_default_S1_Mat!K5*Weighting!I11+TUM_default_S1_Mat!L5*Weighting!I12+TUM_default_S1_Mat!M5*Weighting!I13+TUM_default_S1_Mat!N5*Weighting!I14+TUM_default_S1_Mat!O5*Weighting!I15+TUM_default_S1_Mat!P5*Weighting!I16+TUM_default_S1_Mat!Q5*Weighting!I17</f>
        <v>0.49416737028515689</v>
      </c>
      <c r="J5" s="6">
        <f>+TUM_default_S1_Mat!B5*Weighting!J2+TUM_default_S1_Mat!C5*Weighting!J3+TUM_default_S1_Mat!D5*Weighting!J4+TUM_default_S1_Mat!E5*Weighting!J5+TUM_default_S1_Mat!F5*Weighting!J6+TUM_default_S1_Mat!G5*Weighting!J7+TUM_default_S1_Mat!H5*Weighting!J8+TUM_default_S1_Mat!I5*Weighting!J9+TUM_default_S1_Mat!J5*Weighting!J10+TUM_default_S1_Mat!K5*Weighting!J11+TUM_default_S1_Mat!L5*Weighting!J12+TUM_default_S1_Mat!M5*Weighting!J13+TUM_default_S1_Mat!N5*Weighting!J14+TUM_default_S1_Mat!O5*Weighting!J15+TUM_default_S1_Mat!P5*Weighting!J16+TUM_default_S1_Mat!Q5*Weighting!J17</f>
        <v>0.31146564748574368</v>
      </c>
      <c r="K5" s="6">
        <f>+TUM_default_S1_Mat!B5*Weighting!K2+TUM_default_S1_Mat!C5*Weighting!K3+TUM_default_S1_Mat!D5*Weighting!K4+TUM_default_S1_Mat!E5*Weighting!K5+TUM_default_S1_Mat!F5*Weighting!K6+TUM_default_S1_Mat!G5*Weighting!K7+TUM_default_S1_Mat!H5*Weighting!K8+TUM_default_S1_Mat!I5*Weighting!K9+TUM_default_S1_Mat!J5*Weighting!K10+TUM_default_S1_Mat!K5*Weighting!K11+TUM_default_S1_Mat!L5*Weighting!K12+TUM_default_S1_Mat!M5*Weighting!K13+TUM_default_S1_Mat!N5*Weighting!K14+TUM_default_S1_Mat!O5*Weighting!K15+TUM_default_S1_Mat!P5*Weighting!K16+TUM_default_S1_Mat!Q5*Weighting!K17</f>
        <v>0.45941667967747346</v>
      </c>
      <c r="L5" s="6">
        <f>+TUM_default_S1_Mat!B5*Weighting!L2+TUM_default_S1_Mat!C5*Weighting!L3+TUM_default_S1_Mat!D5*Weighting!L4+TUM_default_S1_Mat!E5*Weighting!L5+TUM_default_S1_Mat!F5*Weighting!L6+TUM_default_S1_Mat!G5*Weighting!L7+TUM_default_S1_Mat!H5*Weighting!L8+TUM_default_S1_Mat!I5*Weighting!L9+TUM_default_S1_Mat!J5*Weighting!L10+TUM_default_S1_Mat!K5*Weighting!L11+TUM_default_S1_Mat!L5*Weighting!L12+TUM_default_S1_Mat!M5*Weighting!L13+TUM_default_S1_Mat!N5*Weighting!L14+TUM_default_S1_Mat!O5*Weighting!L15+TUM_default_S1_Mat!P5*Weighting!L16+TUM_default_S1_Mat!Q5*Weighting!L17</f>
        <v>0.31903968842526903</v>
      </c>
      <c r="M5" s="6">
        <f>+TUM_default_S1_Mat!B5*Weighting!M2+TUM_default_S1_Mat!C5*Weighting!M3+TUM_default_S1_Mat!D5*Weighting!M4+TUM_default_S1_Mat!E5*Weighting!M5+TUM_default_S1_Mat!F5*Weighting!M6+TUM_default_S1_Mat!G5*Weighting!M7+TUM_default_S1_Mat!H5*Weighting!M8+TUM_default_S1_Mat!I5*Weighting!M9+TUM_default_S1_Mat!J5*Weighting!M10+TUM_default_S1_Mat!K5*Weighting!M11+TUM_default_S1_Mat!L5*Weighting!M12+TUM_default_S1_Mat!M5*Weighting!M13+TUM_default_S1_Mat!N5*Weighting!M14+TUM_default_S1_Mat!O5*Weighting!M15+TUM_default_S1_Mat!P5*Weighting!M16+TUM_default_S1_Mat!Q5*Weighting!M17</f>
        <v>0.13288465427072715</v>
      </c>
      <c r="N5" s="6">
        <f>+TUM_default_S1_Mat!B5*Weighting!N2+TUM_default_S1_Mat!C5*Weighting!N3+TUM_default_S1_Mat!D5*Weighting!N4+TUM_default_S1_Mat!E5*Weighting!N5+TUM_default_S1_Mat!F5*Weighting!N6+TUM_default_S1_Mat!G5*Weighting!N7+TUM_default_S1_Mat!H5*Weighting!N8+TUM_default_S1_Mat!I5*Weighting!N9+TUM_default_S1_Mat!J5*Weighting!N10+TUM_default_S1_Mat!K5*Weighting!N11+TUM_default_S1_Mat!L5*Weighting!N12+TUM_default_S1_Mat!M5*Weighting!N13+TUM_default_S1_Mat!N5*Weighting!N14+TUM_default_S1_Mat!O5*Weighting!N15+TUM_default_S1_Mat!P5*Weighting!N16+TUM_default_S1_Mat!Q5*Weighting!N17</f>
        <v>1.6969408336404368</v>
      </c>
      <c r="O5" s="6">
        <f>+TUM_default_S1_Mat!B5*Weighting!O2+TUM_default_S1_Mat!C5*Weighting!O3+TUM_default_S1_Mat!D5*Weighting!O4+TUM_default_S1_Mat!E5*Weighting!O5+TUM_default_S1_Mat!F5*Weighting!O6+TUM_default_S1_Mat!G5*Weighting!O7+TUM_default_S1_Mat!H5*Weighting!O8+TUM_default_S1_Mat!I5*Weighting!O9+TUM_default_S1_Mat!J5*Weighting!O10+TUM_default_S1_Mat!K5*Weighting!O11+TUM_default_S1_Mat!L5*Weighting!O12+TUM_default_S1_Mat!M5*Weighting!O13+TUM_default_S1_Mat!N5*Weighting!O14+TUM_default_S1_Mat!O5*Weighting!O15+TUM_default_S1_Mat!P5*Weighting!O16+TUM_default_S1_Mat!Q5*Weighting!O17</f>
        <v>0.44899810050627326</v>
      </c>
      <c r="P5" s="6">
        <f>+TUM_default_S1_Mat!B5*Weighting!P2+TUM_default_S1_Mat!C5*Weighting!P3+TUM_default_S1_Mat!D5*Weighting!P4+TUM_default_S1_Mat!E5*Weighting!P5+TUM_default_S1_Mat!F5*Weighting!P6+TUM_default_S1_Mat!G5*Weighting!P7+TUM_default_S1_Mat!H5*Weighting!P8+TUM_default_S1_Mat!I5*Weighting!P9+TUM_default_S1_Mat!J5*Weighting!P10+TUM_default_S1_Mat!K5*Weighting!P11+TUM_default_S1_Mat!L5*Weighting!P12+TUM_default_S1_Mat!M5*Weighting!P13+TUM_default_S1_Mat!N5*Weighting!P14+TUM_default_S1_Mat!O5*Weighting!P15+TUM_default_S1_Mat!P5*Weighting!P16+TUM_default_S1_Mat!Q5*Weighting!P17</f>
        <v>0.25368384831744806</v>
      </c>
      <c r="Q5" s="6">
        <f>+TUM_default_S1_Mat!B5*Weighting!Q2+TUM_default_S1_Mat!C5*Weighting!Q3+TUM_default_S1_Mat!D5*Weighting!Q4+TUM_default_S1_Mat!E5*Weighting!Q5+TUM_default_S1_Mat!F5*Weighting!Q6+TUM_default_S1_Mat!G5*Weighting!Q7+TUM_default_S1_Mat!H5*Weighting!Q8+TUM_default_S1_Mat!I5*Weighting!Q9+TUM_default_S1_Mat!J5*Weighting!Q10+TUM_default_S1_Mat!K5*Weighting!Q11+TUM_default_S1_Mat!L5*Weighting!Q12+TUM_default_S1_Mat!M5*Weighting!Q13+TUM_default_S1_Mat!N5*Weighting!Q14+TUM_default_S1_Mat!O5*Weighting!Q15+TUM_default_S1_Mat!P5*Weighting!Q16+TUM_default_S1_Mat!Q5*Weighting!Q17</f>
        <v>0.20697762554886931</v>
      </c>
      <c r="R5" s="6">
        <f>+TUM_default_S1_Mat!B5*Weighting!R2+TUM_default_S1_Mat!C5*Weighting!R3+TUM_default_S1_Mat!D5*Weighting!R4+TUM_default_S1_Mat!E5*Weighting!R5+TUM_default_S1_Mat!F5*Weighting!R6+TUM_default_S1_Mat!G5*Weighting!R7+TUM_default_S1_Mat!H5*Weighting!R8+TUM_default_S1_Mat!I5*Weighting!R9+TUM_default_S1_Mat!J5*Weighting!R10+TUM_default_S1_Mat!K5*Weighting!R11+TUM_default_S1_Mat!L5*Weighting!R12+TUM_default_S1_Mat!M5*Weighting!R13+TUM_default_S1_Mat!N5*Weighting!R14+TUM_default_S1_Mat!O5*Weighting!R15+TUM_default_S1_Mat!P5*Weighting!R16+TUM_default_S1_Mat!Q5*Weighting!R17</f>
        <v>0.42760501223657765</v>
      </c>
      <c r="S5" s="6">
        <f>+TUM_default_S1_Mat!B5*Weighting!S2+TUM_default_S1_Mat!C5*Weighting!S3+TUM_default_S1_Mat!D5*Weighting!S4+TUM_default_S1_Mat!E5*Weighting!S5+TUM_default_S1_Mat!F5*Weighting!S6+TUM_default_S1_Mat!G5*Weighting!S7+TUM_default_S1_Mat!H5*Weighting!S8+TUM_default_S1_Mat!I5*Weighting!S9+TUM_default_S1_Mat!J5*Weighting!S10+TUM_default_S1_Mat!K5*Weighting!S11+TUM_default_S1_Mat!L5*Weighting!S12+TUM_default_S1_Mat!M5*Weighting!S13+TUM_default_S1_Mat!N5*Weighting!S14+TUM_default_S1_Mat!O5*Weighting!S15+TUM_default_S1_Mat!P5*Weighting!S16+TUM_default_S1_Mat!Q5*Weighting!S17</f>
        <v>0.49343074365158573</v>
      </c>
      <c r="T5" s="6">
        <f>+TUM_default_S1_Mat!B5*Weighting!T2+TUM_default_S1_Mat!C5*Weighting!T3+TUM_default_S1_Mat!D5*Weighting!T4+TUM_default_S1_Mat!E5*Weighting!T5+TUM_default_S1_Mat!F5*Weighting!T6+TUM_default_S1_Mat!G5*Weighting!T7+TUM_default_S1_Mat!H5*Weighting!T8+TUM_default_S1_Mat!I5*Weighting!T9+TUM_default_S1_Mat!J5*Weighting!T10+TUM_default_S1_Mat!K5*Weighting!T11+TUM_default_S1_Mat!L5*Weighting!T12+TUM_default_S1_Mat!M5*Weighting!T13+TUM_default_S1_Mat!N5*Weighting!T14+TUM_default_S1_Mat!O5*Weighting!T15+TUM_default_S1_Mat!P5*Weighting!T16+TUM_default_S1_Mat!Q5*Weighting!T17</f>
        <v>0.27404231404348622</v>
      </c>
      <c r="U5" s="6">
        <f>+TUM_default_S1_Mat!B5*Weighting!U2+TUM_default_S1_Mat!C5*Weighting!U3+TUM_default_S1_Mat!D5*Weighting!U4+TUM_default_S1_Mat!E5*Weighting!U5+TUM_default_S1_Mat!F5*Weighting!U6+TUM_default_S1_Mat!G5*Weighting!U7+TUM_default_S1_Mat!H5*Weighting!U8+TUM_default_S1_Mat!I5*Weighting!U9+TUM_default_S1_Mat!J5*Weighting!U10+TUM_default_S1_Mat!K5*Weighting!U11+TUM_default_S1_Mat!L5*Weighting!U12+TUM_default_S1_Mat!M5*Weighting!U13+TUM_default_S1_Mat!N5*Weighting!U14+TUM_default_S1_Mat!O5*Weighting!U15+TUM_default_S1_Mat!P5*Weighting!U16+TUM_default_S1_Mat!Q5*Weighting!U17</f>
        <v>6.9981077093125052E-2</v>
      </c>
      <c r="V5" s="6">
        <f>+TUM_default_S1_Mat!B5*Weighting!V2+TUM_default_S1_Mat!C5*Weighting!V3+TUM_default_S1_Mat!D5*Weighting!V4+TUM_default_S1_Mat!E5*Weighting!V5+TUM_default_S1_Mat!F5*Weighting!V6+TUM_default_S1_Mat!G5*Weighting!V7+TUM_default_S1_Mat!H5*Weighting!V8+TUM_default_S1_Mat!I5*Weighting!V9+TUM_default_S1_Mat!J5*Weighting!V10+TUM_default_S1_Mat!K5*Weighting!V11+TUM_default_S1_Mat!L5*Weighting!V12+TUM_default_S1_Mat!M5*Weighting!V13+TUM_default_S1_Mat!N5*Weighting!V14+TUM_default_S1_Mat!O5*Weighting!V15+TUM_default_S1_Mat!P5*Weighting!V16+TUM_default_S1_Mat!Q5*Weighting!V17</f>
        <v>0.1561342724722381</v>
      </c>
      <c r="W5" s="6">
        <f>+TUM_default_S1_Mat!B5*Weighting!W2+TUM_default_S1_Mat!C5*Weighting!W3+TUM_default_S1_Mat!D5*Weighting!W4+TUM_default_S1_Mat!E5*Weighting!W5+TUM_default_S1_Mat!F5*Weighting!W6+TUM_default_S1_Mat!G5*Weighting!W7+TUM_default_S1_Mat!H5*Weighting!W8+TUM_default_S1_Mat!I5*Weighting!W9+TUM_default_S1_Mat!J5*Weighting!W10+TUM_default_S1_Mat!K5*Weighting!W11+TUM_default_S1_Mat!L5*Weighting!W12+TUM_default_S1_Mat!M5*Weighting!W13+TUM_default_S1_Mat!N5*Weighting!W14+TUM_default_S1_Mat!O5*Weighting!W15+TUM_default_S1_Mat!P5*Weighting!W16+TUM_default_S1_Mat!Q5*Weighting!W17</f>
        <v>0.26924816933008006</v>
      </c>
      <c r="X5" s="6">
        <f>+TUM_default_S1_Mat!B5*Weighting!X2+TUM_default_S1_Mat!C5*Weighting!X3+TUM_default_S1_Mat!D5*Weighting!X4+TUM_default_S1_Mat!E5*Weighting!X5+TUM_default_S1_Mat!F5*Weighting!X6+TUM_default_S1_Mat!G5*Weighting!X7+TUM_default_S1_Mat!H5*Weighting!X8+TUM_default_S1_Mat!I5*Weighting!X9+TUM_default_S1_Mat!J5*Weighting!X10+TUM_default_S1_Mat!K5*Weighting!X11+TUM_default_S1_Mat!L5*Weighting!X12+TUM_default_S1_Mat!M5*Weighting!X13+TUM_default_S1_Mat!N5*Weighting!X14+TUM_default_S1_Mat!O5*Weighting!X15+TUM_default_S1_Mat!P5*Weighting!X16+TUM_default_S1_Mat!Q5*Weighting!X17</f>
        <v>6.5757405034452501E-2</v>
      </c>
      <c r="Y5" s="6">
        <f>+TUM_default_S1_Mat!B5*Weighting!Y2+TUM_default_S1_Mat!C5*Weighting!Y3+TUM_default_S1_Mat!D5*Weighting!Y4+TUM_default_S1_Mat!E5*Weighting!Y5+TUM_default_S1_Mat!F5*Weighting!Y6+TUM_default_S1_Mat!G5*Weighting!Y7+TUM_default_S1_Mat!H5*Weighting!Y8+TUM_default_S1_Mat!I5*Weighting!Y9+TUM_default_S1_Mat!J5*Weighting!Y10+TUM_default_S1_Mat!K5*Weighting!Y11+TUM_default_S1_Mat!L5*Weighting!Y12+TUM_default_S1_Mat!M5*Weighting!Y13+TUM_default_S1_Mat!N5*Weighting!Y14+TUM_default_S1_Mat!O5*Weighting!Y15+TUM_default_S1_Mat!P5*Weighting!Y16+TUM_default_S1_Mat!Q5*Weighting!Y17</f>
        <v>8.296140030193265E-2</v>
      </c>
      <c r="Z5" s="6">
        <f>+TUM_default_S1_Mat!B5*Weighting!Z2+TUM_default_S1_Mat!C5*Weighting!Z3+TUM_default_S1_Mat!D5*Weighting!Z4+TUM_default_S1_Mat!E5*Weighting!Z5+TUM_default_S1_Mat!F5*Weighting!Z6+TUM_default_S1_Mat!G5*Weighting!Z7+TUM_default_S1_Mat!H5*Weighting!Z8+TUM_default_S1_Mat!I5*Weighting!Z9+TUM_default_S1_Mat!J5*Weighting!Z10+TUM_default_S1_Mat!K5*Weighting!Z11+TUM_default_S1_Mat!L5*Weighting!Z12+TUM_default_S1_Mat!M5*Weighting!Z13+TUM_default_S1_Mat!N5*Weighting!Z14+TUM_default_S1_Mat!O5*Weighting!Z15+TUM_default_S1_Mat!P5*Weighting!Z16+TUM_default_S1_Mat!Q5*Weighting!Z17</f>
        <v>8.5468260605880003E-2</v>
      </c>
      <c r="AA5" s="6">
        <f>+TUM_default_S1_Mat!B5*Weighting!AA2+TUM_default_S1_Mat!C5*Weighting!AA3+TUM_default_S1_Mat!D5*Weighting!AA4+TUM_default_S1_Mat!E5*Weighting!AA5+TUM_default_S1_Mat!F5*Weighting!AA6+TUM_default_S1_Mat!G5*Weighting!AA7+TUM_default_S1_Mat!H5*Weighting!AA8+TUM_default_S1_Mat!I5*Weighting!AA9+TUM_default_S1_Mat!J5*Weighting!AA10+TUM_default_S1_Mat!K5*Weighting!AA11+TUM_default_S1_Mat!L5*Weighting!AA12+TUM_default_S1_Mat!M5*Weighting!AA13+TUM_default_S1_Mat!N5*Weighting!AA14+TUM_default_S1_Mat!O5*Weighting!AA15+TUM_default_S1_Mat!P5*Weighting!AA16+TUM_default_S1_Mat!Q5*Weighting!AA17</f>
        <v>2.9908378789295234</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efault_S2_Treatm!B2*Weighting!B2+TUM_default_S2_Treatm!C2*Weighting!B3+TUM_default_S2_Treatm!D2*Weighting!B4+TUM_default_S2_Treatm!E2*Weighting!B5+TUM_default_S2_Treatm!F2*Weighting!B6+TUM_default_S2_Treatm!G2*Weighting!B7+TUM_default_S2_Treatm!H2*Weighting!B8+TUM_default_S2_Treatm!I2*Weighting!B9+TUM_default_S2_Treatm!J2*Weighting!B10+TUM_default_S2_Treatm!K2*Weighting!B11+TUM_default_S2_Treatm!L2*Weighting!B12+TUM_default_S2_Treatm!M2*Weighting!B13+TUM_default_S2_Treatm!N2*Weighting!B14+TUM_default_S2_Treatm!O2*Weighting!B15+TUM_default_S2_Treatm!P2*Weighting!B16+TUM_default_S2_Treatm!Q2*Weighting!B17</f>
        <v>0.6649890143329632</v>
      </c>
      <c r="C2" s="6">
        <f ca="1">+TUM_default_S2_Treatm!B2*Weighting!C2+TUM_default_S2_Treatm!C2*Weighting!C3+TUM_default_S2_Treatm!D2*Weighting!C4+TUM_default_S2_Treatm!E2*Weighting!C5+TUM_default_S2_Treatm!F2*Weighting!C6+TUM_default_S2_Treatm!G2*Weighting!C7+TUM_default_S2_Treatm!H2*Weighting!C8+TUM_default_S2_Treatm!I2*Weighting!C9+TUM_default_S2_Treatm!J2*Weighting!C10+TUM_default_S2_Treatm!K2*Weighting!C11+TUM_default_S2_Treatm!L2*Weighting!C12+TUM_default_S2_Treatm!M2*Weighting!C13+TUM_default_S2_Treatm!N2*Weighting!C14+TUM_default_S2_Treatm!O2*Weighting!C15+TUM_default_S2_Treatm!P2*Weighting!C16+TUM_default_S2_Treatm!Q2*Weighting!C17</f>
        <v>0.55062176885310177</v>
      </c>
      <c r="D2" s="6">
        <f ca="1">+TUM_default_S2_Treatm!B2*Weighting!D2+TUM_default_S2_Treatm!C2*Weighting!D3+TUM_default_S2_Treatm!D2*Weighting!D4+TUM_default_S2_Treatm!E2*Weighting!D5+TUM_default_S2_Treatm!F2*Weighting!D6+TUM_default_S2_Treatm!G2*Weighting!D7+TUM_default_S2_Treatm!H2*Weighting!D8+TUM_default_S2_Treatm!I2*Weighting!D9+TUM_default_S2_Treatm!J2*Weighting!D10+TUM_default_S2_Treatm!K2*Weighting!D11+TUM_default_S2_Treatm!L2*Weighting!D12+TUM_default_S2_Treatm!M2*Weighting!D13+TUM_default_S2_Treatm!N2*Weighting!D14+TUM_default_S2_Treatm!O2*Weighting!D15+TUM_default_S2_Treatm!P2*Weighting!D16+TUM_default_S2_Treatm!Q2*Weighting!D17</f>
        <v>0.66726628512847552</v>
      </c>
      <c r="E2" s="6">
        <f ca="1">+TUM_default_S2_Treatm!B2*Weighting!E2+TUM_default_S2_Treatm!C2*Weighting!E3+TUM_default_S2_Treatm!D2*Weighting!E4+TUM_default_S2_Treatm!E2*Weighting!E5+TUM_default_S2_Treatm!F2*Weighting!E6+TUM_default_S2_Treatm!G2*Weighting!E7+TUM_default_S2_Treatm!H2*Weighting!E8+TUM_default_S2_Treatm!I2*Weighting!E9+TUM_default_S2_Treatm!J2*Weighting!E10+TUM_default_S2_Treatm!K2*Weighting!E11+TUM_default_S2_Treatm!L2*Weighting!E12+TUM_default_S2_Treatm!M2*Weighting!E13+TUM_default_S2_Treatm!N2*Weighting!E14+TUM_default_S2_Treatm!O2*Weighting!E15+TUM_default_S2_Treatm!P2*Weighting!E16+TUM_default_S2_Treatm!Q2*Weighting!E17</f>
        <v>0.42811422739589078</v>
      </c>
      <c r="F2" s="6">
        <f ca="1">+TUM_default_S2_Treatm!B2*Weighting!F2+TUM_default_S2_Treatm!C2*Weighting!F3+TUM_default_S2_Treatm!D2*Weighting!F4+TUM_default_S2_Treatm!E2*Weighting!F5+TUM_default_S2_Treatm!F2*Weighting!F6+TUM_default_S2_Treatm!G2*Weighting!F7+TUM_default_S2_Treatm!H2*Weighting!F8+TUM_default_S2_Treatm!I2*Weighting!F9+TUM_default_S2_Treatm!J2*Weighting!F10+TUM_default_S2_Treatm!K2*Weighting!F11+TUM_default_S2_Treatm!L2*Weighting!F12+TUM_default_S2_Treatm!M2*Weighting!F13+TUM_default_S2_Treatm!N2*Weighting!F14+TUM_default_S2_Treatm!O2*Weighting!F15+TUM_default_S2_Treatm!P2*Weighting!F16+TUM_default_S2_Treatm!Q2*Weighting!F17</f>
        <v>0.60625029445392453</v>
      </c>
      <c r="G2" s="6">
        <f>+TUM_default_S2_Treatm!B2*Weighting!G2+TUM_default_S2_Treatm!C2*Weighting!G3+TUM_default_S2_Treatm!D2*Weighting!G4+TUM_default_S2_Treatm!E2*Weighting!G5+TUM_default_S2_Treatm!F2*Weighting!G6+TUM_default_S2_Treatm!G2*Weighting!G7+TUM_default_S2_Treatm!H2*Weighting!G8+TUM_default_S2_Treatm!I2*Weighting!G9+TUM_default_S2_Treatm!J2*Weighting!G10+TUM_default_S2_Treatm!K2*Weighting!G11+TUM_default_S2_Treatm!L2*Weighting!G12+TUM_default_S2_Treatm!M2*Weighting!G13+TUM_default_S2_Treatm!N2*Weighting!G14+TUM_default_S2_Treatm!O2*Weighting!G15+TUM_default_S2_Treatm!P2*Weighting!G16+TUM_default_S2_Treatm!Q2*Weighting!G17</f>
        <v>0.25928863800909879</v>
      </c>
      <c r="H2" s="6">
        <f>+TUM_default_S2_Treatm!B2*Weighting!H2+TUM_default_S2_Treatm!C2*Weighting!H3+TUM_default_S2_Treatm!D2*Weighting!H4+TUM_default_S2_Treatm!E2*Weighting!H5+TUM_default_S2_Treatm!F2*Weighting!H6+TUM_default_S2_Treatm!G2*Weighting!H7+TUM_default_S2_Treatm!H2*Weighting!H8+TUM_default_S2_Treatm!I2*Weighting!H9+TUM_default_S2_Treatm!J2*Weighting!H10+TUM_default_S2_Treatm!K2*Weighting!H11+TUM_default_S2_Treatm!L2*Weighting!H12+TUM_default_S2_Treatm!M2*Weighting!H13+TUM_default_S2_Treatm!N2*Weighting!H14+TUM_default_S2_Treatm!O2*Weighting!H15+TUM_default_S2_Treatm!P2*Weighting!H16+TUM_default_S2_Treatm!Q2*Weighting!H17</f>
        <v>0.2923712993995114</v>
      </c>
      <c r="I2" s="6">
        <f>+TUM_default_S2_Treatm!B2*Weighting!I2+TUM_default_S2_Treatm!C2*Weighting!I3+TUM_default_S2_Treatm!D2*Weighting!I4+TUM_default_S2_Treatm!E2*Weighting!I5+TUM_default_S2_Treatm!F2*Weighting!I6+TUM_default_S2_Treatm!G2*Weighting!I7+TUM_default_S2_Treatm!H2*Weighting!I8+TUM_default_S2_Treatm!I2*Weighting!I9+TUM_default_S2_Treatm!J2*Weighting!I10+TUM_default_S2_Treatm!K2*Weighting!I11+TUM_default_S2_Treatm!L2*Weighting!I12+TUM_default_S2_Treatm!M2*Weighting!I13+TUM_default_S2_Treatm!N2*Weighting!I14+TUM_default_S2_Treatm!O2*Weighting!I15+TUM_default_S2_Treatm!P2*Weighting!I16+TUM_default_S2_Treatm!Q2*Weighting!I17</f>
        <v>0.26506709956182217</v>
      </c>
      <c r="J2" s="6">
        <f>+TUM_default_S2_Treatm!B2*Weighting!J2+TUM_default_S2_Treatm!C2*Weighting!J3+TUM_default_S2_Treatm!D2*Weighting!J4+TUM_default_S2_Treatm!E2*Weighting!J5+TUM_default_S2_Treatm!F2*Weighting!J6+TUM_default_S2_Treatm!G2*Weighting!J7+TUM_default_S2_Treatm!H2*Weighting!J8+TUM_default_S2_Treatm!I2*Weighting!J9+TUM_default_S2_Treatm!J2*Weighting!J10+TUM_default_S2_Treatm!K2*Weighting!J11+TUM_default_S2_Treatm!L2*Weighting!J12+TUM_default_S2_Treatm!M2*Weighting!J13+TUM_default_S2_Treatm!N2*Weighting!J14+TUM_default_S2_Treatm!O2*Weighting!J15+TUM_default_S2_Treatm!P2*Weighting!J16+TUM_default_S2_Treatm!Q2*Weighting!J17</f>
        <v>0.29843852697184436</v>
      </c>
      <c r="K2" s="6">
        <f>+TUM_default_S2_Treatm!B2*Weighting!K2+TUM_default_S2_Treatm!C2*Weighting!K3+TUM_default_S2_Treatm!D2*Weighting!K4+TUM_default_S2_Treatm!E2*Weighting!K5+TUM_default_S2_Treatm!F2*Weighting!K6+TUM_default_S2_Treatm!G2*Weighting!K7+TUM_default_S2_Treatm!H2*Weighting!K8+TUM_default_S2_Treatm!I2*Weighting!K9+TUM_default_S2_Treatm!J2*Weighting!K10+TUM_default_S2_Treatm!K2*Weighting!K11+TUM_default_S2_Treatm!L2*Weighting!K12+TUM_default_S2_Treatm!M2*Weighting!K13+TUM_default_S2_Treatm!N2*Weighting!K14+TUM_default_S2_Treatm!O2*Weighting!K15+TUM_default_S2_Treatm!P2*Weighting!K16+TUM_default_S2_Treatm!Q2*Weighting!K17</f>
        <v>0.26207200536502911</v>
      </c>
      <c r="L2" s="6">
        <f>+TUM_default_S2_Treatm!B2*Weighting!L2+TUM_default_S2_Treatm!C2*Weighting!L3+TUM_default_S2_Treatm!D2*Weighting!L4+TUM_default_S2_Treatm!E2*Weighting!L5+TUM_default_S2_Treatm!F2*Weighting!L6+TUM_default_S2_Treatm!G2*Weighting!L7+TUM_default_S2_Treatm!H2*Weighting!L8+TUM_default_S2_Treatm!I2*Weighting!L9+TUM_default_S2_Treatm!J2*Weighting!L10+TUM_default_S2_Treatm!K2*Weighting!L11+TUM_default_S2_Treatm!L2*Weighting!L12+TUM_default_S2_Treatm!M2*Weighting!L13+TUM_default_S2_Treatm!N2*Weighting!L14+TUM_default_S2_Treatm!O2*Weighting!L15+TUM_default_S2_Treatm!P2*Weighting!L16+TUM_default_S2_Treatm!Q2*Weighting!L17</f>
        <v>0.63185432837828448</v>
      </c>
      <c r="M2" s="6">
        <f>+TUM_default_S2_Treatm!B2*Weighting!M2+TUM_default_S2_Treatm!C2*Weighting!M3+TUM_default_S2_Treatm!D2*Weighting!M4+TUM_default_S2_Treatm!E2*Weighting!M5+TUM_default_S2_Treatm!F2*Weighting!M6+TUM_default_S2_Treatm!G2*Weighting!M7+TUM_default_S2_Treatm!H2*Weighting!M8+TUM_default_S2_Treatm!I2*Weighting!M9+TUM_default_S2_Treatm!J2*Weighting!M10+TUM_default_S2_Treatm!K2*Weighting!M11+TUM_default_S2_Treatm!L2*Weighting!M12+TUM_default_S2_Treatm!M2*Weighting!M13+TUM_default_S2_Treatm!N2*Weighting!M14+TUM_default_S2_Treatm!O2*Weighting!M15+TUM_default_S2_Treatm!P2*Weighting!M16+TUM_default_S2_Treatm!Q2*Weighting!M17</f>
        <v>1.7536006134222931E-2</v>
      </c>
      <c r="N2" s="6">
        <f>+TUM_default_S2_Treatm!B2*Weighting!N2+TUM_default_S2_Treatm!C2*Weighting!N3+TUM_default_S2_Treatm!D2*Weighting!N4+TUM_default_S2_Treatm!E2*Weighting!N5+TUM_default_S2_Treatm!F2*Weighting!N6+TUM_default_S2_Treatm!G2*Weighting!N7+TUM_default_S2_Treatm!H2*Weighting!N8+TUM_default_S2_Treatm!I2*Weighting!N9+TUM_default_S2_Treatm!J2*Weighting!N10+TUM_default_S2_Treatm!K2*Weighting!N11+TUM_default_S2_Treatm!L2*Weighting!N12+TUM_default_S2_Treatm!M2*Weighting!N13+TUM_default_S2_Treatm!N2*Weighting!N14+TUM_default_S2_Treatm!O2*Weighting!N15+TUM_default_S2_Treatm!P2*Weighting!N16+TUM_default_S2_Treatm!Q2*Weighting!N17</f>
        <v>1.315378687762963</v>
      </c>
      <c r="O2" s="6">
        <f>+TUM_default_S2_Treatm!B2*Weighting!O2+TUM_default_S2_Treatm!C2*Weighting!O3+TUM_default_S2_Treatm!D2*Weighting!O4+TUM_default_S2_Treatm!E2*Weighting!O5+TUM_default_S2_Treatm!F2*Weighting!O6+TUM_default_S2_Treatm!G2*Weighting!O7+TUM_default_S2_Treatm!H2*Weighting!O8+TUM_default_S2_Treatm!I2*Weighting!O9+TUM_default_S2_Treatm!J2*Weighting!O10+TUM_default_S2_Treatm!K2*Weighting!O11+TUM_default_S2_Treatm!L2*Weighting!O12+TUM_default_S2_Treatm!M2*Weighting!O13+TUM_default_S2_Treatm!N2*Weighting!O14+TUM_default_S2_Treatm!O2*Weighting!O15+TUM_default_S2_Treatm!P2*Weighting!O16+TUM_default_S2_Treatm!Q2*Weighting!O17</f>
        <v>0.31742833879824817</v>
      </c>
      <c r="P2" s="6">
        <f>+TUM_default_S2_Treatm!B2*Weighting!P2+TUM_default_S2_Treatm!C2*Weighting!P3+TUM_default_S2_Treatm!D2*Weighting!P4+TUM_default_S2_Treatm!E2*Weighting!P5+TUM_default_S2_Treatm!F2*Weighting!P6+TUM_default_S2_Treatm!G2*Weighting!P7+TUM_default_S2_Treatm!H2*Weighting!P8+TUM_default_S2_Treatm!I2*Weighting!P9+TUM_default_S2_Treatm!J2*Weighting!P10+TUM_default_S2_Treatm!K2*Weighting!P11+TUM_default_S2_Treatm!L2*Weighting!P12+TUM_default_S2_Treatm!M2*Weighting!P13+TUM_default_S2_Treatm!N2*Weighting!P14+TUM_default_S2_Treatm!O2*Weighting!P15+TUM_default_S2_Treatm!P2*Weighting!P16+TUM_default_S2_Treatm!Q2*Weighting!P17</f>
        <v>0.24873813974748363</v>
      </c>
      <c r="Q2" s="6">
        <f>+TUM_default_S2_Treatm!B2*Weighting!Q2+TUM_default_S2_Treatm!C2*Weighting!Q3+TUM_default_S2_Treatm!D2*Weighting!Q4+TUM_default_S2_Treatm!E2*Weighting!Q5+TUM_default_S2_Treatm!F2*Weighting!Q6+TUM_default_S2_Treatm!G2*Weighting!Q7+TUM_default_S2_Treatm!H2*Weighting!Q8+TUM_default_S2_Treatm!I2*Weighting!Q9+TUM_default_S2_Treatm!J2*Weighting!Q10+TUM_default_S2_Treatm!K2*Weighting!Q11+TUM_default_S2_Treatm!L2*Weighting!Q12+TUM_default_S2_Treatm!M2*Weighting!Q13+TUM_default_S2_Treatm!N2*Weighting!Q14+TUM_default_S2_Treatm!O2*Weighting!Q15+TUM_default_S2_Treatm!P2*Weighting!Q16+TUM_default_S2_Treatm!Q2*Weighting!Q17</f>
        <v>2.7363395583165005E-2</v>
      </c>
      <c r="R2" s="6">
        <f>+TUM_default_S2_Treatm!B2*Weighting!R2+TUM_default_S2_Treatm!C2*Weighting!R3+TUM_default_S2_Treatm!D2*Weighting!R4+TUM_default_S2_Treatm!E2*Weighting!R5+TUM_default_S2_Treatm!F2*Weighting!R6+TUM_default_S2_Treatm!G2*Weighting!R7+TUM_default_S2_Treatm!H2*Weighting!R8+TUM_default_S2_Treatm!I2*Weighting!R9+TUM_default_S2_Treatm!J2*Weighting!R10+TUM_default_S2_Treatm!K2*Weighting!R11+TUM_default_S2_Treatm!L2*Weighting!R12+TUM_default_S2_Treatm!M2*Weighting!R13+TUM_default_S2_Treatm!N2*Weighting!R14+TUM_default_S2_Treatm!O2*Weighting!R15+TUM_default_S2_Treatm!P2*Weighting!R16+TUM_default_S2_Treatm!Q2*Weighting!R17</f>
        <v>0.21456677006515085</v>
      </c>
      <c r="S2" s="6">
        <f>+TUM_default_S2_Treatm!B2*Weighting!S2+TUM_default_S2_Treatm!C2*Weighting!S3+TUM_default_S2_Treatm!D2*Weighting!S4+TUM_default_S2_Treatm!E2*Weighting!S5+TUM_default_S2_Treatm!F2*Weighting!S6+TUM_default_S2_Treatm!G2*Weighting!S7+TUM_default_S2_Treatm!H2*Weighting!S8+TUM_default_S2_Treatm!I2*Weighting!S9+TUM_default_S2_Treatm!J2*Weighting!S10+TUM_default_S2_Treatm!K2*Weighting!S11+TUM_default_S2_Treatm!L2*Weighting!S12+TUM_default_S2_Treatm!M2*Weighting!S13+TUM_default_S2_Treatm!N2*Weighting!S14+TUM_default_S2_Treatm!O2*Weighting!S15+TUM_default_S2_Treatm!P2*Weighting!S16+TUM_default_S2_Treatm!Q2*Weighting!S17</f>
        <v>0.15453209656874117</v>
      </c>
      <c r="T2" s="6">
        <f>+TUM_default_S2_Treatm!B2*Weighting!T2+TUM_default_S2_Treatm!C2*Weighting!T3+TUM_default_S2_Treatm!D2*Weighting!T4+TUM_default_S2_Treatm!E2*Weighting!T5+TUM_default_S2_Treatm!F2*Weighting!T6+TUM_default_S2_Treatm!G2*Weighting!T7+TUM_default_S2_Treatm!H2*Weighting!T8+TUM_default_S2_Treatm!I2*Weighting!T9+TUM_default_S2_Treatm!J2*Weighting!T10+TUM_default_S2_Treatm!K2*Weighting!T11+TUM_default_S2_Treatm!L2*Weighting!T12+TUM_default_S2_Treatm!M2*Weighting!T13+TUM_default_S2_Treatm!N2*Weighting!T14+TUM_default_S2_Treatm!O2*Weighting!T15+TUM_default_S2_Treatm!P2*Weighting!T16+TUM_default_S2_Treatm!Q2*Weighting!T17</f>
        <v>0.15683880040138787</v>
      </c>
      <c r="U2" s="6">
        <f>+TUM_default_S2_Treatm!B2*Weighting!U2+TUM_default_S2_Treatm!C2*Weighting!U3+TUM_default_S2_Treatm!D2*Weighting!U4+TUM_default_S2_Treatm!E2*Weighting!U5+TUM_default_S2_Treatm!F2*Weighting!U6+TUM_default_S2_Treatm!G2*Weighting!U7+TUM_default_S2_Treatm!H2*Weighting!U8+TUM_default_S2_Treatm!I2*Weighting!U9+TUM_default_S2_Treatm!J2*Weighting!U10+TUM_default_S2_Treatm!K2*Weighting!U11+TUM_default_S2_Treatm!L2*Weighting!U12+TUM_default_S2_Treatm!M2*Weighting!U13+TUM_default_S2_Treatm!N2*Weighting!U14+TUM_default_S2_Treatm!O2*Weighting!U15+TUM_default_S2_Treatm!P2*Weighting!U16+TUM_default_S2_Treatm!Q2*Weighting!U17</f>
        <v>4.7351572979539652E-2</v>
      </c>
      <c r="V2" s="6">
        <f>+TUM_default_S2_Treatm!B2*Weighting!V2+TUM_default_S2_Treatm!C2*Weighting!V3+TUM_default_S2_Treatm!D2*Weighting!V4+TUM_default_S2_Treatm!E2*Weighting!V5+TUM_default_S2_Treatm!F2*Weighting!V6+TUM_default_S2_Treatm!G2*Weighting!V7+TUM_default_S2_Treatm!H2*Weighting!V8+TUM_default_S2_Treatm!I2*Weighting!V9+TUM_default_S2_Treatm!J2*Weighting!V10+TUM_default_S2_Treatm!K2*Weighting!V11+TUM_default_S2_Treatm!L2*Weighting!V12+TUM_default_S2_Treatm!M2*Weighting!V13+TUM_default_S2_Treatm!N2*Weighting!V14+TUM_default_S2_Treatm!O2*Weighting!V15+TUM_default_S2_Treatm!P2*Weighting!V16+TUM_default_S2_Treatm!Q2*Weighting!V17</f>
        <v>0.10471682575943776</v>
      </c>
      <c r="W2" s="6">
        <f>+TUM_default_S2_Treatm!B2*Weighting!W2+TUM_default_S2_Treatm!C2*Weighting!W3+TUM_default_S2_Treatm!D2*Weighting!W4+TUM_default_S2_Treatm!E2*Weighting!W5+TUM_default_S2_Treatm!F2*Weighting!W6+TUM_default_S2_Treatm!G2*Weighting!W7+TUM_default_S2_Treatm!H2*Weighting!W8+TUM_default_S2_Treatm!I2*Weighting!W9+TUM_default_S2_Treatm!J2*Weighting!W10+TUM_default_S2_Treatm!K2*Weighting!W11+TUM_default_S2_Treatm!L2*Weighting!W12+TUM_default_S2_Treatm!M2*Weighting!W13+TUM_default_S2_Treatm!N2*Weighting!W14+TUM_default_S2_Treatm!O2*Weighting!W15+TUM_default_S2_Treatm!P2*Weighting!W16+TUM_default_S2_Treatm!Q2*Weighting!W17</f>
        <v>0.23000208282836354</v>
      </c>
      <c r="X2" s="6">
        <f>+TUM_default_S2_Treatm!B2*Weighting!X2+TUM_default_S2_Treatm!C2*Weighting!X3+TUM_default_S2_Treatm!D2*Weighting!X4+TUM_default_S2_Treatm!E2*Weighting!X5+TUM_default_S2_Treatm!F2*Weighting!X6+TUM_default_S2_Treatm!G2*Weighting!X7+TUM_default_S2_Treatm!H2*Weighting!X8+TUM_default_S2_Treatm!I2*Weighting!X9+TUM_default_S2_Treatm!J2*Weighting!X10+TUM_default_S2_Treatm!K2*Weighting!X11+TUM_default_S2_Treatm!L2*Weighting!X12+TUM_default_S2_Treatm!M2*Weighting!X13+TUM_default_S2_Treatm!N2*Weighting!X14+TUM_default_S2_Treatm!O2*Weighting!X15+TUM_default_S2_Treatm!P2*Weighting!X16+TUM_default_S2_Treatm!Q2*Weighting!X17</f>
        <v>6.2060452960039945E-2</v>
      </c>
      <c r="Y2" s="6">
        <f>+TUM_default_S2_Treatm!B2*Weighting!Y2+TUM_default_S2_Treatm!C2*Weighting!Y3+TUM_default_S2_Treatm!D2*Weighting!Y4+TUM_default_S2_Treatm!E2*Weighting!Y5+TUM_default_S2_Treatm!F2*Weighting!Y6+TUM_default_S2_Treatm!G2*Weighting!Y7+TUM_default_S2_Treatm!H2*Weighting!Y8+TUM_default_S2_Treatm!I2*Weighting!Y9+TUM_default_S2_Treatm!J2*Weighting!Y10+TUM_default_S2_Treatm!K2*Weighting!Y11+TUM_default_S2_Treatm!L2*Weighting!Y12+TUM_default_S2_Treatm!M2*Weighting!Y13+TUM_default_S2_Treatm!N2*Weighting!Y14+TUM_default_S2_Treatm!O2*Weighting!Y15+TUM_default_S2_Treatm!P2*Weighting!Y16+TUM_default_S2_Treatm!Q2*Weighting!Y17</f>
        <v>1.826344320338211E-2</v>
      </c>
      <c r="Z2" s="6">
        <f>+TUM_default_S2_Treatm!B2*Weighting!Z2+TUM_default_S2_Treatm!C2*Weighting!Z3+TUM_default_S2_Treatm!D2*Weighting!Z4+TUM_default_S2_Treatm!E2*Weighting!Z5+TUM_default_S2_Treatm!F2*Weighting!Z6+TUM_default_S2_Treatm!G2*Weighting!Z7+TUM_default_S2_Treatm!H2*Weighting!Z8+TUM_default_S2_Treatm!I2*Weighting!Z9+TUM_default_S2_Treatm!J2*Weighting!Z10+TUM_default_S2_Treatm!K2*Weighting!Z11+TUM_default_S2_Treatm!L2*Weighting!Z12+TUM_default_S2_Treatm!M2*Weighting!Z13+TUM_default_S2_Treatm!N2*Weighting!Z14+TUM_default_S2_Treatm!O2*Weighting!Z15+TUM_default_S2_Treatm!P2*Weighting!Z16+TUM_default_S2_Treatm!Q2*Weighting!Z17</f>
        <v>6.4231681412436598E-2</v>
      </c>
      <c r="AA2" s="6">
        <f>+TUM_default_S2_Treatm!B2*Weighting!AA2+TUM_default_S2_Treatm!C2*Weighting!AA3+TUM_default_S2_Treatm!D2*Weighting!AA4+TUM_default_S2_Treatm!E2*Weighting!AA5+TUM_default_S2_Treatm!F2*Weighting!AA6+TUM_default_S2_Treatm!G2*Weighting!AA7+TUM_default_S2_Treatm!H2*Weighting!AA8+TUM_default_S2_Treatm!I2*Weighting!AA9+TUM_default_S2_Treatm!J2*Weighting!AA10+TUM_default_S2_Treatm!K2*Weighting!AA11+TUM_default_S2_Treatm!L2*Weighting!AA12+TUM_default_S2_Treatm!M2*Weighting!AA13+TUM_default_S2_Treatm!N2*Weighting!AA14+TUM_default_S2_Treatm!O2*Weighting!AA15+TUM_default_S2_Treatm!P2*Weighting!AA16+TUM_default_S2_Treatm!Q2*Weighting!AA17</f>
        <v>0.53775558556273395</v>
      </c>
    </row>
    <row r="3" spans="1:27" x14ac:dyDescent="0.35">
      <c r="A3" s="5" t="s">
        <v>2</v>
      </c>
      <c r="B3" s="6">
        <f ca="1">+TUM_default_S2_Treatm!B3*Weighting!B2+TUM_default_S2_Treatm!C3*Weighting!B3+TUM_default_S2_Treatm!D3*Weighting!B4+TUM_default_S2_Treatm!E3*Weighting!B5+TUM_default_S2_Treatm!F3*Weighting!B6+TUM_default_S2_Treatm!G3*Weighting!B7+TUM_default_S2_Treatm!H3*Weighting!B8+TUM_default_S2_Treatm!I3*Weighting!B9+TUM_default_S2_Treatm!J3*Weighting!B10+TUM_default_S2_Treatm!K3*Weighting!B11+TUM_default_S2_Treatm!L3*Weighting!B12+TUM_default_S2_Treatm!M3*Weighting!B13+TUM_default_S2_Treatm!N3*Weighting!B14+TUM_default_S2_Treatm!O3*Weighting!B15+TUM_default_S2_Treatm!P3*Weighting!B16+TUM_default_S2_Treatm!Q3*Weighting!B17</f>
        <v>0.17661034380939719</v>
      </c>
      <c r="C3" s="6">
        <f ca="1">+TUM_default_S2_Treatm!B3*Weighting!C2+TUM_default_S2_Treatm!C3*Weighting!C3+TUM_default_S2_Treatm!D3*Weighting!C4+TUM_default_S2_Treatm!E3*Weighting!C5+TUM_default_S2_Treatm!F3*Weighting!C6+TUM_default_S2_Treatm!G3*Weighting!C7+TUM_default_S2_Treatm!H3*Weighting!C8+TUM_default_S2_Treatm!I3*Weighting!C9+TUM_default_S2_Treatm!J3*Weighting!C10+TUM_default_S2_Treatm!K3*Weighting!C11+TUM_default_S2_Treatm!L3*Weighting!C12+TUM_default_S2_Treatm!M3*Weighting!C13+TUM_default_S2_Treatm!N3*Weighting!C14+TUM_default_S2_Treatm!O3*Weighting!C15+TUM_default_S2_Treatm!P3*Weighting!C16+TUM_default_S2_Treatm!Q3*Weighting!C17</f>
        <v>0.2352490241605972</v>
      </c>
      <c r="D3" s="6">
        <f ca="1">+TUM_default_S2_Treatm!B3*Weighting!D2+TUM_default_S2_Treatm!C3*Weighting!D3+TUM_default_S2_Treatm!D3*Weighting!D4+TUM_default_S2_Treatm!E3*Weighting!D5+TUM_default_S2_Treatm!F3*Weighting!D6+TUM_default_S2_Treatm!G3*Weighting!D7+TUM_default_S2_Treatm!H3*Weighting!D8+TUM_default_S2_Treatm!I3*Weighting!D9+TUM_default_S2_Treatm!J3*Weighting!D10+TUM_default_S2_Treatm!K3*Weighting!D11+TUM_default_S2_Treatm!L3*Weighting!D12+TUM_default_S2_Treatm!M3*Weighting!D13+TUM_default_S2_Treatm!N3*Weighting!D14+TUM_default_S2_Treatm!O3*Weighting!D15+TUM_default_S2_Treatm!P3*Weighting!D16+TUM_default_S2_Treatm!Q3*Weighting!D17</f>
        <v>0.17893328216389323</v>
      </c>
      <c r="E3" s="6">
        <f ca="1">+TUM_default_S2_Treatm!B3*Weighting!E2+TUM_default_S2_Treatm!C3*Weighting!E3+TUM_default_S2_Treatm!D3*Weighting!E4+TUM_default_S2_Treatm!E3*Weighting!E5+TUM_default_S2_Treatm!F3*Weighting!E6+TUM_default_S2_Treatm!G3*Weighting!E7+TUM_default_S2_Treatm!H3*Weighting!E8+TUM_default_S2_Treatm!I3*Weighting!E9+TUM_default_S2_Treatm!J3*Weighting!E10+TUM_default_S2_Treatm!K3*Weighting!E11+TUM_default_S2_Treatm!L3*Weighting!E12+TUM_default_S2_Treatm!M3*Weighting!E13+TUM_default_S2_Treatm!N3*Weighting!E14+TUM_default_S2_Treatm!O3*Weighting!E15+TUM_default_S2_Treatm!P3*Weighting!E16+TUM_default_S2_Treatm!Q3*Weighting!E17</f>
        <v>0.20586992697533538</v>
      </c>
      <c r="F3" s="6">
        <f ca="1">+TUM_default_S2_Treatm!B3*Weighting!F2+TUM_default_S2_Treatm!C3*Weighting!F3+TUM_default_S2_Treatm!D3*Weighting!F4+TUM_default_S2_Treatm!E3*Weighting!F5+TUM_default_S2_Treatm!F3*Weighting!F6+TUM_default_S2_Treatm!G3*Weighting!F7+TUM_default_S2_Treatm!H3*Weighting!F8+TUM_default_S2_Treatm!I3*Weighting!F9+TUM_default_S2_Treatm!J3*Weighting!F10+TUM_default_S2_Treatm!K3*Weighting!F11+TUM_default_S2_Treatm!L3*Weighting!F12+TUM_default_S2_Treatm!M3*Weighting!F13+TUM_default_S2_Treatm!N3*Weighting!F14+TUM_default_S2_Treatm!O3*Weighting!F15+TUM_default_S2_Treatm!P3*Weighting!F16+TUM_default_S2_Treatm!Q3*Weighting!F17</f>
        <v>0.19383446344455668</v>
      </c>
      <c r="G3" s="6">
        <f>+TUM_default_S2_Treatm!B3*Weighting!G2+TUM_default_S2_Treatm!C3*Weighting!G3+TUM_default_S2_Treatm!D3*Weighting!G4+TUM_default_S2_Treatm!E3*Weighting!G5+TUM_default_S2_Treatm!F3*Weighting!G6+TUM_default_S2_Treatm!G3*Weighting!G7+TUM_default_S2_Treatm!H3*Weighting!G8+TUM_default_S2_Treatm!I3*Weighting!G9+TUM_default_S2_Treatm!J3*Weighting!G10+TUM_default_S2_Treatm!K3*Weighting!G11+TUM_default_S2_Treatm!L3*Weighting!G12+TUM_default_S2_Treatm!M3*Weighting!G13+TUM_default_S2_Treatm!N3*Weighting!G14+TUM_default_S2_Treatm!O3*Weighting!G15+TUM_default_S2_Treatm!P3*Weighting!G16+TUM_default_S2_Treatm!Q3*Weighting!G17</f>
        <v>5.4397659516011374E-2</v>
      </c>
      <c r="H3" s="6">
        <f>+TUM_default_S2_Treatm!B3*Weighting!H2+TUM_default_S2_Treatm!C3*Weighting!H3+TUM_default_S2_Treatm!D3*Weighting!H4+TUM_default_S2_Treatm!E3*Weighting!H5+TUM_default_S2_Treatm!F3*Weighting!H6+TUM_default_S2_Treatm!G3*Weighting!H7+TUM_default_S2_Treatm!H3*Weighting!H8+TUM_default_S2_Treatm!I3*Weighting!H9+TUM_default_S2_Treatm!J3*Weighting!H10+TUM_default_S2_Treatm!K3*Weighting!H11+TUM_default_S2_Treatm!L3*Weighting!H12+TUM_default_S2_Treatm!M3*Weighting!H13+TUM_default_S2_Treatm!N3*Weighting!H14+TUM_default_S2_Treatm!O3*Weighting!H15+TUM_default_S2_Treatm!P3*Weighting!H16+TUM_default_S2_Treatm!Q3*Weighting!H17</f>
        <v>0.10291282086883902</v>
      </c>
      <c r="I3" s="6">
        <f>+TUM_default_S2_Treatm!B3*Weighting!I2+TUM_default_S2_Treatm!C3*Weighting!I3+TUM_default_S2_Treatm!D3*Weighting!I4+TUM_default_S2_Treatm!E3*Weighting!I5+TUM_default_S2_Treatm!F3*Weighting!I6+TUM_default_S2_Treatm!G3*Weighting!I7+TUM_default_S2_Treatm!H3*Weighting!I8+TUM_default_S2_Treatm!I3*Weighting!I9+TUM_default_S2_Treatm!J3*Weighting!I10+TUM_default_S2_Treatm!K3*Weighting!I11+TUM_default_S2_Treatm!L3*Weighting!I12+TUM_default_S2_Treatm!M3*Weighting!I13+TUM_default_S2_Treatm!N3*Weighting!I14+TUM_default_S2_Treatm!O3*Weighting!I15+TUM_default_S2_Treatm!P3*Weighting!I16+TUM_default_S2_Treatm!Q3*Weighting!I17</f>
        <v>5.598583725858268E-2</v>
      </c>
      <c r="J3" s="6">
        <f>+TUM_default_S2_Treatm!B3*Weighting!J2+TUM_default_S2_Treatm!C3*Weighting!J3+TUM_default_S2_Treatm!D3*Weighting!J4+TUM_default_S2_Treatm!E3*Weighting!J5+TUM_default_S2_Treatm!F3*Weighting!J6+TUM_default_S2_Treatm!G3*Weighting!J7+TUM_default_S2_Treatm!H3*Weighting!J8+TUM_default_S2_Treatm!I3*Weighting!J9+TUM_default_S2_Treatm!J3*Weighting!J10+TUM_default_S2_Treatm!K3*Weighting!J11+TUM_default_S2_Treatm!L3*Weighting!J12+TUM_default_S2_Treatm!M3*Weighting!J13+TUM_default_S2_Treatm!N3*Weighting!J14+TUM_default_S2_Treatm!O3*Weighting!J15+TUM_default_S2_Treatm!P3*Weighting!J16+TUM_default_S2_Treatm!Q3*Weighting!J17</f>
        <v>0.10088866066158643</v>
      </c>
      <c r="K3" s="6">
        <f>+TUM_default_S2_Treatm!B3*Weighting!K2+TUM_default_S2_Treatm!C3*Weighting!K3+TUM_default_S2_Treatm!D3*Weighting!K4+TUM_default_S2_Treatm!E3*Weighting!K5+TUM_default_S2_Treatm!F3*Weighting!K6+TUM_default_S2_Treatm!G3*Weighting!K7+TUM_default_S2_Treatm!H3*Weighting!K8+TUM_default_S2_Treatm!I3*Weighting!K9+TUM_default_S2_Treatm!J3*Weighting!K10+TUM_default_S2_Treatm!K3*Weighting!K11+TUM_default_S2_Treatm!L3*Weighting!K12+TUM_default_S2_Treatm!M3*Weighting!K13+TUM_default_S2_Treatm!N3*Weighting!K14+TUM_default_S2_Treatm!O3*Weighting!K15+TUM_default_S2_Treatm!P3*Weighting!K16+TUM_default_S2_Treatm!Q3*Weighting!K17</f>
        <v>6.827327320015622E-2</v>
      </c>
      <c r="L3" s="6">
        <f>+TUM_default_S2_Treatm!B3*Weighting!L2+TUM_default_S2_Treatm!C3*Weighting!L3+TUM_default_S2_Treatm!D3*Weighting!L4+TUM_default_S2_Treatm!E3*Weighting!L5+TUM_default_S2_Treatm!F3*Weighting!L6+TUM_default_S2_Treatm!G3*Weighting!L7+TUM_default_S2_Treatm!H3*Weighting!L8+TUM_default_S2_Treatm!I3*Weighting!L9+TUM_default_S2_Treatm!J3*Weighting!L10+TUM_default_S2_Treatm!K3*Weighting!L11+TUM_default_S2_Treatm!L3*Weighting!L12+TUM_default_S2_Treatm!M3*Weighting!L13+TUM_default_S2_Treatm!N3*Weighting!L14+TUM_default_S2_Treatm!O3*Weighting!L15+TUM_default_S2_Treatm!P3*Weighting!L16+TUM_default_S2_Treatm!Q3*Weighting!L17</f>
        <v>0.40432062943129576</v>
      </c>
      <c r="M3" s="6">
        <f>+TUM_default_S2_Treatm!B3*Weighting!M2+TUM_default_S2_Treatm!C3*Weighting!M3+TUM_default_S2_Treatm!D3*Weighting!M4+TUM_default_S2_Treatm!E3*Weighting!M5+TUM_default_S2_Treatm!F3*Weighting!M6+TUM_default_S2_Treatm!G3*Weighting!M7+TUM_default_S2_Treatm!H3*Weighting!M8+TUM_default_S2_Treatm!I3*Weighting!M9+TUM_default_S2_Treatm!J3*Weighting!M10+TUM_default_S2_Treatm!K3*Weighting!M11+TUM_default_S2_Treatm!L3*Weighting!M12+TUM_default_S2_Treatm!M3*Weighting!M13+TUM_default_S2_Treatm!N3*Weighting!M14+TUM_default_S2_Treatm!O3*Weighting!M15+TUM_default_S2_Treatm!P3*Weighting!M16+TUM_default_S2_Treatm!Q3*Weighting!M17</f>
        <v>1.0562322299350613E-3</v>
      </c>
      <c r="N3" s="6">
        <f>+TUM_default_S2_Treatm!B3*Weighting!N2+TUM_default_S2_Treatm!C3*Weighting!N3+TUM_default_S2_Treatm!D3*Weighting!N4+TUM_default_S2_Treatm!E3*Weighting!N5+TUM_default_S2_Treatm!F3*Weighting!N6+TUM_default_S2_Treatm!G3*Weighting!N7+TUM_default_S2_Treatm!H3*Weighting!N8+TUM_default_S2_Treatm!I3*Weighting!N9+TUM_default_S2_Treatm!J3*Weighting!N10+TUM_default_S2_Treatm!K3*Weighting!N11+TUM_default_S2_Treatm!L3*Weighting!N12+TUM_default_S2_Treatm!M3*Weighting!N13+TUM_default_S2_Treatm!N3*Weighting!N14+TUM_default_S2_Treatm!O3*Weighting!N15+TUM_default_S2_Treatm!P3*Weighting!N16+TUM_default_S2_Treatm!Q3*Weighting!N17</f>
        <v>0.3112365123081266</v>
      </c>
      <c r="O3" s="6">
        <f>+TUM_default_S2_Treatm!B3*Weighting!O2+TUM_default_S2_Treatm!C3*Weighting!O3+TUM_default_S2_Treatm!D3*Weighting!O4+TUM_default_S2_Treatm!E3*Weighting!O5+TUM_default_S2_Treatm!F3*Weighting!O6+TUM_default_S2_Treatm!G3*Weighting!O7+TUM_default_S2_Treatm!H3*Weighting!O8+TUM_default_S2_Treatm!I3*Weighting!O9+TUM_default_S2_Treatm!J3*Weighting!O10+TUM_default_S2_Treatm!K3*Weighting!O11+TUM_default_S2_Treatm!L3*Weighting!O12+TUM_default_S2_Treatm!M3*Weighting!O13+TUM_default_S2_Treatm!N3*Weighting!O14+TUM_default_S2_Treatm!O3*Weighting!O15+TUM_default_S2_Treatm!P3*Weighting!O16+TUM_default_S2_Treatm!Q3*Weighting!O17</f>
        <v>2.1183909213550699E-2</v>
      </c>
      <c r="P3" s="6">
        <f>+TUM_default_S2_Treatm!B3*Weighting!P2+TUM_default_S2_Treatm!C3*Weighting!P3+TUM_default_S2_Treatm!D3*Weighting!P4+TUM_default_S2_Treatm!E3*Weighting!P5+TUM_default_S2_Treatm!F3*Weighting!P6+TUM_default_S2_Treatm!G3*Weighting!P7+TUM_default_S2_Treatm!H3*Weighting!P8+TUM_default_S2_Treatm!I3*Weighting!P9+TUM_default_S2_Treatm!J3*Weighting!P10+TUM_default_S2_Treatm!K3*Weighting!P11+TUM_default_S2_Treatm!L3*Weighting!P12+TUM_default_S2_Treatm!M3*Weighting!P13+TUM_default_S2_Treatm!N3*Weighting!P14+TUM_default_S2_Treatm!O3*Weighting!P15+TUM_default_S2_Treatm!P3*Weighting!P16+TUM_default_S2_Treatm!Q3*Weighting!P17</f>
        <v>4.2292551103285392E-3</v>
      </c>
      <c r="Q3" s="6">
        <f>+TUM_default_S2_Treatm!B3*Weighting!Q2+TUM_default_S2_Treatm!C3*Weighting!Q3+TUM_default_S2_Treatm!D3*Weighting!Q4+TUM_default_S2_Treatm!E3*Weighting!Q5+TUM_default_S2_Treatm!F3*Weighting!Q6+TUM_default_S2_Treatm!G3*Weighting!Q7+TUM_default_S2_Treatm!H3*Weighting!Q8+TUM_default_S2_Treatm!I3*Weighting!Q9+TUM_default_S2_Treatm!J3*Weighting!Q10+TUM_default_S2_Treatm!K3*Weighting!Q11+TUM_default_S2_Treatm!L3*Weighting!Q12+TUM_default_S2_Treatm!M3*Weighting!Q13+TUM_default_S2_Treatm!N3*Weighting!Q14+TUM_default_S2_Treatm!O3*Weighting!Q15+TUM_default_S2_Treatm!P3*Weighting!Q16+TUM_default_S2_Treatm!Q3*Weighting!Q17</f>
        <v>4.3943591350713816E-4</v>
      </c>
      <c r="R3" s="6">
        <f>+TUM_default_S2_Treatm!B3*Weighting!R2+TUM_default_S2_Treatm!C3*Weighting!R3+TUM_default_S2_Treatm!D3*Weighting!R4+TUM_default_S2_Treatm!E3*Weighting!R5+TUM_default_S2_Treatm!F3*Weighting!R6+TUM_default_S2_Treatm!G3*Weighting!R7+TUM_default_S2_Treatm!H3*Weighting!R8+TUM_default_S2_Treatm!I3*Weighting!R9+TUM_default_S2_Treatm!J3*Weighting!R10+TUM_default_S2_Treatm!K3*Weighting!R11+TUM_default_S2_Treatm!L3*Weighting!R12+TUM_default_S2_Treatm!M3*Weighting!R13+TUM_default_S2_Treatm!N3*Weighting!R14+TUM_default_S2_Treatm!O3*Weighting!R15+TUM_default_S2_Treatm!P3*Weighting!R16+TUM_default_S2_Treatm!Q3*Weighting!R17</f>
        <v>-1.0324444632568805E-2</v>
      </c>
      <c r="S3" s="6">
        <f>+TUM_default_S2_Treatm!B3*Weighting!S2+TUM_default_S2_Treatm!C3*Weighting!S3+TUM_default_S2_Treatm!D3*Weighting!S4+TUM_default_S2_Treatm!E3*Weighting!S5+TUM_default_S2_Treatm!F3*Weighting!S6+TUM_default_S2_Treatm!G3*Weighting!S7+TUM_default_S2_Treatm!H3*Weighting!S8+TUM_default_S2_Treatm!I3*Weighting!S9+TUM_default_S2_Treatm!J3*Weighting!S10+TUM_default_S2_Treatm!K3*Weighting!S11+TUM_default_S2_Treatm!L3*Weighting!S12+TUM_default_S2_Treatm!M3*Weighting!S13+TUM_default_S2_Treatm!N3*Weighting!S14+TUM_default_S2_Treatm!O3*Weighting!S15+TUM_default_S2_Treatm!P3*Weighting!S16+TUM_default_S2_Treatm!Q3*Weighting!S17</f>
        <v>-1.3394791557095886E-3</v>
      </c>
      <c r="T3" s="6">
        <f>+TUM_default_S2_Treatm!B3*Weighting!T2+TUM_default_S2_Treatm!C3*Weighting!T3+TUM_default_S2_Treatm!D3*Weighting!T4+TUM_default_S2_Treatm!E3*Weighting!T5+TUM_default_S2_Treatm!F3*Weighting!T6+TUM_default_S2_Treatm!G3*Weighting!T7+TUM_default_S2_Treatm!H3*Weighting!T8+TUM_default_S2_Treatm!I3*Weighting!T9+TUM_default_S2_Treatm!J3*Weighting!T10+TUM_default_S2_Treatm!K3*Weighting!T11+TUM_default_S2_Treatm!L3*Weighting!T12+TUM_default_S2_Treatm!M3*Weighting!T13+TUM_default_S2_Treatm!N3*Weighting!T14+TUM_default_S2_Treatm!O3*Weighting!T15+TUM_default_S2_Treatm!P3*Weighting!T16+TUM_default_S2_Treatm!Q3*Weighting!T17</f>
        <v>-1.0260465730050801E-2</v>
      </c>
      <c r="U3" s="6">
        <f>+TUM_default_S2_Treatm!B3*Weighting!U2+TUM_default_S2_Treatm!C3*Weighting!U3+TUM_default_S2_Treatm!D3*Weighting!U4+TUM_default_S2_Treatm!E3*Weighting!U5+TUM_default_S2_Treatm!F3*Weighting!U6+TUM_default_S2_Treatm!G3*Weighting!U7+TUM_default_S2_Treatm!H3*Weighting!U8+TUM_default_S2_Treatm!I3*Weighting!U9+TUM_default_S2_Treatm!J3*Weighting!U10+TUM_default_S2_Treatm!K3*Weighting!U11+TUM_default_S2_Treatm!L3*Weighting!U12+TUM_default_S2_Treatm!M3*Weighting!U13+TUM_default_S2_Treatm!N3*Weighting!U14+TUM_default_S2_Treatm!O3*Weighting!U15+TUM_default_S2_Treatm!P3*Weighting!U16+TUM_default_S2_Treatm!Q3*Weighting!U17</f>
        <v>2.6581051711308187E-2</v>
      </c>
      <c r="V3" s="6">
        <f>+TUM_default_S2_Treatm!B3*Weighting!V2+TUM_default_S2_Treatm!C3*Weighting!V3+TUM_default_S2_Treatm!D3*Weighting!V4+TUM_default_S2_Treatm!E3*Weighting!V5+TUM_default_S2_Treatm!F3*Weighting!V6+TUM_default_S2_Treatm!G3*Weighting!V7+TUM_default_S2_Treatm!H3*Weighting!V8+TUM_default_S2_Treatm!I3*Weighting!V9+TUM_default_S2_Treatm!J3*Weighting!V10+TUM_default_S2_Treatm!K3*Weighting!V11+TUM_default_S2_Treatm!L3*Weighting!V12+TUM_default_S2_Treatm!M3*Weighting!V13+TUM_default_S2_Treatm!N3*Weighting!V14+TUM_default_S2_Treatm!O3*Weighting!V15+TUM_default_S2_Treatm!P3*Weighting!V16+TUM_default_S2_Treatm!Q3*Weighting!V17</f>
        <v>-6.004443280246935E-3</v>
      </c>
      <c r="W3" s="6">
        <f>+TUM_default_S2_Treatm!B3*Weighting!W2+TUM_default_S2_Treatm!C3*Weighting!W3+TUM_default_S2_Treatm!D3*Weighting!W4+TUM_default_S2_Treatm!E3*Weighting!W5+TUM_default_S2_Treatm!F3*Weighting!W6+TUM_default_S2_Treatm!G3*Weighting!W7+TUM_default_S2_Treatm!H3*Weighting!W8+TUM_default_S2_Treatm!I3*Weighting!W9+TUM_default_S2_Treatm!J3*Weighting!W10+TUM_default_S2_Treatm!K3*Weighting!W11+TUM_default_S2_Treatm!L3*Weighting!W12+TUM_default_S2_Treatm!M3*Weighting!W13+TUM_default_S2_Treatm!N3*Weighting!W14+TUM_default_S2_Treatm!O3*Weighting!W15+TUM_default_S2_Treatm!P3*Weighting!W16+TUM_default_S2_Treatm!Q3*Weighting!W17</f>
        <v>4.1421784897666177E-3</v>
      </c>
      <c r="X3" s="6">
        <f>+TUM_default_S2_Treatm!B3*Weighting!X2+TUM_default_S2_Treatm!C3*Weighting!X3+TUM_default_S2_Treatm!D3*Weighting!X4+TUM_default_S2_Treatm!E3*Weighting!X5+TUM_default_S2_Treatm!F3*Weighting!X6+TUM_default_S2_Treatm!G3*Weighting!X7+TUM_default_S2_Treatm!H3*Weighting!X8+TUM_default_S2_Treatm!I3*Weighting!X9+TUM_default_S2_Treatm!J3*Weighting!X10+TUM_default_S2_Treatm!K3*Weighting!X11+TUM_default_S2_Treatm!L3*Weighting!X12+TUM_default_S2_Treatm!M3*Weighting!X13+TUM_default_S2_Treatm!N3*Weighting!X14+TUM_default_S2_Treatm!O3*Weighting!X15+TUM_default_S2_Treatm!P3*Weighting!X16+TUM_default_S2_Treatm!Q3*Weighting!X17</f>
        <v>-1.8463665432407036E-4</v>
      </c>
      <c r="Y3" s="6">
        <f>+TUM_default_S2_Treatm!B3*Weighting!Y2+TUM_default_S2_Treatm!C3*Weighting!Y3+TUM_default_S2_Treatm!D3*Weighting!Y4+TUM_default_S2_Treatm!E3*Weighting!Y5+TUM_default_S2_Treatm!F3*Weighting!Y6+TUM_default_S2_Treatm!G3*Weighting!Y7+TUM_default_S2_Treatm!H3*Weighting!Y8+TUM_default_S2_Treatm!I3*Weighting!Y9+TUM_default_S2_Treatm!J3*Weighting!Y10+TUM_default_S2_Treatm!K3*Weighting!Y11+TUM_default_S2_Treatm!L3*Weighting!Y12+TUM_default_S2_Treatm!M3*Weighting!Y13+TUM_default_S2_Treatm!N3*Weighting!Y14+TUM_default_S2_Treatm!O3*Weighting!Y15+TUM_default_S2_Treatm!P3*Weighting!Y16+TUM_default_S2_Treatm!Q3*Weighting!Y17</f>
        <v>6.0149494823706229E-3</v>
      </c>
      <c r="Z3" s="6">
        <f>+TUM_default_S2_Treatm!B3*Weighting!Z2+TUM_default_S2_Treatm!C3*Weighting!Z3+TUM_default_S2_Treatm!D3*Weighting!Z4+TUM_default_S2_Treatm!E3*Weighting!Z5+TUM_default_S2_Treatm!F3*Weighting!Z6+TUM_default_S2_Treatm!G3*Weighting!Z7+TUM_default_S2_Treatm!H3*Weighting!Z8+TUM_default_S2_Treatm!I3*Weighting!Z9+TUM_default_S2_Treatm!J3*Weighting!Z10+TUM_default_S2_Treatm!K3*Weighting!Z11+TUM_default_S2_Treatm!L3*Weighting!Z12+TUM_default_S2_Treatm!M3*Weighting!Z13+TUM_default_S2_Treatm!N3*Weighting!Z14+TUM_default_S2_Treatm!O3*Weighting!Z15+TUM_default_S2_Treatm!P3*Weighting!Z16+TUM_default_S2_Treatm!Q3*Weighting!Z17</f>
        <v>1.2179820895723279E-2</v>
      </c>
      <c r="AA3" s="6">
        <f>+TUM_default_S2_Treatm!B3*Weighting!AA2+TUM_default_S2_Treatm!C3*Weighting!AA3+TUM_default_S2_Treatm!D3*Weighting!AA4+TUM_default_S2_Treatm!E3*Weighting!AA5+TUM_default_S2_Treatm!F3*Weighting!AA6+TUM_default_S2_Treatm!G3*Weighting!AA7+TUM_default_S2_Treatm!H3*Weighting!AA8+TUM_default_S2_Treatm!I3*Weighting!AA9+TUM_default_S2_Treatm!J3*Weighting!AA10+TUM_default_S2_Treatm!K3*Weighting!AA11+TUM_default_S2_Treatm!L3*Weighting!AA12+TUM_default_S2_Treatm!M3*Weighting!AA13+TUM_default_S2_Treatm!N3*Weighting!AA14+TUM_default_S2_Treatm!O3*Weighting!AA15+TUM_default_S2_Treatm!P3*Weighting!AA16+TUM_default_S2_Treatm!Q3*Weighting!AA17</f>
        <v>0.10709204692316959</v>
      </c>
    </row>
    <row r="4" spans="1:27" x14ac:dyDescent="0.35">
      <c r="A4" s="5" t="s">
        <v>3</v>
      </c>
      <c r="B4" s="6">
        <f ca="1">+TUM_default_S2_Treatm!B4*Weighting!B2+TUM_default_S2_Treatm!C4*Weighting!B3+TUM_default_S2_Treatm!D4*Weighting!B4+TUM_default_S2_Treatm!E4*Weighting!B5+TUM_default_S2_Treatm!F4*Weighting!B6+TUM_default_S2_Treatm!G4*Weighting!B7+TUM_default_S2_Treatm!H4*Weighting!B8+TUM_default_S2_Treatm!I4*Weighting!B9+TUM_default_S2_Treatm!J4*Weighting!B10+TUM_default_S2_Treatm!K4*Weighting!B11+TUM_default_S2_Treatm!L4*Weighting!B12+TUM_default_S2_Treatm!M4*Weighting!B13+TUM_default_S2_Treatm!N4*Weighting!B14+TUM_default_S2_Treatm!O4*Weighting!B15+TUM_default_S2_Treatm!P4*Weighting!B16+TUM_default_S2_Treatm!Q4*Weighting!B17</f>
        <v>0.17895428522904164</v>
      </c>
      <c r="C4" s="6">
        <f ca="1">+TUM_default_S2_Treatm!B4*Weighting!C2+TUM_default_S2_Treatm!C4*Weighting!C3+TUM_default_S2_Treatm!D4*Weighting!C4+TUM_default_S2_Treatm!E4*Weighting!C5+TUM_default_S2_Treatm!F4*Weighting!C6+TUM_default_S2_Treatm!G4*Weighting!C7+TUM_default_S2_Treatm!H4*Weighting!C8+TUM_default_S2_Treatm!I4*Weighting!C9+TUM_default_S2_Treatm!J4*Weighting!C10+TUM_default_S2_Treatm!K4*Weighting!C11+TUM_default_S2_Treatm!L4*Weighting!C12+TUM_default_S2_Treatm!M4*Weighting!C13+TUM_default_S2_Treatm!N4*Weighting!C14+TUM_default_S2_Treatm!O4*Weighting!C15+TUM_default_S2_Treatm!P4*Weighting!C16+TUM_default_S2_Treatm!Q4*Weighting!C17</f>
        <v>0.12449895596965949</v>
      </c>
      <c r="D4" s="6">
        <f ca="1">+TUM_default_S2_Treatm!B4*Weighting!D2+TUM_default_S2_Treatm!C4*Weighting!D3+TUM_default_S2_Treatm!D4*Weighting!D4+TUM_default_S2_Treatm!E4*Weighting!D5+TUM_default_S2_Treatm!F4*Weighting!D6+TUM_default_S2_Treatm!G4*Weighting!D7+TUM_default_S2_Treatm!H4*Weighting!D8+TUM_default_S2_Treatm!I4*Weighting!D9+TUM_default_S2_Treatm!J4*Weighting!D10+TUM_default_S2_Treatm!K4*Weighting!D11+TUM_default_S2_Treatm!L4*Weighting!D12+TUM_default_S2_Treatm!M4*Weighting!D13+TUM_default_S2_Treatm!N4*Weighting!D14+TUM_default_S2_Treatm!O4*Weighting!D15+TUM_default_S2_Treatm!P4*Weighting!D16+TUM_default_S2_Treatm!Q4*Weighting!D17</f>
        <v>0.17840877358829282</v>
      </c>
      <c r="E4" s="6">
        <f ca="1">+TUM_default_S2_Treatm!B4*Weighting!E2+TUM_default_S2_Treatm!C4*Weighting!E3+TUM_default_S2_Treatm!D4*Weighting!E4+TUM_default_S2_Treatm!E4*Weighting!E5+TUM_default_S2_Treatm!F4*Weighting!E6+TUM_default_S2_Treatm!G4*Weighting!E7+TUM_default_S2_Treatm!H4*Weighting!E8+TUM_default_S2_Treatm!I4*Weighting!E9+TUM_default_S2_Treatm!J4*Weighting!E10+TUM_default_S2_Treatm!K4*Weighting!E11+TUM_default_S2_Treatm!L4*Weighting!E12+TUM_default_S2_Treatm!M4*Weighting!E13+TUM_default_S2_Treatm!N4*Weighting!E14+TUM_default_S2_Treatm!O4*Weighting!E15+TUM_default_S2_Treatm!P4*Weighting!E16+TUM_default_S2_Treatm!Q4*Weighting!E17</f>
        <v>9.5163441012768898E-2</v>
      </c>
      <c r="F4" s="6">
        <f ca="1">+TUM_default_S2_Treatm!B4*Weighting!F2+TUM_default_S2_Treatm!C4*Weighting!F3+TUM_default_S2_Treatm!D4*Weighting!F4+TUM_default_S2_Treatm!E4*Weighting!F5+TUM_default_S2_Treatm!F4*Weighting!F6+TUM_default_S2_Treatm!G4*Weighting!F7+TUM_default_S2_Treatm!H4*Weighting!F8+TUM_default_S2_Treatm!I4*Weighting!F9+TUM_default_S2_Treatm!J4*Weighting!F10+TUM_default_S2_Treatm!K4*Weighting!F11+TUM_default_S2_Treatm!L4*Weighting!F12+TUM_default_S2_Treatm!M4*Weighting!F13+TUM_default_S2_Treatm!N4*Weighting!F14+TUM_default_S2_Treatm!O4*Weighting!F15+TUM_default_S2_Treatm!P4*Weighting!F16+TUM_default_S2_Treatm!Q4*Weighting!F17</f>
        <v>0.15411080421715129</v>
      </c>
      <c r="G4" s="6">
        <f>+TUM_default_S2_Treatm!B4*Weighting!G2+TUM_default_S2_Treatm!C4*Weighting!G3+TUM_default_S2_Treatm!D4*Weighting!G4+TUM_default_S2_Treatm!E4*Weighting!G5+TUM_default_S2_Treatm!F4*Weighting!G6+TUM_default_S2_Treatm!G4*Weighting!G7+TUM_default_S2_Treatm!H4*Weighting!G8+TUM_default_S2_Treatm!I4*Weighting!G9+TUM_default_S2_Treatm!J4*Weighting!G10+TUM_default_S2_Treatm!K4*Weighting!G11+TUM_default_S2_Treatm!L4*Weighting!G12+TUM_default_S2_Treatm!M4*Weighting!G13+TUM_default_S2_Treatm!N4*Weighting!G14+TUM_default_S2_Treatm!O4*Weighting!G15+TUM_default_S2_Treatm!P4*Weighting!G16+TUM_default_S2_Treatm!Q4*Weighting!G17</f>
        <v>8.1007736544869355E-2</v>
      </c>
      <c r="H4" s="6">
        <f>+TUM_default_S2_Treatm!B4*Weighting!H2+TUM_default_S2_Treatm!C4*Weighting!H3+TUM_default_S2_Treatm!D4*Weighting!H4+TUM_default_S2_Treatm!E4*Weighting!H5+TUM_default_S2_Treatm!F4*Weighting!H6+TUM_default_S2_Treatm!G4*Weighting!H7+TUM_default_S2_Treatm!H4*Weighting!H8+TUM_default_S2_Treatm!I4*Weighting!H9+TUM_default_S2_Treatm!J4*Weighting!H10+TUM_default_S2_Treatm!K4*Weighting!H11+TUM_default_S2_Treatm!L4*Weighting!H12+TUM_default_S2_Treatm!M4*Weighting!H13+TUM_default_S2_Treatm!N4*Weighting!H14+TUM_default_S2_Treatm!O4*Weighting!H15+TUM_default_S2_Treatm!P4*Weighting!H16+TUM_default_S2_Treatm!Q4*Weighting!H17</f>
        <v>7.7660130007296102E-2</v>
      </c>
      <c r="I4" s="6">
        <f>+TUM_default_S2_Treatm!B4*Weighting!I2+TUM_default_S2_Treatm!C4*Weighting!I3+TUM_default_S2_Treatm!D4*Weighting!I4+TUM_default_S2_Treatm!E4*Weighting!I5+TUM_default_S2_Treatm!F4*Weighting!I6+TUM_default_S2_Treatm!G4*Weighting!I7+TUM_default_S2_Treatm!H4*Weighting!I8+TUM_default_S2_Treatm!I4*Weighting!I9+TUM_default_S2_Treatm!J4*Weighting!I10+TUM_default_S2_Treatm!K4*Weighting!I11+TUM_default_S2_Treatm!L4*Weighting!I12+TUM_default_S2_Treatm!M4*Weighting!I13+TUM_default_S2_Treatm!N4*Weighting!I14+TUM_default_S2_Treatm!O4*Weighting!I15+TUM_default_S2_Treatm!P4*Weighting!I16+TUM_default_S2_Treatm!Q4*Weighting!I17</f>
        <v>8.2265575303919689E-2</v>
      </c>
      <c r="J4" s="6">
        <f>+TUM_default_S2_Treatm!B4*Weighting!J2+TUM_default_S2_Treatm!C4*Weighting!J3+TUM_default_S2_Treatm!D4*Weighting!J4+TUM_default_S2_Treatm!E4*Weighting!J5+TUM_default_S2_Treatm!F4*Weighting!J6+TUM_default_S2_Treatm!G4*Weighting!J7+TUM_default_S2_Treatm!H4*Weighting!J8+TUM_default_S2_Treatm!I4*Weighting!J9+TUM_default_S2_Treatm!J4*Weighting!J10+TUM_default_S2_Treatm!K4*Weighting!J11+TUM_default_S2_Treatm!L4*Weighting!J12+TUM_default_S2_Treatm!M4*Weighting!J13+TUM_default_S2_Treatm!N4*Weighting!J14+TUM_default_S2_Treatm!O4*Weighting!J15+TUM_default_S2_Treatm!P4*Weighting!J16+TUM_default_S2_Treatm!Q4*Weighting!J17</f>
        <v>8.4398162876518898E-2</v>
      </c>
      <c r="K4" s="6">
        <f>+TUM_default_S2_Treatm!B4*Weighting!K2+TUM_default_S2_Treatm!C4*Weighting!K3+TUM_default_S2_Treatm!D4*Weighting!K4+TUM_default_S2_Treatm!E4*Weighting!K5+TUM_default_S2_Treatm!F4*Weighting!K6+TUM_default_S2_Treatm!G4*Weighting!K7+TUM_default_S2_Treatm!H4*Weighting!K8+TUM_default_S2_Treatm!I4*Weighting!K9+TUM_default_S2_Treatm!J4*Weighting!K10+TUM_default_S2_Treatm!K4*Weighting!K11+TUM_default_S2_Treatm!L4*Weighting!K12+TUM_default_S2_Treatm!M4*Weighting!K13+TUM_default_S2_Treatm!N4*Weighting!K14+TUM_default_S2_Treatm!O4*Weighting!K15+TUM_default_S2_Treatm!P4*Weighting!K16+TUM_default_S2_Treatm!Q4*Weighting!K17</f>
        <v>7.709893318119547E-2</v>
      </c>
      <c r="L4" s="6">
        <f>+TUM_default_S2_Treatm!B4*Weighting!L2+TUM_default_S2_Treatm!C4*Weighting!L3+TUM_default_S2_Treatm!D4*Weighting!L4+TUM_default_S2_Treatm!E4*Weighting!L5+TUM_default_S2_Treatm!F4*Weighting!L6+TUM_default_S2_Treatm!G4*Weighting!L7+TUM_default_S2_Treatm!H4*Weighting!L8+TUM_default_S2_Treatm!I4*Weighting!L9+TUM_default_S2_Treatm!J4*Weighting!L10+TUM_default_S2_Treatm!K4*Weighting!L11+TUM_default_S2_Treatm!L4*Weighting!L12+TUM_default_S2_Treatm!M4*Weighting!L13+TUM_default_S2_Treatm!N4*Weighting!L14+TUM_default_S2_Treatm!O4*Weighting!L15+TUM_default_S2_Treatm!P4*Weighting!L16+TUM_default_S2_Treatm!Q4*Weighting!L17</f>
        <v>9.4864579834030571E-2</v>
      </c>
      <c r="M4" s="6">
        <f>+TUM_default_S2_Treatm!B4*Weighting!M2+TUM_default_S2_Treatm!C4*Weighting!M3+TUM_default_S2_Treatm!D4*Weighting!M4+TUM_default_S2_Treatm!E4*Weighting!M5+TUM_default_S2_Treatm!F4*Weighting!M6+TUM_default_S2_Treatm!G4*Weighting!M7+TUM_default_S2_Treatm!H4*Weighting!M8+TUM_default_S2_Treatm!I4*Weighting!M9+TUM_default_S2_Treatm!J4*Weighting!M10+TUM_default_S2_Treatm!K4*Weighting!M11+TUM_default_S2_Treatm!L4*Weighting!M12+TUM_default_S2_Treatm!M4*Weighting!M13+TUM_default_S2_Treatm!N4*Weighting!M14+TUM_default_S2_Treatm!O4*Weighting!M15+TUM_default_S2_Treatm!P4*Weighting!M16+TUM_default_S2_Treatm!Q4*Weighting!M17</f>
        <v>7.2671648484482973E-3</v>
      </c>
      <c r="N4" s="6">
        <f>+TUM_default_S2_Treatm!B4*Weighting!N2+TUM_default_S2_Treatm!C4*Weighting!N3+TUM_default_S2_Treatm!D4*Weighting!N4+TUM_default_S2_Treatm!E4*Weighting!N5+TUM_default_S2_Treatm!F4*Weighting!N6+TUM_default_S2_Treatm!G4*Weighting!N7+TUM_default_S2_Treatm!H4*Weighting!N8+TUM_default_S2_Treatm!I4*Weighting!N9+TUM_default_S2_Treatm!J4*Weighting!N10+TUM_default_S2_Treatm!K4*Weighting!N11+TUM_default_S2_Treatm!L4*Weighting!N12+TUM_default_S2_Treatm!M4*Weighting!N13+TUM_default_S2_Treatm!N4*Weighting!N14+TUM_default_S2_Treatm!O4*Weighting!N15+TUM_default_S2_Treatm!P4*Weighting!N16+TUM_default_S2_Treatm!Q4*Weighting!N17</f>
        <v>0.33848551908346314</v>
      </c>
      <c r="O4" s="6">
        <f>+TUM_default_S2_Treatm!B4*Weighting!O2+TUM_default_S2_Treatm!C4*Weighting!O3+TUM_default_S2_Treatm!D4*Weighting!O4+TUM_default_S2_Treatm!E4*Weighting!O5+TUM_default_S2_Treatm!F4*Weighting!O6+TUM_default_S2_Treatm!G4*Weighting!O7+TUM_default_S2_Treatm!H4*Weighting!O8+TUM_default_S2_Treatm!I4*Weighting!O9+TUM_default_S2_Treatm!J4*Weighting!O10+TUM_default_S2_Treatm!K4*Weighting!O11+TUM_default_S2_Treatm!L4*Weighting!O12+TUM_default_S2_Treatm!M4*Weighting!O13+TUM_default_S2_Treatm!N4*Weighting!O14+TUM_default_S2_Treatm!O4*Weighting!O15+TUM_default_S2_Treatm!P4*Weighting!O16+TUM_default_S2_Treatm!Q4*Weighting!O17</f>
        <v>0.14378493845425475</v>
      </c>
      <c r="P4" s="6">
        <f>+TUM_default_S2_Treatm!B4*Weighting!P2+TUM_default_S2_Treatm!C4*Weighting!P3+TUM_default_S2_Treatm!D4*Weighting!P4+TUM_default_S2_Treatm!E4*Weighting!P5+TUM_default_S2_Treatm!F4*Weighting!P6+TUM_default_S2_Treatm!G4*Weighting!P7+TUM_default_S2_Treatm!H4*Weighting!P8+TUM_default_S2_Treatm!I4*Weighting!P9+TUM_default_S2_Treatm!J4*Weighting!P10+TUM_default_S2_Treatm!K4*Weighting!P11+TUM_default_S2_Treatm!L4*Weighting!P12+TUM_default_S2_Treatm!M4*Weighting!P13+TUM_default_S2_Treatm!N4*Weighting!P14+TUM_default_S2_Treatm!O4*Weighting!P15+TUM_default_S2_Treatm!P4*Weighting!P16+TUM_default_S2_Treatm!Q4*Weighting!P17</f>
        <v>9.8043515255381089E-2</v>
      </c>
      <c r="Q4" s="6">
        <f>+TUM_default_S2_Treatm!B4*Weighting!Q2+TUM_default_S2_Treatm!C4*Weighting!Q3+TUM_default_S2_Treatm!D4*Weighting!Q4+TUM_default_S2_Treatm!E4*Weighting!Q5+TUM_default_S2_Treatm!F4*Weighting!Q6+TUM_default_S2_Treatm!G4*Weighting!Q7+TUM_default_S2_Treatm!H4*Weighting!Q8+TUM_default_S2_Treatm!I4*Weighting!Q9+TUM_default_S2_Treatm!J4*Weighting!Q10+TUM_default_S2_Treatm!K4*Weighting!Q11+TUM_default_S2_Treatm!L4*Weighting!Q12+TUM_default_S2_Treatm!M4*Weighting!Q13+TUM_default_S2_Treatm!N4*Weighting!Q14+TUM_default_S2_Treatm!O4*Weighting!Q15+TUM_default_S2_Treatm!P4*Weighting!Q16+TUM_default_S2_Treatm!Q4*Weighting!Q17</f>
        <v>1.1768088627530766E-2</v>
      </c>
      <c r="R4" s="6">
        <f>+TUM_default_S2_Treatm!B4*Weighting!R2+TUM_default_S2_Treatm!C4*Weighting!R3+TUM_default_S2_Treatm!D4*Weighting!R4+TUM_default_S2_Treatm!E4*Weighting!R5+TUM_default_S2_Treatm!F4*Weighting!R6+TUM_default_S2_Treatm!G4*Weighting!R7+TUM_default_S2_Treatm!H4*Weighting!R8+TUM_default_S2_Treatm!I4*Weighting!R9+TUM_default_S2_Treatm!J4*Weighting!R10+TUM_default_S2_Treatm!K4*Weighting!R11+TUM_default_S2_Treatm!L4*Weighting!R12+TUM_default_S2_Treatm!M4*Weighting!R13+TUM_default_S2_Treatm!N4*Weighting!R14+TUM_default_S2_Treatm!O4*Weighting!R15+TUM_default_S2_Treatm!P4*Weighting!R16+TUM_default_S2_Treatm!Q4*Weighting!R17</f>
        <v>8.7020967923571113E-2</v>
      </c>
      <c r="S4" s="6">
        <f>+TUM_default_S2_Treatm!B4*Weighting!S2+TUM_default_S2_Treatm!C4*Weighting!S3+TUM_default_S2_Treatm!D4*Weighting!S4+TUM_default_S2_Treatm!E4*Weighting!S5+TUM_default_S2_Treatm!F4*Weighting!S6+TUM_default_S2_Treatm!G4*Weighting!S7+TUM_default_S2_Treatm!H4*Weighting!S8+TUM_default_S2_Treatm!I4*Weighting!S9+TUM_default_S2_Treatm!J4*Weighting!S10+TUM_default_S2_Treatm!K4*Weighting!S11+TUM_default_S2_Treatm!L4*Weighting!S12+TUM_default_S2_Treatm!M4*Weighting!S13+TUM_default_S2_Treatm!N4*Weighting!S14+TUM_default_S2_Treatm!O4*Weighting!S15+TUM_default_S2_Treatm!P4*Weighting!S16+TUM_default_S2_Treatm!Q4*Weighting!S17</f>
        <v>6.0214552819596659E-2</v>
      </c>
      <c r="T4" s="6">
        <f>+TUM_default_S2_Treatm!B4*Weighting!T2+TUM_default_S2_Treatm!C4*Weighting!T3+TUM_default_S2_Treatm!D4*Weighting!T4+TUM_default_S2_Treatm!E4*Weighting!T5+TUM_default_S2_Treatm!F4*Weighting!T6+TUM_default_S2_Treatm!G4*Weighting!T7+TUM_default_S2_Treatm!H4*Weighting!T8+TUM_default_S2_Treatm!I4*Weighting!T9+TUM_default_S2_Treatm!J4*Weighting!T10+TUM_default_S2_Treatm!K4*Weighting!T11+TUM_default_S2_Treatm!L4*Weighting!T12+TUM_default_S2_Treatm!M4*Weighting!T13+TUM_default_S2_Treatm!N4*Weighting!T14+TUM_default_S2_Treatm!O4*Weighting!T15+TUM_default_S2_Treatm!P4*Weighting!T16+TUM_default_S2_Treatm!Q4*Weighting!T17</f>
        <v>6.2740206685411165E-2</v>
      </c>
      <c r="U4" s="6">
        <f>+TUM_default_S2_Treatm!B4*Weighting!U2+TUM_default_S2_Treatm!C4*Weighting!U3+TUM_default_S2_Treatm!D4*Weighting!U4+TUM_default_S2_Treatm!E4*Weighting!U5+TUM_default_S2_Treatm!F4*Weighting!U6+TUM_default_S2_Treatm!G4*Weighting!U7+TUM_default_S2_Treatm!H4*Weighting!U8+TUM_default_S2_Treatm!I4*Weighting!U9+TUM_default_S2_Treatm!J4*Weighting!U10+TUM_default_S2_Treatm!K4*Weighting!U11+TUM_default_S2_Treatm!L4*Weighting!U12+TUM_default_S2_Treatm!M4*Weighting!U13+TUM_default_S2_Treatm!N4*Weighting!U14+TUM_default_S2_Treatm!O4*Weighting!U15+TUM_default_S2_Treatm!P4*Weighting!U16+TUM_default_S2_Treatm!Q4*Weighting!U17</f>
        <v>7.1686557140788702E-3</v>
      </c>
      <c r="V4" s="6">
        <f>+TUM_default_S2_Treatm!B4*Weighting!V2+TUM_default_S2_Treatm!C4*Weighting!V3+TUM_default_S2_Treatm!D4*Weighting!V4+TUM_default_S2_Treatm!E4*Weighting!V5+TUM_default_S2_Treatm!F4*Weighting!V6+TUM_default_S2_Treatm!G4*Weighting!V7+TUM_default_S2_Treatm!H4*Weighting!V8+TUM_default_S2_Treatm!I4*Weighting!V9+TUM_default_S2_Treatm!J4*Weighting!V10+TUM_default_S2_Treatm!K4*Weighting!V11+TUM_default_S2_Treatm!L4*Weighting!V12+TUM_default_S2_Treatm!M4*Weighting!V13+TUM_default_S2_Treatm!N4*Weighting!V14+TUM_default_S2_Treatm!O4*Weighting!V15+TUM_default_S2_Treatm!P4*Weighting!V16+TUM_default_S2_Treatm!Q4*Weighting!V17</f>
        <v>4.215118230851897E-2</v>
      </c>
      <c r="W4" s="6">
        <f>+TUM_default_S2_Treatm!B4*Weighting!W2+TUM_default_S2_Treatm!C4*Weighting!W3+TUM_default_S2_Treatm!D4*Weighting!W4+TUM_default_S2_Treatm!E4*Weighting!W5+TUM_default_S2_Treatm!F4*Weighting!W6+TUM_default_S2_Treatm!G4*Weighting!W7+TUM_default_S2_Treatm!H4*Weighting!W8+TUM_default_S2_Treatm!I4*Weighting!W9+TUM_default_S2_Treatm!J4*Weighting!W10+TUM_default_S2_Treatm!K4*Weighting!W11+TUM_default_S2_Treatm!L4*Weighting!W12+TUM_default_S2_Treatm!M4*Weighting!W13+TUM_default_S2_Treatm!N4*Weighting!W14+TUM_default_S2_Treatm!O4*Weighting!W15+TUM_default_S2_Treatm!P4*Weighting!W16+TUM_default_S2_Treatm!Q4*Weighting!W17</f>
        <v>0.1126722814004972</v>
      </c>
      <c r="X4" s="6">
        <f>+TUM_default_S2_Treatm!B4*Weighting!X2+TUM_default_S2_Treatm!C4*Weighting!X3+TUM_default_S2_Treatm!D4*Weighting!X4+TUM_default_S2_Treatm!E4*Weighting!X5+TUM_default_S2_Treatm!F4*Weighting!X6+TUM_default_S2_Treatm!G4*Weighting!X7+TUM_default_S2_Treatm!H4*Weighting!X8+TUM_default_S2_Treatm!I4*Weighting!X9+TUM_default_S2_Treatm!J4*Weighting!X10+TUM_default_S2_Treatm!K4*Weighting!X11+TUM_default_S2_Treatm!L4*Weighting!X12+TUM_default_S2_Treatm!M4*Weighting!X13+TUM_default_S2_Treatm!N4*Weighting!X14+TUM_default_S2_Treatm!O4*Weighting!X15+TUM_default_S2_Treatm!P4*Weighting!X16+TUM_default_S2_Treatm!Q4*Weighting!X17</f>
        <v>2.5522593933813748E-2</v>
      </c>
      <c r="Y4" s="6">
        <f>+TUM_default_S2_Treatm!B4*Weighting!Y2+TUM_default_S2_Treatm!C4*Weighting!Y3+TUM_default_S2_Treatm!D4*Weighting!Y4+TUM_default_S2_Treatm!E4*Weighting!Y5+TUM_default_S2_Treatm!F4*Weighting!Y6+TUM_default_S2_Treatm!G4*Weighting!Y7+TUM_default_S2_Treatm!H4*Weighting!Y8+TUM_default_S2_Treatm!I4*Weighting!Y9+TUM_default_S2_Treatm!J4*Weighting!Y10+TUM_default_S2_Treatm!K4*Weighting!Y11+TUM_default_S2_Treatm!L4*Weighting!Y12+TUM_default_S2_Treatm!M4*Weighting!Y13+TUM_default_S2_Treatm!N4*Weighting!Y14+TUM_default_S2_Treatm!O4*Weighting!Y15+TUM_default_S2_Treatm!P4*Weighting!Y16+TUM_default_S2_Treatm!Q4*Weighting!Y17</f>
        <v>4.745651430964894E-3</v>
      </c>
      <c r="Z4" s="6">
        <f>+TUM_default_S2_Treatm!B4*Weighting!Z2+TUM_default_S2_Treatm!C4*Weighting!Z3+TUM_default_S2_Treatm!D4*Weighting!Z4+TUM_default_S2_Treatm!E4*Weighting!Z5+TUM_default_S2_Treatm!F4*Weighting!Z6+TUM_default_S2_Treatm!G4*Weighting!Z7+TUM_default_S2_Treatm!H4*Weighting!Z8+TUM_default_S2_Treatm!I4*Weighting!Z9+TUM_default_S2_Treatm!J4*Weighting!Z10+TUM_default_S2_Treatm!K4*Weighting!Z11+TUM_default_S2_Treatm!L4*Weighting!Z12+TUM_default_S2_Treatm!M4*Weighting!Z13+TUM_default_S2_Treatm!N4*Weighting!Z14+TUM_default_S2_Treatm!O4*Weighting!Z15+TUM_default_S2_Treatm!P4*Weighting!Z16+TUM_default_S2_Treatm!Q4*Weighting!Z17</f>
        <v>1.6684680079025578E-2</v>
      </c>
      <c r="AA4" s="6">
        <f>+TUM_default_S2_Treatm!B4*Weighting!AA2+TUM_default_S2_Treatm!C4*Weighting!AA3+TUM_default_S2_Treatm!D4*Weighting!AA4+TUM_default_S2_Treatm!E4*Weighting!AA5+TUM_default_S2_Treatm!F4*Weighting!AA6+TUM_default_S2_Treatm!G4*Weighting!AA7+TUM_default_S2_Treatm!H4*Weighting!AA8+TUM_default_S2_Treatm!I4*Weighting!AA9+TUM_default_S2_Treatm!J4*Weighting!AA10+TUM_default_S2_Treatm!K4*Weighting!AA11+TUM_default_S2_Treatm!L4*Weighting!AA12+TUM_default_S2_Treatm!M4*Weighting!AA13+TUM_default_S2_Treatm!N4*Weighting!AA14+TUM_default_S2_Treatm!O4*Weighting!AA15+TUM_default_S2_Treatm!P4*Weighting!AA16+TUM_default_S2_Treatm!Q4*Weighting!AA17</f>
        <v>0.1829892063193225</v>
      </c>
    </row>
    <row r="5" spans="1:27" x14ac:dyDescent="0.35">
      <c r="A5" s="5" t="s">
        <v>4</v>
      </c>
      <c r="B5" s="6">
        <f ca="1">+TUM_default_S2_Treatm!B5*Weighting!B2+TUM_default_S2_Treatm!C5*Weighting!B3+TUM_default_S2_Treatm!D5*Weighting!B4+TUM_default_S2_Treatm!E5*Weighting!B5+TUM_default_S2_Treatm!F5*Weighting!B6+TUM_default_S2_Treatm!G5*Weighting!B7+TUM_default_S2_Treatm!H5*Weighting!B8+TUM_default_S2_Treatm!I5*Weighting!B9+TUM_default_S2_Treatm!J5*Weighting!B10+TUM_default_S2_Treatm!K5*Weighting!B11+TUM_default_S2_Treatm!L5*Weighting!B12+TUM_default_S2_Treatm!M5*Weighting!B13+TUM_default_S2_Treatm!N5*Weighting!B14+TUM_default_S2_Treatm!O5*Weighting!B15+TUM_default_S2_Treatm!P5*Weighting!B16+TUM_default_S2_Treatm!Q5*Weighting!B17</f>
        <v>0.30942438529452426</v>
      </c>
      <c r="C5" s="6">
        <f ca="1">+TUM_default_S2_Treatm!B5*Weighting!C2+TUM_default_S2_Treatm!C5*Weighting!C3+TUM_default_S2_Treatm!D5*Weighting!C4+TUM_default_S2_Treatm!E5*Weighting!C5+TUM_default_S2_Treatm!F5*Weighting!C6+TUM_default_S2_Treatm!G5*Weighting!C7+TUM_default_S2_Treatm!H5*Weighting!C8+TUM_default_S2_Treatm!I5*Weighting!C9+TUM_default_S2_Treatm!J5*Weighting!C10+TUM_default_S2_Treatm!K5*Weighting!C11+TUM_default_S2_Treatm!L5*Weighting!C12+TUM_default_S2_Treatm!M5*Weighting!C13+TUM_default_S2_Treatm!N5*Weighting!C14+TUM_default_S2_Treatm!O5*Weighting!C15+TUM_default_S2_Treatm!P5*Weighting!C16+TUM_default_S2_Treatm!Q5*Weighting!C17</f>
        <v>0.19087378872284483</v>
      </c>
      <c r="D5" s="6">
        <f ca="1">+TUM_default_S2_Treatm!B5*Weighting!D2+TUM_default_S2_Treatm!C5*Weighting!D3+TUM_default_S2_Treatm!D5*Weighting!D4+TUM_default_S2_Treatm!E5*Weighting!D5+TUM_default_S2_Treatm!F5*Weighting!D6+TUM_default_S2_Treatm!G5*Weighting!D7+TUM_default_S2_Treatm!H5*Weighting!D8+TUM_default_S2_Treatm!I5*Weighting!D9+TUM_default_S2_Treatm!J5*Weighting!D10+TUM_default_S2_Treatm!K5*Weighting!D11+TUM_default_S2_Treatm!L5*Weighting!D12+TUM_default_S2_Treatm!M5*Weighting!D13+TUM_default_S2_Treatm!N5*Weighting!D14+TUM_default_S2_Treatm!O5*Weighting!D15+TUM_default_S2_Treatm!P5*Weighting!D16+TUM_default_S2_Treatm!Q5*Weighting!D17</f>
        <v>0.30992422937628911</v>
      </c>
      <c r="E5" s="6">
        <f ca="1">+TUM_default_S2_Treatm!B5*Weighting!E2+TUM_default_S2_Treatm!C5*Weighting!E3+TUM_default_S2_Treatm!D5*Weighting!E4+TUM_default_S2_Treatm!E5*Weighting!E5+TUM_default_S2_Treatm!F5*Weighting!E6+TUM_default_S2_Treatm!G5*Weighting!E7+TUM_default_S2_Treatm!H5*Weighting!E8+TUM_default_S2_Treatm!I5*Weighting!E9+TUM_default_S2_Treatm!J5*Weighting!E10+TUM_default_S2_Treatm!K5*Weighting!E11+TUM_default_S2_Treatm!L5*Weighting!E12+TUM_default_S2_Treatm!M5*Weighting!E13+TUM_default_S2_Treatm!N5*Weighting!E14+TUM_default_S2_Treatm!O5*Weighting!E15+TUM_default_S2_Treatm!P5*Weighting!E16+TUM_default_S2_Treatm!Q5*Weighting!E17</f>
        <v>0.12708085940778657</v>
      </c>
      <c r="F5" s="6">
        <f ca="1">+TUM_default_S2_Treatm!B5*Weighting!F2+TUM_default_S2_Treatm!C5*Weighting!F3+TUM_default_S2_Treatm!D5*Weighting!F4+TUM_default_S2_Treatm!E5*Weighting!F5+TUM_default_S2_Treatm!F5*Weighting!F6+TUM_default_S2_Treatm!G5*Weighting!F7+TUM_default_S2_Treatm!H5*Weighting!F8+TUM_default_S2_Treatm!I5*Weighting!F9+TUM_default_S2_Treatm!J5*Weighting!F10+TUM_default_S2_Treatm!K5*Weighting!F11+TUM_default_S2_Treatm!L5*Weighting!F12+TUM_default_S2_Treatm!M5*Weighting!F13+TUM_default_S2_Treatm!N5*Weighting!F14+TUM_default_S2_Treatm!O5*Weighting!F15+TUM_default_S2_Treatm!P5*Weighting!F16+TUM_default_S2_Treatm!Q5*Weighting!F17</f>
        <v>0.25830502679221651</v>
      </c>
      <c r="G5" s="6">
        <f>+TUM_default_S2_Treatm!B5*Weighting!G2+TUM_default_S2_Treatm!C5*Weighting!G3+TUM_default_S2_Treatm!D5*Weighting!G4+TUM_default_S2_Treatm!E5*Weighting!G5+TUM_default_S2_Treatm!F5*Weighting!G6+TUM_default_S2_Treatm!G5*Weighting!G7+TUM_default_S2_Treatm!H5*Weighting!G8+TUM_default_S2_Treatm!I5*Weighting!G9+TUM_default_S2_Treatm!J5*Weighting!G10+TUM_default_S2_Treatm!K5*Weighting!G11+TUM_default_S2_Treatm!L5*Weighting!G12+TUM_default_S2_Treatm!M5*Weighting!G13+TUM_default_S2_Treatm!N5*Weighting!G14+TUM_default_S2_Treatm!O5*Weighting!G15+TUM_default_S2_Treatm!P5*Weighting!G16+TUM_default_S2_Treatm!Q5*Weighting!G17</f>
        <v>0.12388324194821809</v>
      </c>
      <c r="H5" s="6">
        <f>+TUM_default_S2_Treatm!B5*Weighting!H2+TUM_default_S2_Treatm!C5*Weighting!H3+TUM_default_S2_Treatm!D5*Weighting!H4+TUM_default_S2_Treatm!E5*Weighting!H5+TUM_default_S2_Treatm!F5*Weighting!H6+TUM_default_S2_Treatm!G5*Weighting!H7+TUM_default_S2_Treatm!H5*Weighting!H8+TUM_default_S2_Treatm!I5*Weighting!H9+TUM_default_S2_Treatm!J5*Weighting!H10+TUM_default_S2_Treatm!K5*Weighting!H11+TUM_default_S2_Treatm!L5*Weighting!H12+TUM_default_S2_Treatm!M5*Weighting!H13+TUM_default_S2_Treatm!N5*Weighting!H14+TUM_default_S2_Treatm!O5*Weighting!H15+TUM_default_S2_Treatm!P5*Weighting!H16+TUM_default_S2_Treatm!Q5*Weighting!H17</f>
        <v>0.11179834852337626</v>
      </c>
      <c r="I5" s="6">
        <f>+TUM_default_S2_Treatm!B5*Weighting!I2+TUM_default_S2_Treatm!C5*Weighting!I3+TUM_default_S2_Treatm!D5*Weighting!I4+TUM_default_S2_Treatm!E5*Weighting!I5+TUM_default_S2_Treatm!F5*Weighting!I6+TUM_default_S2_Treatm!G5*Weighting!I7+TUM_default_S2_Treatm!H5*Weighting!I8+TUM_default_S2_Treatm!I5*Weighting!I9+TUM_default_S2_Treatm!J5*Weighting!I10+TUM_default_S2_Treatm!K5*Weighting!I11+TUM_default_S2_Treatm!L5*Weighting!I12+TUM_default_S2_Treatm!M5*Weighting!I13+TUM_default_S2_Treatm!N5*Weighting!I14+TUM_default_S2_Treatm!O5*Weighting!I15+TUM_default_S2_Treatm!P5*Weighting!I16+TUM_default_S2_Treatm!Q5*Weighting!I17</f>
        <v>0.1268156869993198</v>
      </c>
      <c r="J5" s="6">
        <f>+TUM_default_S2_Treatm!B5*Weighting!J2+TUM_default_S2_Treatm!C5*Weighting!J3+TUM_default_S2_Treatm!D5*Weighting!J4+TUM_default_S2_Treatm!E5*Weighting!J5+TUM_default_S2_Treatm!F5*Weighting!J6+TUM_default_S2_Treatm!G5*Weighting!J7+TUM_default_S2_Treatm!H5*Weighting!J8+TUM_default_S2_Treatm!I5*Weighting!J9+TUM_default_S2_Treatm!J5*Weighting!J10+TUM_default_S2_Treatm!K5*Weighting!J11+TUM_default_S2_Treatm!L5*Weighting!J12+TUM_default_S2_Treatm!M5*Weighting!J13+TUM_default_S2_Treatm!N5*Weighting!J14+TUM_default_S2_Treatm!O5*Weighting!J15+TUM_default_S2_Treatm!P5*Weighting!J16+TUM_default_S2_Treatm!Q5*Weighting!J17</f>
        <v>0.11315170343373905</v>
      </c>
      <c r="K5" s="6">
        <f>+TUM_default_S2_Treatm!B5*Weighting!K2+TUM_default_S2_Treatm!C5*Weighting!K3+TUM_default_S2_Treatm!D5*Weighting!K4+TUM_default_S2_Treatm!E5*Weighting!K5+TUM_default_S2_Treatm!F5*Weighting!K6+TUM_default_S2_Treatm!G5*Weighting!K7+TUM_default_S2_Treatm!H5*Weighting!K8+TUM_default_S2_Treatm!I5*Weighting!K9+TUM_default_S2_Treatm!J5*Weighting!K10+TUM_default_S2_Treatm!K5*Weighting!K11+TUM_default_S2_Treatm!L5*Weighting!K12+TUM_default_S2_Treatm!M5*Weighting!K13+TUM_default_S2_Treatm!N5*Weighting!K14+TUM_default_S2_Treatm!O5*Weighting!K15+TUM_default_S2_Treatm!P5*Weighting!K16+TUM_default_S2_Treatm!Q5*Weighting!K17</f>
        <v>0.11669979898367738</v>
      </c>
      <c r="L5" s="6">
        <f>+TUM_default_S2_Treatm!B5*Weighting!L2+TUM_default_S2_Treatm!C5*Weighting!L3+TUM_default_S2_Treatm!D5*Weighting!L4+TUM_default_S2_Treatm!E5*Weighting!L5+TUM_default_S2_Treatm!F5*Weighting!L6+TUM_default_S2_Treatm!G5*Weighting!L7+TUM_default_S2_Treatm!H5*Weighting!L8+TUM_default_S2_Treatm!I5*Weighting!L9+TUM_default_S2_Treatm!J5*Weighting!L10+TUM_default_S2_Treatm!K5*Weighting!L11+TUM_default_S2_Treatm!L5*Weighting!L12+TUM_default_S2_Treatm!M5*Weighting!L13+TUM_default_S2_Treatm!N5*Weighting!L14+TUM_default_S2_Treatm!O5*Weighting!L15+TUM_default_S2_Treatm!P5*Weighting!L16+TUM_default_S2_Treatm!Q5*Weighting!L17</f>
        <v>0.13266911911295826</v>
      </c>
      <c r="M5" s="6">
        <f>+TUM_default_S2_Treatm!B5*Weighting!M2+TUM_default_S2_Treatm!C5*Weighting!M3+TUM_default_S2_Treatm!D5*Weighting!M4+TUM_default_S2_Treatm!E5*Weighting!M5+TUM_default_S2_Treatm!F5*Weighting!M6+TUM_default_S2_Treatm!G5*Weighting!M7+TUM_default_S2_Treatm!H5*Weighting!M8+TUM_default_S2_Treatm!I5*Weighting!M9+TUM_default_S2_Treatm!J5*Weighting!M10+TUM_default_S2_Treatm!K5*Weighting!M11+TUM_default_S2_Treatm!L5*Weighting!M12+TUM_default_S2_Treatm!M5*Weighting!M13+TUM_default_S2_Treatm!N5*Weighting!M14+TUM_default_S2_Treatm!O5*Weighting!M15+TUM_default_S2_Treatm!P5*Weighting!M16+TUM_default_S2_Treatm!Q5*Weighting!M17</f>
        <v>9.2126090558395726E-3</v>
      </c>
      <c r="N5" s="6">
        <f>+TUM_default_S2_Treatm!B5*Weighting!N2+TUM_default_S2_Treatm!C5*Weighting!N3+TUM_default_S2_Treatm!D5*Weighting!N4+TUM_default_S2_Treatm!E5*Weighting!N5+TUM_default_S2_Treatm!F5*Weighting!N6+TUM_default_S2_Treatm!G5*Weighting!N7+TUM_default_S2_Treatm!H5*Weighting!N8+TUM_default_S2_Treatm!I5*Weighting!N9+TUM_default_S2_Treatm!J5*Weighting!N10+TUM_default_S2_Treatm!K5*Weighting!N11+TUM_default_S2_Treatm!L5*Weighting!N12+TUM_default_S2_Treatm!M5*Weighting!N13+TUM_default_S2_Treatm!N5*Weighting!N14+TUM_default_S2_Treatm!O5*Weighting!N15+TUM_default_S2_Treatm!P5*Weighting!N16+TUM_default_S2_Treatm!Q5*Weighting!N17</f>
        <v>0.66565665637137317</v>
      </c>
      <c r="O5" s="6">
        <f>+TUM_default_S2_Treatm!B5*Weighting!O2+TUM_default_S2_Treatm!C5*Weighting!O3+TUM_default_S2_Treatm!D5*Weighting!O4+TUM_default_S2_Treatm!E5*Weighting!O5+TUM_default_S2_Treatm!F5*Weighting!O6+TUM_default_S2_Treatm!G5*Weighting!O7+TUM_default_S2_Treatm!H5*Weighting!O8+TUM_default_S2_Treatm!I5*Weighting!O9+TUM_default_S2_Treatm!J5*Weighting!O10+TUM_default_S2_Treatm!K5*Weighting!O11+TUM_default_S2_Treatm!L5*Weighting!O12+TUM_default_S2_Treatm!M5*Weighting!O13+TUM_default_S2_Treatm!N5*Weighting!O14+TUM_default_S2_Treatm!O5*Weighting!O15+TUM_default_S2_Treatm!P5*Weighting!O16+TUM_default_S2_Treatm!Q5*Weighting!O17</f>
        <v>0.15245949113044269</v>
      </c>
      <c r="P5" s="6">
        <f>+TUM_default_S2_Treatm!B5*Weighting!P2+TUM_default_S2_Treatm!C5*Weighting!P3+TUM_default_S2_Treatm!D5*Weighting!P4+TUM_default_S2_Treatm!E5*Weighting!P5+TUM_default_S2_Treatm!F5*Weighting!P6+TUM_default_S2_Treatm!G5*Weighting!P7+TUM_default_S2_Treatm!H5*Weighting!P8+TUM_default_S2_Treatm!I5*Weighting!P9+TUM_default_S2_Treatm!J5*Weighting!P10+TUM_default_S2_Treatm!K5*Weighting!P11+TUM_default_S2_Treatm!L5*Weighting!P12+TUM_default_S2_Treatm!M5*Weighting!P13+TUM_default_S2_Treatm!N5*Weighting!P14+TUM_default_S2_Treatm!O5*Weighting!P15+TUM_default_S2_Treatm!P5*Weighting!P16+TUM_default_S2_Treatm!Q5*Weighting!P17</f>
        <v>0.14646536938177399</v>
      </c>
      <c r="Q5" s="6">
        <f>+TUM_default_S2_Treatm!B5*Weighting!Q2+TUM_default_S2_Treatm!C5*Weighting!Q3+TUM_default_S2_Treatm!D5*Weighting!Q4+TUM_default_S2_Treatm!E5*Weighting!Q5+TUM_default_S2_Treatm!F5*Weighting!Q6+TUM_default_S2_Treatm!G5*Weighting!Q7+TUM_default_S2_Treatm!H5*Weighting!Q8+TUM_default_S2_Treatm!I5*Weighting!Q9+TUM_default_S2_Treatm!J5*Weighting!Q10+TUM_default_S2_Treatm!K5*Weighting!Q11+TUM_default_S2_Treatm!L5*Weighting!Q12+TUM_default_S2_Treatm!M5*Weighting!Q13+TUM_default_S2_Treatm!N5*Weighting!Q14+TUM_default_S2_Treatm!O5*Weighting!Q15+TUM_default_S2_Treatm!P5*Weighting!Q16+TUM_default_S2_Treatm!Q5*Weighting!Q17</f>
        <v>1.5155871042127098E-2</v>
      </c>
      <c r="R5" s="6">
        <f>+TUM_default_S2_Treatm!B5*Weighting!R2+TUM_default_S2_Treatm!C5*Weighting!R3+TUM_default_S2_Treatm!D5*Weighting!R4+TUM_default_S2_Treatm!E5*Weighting!R5+TUM_default_S2_Treatm!F5*Weighting!R6+TUM_default_S2_Treatm!G5*Weighting!R7+TUM_default_S2_Treatm!H5*Weighting!R8+TUM_default_S2_Treatm!I5*Weighting!R9+TUM_default_S2_Treatm!J5*Weighting!R10+TUM_default_S2_Treatm!K5*Weighting!R11+TUM_default_S2_Treatm!L5*Weighting!R12+TUM_default_S2_Treatm!M5*Weighting!R13+TUM_default_S2_Treatm!N5*Weighting!R14+TUM_default_S2_Treatm!O5*Weighting!R15+TUM_default_S2_Treatm!P5*Weighting!R16+TUM_default_S2_Treatm!Q5*Weighting!R17</f>
        <v>0.1378702467741485</v>
      </c>
      <c r="S5" s="6">
        <f>+TUM_default_S2_Treatm!B5*Weighting!S2+TUM_default_S2_Treatm!C5*Weighting!S3+TUM_default_S2_Treatm!D5*Weighting!S4+TUM_default_S2_Treatm!E5*Weighting!S5+TUM_default_S2_Treatm!F5*Weighting!S6+TUM_default_S2_Treatm!G5*Weighting!S7+TUM_default_S2_Treatm!H5*Weighting!S8+TUM_default_S2_Treatm!I5*Weighting!S9+TUM_default_S2_Treatm!J5*Weighting!S10+TUM_default_S2_Treatm!K5*Weighting!S11+TUM_default_S2_Treatm!L5*Weighting!S12+TUM_default_S2_Treatm!M5*Weighting!S13+TUM_default_S2_Treatm!N5*Weighting!S14+TUM_default_S2_Treatm!O5*Weighting!S15+TUM_default_S2_Treatm!P5*Weighting!S16+TUM_default_S2_Treatm!Q5*Weighting!S17</f>
        <v>9.5657022904854089E-2</v>
      </c>
      <c r="T5" s="6">
        <f>+TUM_default_S2_Treatm!B5*Weighting!T2+TUM_default_S2_Treatm!C5*Weighting!T3+TUM_default_S2_Treatm!D5*Weighting!T4+TUM_default_S2_Treatm!E5*Weighting!T5+TUM_default_S2_Treatm!F5*Weighting!T6+TUM_default_S2_Treatm!G5*Weighting!T7+TUM_default_S2_Treatm!H5*Weighting!T8+TUM_default_S2_Treatm!I5*Weighting!T9+TUM_default_S2_Treatm!J5*Weighting!T10+TUM_default_S2_Treatm!K5*Weighting!T11+TUM_default_S2_Treatm!L5*Weighting!T12+TUM_default_S2_Treatm!M5*Weighting!T13+TUM_default_S2_Treatm!N5*Weighting!T14+TUM_default_S2_Treatm!O5*Weighting!T15+TUM_default_S2_Treatm!P5*Weighting!T16+TUM_default_S2_Treatm!Q5*Weighting!T17</f>
        <v>0.1043590594460275</v>
      </c>
      <c r="U5" s="6">
        <f>+TUM_default_S2_Treatm!B5*Weighting!U2+TUM_default_S2_Treatm!C5*Weighting!U3+TUM_default_S2_Treatm!D5*Weighting!U4+TUM_default_S2_Treatm!E5*Weighting!U5+TUM_default_S2_Treatm!F5*Weighting!U6+TUM_default_S2_Treatm!G5*Weighting!U7+TUM_default_S2_Treatm!H5*Weighting!U8+TUM_default_S2_Treatm!I5*Weighting!U9+TUM_default_S2_Treatm!J5*Weighting!U10+TUM_default_S2_Treatm!K5*Weighting!U11+TUM_default_S2_Treatm!L5*Weighting!U12+TUM_default_S2_Treatm!M5*Weighting!U13+TUM_default_S2_Treatm!N5*Weighting!U14+TUM_default_S2_Treatm!O5*Weighting!U15+TUM_default_S2_Treatm!P5*Weighting!U16+TUM_default_S2_Treatm!Q5*Weighting!U17</f>
        <v>1.3601865554152593E-2</v>
      </c>
      <c r="V5" s="6">
        <f>+TUM_default_S2_Treatm!B5*Weighting!V2+TUM_default_S2_Treatm!C5*Weighting!V3+TUM_default_S2_Treatm!D5*Weighting!V4+TUM_default_S2_Treatm!E5*Weighting!V5+TUM_default_S2_Treatm!F5*Weighting!V6+TUM_default_S2_Treatm!G5*Weighting!V7+TUM_default_S2_Treatm!H5*Weighting!V8+TUM_default_S2_Treatm!I5*Weighting!V9+TUM_default_S2_Treatm!J5*Weighting!V10+TUM_default_S2_Treatm!K5*Weighting!V11+TUM_default_S2_Treatm!L5*Weighting!V12+TUM_default_S2_Treatm!M5*Weighting!V13+TUM_default_S2_Treatm!N5*Weighting!V14+TUM_default_S2_Treatm!O5*Weighting!V15+TUM_default_S2_Treatm!P5*Weighting!V16+TUM_default_S2_Treatm!Q5*Weighting!V17</f>
        <v>6.8570086731165728E-2</v>
      </c>
      <c r="W5" s="6">
        <f>+TUM_default_S2_Treatm!B5*Weighting!W2+TUM_default_S2_Treatm!C5*Weighting!W3+TUM_default_S2_Treatm!D5*Weighting!W4+TUM_default_S2_Treatm!E5*Weighting!W5+TUM_default_S2_Treatm!F5*Weighting!W6+TUM_default_S2_Treatm!G5*Weighting!W7+TUM_default_S2_Treatm!H5*Weighting!W8+TUM_default_S2_Treatm!I5*Weighting!W9+TUM_default_S2_Treatm!J5*Weighting!W10+TUM_default_S2_Treatm!K5*Weighting!W11+TUM_default_S2_Treatm!L5*Weighting!W12+TUM_default_S2_Treatm!M5*Weighting!W13+TUM_default_S2_Treatm!N5*Weighting!W14+TUM_default_S2_Treatm!O5*Weighting!W15+TUM_default_S2_Treatm!P5*Weighting!W16+TUM_default_S2_Treatm!Q5*Weighting!W17</f>
        <v>0.11318762293809971</v>
      </c>
      <c r="X5" s="6">
        <f>+TUM_default_S2_Treatm!B5*Weighting!X2+TUM_default_S2_Treatm!C5*Weighting!X3+TUM_default_S2_Treatm!D5*Weighting!X4+TUM_default_S2_Treatm!E5*Weighting!X5+TUM_default_S2_Treatm!F5*Weighting!X6+TUM_default_S2_Treatm!G5*Weighting!X7+TUM_default_S2_Treatm!H5*Weighting!X8+TUM_default_S2_Treatm!I5*Weighting!X9+TUM_default_S2_Treatm!J5*Weighting!X10+TUM_default_S2_Treatm!K5*Weighting!X11+TUM_default_S2_Treatm!L5*Weighting!X12+TUM_default_S2_Treatm!M5*Weighting!X13+TUM_default_S2_Treatm!N5*Weighting!X14+TUM_default_S2_Treatm!O5*Weighting!X15+TUM_default_S2_Treatm!P5*Weighting!X16+TUM_default_S2_Treatm!Q5*Weighting!X17</f>
        <v>3.672249568055027E-2</v>
      </c>
      <c r="Y5" s="6">
        <f>+TUM_default_S2_Treatm!B5*Weighting!Y2+TUM_default_S2_Treatm!C5*Weighting!Y3+TUM_default_S2_Treatm!D5*Weighting!Y4+TUM_default_S2_Treatm!E5*Weighting!Y5+TUM_default_S2_Treatm!F5*Weighting!Y6+TUM_default_S2_Treatm!G5*Weighting!Y7+TUM_default_S2_Treatm!H5*Weighting!Y8+TUM_default_S2_Treatm!I5*Weighting!Y9+TUM_default_S2_Treatm!J5*Weighting!Y10+TUM_default_S2_Treatm!K5*Weighting!Y11+TUM_default_S2_Treatm!L5*Weighting!Y12+TUM_default_S2_Treatm!M5*Weighting!Y13+TUM_default_S2_Treatm!N5*Weighting!Y14+TUM_default_S2_Treatm!O5*Weighting!Y15+TUM_default_S2_Treatm!P5*Weighting!Y16+TUM_default_S2_Treatm!Q5*Weighting!Y17</f>
        <v>7.5028422900465944E-3</v>
      </c>
      <c r="Z5" s="6">
        <f>+TUM_default_S2_Treatm!B5*Weighting!Z2+TUM_default_S2_Treatm!C5*Weighting!Z3+TUM_default_S2_Treatm!D5*Weighting!Z4+TUM_default_S2_Treatm!E5*Weighting!Z5+TUM_default_S2_Treatm!F5*Weighting!Z6+TUM_default_S2_Treatm!G5*Weighting!Z7+TUM_default_S2_Treatm!H5*Weighting!Z8+TUM_default_S2_Treatm!I5*Weighting!Z9+TUM_default_S2_Treatm!J5*Weighting!Z10+TUM_default_S2_Treatm!K5*Weighting!Z11+TUM_default_S2_Treatm!L5*Weighting!Z12+TUM_default_S2_Treatm!M5*Weighting!Z13+TUM_default_S2_Treatm!N5*Weighting!Z14+TUM_default_S2_Treatm!O5*Weighting!Z15+TUM_default_S2_Treatm!P5*Weighting!Z16+TUM_default_S2_Treatm!Q5*Weighting!Z17</f>
        <v>3.5367180437687752E-2</v>
      </c>
      <c r="AA5" s="6">
        <f>+TUM_default_S2_Treatm!B5*Weighting!AA2+TUM_default_S2_Treatm!C5*Weighting!AA3+TUM_default_S2_Treatm!D5*Weighting!AA4+TUM_default_S2_Treatm!E5*Weighting!AA5+TUM_default_S2_Treatm!F5*Weighting!AA6+TUM_default_S2_Treatm!G5*Weighting!AA7+TUM_default_S2_Treatm!H5*Weighting!AA8+TUM_default_S2_Treatm!I5*Weighting!AA9+TUM_default_S2_Treatm!J5*Weighting!AA10+TUM_default_S2_Treatm!K5*Weighting!AA11+TUM_default_S2_Treatm!L5*Weighting!AA12+TUM_default_S2_Treatm!M5*Weighting!AA13+TUM_default_S2_Treatm!N5*Weighting!AA14+TUM_default_S2_Treatm!O5*Weighting!AA15+TUM_default_S2_Treatm!P5*Weighting!AA16+TUM_default_S2_Treatm!Q5*Weighting!AA17</f>
        <v>0.2476743323202418</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efault_S2_Util!B2*Weighting!B2+TUM_default_S2_Util!C2*Weighting!B3+TUM_default_S2_Util!D2*Weighting!B4+TUM_default_S2_Util!E2*Weighting!B5+TUM_default_S2_Util!F2*Weighting!B6+TUM_default_S2_Util!G2*Weighting!B7+TUM_default_S2_Util!H2*Weighting!B8+TUM_default_S2_Util!I2*Weighting!B9+TUM_default_S2_Util!J2*Weighting!B10+TUM_default_S2_Util!K2*Weighting!B11+TUM_default_S2_Util!L2*Weighting!B12+TUM_default_S2_Util!M2*Weighting!B13+TUM_default_S2_Util!N2*Weighting!B14+TUM_default_S2_Util!O2*Weighting!B15+TUM_default_S2_Util!P2*Weighting!B16+TUM_default_S2_Util!Q2*Weighting!B17</f>
        <v>-0.16195013604764769</v>
      </c>
      <c r="C2" s="6">
        <f ca="1">+TUM_default_S2_Util!B2*Weighting!C2+TUM_default_S2_Util!C2*Weighting!C3+TUM_default_S2_Util!D2*Weighting!C4+TUM_default_S2_Util!E2*Weighting!C5+TUM_default_S2_Util!F2*Weighting!C6+TUM_default_S2_Util!G2*Weighting!C7+TUM_default_S2_Util!H2*Weighting!C8+TUM_default_S2_Util!I2*Weighting!C9+TUM_default_S2_Util!J2*Weighting!C10+TUM_default_S2_Util!K2*Weighting!C11+TUM_default_S2_Util!L2*Weighting!C12+TUM_default_S2_Util!M2*Weighting!C13+TUM_default_S2_Util!N2*Weighting!C14+TUM_default_S2_Util!O2*Weighting!C15+TUM_default_S2_Util!P2*Weighting!C16+TUM_default_S2_Util!Q2*Weighting!C17</f>
        <v>-0.13900885921811501</v>
      </c>
      <c r="D2" s="6">
        <f ca="1">+TUM_default_S2_Util!B2*Weighting!D2+TUM_default_S2_Util!C2*Weighting!D3+TUM_default_S2_Util!D2*Weighting!D4+TUM_default_S2_Util!E2*Weighting!D5+TUM_default_S2_Util!F2*Weighting!D6+TUM_default_S2_Util!G2*Weighting!D7+TUM_default_S2_Util!H2*Weighting!D8+TUM_default_S2_Util!I2*Weighting!D9+TUM_default_S2_Util!J2*Weighting!D10+TUM_default_S2_Util!K2*Weighting!D11+TUM_default_S2_Util!L2*Weighting!D12+TUM_default_S2_Util!M2*Weighting!D13+TUM_default_S2_Util!N2*Weighting!D14+TUM_default_S2_Util!O2*Weighting!D15+TUM_default_S2_Util!P2*Weighting!D16+TUM_default_S2_Util!Q2*Weighting!D17</f>
        <v>-0.16119015609104106</v>
      </c>
      <c r="E2" s="6">
        <f ca="1">+TUM_default_S2_Util!B2*Weighting!E2+TUM_default_S2_Util!C2*Weighting!E3+TUM_default_S2_Util!D2*Weighting!E4+TUM_default_S2_Util!E2*Weighting!E5+TUM_default_S2_Util!F2*Weighting!E6+TUM_default_S2_Util!G2*Weighting!E7+TUM_default_S2_Util!H2*Weighting!E8+TUM_default_S2_Util!I2*Weighting!E9+TUM_default_S2_Util!J2*Weighting!E10+TUM_default_S2_Util!K2*Weighting!E11+TUM_default_S2_Util!L2*Weighting!E12+TUM_default_S2_Util!M2*Weighting!E13+TUM_default_S2_Util!N2*Weighting!E14+TUM_default_S2_Util!O2*Weighting!E15+TUM_default_S2_Util!P2*Weighting!E16+TUM_default_S2_Util!Q2*Weighting!E17</f>
        <v>-9.3672601922311957E-2</v>
      </c>
      <c r="F2" s="6">
        <f ca="1">+TUM_default_S2_Util!B2*Weighting!F2+TUM_default_S2_Util!C2*Weighting!F3+TUM_default_S2_Util!D2*Weighting!F4+TUM_default_S2_Util!E2*Weighting!F5+TUM_default_S2_Util!F2*Weighting!F6+TUM_default_S2_Util!G2*Weighting!F7+TUM_default_S2_Util!H2*Weighting!F8+TUM_default_S2_Util!I2*Weighting!F9+TUM_default_S2_Util!J2*Weighting!F10+TUM_default_S2_Util!K2*Weighting!F11+TUM_default_S2_Util!L2*Weighting!F12+TUM_default_S2_Util!M2*Weighting!F13+TUM_default_S2_Util!N2*Weighting!F14+TUM_default_S2_Util!O2*Weighting!F15+TUM_default_S2_Util!P2*Weighting!F16+TUM_default_S2_Util!Q2*Weighting!F17</f>
        <v>-0.1459655469840532</v>
      </c>
      <c r="G2" s="6">
        <f>+TUM_default_S2_Util!B2*Weighting!G2+TUM_default_S2_Util!C2*Weighting!G3+TUM_default_S2_Util!D2*Weighting!G4+TUM_default_S2_Util!E2*Weighting!G5+TUM_default_S2_Util!F2*Weighting!G6+TUM_default_S2_Util!G2*Weighting!G7+TUM_default_S2_Util!H2*Weighting!G8+TUM_default_S2_Util!I2*Weighting!G9+TUM_default_S2_Util!J2*Weighting!G10+TUM_default_S2_Util!K2*Weighting!G11+TUM_default_S2_Util!L2*Weighting!G12+TUM_default_S2_Util!M2*Weighting!G13+TUM_default_S2_Util!N2*Weighting!G14+TUM_default_S2_Util!O2*Weighting!G15+TUM_default_S2_Util!P2*Weighting!G16+TUM_default_S2_Util!Q2*Weighting!G17</f>
        <v>-6.8794376705956131E-2</v>
      </c>
      <c r="H2" s="6">
        <f>+TUM_default_S2_Util!B2*Weighting!H2+TUM_default_S2_Util!C2*Weighting!H3+TUM_default_S2_Util!D2*Weighting!H4+TUM_default_S2_Util!E2*Weighting!H5+TUM_default_S2_Util!F2*Weighting!H6+TUM_default_S2_Util!G2*Weighting!H7+TUM_default_S2_Util!H2*Weighting!H8+TUM_default_S2_Util!I2*Weighting!H9+TUM_default_S2_Util!J2*Weighting!H10+TUM_default_S2_Util!K2*Weighting!H11+TUM_default_S2_Util!L2*Weighting!H12+TUM_default_S2_Util!M2*Weighting!H13+TUM_default_S2_Util!N2*Weighting!H14+TUM_default_S2_Util!O2*Weighting!H15+TUM_default_S2_Util!P2*Weighting!H16+TUM_default_S2_Util!Q2*Weighting!H17</f>
        <v>-8.0353430177549645E-2</v>
      </c>
      <c r="I2" s="6">
        <f>+TUM_default_S2_Util!B2*Weighting!I2+TUM_default_S2_Util!C2*Weighting!I3+TUM_default_S2_Util!D2*Weighting!I4+TUM_default_S2_Util!E2*Weighting!I5+TUM_default_S2_Util!F2*Weighting!I6+TUM_default_S2_Util!G2*Weighting!I7+TUM_default_S2_Util!H2*Weighting!I8+TUM_default_S2_Util!I2*Weighting!I9+TUM_default_S2_Util!J2*Weighting!I10+TUM_default_S2_Util!K2*Weighting!I11+TUM_default_S2_Util!L2*Weighting!I12+TUM_default_S2_Util!M2*Weighting!I13+TUM_default_S2_Util!N2*Weighting!I14+TUM_default_S2_Util!O2*Weighting!I15+TUM_default_S2_Util!P2*Weighting!I16+TUM_default_S2_Util!Q2*Weighting!I17</f>
        <v>-6.9115480527888296E-2</v>
      </c>
      <c r="J2" s="6">
        <f>+TUM_default_S2_Util!B2*Weighting!J2+TUM_default_S2_Util!C2*Weighting!J3+TUM_default_S2_Util!D2*Weighting!J4+TUM_default_S2_Util!E2*Weighting!J5+TUM_default_S2_Util!F2*Weighting!J6+TUM_default_S2_Util!G2*Weighting!J7+TUM_default_S2_Util!H2*Weighting!J8+TUM_default_S2_Util!I2*Weighting!J9+TUM_default_S2_Util!J2*Weighting!J10+TUM_default_S2_Util!K2*Weighting!J11+TUM_default_S2_Util!L2*Weighting!J12+TUM_default_S2_Util!M2*Weighting!J13+TUM_default_S2_Util!N2*Weighting!J14+TUM_default_S2_Util!O2*Weighting!J15+TUM_default_S2_Util!P2*Weighting!J16+TUM_default_S2_Util!Q2*Weighting!J17</f>
        <v>-6.2964075098227906E-2</v>
      </c>
      <c r="K2" s="6">
        <f>+TUM_default_S2_Util!B2*Weighting!K2+TUM_default_S2_Util!C2*Weighting!K3+TUM_default_S2_Util!D2*Weighting!K4+TUM_default_S2_Util!E2*Weighting!K5+TUM_default_S2_Util!F2*Weighting!K6+TUM_default_S2_Util!G2*Weighting!K7+TUM_default_S2_Util!H2*Weighting!K8+TUM_default_S2_Util!I2*Weighting!K9+TUM_default_S2_Util!J2*Weighting!K10+TUM_default_S2_Util!K2*Weighting!K11+TUM_default_S2_Util!L2*Weighting!K12+TUM_default_S2_Util!M2*Weighting!K13+TUM_default_S2_Util!N2*Weighting!K14+TUM_default_S2_Util!O2*Weighting!K15+TUM_default_S2_Util!P2*Weighting!K16+TUM_default_S2_Util!Q2*Weighting!K17</f>
        <v>-6.7106687355199632E-2</v>
      </c>
      <c r="L2" s="6">
        <f>+TUM_default_S2_Util!B2*Weighting!L2+TUM_default_S2_Util!C2*Weighting!L3+TUM_default_S2_Util!D2*Weighting!L4+TUM_default_S2_Util!E2*Weighting!L5+TUM_default_S2_Util!F2*Weighting!L6+TUM_default_S2_Util!G2*Weighting!L7+TUM_default_S2_Util!H2*Weighting!L8+TUM_default_S2_Util!I2*Weighting!L9+TUM_default_S2_Util!J2*Weighting!L10+TUM_default_S2_Util!K2*Weighting!L11+TUM_default_S2_Util!L2*Weighting!L12+TUM_default_S2_Util!M2*Weighting!L13+TUM_default_S2_Util!N2*Weighting!L14+TUM_default_S2_Util!O2*Weighting!L15+TUM_default_S2_Util!P2*Weighting!L16+TUM_default_S2_Util!Q2*Weighting!L17</f>
        <v>-0.1493227938942874</v>
      </c>
      <c r="M2" s="6">
        <f>+TUM_default_S2_Util!B2*Weighting!M2+TUM_default_S2_Util!C2*Weighting!M3+TUM_default_S2_Util!D2*Weighting!M4+TUM_default_S2_Util!E2*Weighting!M5+TUM_default_S2_Util!F2*Weighting!M6+TUM_default_S2_Util!G2*Weighting!M7+TUM_default_S2_Util!H2*Weighting!M8+TUM_default_S2_Util!I2*Weighting!M9+TUM_default_S2_Util!J2*Weighting!M10+TUM_default_S2_Util!K2*Weighting!M11+TUM_default_S2_Util!L2*Weighting!M12+TUM_default_S2_Util!M2*Weighting!M13+TUM_default_S2_Util!N2*Weighting!M14+TUM_default_S2_Util!O2*Weighting!M15+TUM_default_S2_Util!P2*Weighting!M16+TUM_default_S2_Util!Q2*Weighting!M17</f>
        <v>-5.5013436866196783E-3</v>
      </c>
      <c r="N2" s="6">
        <f>+TUM_default_S2_Util!B2*Weighting!N2+TUM_default_S2_Util!C2*Weighting!N3+TUM_default_S2_Util!D2*Weighting!N4+TUM_default_S2_Util!E2*Weighting!N5+TUM_default_S2_Util!F2*Weighting!N6+TUM_default_S2_Util!G2*Weighting!N7+TUM_default_S2_Util!H2*Weighting!N8+TUM_default_S2_Util!I2*Weighting!N9+TUM_default_S2_Util!J2*Weighting!N10+TUM_default_S2_Util!K2*Weighting!N11+TUM_default_S2_Util!L2*Weighting!N12+TUM_default_S2_Util!M2*Weighting!N13+TUM_default_S2_Util!N2*Weighting!N14+TUM_default_S2_Util!O2*Weighting!N15+TUM_default_S2_Util!P2*Weighting!N16+TUM_default_S2_Util!Q2*Weighting!N17</f>
        <v>-0.30305249340437157</v>
      </c>
      <c r="O2" s="6">
        <f>+TUM_default_S2_Util!B2*Weighting!O2+TUM_default_S2_Util!C2*Weighting!O3+TUM_default_S2_Util!D2*Weighting!O4+TUM_default_S2_Util!E2*Weighting!O5+TUM_default_S2_Util!F2*Weighting!O6+TUM_default_S2_Util!G2*Weighting!O7+TUM_default_S2_Util!H2*Weighting!O8+TUM_default_S2_Util!I2*Weighting!O9+TUM_default_S2_Util!J2*Weighting!O10+TUM_default_S2_Util!K2*Weighting!O11+TUM_default_S2_Util!L2*Weighting!O12+TUM_default_S2_Util!M2*Weighting!O13+TUM_default_S2_Util!N2*Weighting!O14+TUM_default_S2_Util!O2*Weighting!O15+TUM_default_S2_Util!P2*Weighting!O16+TUM_default_S2_Util!Q2*Weighting!O17</f>
        <v>-6.1010471208780524E-2</v>
      </c>
      <c r="P2" s="6">
        <f>+TUM_default_S2_Util!B2*Weighting!P2+TUM_default_S2_Util!C2*Weighting!P3+TUM_default_S2_Util!D2*Weighting!P4+TUM_default_S2_Util!E2*Weighting!P5+TUM_default_S2_Util!F2*Weighting!P6+TUM_default_S2_Util!G2*Weighting!P7+TUM_default_S2_Util!H2*Weighting!P8+TUM_default_S2_Util!I2*Weighting!P9+TUM_default_S2_Util!J2*Weighting!P10+TUM_default_S2_Util!K2*Weighting!P11+TUM_default_S2_Util!L2*Weighting!P12+TUM_default_S2_Util!M2*Weighting!P13+TUM_default_S2_Util!N2*Weighting!P14+TUM_default_S2_Util!O2*Weighting!P15+TUM_default_S2_Util!P2*Weighting!P16+TUM_default_S2_Util!Q2*Weighting!P17</f>
        <v>-1.803120145404281E-2</v>
      </c>
      <c r="Q2" s="6">
        <f>+TUM_default_S2_Util!B2*Weighting!Q2+TUM_default_S2_Util!C2*Weighting!Q3+TUM_default_S2_Util!D2*Weighting!Q4+TUM_default_S2_Util!E2*Weighting!Q5+TUM_default_S2_Util!F2*Weighting!Q6+TUM_default_S2_Util!G2*Weighting!Q7+TUM_default_S2_Util!H2*Weighting!Q8+TUM_default_S2_Util!I2*Weighting!Q9+TUM_default_S2_Util!J2*Weighting!Q10+TUM_default_S2_Util!K2*Weighting!Q11+TUM_default_S2_Util!L2*Weighting!Q12+TUM_default_S2_Util!M2*Weighting!Q13+TUM_default_S2_Util!N2*Weighting!Q14+TUM_default_S2_Util!O2*Weighting!Q15+TUM_default_S2_Util!P2*Weighting!Q16+TUM_default_S2_Util!Q2*Weighting!Q17</f>
        <v>-3.0673088548878345E-3</v>
      </c>
      <c r="R2" s="6">
        <f>+TUM_default_S2_Util!B2*Weighting!R2+TUM_default_S2_Util!C2*Weighting!R3+TUM_default_S2_Util!D2*Weighting!R4+TUM_default_S2_Util!E2*Weighting!R5+TUM_default_S2_Util!F2*Weighting!R6+TUM_default_S2_Util!G2*Weighting!R7+TUM_default_S2_Util!H2*Weighting!R8+TUM_default_S2_Util!I2*Weighting!R9+TUM_default_S2_Util!J2*Weighting!R10+TUM_default_S2_Util!K2*Weighting!R11+TUM_default_S2_Util!L2*Weighting!R12+TUM_default_S2_Util!M2*Weighting!R13+TUM_default_S2_Util!N2*Weighting!R14+TUM_default_S2_Util!O2*Weighting!R15+TUM_default_S2_Util!P2*Weighting!R16+TUM_default_S2_Util!Q2*Weighting!R17</f>
        <v>-5.3250647795634001E-2</v>
      </c>
      <c r="S2" s="6">
        <f>+TUM_default_S2_Util!B2*Weighting!S2+TUM_default_S2_Util!C2*Weighting!S3+TUM_default_S2_Util!D2*Weighting!S4+TUM_default_S2_Util!E2*Weighting!S5+TUM_default_S2_Util!F2*Weighting!S6+TUM_default_S2_Util!G2*Weighting!S7+TUM_default_S2_Util!H2*Weighting!S8+TUM_default_S2_Util!I2*Weighting!S9+TUM_default_S2_Util!J2*Weighting!S10+TUM_default_S2_Util!K2*Weighting!S11+TUM_default_S2_Util!L2*Weighting!S12+TUM_default_S2_Util!M2*Weighting!S13+TUM_default_S2_Util!N2*Weighting!S14+TUM_default_S2_Util!O2*Weighting!S15+TUM_default_S2_Util!P2*Weighting!S16+TUM_default_S2_Util!Q2*Weighting!S17</f>
        <v>-3.8599616851590274E-2</v>
      </c>
      <c r="T2" s="6">
        <f>+TUM_default_S2_Util!B2*Weighting!T2+TUM_default_S2_Util!C2*Weighting!T3+TUM_default_S2_Util!D2*Weighting!T4+TUM_default_S2_Util!E2*Weighting!T5+TUM_default_S2_Util!F2*Weighting!T6+TUM_default_S2_Util!G2*Weighting!T7+TUM_default_S2_Util!H2*Weighting!T8+TUM_default_S2_Util!I2*Weighting!T9+TUM_default_S2_Util!J2*Weighting!T10+TUM_default_S2_Util!K2*Weighting!T11+TUM_default_S2_Util!L2*Weighting!T12+TUM_default_S2_Util!M2*Weighting!T13+TUM_default_S2_Util!N2*Weighting!T14+TUM_default_S2_Util!O2*Weighting!T15+TUM_default_S2_Util!P2*Weighting!T16+TUM_default_S2_Util!Q2*Weighting!T17</f>
        <v>-4.4789911736316003E-2</v>
      </c>
      <c r="U2" s="6">
        <f>+TUM_default_S2_Util!B2*Weighting!U2+TUM_default_S2_Util!C2*Weighting!U3+TUM_default_S2_Util!D2*Weighting!U4+TUM_default_S2_Util!E2*Weighting!U5+TUM_default_S2_Util!F2*Weighting!U6+TUM_default_S2_Util!G2*Weighting!U7+TUM_default_S2_Util!H2*Weighting!U8+TUM_default_S2_Util!I2*Weighting!U9+TUM_default_S2_Util!J2*Weighting!U10+TUM_default_S2_Util!K2*Weighting!U11+TUM_default_S2_Util!L2*Weighting!U12+TUM_default_S2_Util!M2*Weighting!U13+TUM_default_S2_Util!N2*Weighting!U14+TUM_default_S2_Util!O2*Weighting!U15+TUM_default_S2_Util!P2*Weighting!U16+TUM_default_S2_Util!Q2*Weighting!U17</f>
        <v>-1.8116908820802986E-2</v>
      </c>
      <c r="V2" s="6">
        <f>+TUM_default_S2_Util!B2*Weighting!V2+TUM_default_S2_Util!C2*Weighting!V3+TUM_default_S2_Util!D2*Weighting!V4+TUM_default_S2_Util!E2*Weighting!V5+TUM_default_S2_Util!F2*Weighting!V6+TUM_default_S2_Util!G2*Weighting!V7+TUM_default_S2_Util!H2*Weighting!V8+TUM_default_S2_Util!I2*Weighting!V9+TUM_default_S2_Util!J2*Weighting!V10+TUM_default_S2_Util!K2*Weighting!V11+TUM_default_S2_Util!L2*Weighting!V12+TUM_default_S2_Util!M2*Weighting!V13+TUM_default_S2_Util!N2*Weighting!V14+TUM_default_S2_Util!O2*Weighting!V15+TUM_default_S2_Util!P2*Weighting!V16+TUM_default_S2_Util!Q2*Weighting!V17</f>
        <v>-2.4693829149240652E-2</v>
      </c>
      <c r="W2" s="6">
        <f>+TUM_default_S2_Util!B2*Weighting!W2+TUM_default_S2_Util!C2*Weighting!W3+TUM_default_S2_Util!D2*Weighting!W4+TUM_default_S2_Util!E2*Weighting!W5+TUM_default_S2_Util!F2*Weighting!W6+TUM_default_S2_Util!G2*Weighting!W7+TUM_default_S2_Util!H2*Weighting!W8+TUM_default_S2_Util!I2*Weighting!W9+TUM_default_S2_Util!J2*Weighting!W10+TUM_default_S2_Util!K2*Weighting!W11+TUM_default_S2_Util!L2*Weighting!W12+TUM_default_S2_Util!M2*Weighting!W13+TUM_default_S2_Util!N2*Weighting!W14+TUM_default_S2_Util!O2*Weighting!W15+TUM_default_S2_Util!P2*Weighting!W16+TUM_default_S2_Util!Q2*Weighting!W17</f>
        <v>-1.8095471744309147E-2</v>
      </c>
      <c r="X2" s="6">
        <f>+TUM_default_S2_Util!B2*Weighting!X2+TUM_default_S2_Util!C2*Weighting!X3+TUM_default_S2_Util!D2*Weighting!X4+TUM_default_S2_Util!E2*Weighting!X5+TUM_default_S2_Util!F2*Weighting!X6+TUM_default_S2_Util!G2*Weighting!X7+TUM_default_S2_Util!H2*Weighting!X8+TUM_default_S2_Util!I2*Weighting!X9+TUM_default_S2_Util!J2*Weighting!X10+TUM_default_S2_Util!K2*Weighting!X11+TUM_default_S2_Util!L2*Weighting!X12+TUM_default_S2_Util!M2*Weighting!X13+TUM_default_S2_Util!N2*Weighting!X14+TUM_default_S2_Util!O2*Weighting!X15+TUM_default_S2_Util!P2*Weighting!X16+TUM_default_S2_Util!Q2*Weighting!X17</f>
        <v>-2.4666931156818875E-3</v>
      </c>
      <c r="Y2" s="6">
        <f>+TUM_default_S2_Util!B2*Weighting!Y2+TUM_default_S2_Util!C2*Weighting!Y3+TUM_default_S2_Util!D2*Weighting!Y4+TUM_default_S2_Util!E2*Weighting!Y5+TUM_default_S2_Util!F2*Weighting!Y6+TUM_default_S2_Util!G2*Weighting!Y7+TUM_default_S2_Util!H2*Weighting!Y8+TUM_default_S2_Util!I2*Weighting!Y9+TUM_default_S2_Util!J2*Weighting!Y10+TUM_default_S2_Util!K2*Weighting!Y11+TUM_default_S2_Util!L2*Weighting!Y12+TUM_default_S2_Util!M2*Weighting!Y13+TUM_default_S2_Util!N2*Weighting!Y14+TUM_default_S2_Util!O2*Weighting!Y15+TUM_default_S2_Util!P2*Weighting!Y16+TUM_default_S2_Util!Q2*Weighting!Y17</f>
        <v>-1.8858576763964047E-2</v>
      </c>
      <c r="Z2" s="6">
        <f>+TUM_default_S2_Util!B2*Weighting!Z2+TUM_default_S2_Util!C2*Weighting!Z3+TUM_default_S2_Util!D2*Weighting!Z4+TUM_default_S2_Util!E2*Weighting!Z5+TUM_default_S2_Util!F2*Weighting!Z6+TUM_default_S2_Util!G2*Weighting!Z7+TUM_default_S2_Util!H2*Weighting!Z8+TUM_default_S2_Util!I2*Weighting!Z9+TUM_default_S2_Util!J2*Weighting!Z10+TUM_default_S2_Util!K2*Weighting!Z11+TUM_default_S2_Util!L2*Weighting!Z12+TUM_default_S2_Util!M2*Weighting!Z13+TUM_default_S2_Util!N2*Weighting!Z14+TUM_default_S2_Util!O2*Weighting!Z15+TUM_default_S2_Util!P2*Weighting!Z16+TUM_default_S2_Util!Q2*Weighting!Z17</f>
        <v>-2.0466585954333913E-2</v>
      </c>
      <c r="AA2" s="6">
        <f>+TUM_default_S2_Util!B2*Weighting!AA2+TUM_default_S2_Util!C2*Weighting!AA3+TUM_default_S2_Util!D2*Weighting!AA4+TUM_default_S2_Util!E2*Weighting!AA5+TUM_default_S2_Util!F2*Weighting!AA6+TUM_default_S2_Util!G2*Weighting!AA7+TUM_default_S2_Util!H2*Weighting!AA8+TUM_default_S2_Util!I2*Weighting!AA9+TUM_default_S2_Util!J2*Weighting!AA10+TUM_default_S2_Util!K2*Weighting!AA11+TUM_default_S2_Util!L2*Weighting!AA12+TUM_default_S2_Util!M2*Weighting!AA13+TUM_default_S2_Util!N2*Weighting!AA14+TUM_default_S2_Util!O2*Weighting!AA15+TUM_default_S2_Util!P2*Weighting!AA16+TUM_default_S2_Util!Q2*Weighting!AA17</f>
        <v>-0.32138617286043519</v>
      </c>
    </row>
    <row r="3" spans="1:27" x14ac:dyDescent="0.35">
      <c r="A3" s="5" t="s">
        <v>2</v>
      </c>
      <c r="B3" s="6">
        <f ca="1">+TUM_default_S2_Util!B3*Weighting!B2+TUM_default_S2_Util!C3*Weighting!B3+TUM_default_S2_Util!D3*Weighting!B4+TUM_default_S2_Util!E3*Weighting!B5+TUM_default_S2_Util!F3*Weighting!B6+TUM_default_S2_Util!G3*Weighting!B7+TUM_default_S2_Util!H3*Weighting!B8+TUM_default_S2_Util!I3*Weighting!B9+TUM_default_S2_Util!J3*Weighting!B10+TUM_default_S2_Util!K3*Weighting!B11+TUM_default_S2_Util!L3*Weighting!B12+TUM_default_S2_Util!M3*Weighting!B13+TUM_default_S2_Util!N3*Weighting!B14+TUM_default_S2_Util!O3*Weighting!B15+TUM_default_S2_Util!P3*Weighting!B16+TUM_default_S2_Util!Q3*Weighting!B17</f>
        <v>-0.16195013604764769</v>
      </c>
      <c r="C3" s="6">
        <f ca="1">+TUM_default_S2_Util!B3*Weighting!C2+TUM_default_S2_Util!C3*Weighting!C3+TUM_default_S2_Util!D3*Weighting!C4+TUM_default_S2_Util!E3*Weighting!C5+TUM_default_S2_Util!F3*Weighting!C6+TUM_default_S2_Util!G3*Weighting!C7+TUM_default_S2_Util!H3*Weighting!C8+TUM_default_S2_Util!I3*Weighting!C9+TUM_default_S2_Util!J3*Weighting!C10+TUM_default_S2_Util!K3*Weighting!C11+TUM_default_S2_Util!L3*Weighting!C12+TUM_default_S2_Util!M3*Weighting!C13+TUM_default_S2_Util!N3*Weighting!C14+TUM_default_S2_Util!O3*Weighting!C15+TUM_default_S2_Util!P3*Weighting!C16+TUM_default_S2_Util!Q3*Weighting!C17</f>
        <v>-0.13900885921811501</v>
      </c>
      <c r="D3" s="6">
        <f ca="1">+TUM_default_S2_Util!B3*Weighting!D2+TUM_default_S2_Util!C3*Weighting!D3+TUM_default_S2_Util!D3*Weighting!D4+TUM_default_S2_Util!E3*Weighting!D5+TUM_default_S2_Util!F3*Weighting!D6+TUM_default_S2_Util!G3*Weighting!D7+TUM_default_S2_Util!H3*Weighting!D8+TUM_default_S2_Util!I3*Weighting!D9+TUM_default_S2_Util!J3*Weighting!D10+TUM_default_S2_Util!K3*Weighting!D11+TUM_default_S2_Util!L3*Weighting!D12+TUM_default_S2_Util!M3*Weighting!D13+TUM_default_S2_Util!N3*Weighting!D14+TUM_default_S2_Util!O3*Weighting!D15+TUM_default_S2_Util!P3*Weighting!D16+TUM_default_S2_Util!Q3*Weighting!D17</f>
        <v>-0.16119015609104106</v>
      </c>
      <c r="E3" s="6">
        <f ca="1">+TUM_default_S2_Util!B3*Weighting!E2+TUM_default_S2_Util!C3*Weighting!E3+TUM_default_S2_Util!D3*Weighting!E4+TUM_default_S2_Util!E3*Weighting!E5+TUM_default_S2_Util!F3*Weighting!E6+TUM_default_S2_Util!G3*Weighting!E7+TUM_default_S2_Util!H3*Weighting!E8+TUM_default_S2_Util!I3*Weighting!E9+TUM_default_S2_Util!J3*Weighting!E10+TUM_default_S2_Util!K3*Weighting!E11+TUM_default_S2_Util!L3*Weighting!E12+TUM_default_S2_Util!M3*Weighting!E13+TUM_default_S2_Util!N3*Weighting!E14+TUM_default_S2_Util!O3*Weighting!E15+TUM_default_S2_Util!P3*Weighting!E16+TUM_default_S2_Util!Q3*Weighting!E17</f>
        <v>-9.3672601922311957E-2</v>
      </c>
      <c r="F3" s="6">
        <f ca="1">+TUM_default_S2_Util!B3*Weighting!F2+TUM_default_S2_Util!C3*Weighting!F3+TUM_default_S2_Util!D3*Weighting!F4+TUM_default_S2_Util!E3*Weighting!F5+TUM_default_S2_Util!F3*Weighting!F6+TUM_default_S2_Util!G3*Weighting!F7+TUM_default_S2_Util!H3*Weighting!F8+TUM_default_S2_Util!I3*Weighting!F9+TUM_default_S2_Util!J3*Weighting!F10+TUM_default_S2_Util!K3*Weighting!F11+TUM_default_S2_Util!L3*Weighting!F12+TUM_default_S2_Util!M3*Weighting!F13+TUM_default_S2_Util!N3*Weighting!F14+TUM_default_S2_Util!O3*Weighting!F15+TUM_default_S2_Util!P3*Weighting!F16+TUM_default_S2_Util!Q3*Weighting!F17</f>
        <v>-0.1459655469840532</v>
      </c>
      <c r="G3" s="6">
        <f>+TUM_default_S2_Util!B3*Weighting!G2+TUM_default_S2_Util!C3*Weighting!G3+TUM_default_S2_Util!D3*Weighting!G4+TUM_default_S2_Util!E3*Weighting!G5+TUM_default_S2_Util!F3*Weighting!G6+TUM_default_S2_Util!G3*Weighting!G7+TUM_default_S2_Util!H3*Weighting!G8+TUM_default_S2_Util!I3*Weighting!G9+TUM_default_S2_Util!J3*Weighting!G10+TUM_default_S2_Util!K3*Weighting!G11+TUM_default_S2_Util!L3*Weighting!G12+TUM_default_S2_Util!M3*Weighting!G13+TUM_default_S2_Util!N3*Weighting!G14+TUM_default_S2_Util!O3*Weighting!G15+TUM_default_S2_Util!P3*Weighting!G16+TUM_default_S2_Util!Q3*Weighting!G17</f>
        <v>-6.8794376705956131E-2</v>
      </c>
      <c r="H3" s="6">
        <f>+TUM_default_S2_Util!B3*Weighting!H2+TUM_default_S2_Util!C3*Weighting!H3+TUM_default_S2_Util!D3*Weighting!H4+TUM_default_S2_Util!E3*Weighting!H5+TUM_default_S2_Util!F3*Weighting!H6+TUM_default_S2_Util!G3*Weighting!H7+TUM_default_S2_Util!H3*Weighting!H8+TUM_default_S2_Util!I3*Weighting!H9+TUM_default_S2_Util!J3*Weighting!H10+TUM_default_S2_Util!K3*Weighting!H11+TUM_default_S2_Util!L3*Weighting!H12+TUM_default_S2_Util!M3*Weighting!H13+TUM_default_S2_Util!N3*Weighting!H14+TUM_default_S2_Util!O3*Weighting!H15+TUM_default_S2_Util!P3*Weighting!H16+TUM_default_S2_Util!Q3*Weighting!H17</f>
        <v>-8.0353430177549645E-2</v>
      </c>
      <c r="I3" s="6">
        <f>+TUM_default_S2_Util!B3*Weighting!I2+TUM_default_S2_Util!C3*Weighting!I3+TUM_default_S2_Util!D3*Weighting!I4+TUM_default_S2_Util!E3*Weighting!I5+TUM_default_S2_Util!F3*Weighting!I6+TUM_default_S2_Util!G3*Weighting!I7+TUM_default_S2_Util!H3*Weighting!I8+TUM_default_S2_Util!I3*Weighting!I9+TUM_default_S2_Util!J3*Weighting!I10+TUM_default_S2_Util!K3*Weighting!I11+TUM_default_S2_Util!L3*Weighting!I12+TUM_default_S2_Util!M3*Weighting!I13+TUM_default_S2_Util!N3*Weighting!I14+TUM_default_S2_Util!O3*Weighting!I15+TUM_default_S2_Util!P3*Weighting!I16+TUM_default_S2_Util!Q3*Weighting!I17</f>
        <v>-6.9115480527888296E-2</v>
      </c>
      <c r="J3" s="6">
        <f>+TUM_default_S2_Util!B3*Weighting!J2+TUM_default_S2_Util!C3*Weighting!J3+TUM_default_S2_Util!D3*Weighting!J4+TUM_default_S2_Util!E3*Weighting!J5+TUM_default_S2_Util!F3*Weighting!J6+TUM_default_S2_Util!G3*Weighting!J7+TUM_default_S2_Util!H3*Weighting!J8+TUM_default_S2_Util!I3*Weighting!J9+TUM_default_S2_Util!J3*Weighting!J10+TUM_default_S2_Util!K3*Weighting!J11+TUM_default_S2_Util!L3*Weighting!J12+TUM_default_S2_Util!M3*Weighting!J13+TUM_default_S2_Util!N3*Weighting!J14+TUM_default_S2_Util!O3*Weighting!J15+TUM_default_S2_Util!P3*Weighting!J16+TUM_default_S2_Util!Q3*Weighting!J17</f>
        <v>-6.2964075098227906E-2</v>
      </c>
      <c r="K3" s="6">
        <f>+TUM_default_S2_Util!B3*Weighting!K2+TUM_default_S2_Util!C3*Weighting!K3+TUM_default_S2_Util!D3*Weighting!K4+TUM_default_S2_Util!E3*Weighting!K5+TUM_default_S2_Util!F3*Weighting!K6+TUM_default_S2_Util!G3*Weighting!K7+TUM_default_S2_Util!H3*Weighting!K8+TUM_default_S2_Util!I3*Weighting!K9+TUM_default_S2_Util!J3*Weighting!K10+TUM_default_S2_Util!K3*Weighting!K11+TUM_default_S2_Util!L3*Weighting!K12+TUM_default_S2_Util!M3*Weighting!K13+TUM_default_S2_Util!N3*Weighting!K14+TUM_default_S2_Util!O3*Weighting!K15+TUM_default_S2_Util!P3*Weighting!K16+TUM_default_S2_Util!Q3*Weighting!K17</f>
        <v>-6.7106687355199632E-2</v>
      </c>
      <c r="L3" s="6">
        <f>+TUM_default_S2_Util!B3*Weighting!L2+TUM_default_S2_Util!C3*Weighting!L3+TUM_default_S2_Util!D3*Weighting!L4+TUM_default_S2_Util!E3*Weighting!L5+TUM_default_S2_Util!F3*Weighting!L6+TUM_default_S2_Util!G3*Weighting!L7+TUM_default_S2_Util!H3*Weighting!L8+TUM_default_S2_Util!I3*Weighting!L9+TUM_default_S2_Util!J3*Weighting!L10+TUM_default_S2_Util!K3*Weighting!L11+TUM_default_S2_Util!L3*Weighting!L12+TUM_default_S2_Util!M3*Weighting!L13+TUM_default_S2_Util!N3*Weighting!L14+TUM_default_S2_Util!O3*Weighting!L15+TUM_default_S2_Util!P3*Weighting!L16+TUM_default_S2_Util!Q3*Weighting!L17</f>
        <v>-0.1493227938942874</v>
      </c>
      <c r="M3" s="6">
        <f>+TUM_default_S2_Util!B3*Weighting!M2+TUM_default_S2_Util!C3*Weighting!M3+TUM_default_S2_Util!D3*Weighting!M4+TUM_default_S2_Util!E3*Weighting!M5+TUM_default_S2_Util!F3*Weighting!M6+TUM_default_S2_Util!G3*Weighting!M7+TUM_default_S2_Util!H3*Weighting!M8+TUM_default_S2_Util!I3*Weighting!M9+TUM_default_S2_Util!J3*Weighting!M10+TUM_default_S2_Util!K3*Weighting!M11+TUM_default_S2_Util!L3*Weighting!M12+TUM_default_S2_Util!M3*Weighting!M13+TUM_default_S2_Util!N3*Weighting!M14+TUM_default_S2_Util!O3*Weighting!M15+TUM_default_S2_Util!P3*Weighting!M16+TUM_default_S2_Util!Q3*Weighting!M17</f>
        <v>-5.5013436866196783E-3</v>
      </c>
      <c r="N3" s="6">
        <f>+TUM_default_S2_Util!B3*Weighting!N2+TUM_default_S2_Util!C3*Weighting!N3+TUM_default_S2_Util!D3*Weighting!N4+TUM_default_S2_Util!E3*Weighting!N5+TUM_default_S2_Util!F3*Weighting!N6+TUM_default_S2_Util!G3*Weighting!N7+TUM_default_S2_Util!H3*Weighting!N8+TUM_default_S2_Util!I3*Weighting!N9+TUM_default_S2_Util!J3*Weighting!N10+TUM_default_S2_Util!K3*Weighting!N11+TUM_default_S2_Util!L3*Weighting!N12+TUM_default_S2_Util!M3*Weighting!N13+TUM_default_S2_Util!N3*Weighting!N14+TUM_default_S2_Util!O3*Weighting!N15+TUM_default_S2_Util!P3*Weighting!N16+TUM_default_S2_Util!Q3*Weighting!N17</f>
        <v>-0.30305249340437157</v>
      </c>
      <c r="O3" s="6">
        <f>+TUM_default_S2_Util!B3*Weighting!O2+TUM_default_S2_Util!C3*Weighting!O3+TUM_default_S2_Util!D3*Weighting!O4+TUM_default_S2_Util!E3*Weighting!O5+TUM_default_S2_Util!F3*Weighting!O6+TUM_default_S2_Util!G3*Weighting!O7+TUM_default_S2_Util!H3*Weighting!O8+TUM_default_S2_Util!I3*Weighting!O9+TUM_default_S2_Util!J3*Weighting!O10+TUM_default_S2_Util!K3*Weighting!O11+TUM_default_S2_Util!L3*Weighting!O12+TUM_default_S2_Util!M3*Weighting!O13+TUM_default_S2_Util!N3*Weighting!O14+TUM_default_S2_Util!O3*Weighting!O15+TUM_default_S2_Util!P3*Weighting!O16+TUM_default_S2_Util!Q3*Weighting!O17</f>
        <v>-6.1010471208780524E-2</v>
      </c>
      <c r="P3" s="6">
        <f>+TUM_default_S2_Util!B3*Weighting!P2+TUM_default_S2_Util!C3*Weighting!P3+TUM_default_S2_Util!D3*Weighting!P4+TUM_default_S2_Util!E3*Weighting!P5+TUM_default_S2_Util!F3*Weighting!P6+TUM_default_S2_Util!G3*Weighting!P7+TUM_default_S2_Util!H3*Weighting!P8+TUM_default_S2_Util!I3*Weighting!P9+TUM_default_S2_Util!J3*Weighting!P10+TUM_default_S2_Util!K3*Weighting!P11+TUM_default_S2_Util!L3*Weighting!P12+TUM_default_S2_Util!M3*Weighting!P13+TUM_default_S2_Util!N3*Weighting!P14+TUM_default_S2_Util!O3*Weighting!P15+TUM_default_S2_Util!P3*Weighting!P16+TUM_default_S2_Util!Q3*Weighting!P17</f>
        <v>-1.803120145404281E-2</v>
      </c>
      <c r="Q3" s="6">
        <f>+TUM_default_S2_Util!B3*Weighting!Q2+TUM_default_S2_Util!C3*Weighting!Q3+TUM_default_S2_Util!D3*Weighting!Q4+TUM_default_S2_Util!E3*Weighting!Q5+TUM_default_S2_Util!F3*Weighting!Q6+TUM_default_S2_Util!G3*Weighting!Q7+TUM_default_S2_Util!H3*Weighting!Q8+TUM_default_S2_Util!I3*Weighting!Q9+TUM_default_S2_Util!J3*Weighting!Q10+TUM_default_S2_Util!K3*Weighting!Q11+TUM_default_S2_Util!L3*Weighting!Q12+TUM_default_S2_Util!M3*Weighting!Q13+TUM_default_S2_Util!N3*Weighting!Q14+TUM_default_S2_Util!O3*Weighting!Q15+TUM_default_S2_Util!P3*Weighting!Q16+TUM_default_S2_Util!Q3*Weighting!Q17</f>
        <v>-3.0673088548878345E-3</v>
      </c>
      <c r="R3" s="6">
        <f>+TUM_default_S2_Util!B3*Weighting!R2+TUM_default_S2_Util!C3*Weighting!R3+TUM_default_S2_Util!D3*Weighting!R4+TUM_default_S2_Util!E3*Weighting!R5+TUM_default_S2_Util!F3*Weighting!R6+TUM_default_S2_Util!G3*Weighting!R7+TUM_default_S2_Util!H3*Weighting!R8+TUM_default_S2_Util!I3*Weighting!R9+TUM_default_S2_Util!J3*Weighting!R10+TUM_default_S2_Util!K3*Weighting!R11+TUM_default_S2_Util!L3*Weighting!R12+TUM_default_S2_Util!M3*Weighting!R13+TUM_default_S2_Util!N3*Weighting!R14+TUM_default_S2_Util!O3*Weighting!R15+TUM_default_S2_Util!P3*Weighting!R16+TUM_default_S2_Util!Q3*Weighting!R17</f>
        <v>-5.3250647795634001E-2</v>
      </c>
      <c r="S3" s="6">
        <f>+TUM_default_S2_Util!B3*Weighting!S2+TUM_default_S2_Util!C3*Weighting!S3+TUM_default_S2_Util!D3*Weighting!S4+TUM_default_S2_Util!E3*Weighting!S5+TUM_default_S2_Util!F3*Weighting!S6+TUM_default_S2_Util!G3*Weighting!S7+TUM_default_S2_Util!H3*Weighting!S8+TUM_default_S2_Util!I3*Weighting!S9+TUM_default_S2_Util!J3*Weighting!S10+TUM_default_S2_Util!K3*Weighting!S11+TUM_default_S2_Util!L3*Weighting!S12+TUM_default_S2_Util!M3*Weighting!S13+TUM_default_S2_Util!N3*Weighting!S14+TUM_default_S2_Util!O3*Weighting!S15+TUM_default_S2_Util!P3*Weighting!S16+TUM_default_S2_Util!Q3*Weighting!S17</f>
        <v>-3.8599616851590274E-2</v>
      </c>
      <c r="T3" s="6">
        <f>+TUM_default_S2_Util!B3*Weighting!T2+TUM_default_S2_Util!C3*Weighting!T3+TUM_default_S2_Util!D3*Weighting!T4+TUM_default_S2_Util!E3*Weighting!T5+TUM_default_S2_Util!F3*Weighting!T6+TUM_default_S2_Util!G3*Weighting!T7+TUM_default_S2_Util!H3*Weighting!T8+TUM_default_S2_Util!I3*Weighting!T9+TUM_default_S2_Util!J3*Weighting!T10+TUM_default_S2_Util!K3*Weighting!T11+TUM_default_S2_Util!L3*Weighting!T12+TUM_default_S2_Util!M3*Weighting!T13+TUM_default_S2_Util!N3*Weighting!T14+TUM_default_S2_Util!O3*Weighting!T15+TUM_default_S2_Util!P3*Weighting!T16+TUM_default_S2_Util!Q3*Weighting!T17</f>
        <v>-4.4789911736316003E-2</v>
      </c>
      <c r="U3" s="6">
        <f>+TUM_default_S2_Util!B3*Weighting!U2+TUM_default_S2_Util!C3*Weighting!U3+TUM_default_S2_Util!D3*Weighting!U4+TUM_default_S2_Util!E3*Weighting!U5+TUM_default_S2_Util!F3*Weighting!U6+TUM_default_S2_Util!G3*Weighting!U7+TUM_default_S2_Util!H3*Weighting!U8+TUM_default_S2_Util!I3*Weighting!U9+TUM_default_S2_Util!J3*Weighting!U10+TUM_default_S2_Util!K3*Weighting!U11+TUM_default_S2_Util!L3*Weighting!U12+TUM_default_S2_Util!M3*Weighting!U13+TUM_default_S2_Util!N3*Weighting!U14+TUM_default_S2_Util!O3*Weighting!U15+TUM_default_S2_Util!P3*Weighting!U16+TUM_default_S2_Util!Q3*Weighting!U17</f>
        <v>-1.8116908820802986E-2</v>
      </c>
      <c r="V3" s="6">
        <f>+TUM_default_S2_Util!B3*Weighting!V2+TUM_default_S2_Util!C3*Weighting!V3+TUM_default_S2_Util!D3*Weighting!V4+TUM_default_S2_Util!E3*Weighting!V5+TUM_default_S2_Util!F3*Weighting!V6+TUM_default_S2_Util!G3*Weighting!V7+TUM_default_S2_Util!H3*Weighting!V8+TUM_default_S2_Util!I3*Weighting!V9+TUM_default_S2_Util!J3*Weighting!V10+TUM_default_S2_Util!K3*Weighting!V11+TUM_default_S2_Util!L3*Weighting!V12+TUM_default_S2_Util!M3*Weighting!V13+TUM_default_S2_Util!N3*Weighting!V14+TUM_default_S2_Util!O3*Weighting!V15+TUM_default_S2_Util!P3*Weighting!V16+TUM_default_S2_Util!Q3*Weighting!V17</f>
        <v>-2.4693829149240652E-2</v>
      </c>
      <c r="W3" s="6">
        <f>+TUM_default_S2_Util!B3*Weighting!W2+TUM_default_S2_Util!C3*Weighting!W3+TUM_default_S2_Util!D3*Weighting!W4+TUM_default_S2_Util!E3*Weighting!W5+TUM_default_S2_Util!F3*Weighting!W6+TUM_default_S2_Util!G3*Weighting!W7+TUM_default_S2_Util!H3*Weighting!W8+TUM_default_S2_Util!I3*Weighting!W9+TUM_default_S2_Util!J3*Weighting!W10+TUM_default_S2_Util!K3*Weighting!W11+TUM_default_S2_Util!L3*Weighting!W12+TUM_default_S2_Util!M3*Weighting!W13+TUM_default_S2_Util!N3*Weighting!W14+TUM_default_S2_Util!O3*Weighting!W15+TUM_default_S2_Util!P3*Weighting!W16+TUM_default_S2_Util!Q3*Weighting!W17</f>
        <v>-1.8095471744309147E-2</v>
      </c>
      <c r="X3" s="6">
        <f>+TUM_default_S2_Util!B3*Weighting!X2+TUM_default_S2_Util!C3*Weighting!X3+TUM_default_S2_Util!D3*Weighting!X4+TUM_default_S2_Util!E3*Weighting!X5+TUM_default_S2_Util!F3*Weighting!X6+TUM_default_S2_Util!G3*Weighting!X7+TUM_default_S2_Util!H3*Weighting!X8+TUM_default_S2_Util!I3*Weighting!X9+TUM_default_S2_Util!J3*Weighting!X10+TUM_default_S2_Util!K3*Weighting!X11+TUM_default_S2_Util!L3*Weighting!X12+TUM_default_S2_Util!M3*Weighting!X13+TUM_default_S2_Util!N3*Weighting!X14+TUM_default_S2_Util!O3*Weighting!X15+TUM_default_S2_Util!P3*Weighting!X16+TUM_default_S2_Util!Q3*Weighting!X17</f>
        <v>-2.4666931156818875E-3</v>
      </c>
      <c r="Y3" s="6">
        <f>+TUM_default_S2_Util!B3*Weighting!Y2+TUM_default_S2_Util!C3*Weighting!Y3+TUM_default_S2_Util!D3*Weighting!Y4+TUM_default_S2_Util!E3*Weighting!Y5+TUM_default_S2_Util!F3*Weighting!Y6+TUM_default_S2_Util!G3*Weighting!Y7+TUM_default_S2_Util!H3*Weighting!Y8+TUM_default_S2_Util!I3*Weighting!Y9+TUM_default_S2_Util!J3*Weighting!Y10+TUM_default_S2_Util!K3*Weighting!Y11+TUM_default_S2_Util!L3*Weighting!Y12+TUM_default_S2_Util!M3*Weighting!Y13+TUM_default_S2_Util!N3*Weighting!Y14+TUM_default_S2_Util!O3*Weighting!Y15+TUM_default_S2_Util!P3*Weighting!Y16+TUM_default_S2_Util!Q3*Weighting!Y17</f>
        <v>-1.8858576763964047E-2</v>
      </c>
      <c r="Z3" s="6">
        <f>+TUM_default_S2_Util!B3*Weighting!Z2+TUM_default_S2_Util!C3*Weighting!Z3+TUM_default_S2_Util!D3*Weighting!Z4+TUM_default_S2_Util!E3*Weighting!Z5+TUM_default_S2_Util!F3*Weighting!Z6+TUM_default_S2_Util!G3*Weighting!Z7+TUM_default_S2_Util!H3*Weighting!Z8+TUM_default_S2_Util!I3*Weighting!Z9+TUM_default_S2_Util!J3*Weighting!Z10+TUM_default_S2_Util!K3*Weighting!Z11+TUM_default_S2_Util!L3*Weighting!Z12+TUM_default_S2_Util!M3*Weighting!Z13+TUM_default_S2_Util!N3*Weighting!Z14+TUM_default_S2_Util!O3*Weighting!Z15+TUM_default_S2_Util!P3*Weighting!Z16+TUM_default_S2_Util!Q3*Weighting!Z17</f>
        <v>-2.0466585954333913E-2</v>
      </c>
      <c r="AA3" s="6">
        <f>+TUM_default_S2_Util!B3*Weighting!AA2+TUM_default_S2_Util!C3*Weighting!AA3+TUM_default_S2_Util!D3*Weighting!AA4+TUM_default_S2_Util!E3*Weighting!AA5+TUM_default_S2_Util!F3*Weighting!AA6+TUM_default_S2_Util!G3*Weighting!AA7+TUM_default_S2_Util!H3*Weighting!AA8+TUM_default_S2_Util!I3*Weighting!AA9+TUM_default_S2_Util!J3*Weighting!AA10+TUM_default_S2_Util!K3*Weighting!AA11+TUM_default_S2_Util!L3*Weighting!AA12+TUM_default_S2_Util!M3*Weighting!AA13+TUM_default_S2_Util!N3*Weighting!AA14+TUM_default_S2_Util!O3*Weighting!AA15+TUM_default_S2_Util!P3*Weighting!AA16+TUM_default_S2_Util!Q3*Weighting!AA17</f>
        <v>-0.32138617286043519</v>
      </c>
    </row>
    <row r="4" spans="1:27" x14ac:dyDescent="0.35">
      <c r="A4" s="5" t="s">
        <v>3</v>
      </c>
      <c r="B4" s="6">
        <f ca="1">+TUM_default_S2_Util!B4*Weighting!B2+TUM_default_S2_Util!C4*Weighting!B3+TUM_default_S2_Util!D4*Weighting!B4+TUM_default_S2_Util!E4*Weighting!B5+TUM_default_S2_Util!F4*Weighting!B6+TUM_default_S2_Util!G4*Weighting!B7+TUM_default_S2_Util!H4*Weighting!B8+TUM_default_S2_Util!I4*Weighting!B9+TUM_default_S2_Util!J4*Weighting!B10+TUM_default_S2_Util!K4*Weighting!B11+TUM_default_S2_Util!L4*Weighting!B12+TUM_default_S2_Util!M4*Weighting!B13+TUM_default_S2_Util!N4*Weighting!B14+TUM_default_S2_Util!O4*Weighting!B15+TUM_default_S2_Util!P4*Weighting!B16+TUM_default_S2_Util!Q4*Weighting!B17</f>
        <v>0</v>
      </c>
      <c r="C4" s="6">
        <f ca="1">+TUM_default_S2_Util!B4*Weighting!C2+TUM_default_S2_Util!C4*Weighting!C3+TUM_default_S2_Util!D4*Weighting!C4+TUM_default_S2_Util!E4*Weighting!C5+TUM_default_S2_Util!F4*Weighting!C6+TUM_default_S2_Util!G4*Weighting!C7+TUM_default_S2_Util!H4*Weighting!C8+TUM_default_S2_Util!I4*Weighting!C9+TUM_default_S2_Util!J4*Weighting!C10+TUM_default_S2_Util!K4*Weighting!C11+TUM_default_S2_Util!L4*Weighting!C12+TUM_default_S2_Util!M4*Weighting!C13+TUM_default_S2_Util!N4*Weighting!C14+TUM_default_S2_Util!O4*Weighting!C15+TUM_default_S2_Util!P4*Weighting!C16+TUM_default_S2_Util!Q4*Weighting!C17</f>
        <v>0</v>
      </c>
      <c r="D4" s="6">
        <f ca="1">+TUM_default_S2_Util!B4*Weighting!D2+TUM_default_S2_Util!C4*Weighting!D3+TUM_default_S2_Util!D4*Weighting!D4+TUM_default_S2_Util!E4*Weighting!D5+TUM_default_S2_Util!F4*Weighting!D6+TUM_default_S2_Util!G4*Weighting!D7+TUM_default_S2_Util!H4*Weighting!D8+TUM_default_S2_Util!I4*Weighting!D9+TUM_default_S2_Util!J4*Weighting!D10+TUM_default_S2_Util!K4*Weighting!D11+TUM_default_S2_Util!L4*Weighting!D12+TUM_default_S2_Util!M4*Weighting!D13+TUM_default_S2_Util!N4*Weighting!D14+TUM_default_S2_Util!O4*Weighting!D15+TUM_default_S2_Util!P4*Weighting!D16+TUM_default_S2_Util!Q4*Weighting!D17</f>
        <v>0</v>
      </c>
      <c r="E4" s="6">
        <f ca="1">+TUM_default_S2_Util!B4*Weighting!E2+TUM_default_S2_Util!C4*Weighting!E3+TUM_default_S2_Util!D4*Weighting!E4+TUM_default_S2_Util!E4*Weighting!E5+TUM_default_S2_Util!F4*Weighting!E6+TUM_default_S2_Util!G4*Weighting!E7+TUM_default_S2_Util!H4*Weighting!E8+TUM_default_S2_Util!I4*Weighting!E9+TUM_default_S2_Util!J4*Weighting!E10+TUM_default_S2_Util!K4*Weighting!E11+TUM_default_S2_Util!L4*Weighting!E12+TUM_default_S2_Util!M4*Weighting!E13+TUM_default_S2_Util!N4*Weighting!E14+TUM_default_S2_Util!O4*Weighting!E15+TUM_default_S2_Util!P4*Weighting!E16+TUM_default_S2_Util!Q4*Weighting!E17</f>
        <v>0</v>
      </c>
      <c r="F4" s="6">
        <f ca="1">+TUM_default_S2_Util!B4*Weighting!F2+TUM_default_S2_Util!C4*Weighting!F3+TUM_default_S2_Util!D4*Weighting!F4+TUM_default_S2_Util!E4*Weighting!F5+TUM_default_S2_Util!F4*Weighting!F6+TUM_default_S2_Util!G4*Weighting!F7+TUM_default_S2_Util!H4*Weighting!F8+TUM_default_S2_Util!I4*Weighting!F9+TUM_default_S2_Util!J4*Weighting!F10+TUM_default_S2_Util!K4*Weighting!F11+TUM_default_S2_Util!L4*Weighting!F12+TUM_default_S2_Util!M4*Weighting!F13+TUM_default_S2_Util!N4*Weighting!F14+TUM_default_S2_Util!O4*Weighting!F15+TUM_default_S2_Util!P4*Weighting!F16+TUM_default_S2_Util!Q4*Weighting!F17</f>
        <v>0</v>
      </c>
      <c r="G4" s="6">
        <f>+TUM_default_S2_Util!B4*Weighting!G2+TUM_default_S2_Util!C4*Weighting!G3+TUM_default_S2_Util!D4*Weighting!G4+TUM_default_S2_Util!E4*Weighting!G5+TUM_default_S2_Util!F4*Weighting!G6+TUM_default_S2_Util!G4*Weighting!G7+TUM_default_S2_Util!H4*Weighting!G8+TUM_default_S2_Util!I4*Weighting!G9+TUM_default_S2_Util!J4*Weighting!G10+TUM_default_S2_Util!K4*Weighting!G11+TUM_default_S2_Util!L4*Weighting!G12+TUM_default_S2_Util!M4*Weighting!G13+TUM_default_S2_Util!N4*Weighting!G14+TUM_default_S2_Util!O4*Weighting!G15+TUM_default_S2_Util!P4*Weighting!G16+TUM_default_S2_Util!Q4*Weighting!G17</f>
        <v>0</v>
      </c>
      <c r="H4" s="6">
        <f>+TUM_default_S2_Util!B4*Weighting!H2+TUM_default_S2_Util!C4*Weighting!H3+TUM_default_S2_Util!D4*Weighting!H4+TUM_default_S2_Util!E4*Weighting!H5+TUM_default_S2_Util!F4*Weighting!H6+TUM_default_S2_Util!G4*Weighting!H7+TUM_default_S2_Util!H4*Weighting!H8+TUM_default_S2_Util!I4*Weighting!H9+TUM_default_S2_Util!J4*Weighting!H10+TUM_default_S2_Util!K4*Weighting!H11+TUM_default_S2_Util!L4*Weighting!H12+TUM_default_S2_Util!M4*Weighting!H13+TUM_default_S2_Util!N4*Weighting!H14+TUM_default_S2_Util!O4*Weighting!H15+TUM_default_S2_Util!P4*Weighting!H16+TUM_default_S2_Util!Q4*Weighting!H17</f>
        <v>0</v>
      </c>
      <c r="I4" s="6">
        <f>+TUM_default_S2_Util!B4*Weighting!I2+TUM_default_S2_Util!C4*Weighting!I3+TUM_default_S2_Util!D4*Weighting!I4+TUM_default_S2_Util!E4*Weighting!I5+TUM_default_S2_Util!F4*Weighting!I6+TUM_default_S2_Util!G4*Weighting!I7+TUM_default_S2_Util!H4*Weighting!I8+TUM_default_S2_Util!I4*Weighting!I9+TUM_default_S2_Util!J4*Weighting!I10+TUM_default_S2_Util!K4*Weighting!I11+TUM_default_S2_Util!L4*Weighting!I12+TUM_default_S2_Util!M4*Weighting!I13+TUM_default_S2_Util!N4*Weighting!I14+TUM_default_S2_Util!O4*Weighting!I15+TUM_default_S2_Util!P4*Weighting!I16+TUM_default_S2_Util!Q4*Weighting!I17</f>
        <v>0</v>
      </c>
      <c r="J4" s="6">
        <f>+TUM_default_S2_Util!B4*Weighting!J2+TUM_default_S2_Util!C4*Weighting!J3+TUM_default_S2_Util!D4*Weighting!J4+TUM_default_S2_Util!E4*Weighting!J5+TUM_default_S2_Util!F4*Weighting!J6+TUM_default_S2_Util!G4*Weighting!J7+TUM_default_S2_Util!H4*Weighting!J8+TUM_default_S2_Util!I4*Weighting!J9+TUM_default_S2_Util!J4*Weighting!J10+TUM_default_S2_Util!K4*Weighting!J11+TUM_default_S2_Util!L4*Weighting!J12+TUM_default_S2_Util!M4*Weighting!J13+TUM_default_S2_Util!N4*Weighting!J14+TUM_default_S2_Util!O4*Weighting!J15+TUM_default_S2_Util!P4*Weighting!J16+TUM_default_S2_Util!Q4*Weighting!J17</f>
        <v>0</v>
      </c>
      <c r="K4" s="6">
        <f>+TUM_default_S2_Util!B4*Weighting!K2+TUM_default_S2_Util!C4*Weighting!K3+TUM_default_S2_Util!D4*Weighting!K4+TUM_default_S2_Util!E4*Weighting!K5+TUM_default_S2_Util!F4*Weighting!K6+TUM_default_S2_Util!G4*Weighting!K7+TUM_default_S2_Util!H4*Weighting!K8+TUM_default_S2_Util!I4*Weighting!K9+TUM_default_S2_Util!J4*Weighting!K10+TUM_default_S2_Util!K4*Weighting!K11+TUM_default_S2_Util!L4*Weighting!K12+TUM_default_S2_Util!M4*Weighting!K13+TUM_default_S2_Util!N4*Weighting!K14+TUM_default_S2_Util!O4*Weighting!K15+TUM_default_S2_Util!P4*Weighting!K16+TUM_default_S2_Util!Q4*Weighting!K17</f>
        <v>0</v>
      </c>
      <c r="L4" s="6">
        <f>+TUM_default_S2_Util!B4*Weighting!L2+TUM_default_S2_Util!C4*Weighting!L3+TUM_default_S2_Util!D4*Weighting!L4+TUM_default_S2_Util!E4*Weighting!L5+TUM_default_S2_Util!F4*Weighting!L6+TUM_default_S2_Util!G4*Weighting!L7+TUM_default_S2_Util!H4*Weighting!L8+TUM_default_S2_Util!I4*Weighting!L9+TUM_default_S2_Util!J4*Weighting!L10+TUM_default_S2_Util!K4*Weighting!L11+TUM_default_S2_Util!L4*Weighting!L12+TUM_default_S2_Util!M4*Weighting!L13+TUM_default_S2_Util!N4*Weighting!L14+TUM_default_S2_Util!O4*Weighting!L15+TUM_default_S2_Util!P4*Weighting!L16+TUM_default_S2_Util!Q4*Weighting!L17</f>
        <v>0</v>
      </c>
      <c r="M4" s="6">
        <f>+TUM_default_S2_Util!B4*Weighting!M2+TUM_default_S2_Util!C4*Weighting!M3+TUM_default_S2_Util!D4*Weighting!M4+TUM_default_S2_Util!E4*Weighting!M5+TUM_default_S2_Util!F4*Weighting!M6+TUM_default_S2_Util!G4*Weighting!M7+TUM_default_S2_Util!H4*Weighting!M8+TUM_default_S2_Util!I4*Weighting!M9+TUM_default_S2_Util!J4*Weighting!M10+TUM_default_S2_Util!K4*Weighting!M11+TUM_default_S2_Util!L4*Weighting!M12+TUM_default_S2_Util!M4*Weighting!M13+TUM_default_S2_Util!N4*Weighting!M14+TUM_default_S2_Util!O4*Weighting!M15+TUM_default_S2_Util!P4*Weighting!M16+TUM_default_S2_Util!Q4*Weighting!M17</f>
        <v>0</v>
      </c>
      <c r="N4" s="6">
        <f>+TUM_default_S2_Util!B4*Weighting!N2+TUM_default_S2_Util!C4*Weighting!N3+TUM_default_S2_Util!D4*Weighting!N4+TUM_default_S2_Util!E4*Weighting!N5+TUM_default_S2_Util!F4*Weighting!N6+TUM_default_S2_Util!G4*Weighting!N7+TUM_default_S2_Util!H4*Weighting!N8+TUM_default_S2_Util!I4*Weighting!N9+TUM_default_S2_Util!J4*Weighting!N10+TUM_default_S2_Util!K4*Weighting!N11+TUM_default_S2_Util!L4*Weighting!N12+TUM_default_S2_Util!M4*Weighting!N13+TUM_default_S2_Util!N4*Weighting!N14+TUM_default_S2_Util!O4*Weighting!N15+TUM_default_S2_Util!P4*Weighting!N16+TUM_default_S2_Util!Q4*Weighting!N17</f>
        <v>0</v>
      </c>
      <c r="O4" s="6">
        <f>+TUM_default_S2_Util!B4*Weighting!O2+TUM_default_S2_Util!C4*Weighting!O3+TUM_default_S2_Util!D4*Weighting!O4+TUM_default_S2_Util!E4*Weighting!O5+TUM_default_S2_Util!F4*Weighting!O6+TUM_default_S2_Util!G4*Weighting!O7+TUM_default_S2_Util!H4*Weighting!O8+TUM_default_S2_Util!I4*Weighting!O9+TUM_default_S2_Util!J4*Weighting!O10+TUM_default_S2_Util!K4*Weighting!O11+TUM_default_S2_Util!L4*Weighting!O12+TUM_default_S2_Util!M4*Weighting!O13+TUM_default_S2_Util!N4*Weighting!O14+TUM_default_S2_Util!O4*Weighting!O15+TUM_default_S2_Util!P4*Weighting!O16+TUM_default_S2_Util!Q4*Weighting!O17</f>
        <v>0</v>
      </c>
      <c r="P4" s="6">
        <f>+TUM_default_S2_Util!B4*Weighting!P2+TUM_default_S2_Util!C4*Weighting!P3+TUM_default_S2_Util!D4*Weighting!P4+TUM_default_S2_Util!E4*Weighting!P5+TUM_default_S2_Util!F4*Weighting!P6+TUM_default_S2_Util!G4*Weighting!P7+TUM_default_S2_Util!H4*Weighting!P8+TUM_default_S2_Util!I4*Weighting!P9+TUM_default_S2_Util!J4*Weighting!P10+TUM_default_S2_Util!K4*Weighting!P11+TUM_default_S2_Util!L4*Weighting!P12+TUM_default_S2_Util!M4*Weighting!P13+TUM_default_S2_Util!N4*Weighting!P14+TUM_default_S2_Util!O4*Weighting!P15+TUM_default_S2_Util!P4*Weighting!P16+TUM_default_S2_Util!Q4*Weighting!P17</f>
        <v>0</v>
      </c>
      <c r="Q4" s="6">
        <f>+TUM_default_S2_Util!B4*Weighting!Q2+TUM_default_S2_Util!C4*Weighting!Q3+TUM_default_S2_Util!D4*Weighting!Q4+TUM_default_S2_Util!E4*Weighting!Q5+TUM_default_S2_Util!F4*Weighting!Q6+TUM_default_S2_Util!G4*Weighting!Q7+TUM_default_S2_Util!H4*Weighting!Q8+TUM_default_S2_Util!I4*Weighting!Q9+TUM_default_S2_Util!J4*Weighting!Q10+TUM_default_S2_Util!K4*Weighting!Q11+TUM_default_S2_Util!L4*Weighting!Q12+TUM_default_S2_Util!M4*Weighting!Q13+TUM_default_S2_Util!N4*Weighting!Q14+TUM_default_S2_Util!O4*Weighting!Q15+TUM_default_S2_Util!P4*Weighting!Q16+TUM_default_S2_Util!Q4*Weighting!Q17</f>
        <v>0</v>
      </c>
      <c r="R4" s="6">
        <f>+TUM_default_S2_Util!B4*Weighting!R2+TUM_default_S2_Util!C4*Weighting!R3+TUM_default_S2_Util!D4*Weighting!R4+TUM_default_S2_Util!E4*Weighting!R5+TUM_default_S2_Util!F4*Weighting!R6+TUM_default_S2_Util!G4*Weighting!R7+TUM_default_S2_Util!H4*Weighting!R8+TUM_default_S2_Util!I4*Weighting!R9+TUM_default_S2_Util!J4*Weighting!R10+TUM_default_S2_Util!K4*Weighting!R11+TUM_default_S2_Util!L4*Weighting!R12+TUM_default_S2_Util!M4*Weighting!R13+TUM_default_S2_Util!N4*Weighting!R14+TUM_default_S2_Util!O4*Weighting!R15+TUM_default_S2_Util!P4*Weighting!R16+TUM_default_S2_Util!Q4*Weighting!R17</f>
        <v>0</v>
      </c>
      <c r="S4" s="6">
        <f>+TUM_default_S2_Util!B4*Weighting!S2+TUM_default_S2_Util!C4*Weighting!S3+TUM_default_S2_Util!D4*Weighting!S4+TUM_default_S2_Util!E4*Weighting!S5+TUM_default_S2_Util!F4*Weighting!S6+TUM_default_S2_Util!G4*Weighting!S7+TUM_default_S2_Util!H4*Weighting!S8+TUM_default_S2_Util!I4*Weighting!S9+TUM_default_S2_Util!J4*Weighting!S10+TUM_default_S2_Util!K4*Weighting!S11+TUM_default_S2_Util!L4*Weighting!S12+TUM_default_S2_Util!M4*Weighting!S13+TUM_default_S2_Util!N4*Weighting!S14+TUM_default_S2_Util!O4*Weighting!S15+TUM_default_S2_Util!P4*Weighting!S16+TUM_default_S2_Util!Q4*Weighting!S17</f>
        <v>0</v>
      </c>
      <c r="T4" s="6">
        <f>+TUM_default_S2_Util!B4*Weighting!T2+TUM_default_S2_Util!C4*Weighting!T3+TUM_default_S2_Util!D4*Weighting!T4+TUM_default_S2_Util!E4*Weighting!T5+TUM_default_S2_Util!F4*Weighting!T6+TUM_default_S2_Util!G4*Weighting!T7+TUM_default_S2_Util!H4*Weighting!T8+TUM_default_S2_Util!I4*Weighting!T9+TUM_default_S2_Util!J4*Weighting!T10+TUM_default_S2_Util!K4*Weighting!T11+TUM_default_S2_Util!L4*Weighting!T12+TUM_default_S2_Util!M4*Weighting!T13+TUM_default_S2_Util!N4*Weighting!T14+TUM_default_S2_Util!O4*Weighting!T15+TUM_default_S2_Util!P4*Weighting!T16+TUM_default_S2_Util!Q4*Weighting!T17</f>
        <v>0</v>
      </c>
      <c r="U4" s="6">
        <f>+TUM_default_S2_Util!B4*Weighting!U2+TUM_default_S2_Util!C4*Weighting!U3+TUM_default_S2_Util!D4*Weighting!U4+TUM_default_S2_Util!E4*Weighting!U5+TUM_default_S2_Util!F4*Weighting!U6+TUM_default_S2_Util!G4*Weighting!U7+TUM_default_S2_Util!H4*Weighting!U8+TUM_default_S2_Util!I4*Weighting!U9+TUM_default_S2_Util!J4*Weighting!U10+TUM_default_S2_Util!K4*Weighting!U11+TUM_default_S2_Util!L4*Weighting!U12+TUM_default_S2_Util!M4*Weighting!U13+TUM_default_S2_Util!N4*Weighting!U14+TUM_default_S2_Util!O4*Weighting!U15+TUM_default_S2_Util!P4*Weighting!U16+TUM_default_S2_Util!Q4*Weighting!U17</f>
        <v>0</v>
      </c>
      <c r="V4" s="6">
        <f>+TUM_default_S2_Util!B4*Weighting!V2+TUM_default_S2_Util!C4*Weighting!V3+TUM_default_S2_Util!D4*Weighting!V4+TUM_default_S2_Util!E4*Weighting!V5+TUM_default_S2_Util!F4*Weighting!V6+TUM_default_S2_Util!G4*Weighting!V7+TUM_default_S2_Util!H4*Weighting!V8+TUM_default_S2_Util!I4*Weighting!V9+TUM_default_S2_Util!J4*Weighting!V10+TUM_default_S2_Util!K4*Weighting!V11+TUM_default_S2_Util!L4*Weighting!V12+TUM_default_S2_Util!M4*Weighting!V13+TUM_default_S2_Util!N4*Weighting!V14+TUM_default_S2_Util!O4*Weighting!V15+TUM_default_S2_Util!P4*Weighting!V16+TUM_default_S2_Util!Q4*Weighting!V17</f>
        <v>0</v>
      </c>
      <c r="W4" s="6">
        <f>+TUM_default_S2_Util!B4*Weighting!W2+TUM_default_S2_Util!C4*Weighting!W3+TUM_default_S2_Util!D4*Weighting!W4+TUM_default_S2_Util!E4*Weighting!W5+TUM_default_S2_Util!F4*Weighting!W6+TUM_default_S2_Util!G4*Weighting!W7+TUM_default_S2_Util!H4*Weighting!W8+TUM_default_S2_Util!I4*Weighting!W9+TUM_default_S2_Util!J4*Weighting!W10+TUM_default_S2_Util!K4*Weighting!W11+TUM_default_S2_Util!L4*Weighting!W12+TUM_default_S2_Util!M4*Weighting!W13+TUM_default_S2_Util!N4*Weighting!W14+TUM_default_S2_Util!O4*Weighting!W15+TUM_default_S2_Util!P4*Weighting!W16+TUM_default_S2_Util!Q4*Weighting!W17</f>
        <v>0</v>
      </c>
      <c r="X4" s="6">
        <f>+TUM_default_S2_Util!B4*Weighting!X2+TUM_default_S2_Util!C4*Weighting!X3+TUM_default_S2_Util!D4*Weighting!X4+TUM_default_S2_Util!E4*Weighting!X5+TUM_default_S2_Util!F4*Weighting!X6+TUM_default_S2_Util!G4*Weighting!X7+TUM_default_S2_Util!H4*Weighting!X8+TUM_default_S2_Util!I4*Weighting!X9+TUM_default_S2_Util!J4*Weighting!X10+TUM_default_S2_Util!K4*Weighting!X11+TUM_default_S2_Util!L4*Weighting!X12+TUM_default_S2_Util!M4*Weighting!X13+TUM_default_S2_Util!N4*Weighting!X14+TUM_default_S2_Util!O4*Weighting!X15+TUM_default_S2_Util!P4*Weighting!X16+TUM_default_S2_Util!Q4*Weighting!X17</f>
        <v>0</v>
      </c>
      <c r="Y4" s="6">
        <f>+TUM_default_S2_Util!B4*Weighting!Y2+TUM_default_S2_Util!C4*Weighting!Y3+TUM_default_S2_Util!D4*Weighting!Y4+TUM_default_S2_Util!E4*Weighting!Y5+TUM_default_S2_Util!F4*Weighting!Y6+TUM_default_S2_Util!G4*Weighting!Y7+TUM_default_S2_Util!H4*Weighting!Y8+TUM_default_S2_Util!I4*Weighting!Y9+TUM_default_S2_Util!J4*Weighting!Y10+TUM_default_S2_Util!K4*Weighting!Y11+TUM_default_S2_Util!L4*Weighting!Y12+TUM_default_S2_Util!M4*Weighting!Y13+TUM_default_S2_Util!N4*Weighting!Y14+TUM_default_S2_Util!O4*Weighting!Y15+TUM_default_S2_Util!P4*Weighting!Y16+TUM_default_S2_Util!Q4*Weighting!Y17</f>
        <v>0</v>
      </c>
      <c r="Z4" s="6">
        <f>+TUM_default_S2_Util!B4*Weighting!Z2+TUM_default_S2_Util!C4*Weighting!Z3+TUM_default_S2_Util!D4*Weighting!Z4+TUM_default_S2_Util!E4*Weighting!Z5+TUM_default_S2_Util!F4*Weighting!Z6+TUM_default_S2_Util!G4*Weighting!Z7+TUM_default_S2_Util!H4*Weighting!Z8+TUM_default_S2_Util!I4*Weighting!Z9+TUM_default_S2_Util!J4*Weighting!Z10+TUM_default_S2_Util!K4*Weighting!Z11+TUM_default_S2_Util!L4*Weighting!Z12+TUM_default_S2_Util!M4*Weighting!Z13+TUM_default_S2_Util!N4*Weighting!Z14+TUM_default_S2_Util!O4*Weighting!Z15+TUM_default_S2_Util!P4*Weighting!Z16+TUM_default_S2_Util!Q4*Weighting!Z17</f>
        <v>0</v>
      </c>
      <c r="AA4" s="6">
        <f>+TUM_default_S2_Util!B4*Weighting!AA2+TUM_default_S2_Util!C4*Weighting!AA3+TUM_default_S2_Util!D4*Weighting!AA4+TUM_default_S2_Util!E4*Weighting!AA5+TUM_default_S2_Util!F4*Weighting!AA6+TUM_default_S2_Util!G4*Weighting!AA7+TUM_default_S2_Util!H4*Weighting!AA8+TUM_default_S2_Util!I4*Weighting!AA9+TUM_default_S2_Util!J4*Weighting!AA10+TUM_default_S2_Util!K4*Weighting!AA11+TUM_default_S2_Util!L4*Weighting!AA12+TUM_default_S2_Util!M4*Weighting!AA13+TUM_default_S2_Util!N4*Weighting!AA14+TUM_default_S2_Util!O4*Weighting!AA15+TUM_default_S2_Util!P4*Weighting!AA16+TUM_default_S2_Util!Q4*Weighting!AA17</f>
        <v>0</v>
      </c>
    </row>
    <row r="5" spans="1:27" x14ac:dyDescent="0.35">
      <c r="A5" s="5" t="s">
        <v>4</v>
      </c>
      <c r="B5" s="6">
        <f ca="1">+TUM_default_S2_Util!B5*Weighting!B2+TUM_default_S2_Util!C5*Weighting!B3+TUM_default_S2_Util!D5*Weighting!B4+TUM_default_S2_Util!E5*Weighting!B5+TUM_default_S2_Util!F5*Weighting!B6+TUM_default_S2_Util!G5*Weighting!B7+TUM_default_S2_Util!H5*Weighting!B8+TUM_default_S2_Util!I5*Weighting!B9+TUM_default_S2_Util!J5*Weighting!B10+TUM_default_S2_Util!K5*Weighting!B11+TUM_default_S2_Util!L5*Weighting!B12+TUM_default_S2_Util!M5*Weighting!B13+TUM_default_S2_Util!N5*Weighting!B14+TUM_default_S2_Util!O5*Weighting!B15+TUM_default_S2_Util!P5*Weighting!B16+TUM_default_S2_Util!Q5*Weighting!B17</f>
        <v>0</v>
      </c>
      <c r="C5" s="6">
        <f ca="1">+TUM_default_S2_Util!B5*Weighting!C2+TUM_default_S2_Util!C5*Weighting!C3+TUM_default_S2_Util!D5*Weighting!C4+TUM_default_S2_Util!E5*Weighting!C5+TUM_default_S2_Util!F5*Weighting!C6+TUM_default_S2_Util!G5*Weighting!C7+TUM_default_S2_Util!H5*Weighting!C8+TUM_default_S2_Util!I5*Weighting!C9+TUM_default_S2_Util!J5*Weighting!C10+TUM_default_S2_Util!K5*Weighting!C11+TUM_default_S2_Util!L5*Weighting!C12+TUM_default_S2_Util!M5*Weighting!C13+TUM_default_S2_Util!N5*Weighting!C14+TUM_default_S2_Util!O5*Weighting!C15+TUM_default_S2_Util!P5*Weighting!C16+TUM_default_S2_Util!Q5*Weighting!C17</f>
        <v>0</v>
      </c>
      <c r="D5" s="6">
        <f ca="1">+TUM_default_S2_Util!B5*Weighting!D2+TUM_default_S2_Util!C5*Weighting!D3+TUM_default_S2_Util!D5*Weighting!D4+TUM_default_S2_Util!E5*Weighting!D5+TUM_default_S2_Util!F5*Weighting!D6+TUM_default_S2_Util!G5*Weighting!D7+TUM_default_S2_Util!H5*Weighting!D8+TUM_default_S2_Util!I5*Weighting!D9+TUM_default_S2_Util!J5*Weighting!D10+TUM_default_S2_Util!K5*Weighting!D11+TUM_default_S2_Util!L5*Weighting!D12+TUM_default_S2_Util!M5*Weighting!D13+TUM_default_S2_Util!N5*Weighting!D14+TUM_default_S2_Util!O5*Weighting!D15+TUM_default_S2_Util!P5*Weighting!D16+TUM_default_S2_Util!Q5*Weighting!D17</f>
        <v>0</v>
      </c>
      <c r="E5" s="6">
        <f ca="1">+TUM_default_S2_Util!B5*Weighting!E2+TUM_default_S2_Util!C5*Weighting!E3+TUM_default_S2_Util!D5*Weighting!E4+TUM_default_S2_Util!E5*Weighting!E5+TUM_default_S2_Util!F5*Weighting!E6+TUM_default_S2_Util!G5*Weighting!E7+TUM_default_S2_Util!H5*Weighting!E8+TUM_default_S2_Util!I5*Weighting!E9+TUM_default_S2_Util!J5*Weighting!E10+TUM_default_S2_Util!K5*Weighting!E11+TUM_default_S2_Util!L5*Weighting!E12+TUM_default_S2_Util!M5*Weighting!E13+TUM_default_S2_Util!N5*Weighting!E14+TUM_default_S2_Util!O5*Weighting!E15+TUM_default_S2_Util!P5*Weighting!E16+TUM_default_S2_Util!Q5*Weighting!E17</f>
        <v>0</v>
      </c>
      <c r="F5" s="6">
        <f ca="1">+TUM_default_S2_Util!B5*Weighting!F2+TUM_default_S2_Util!C5*Weighting!F3+TUM_default_S2_Util!D5*Weighting!F4+TUM_default_S2_Util!E5*Weighting!F5+TUM_default_S2_Util!F5*Weighting!F6+TUM_default_S2_Util!G5*Weighting!F7+TUM_default_S2_Util!H5*Weighting!F8+TUM_default_S2_Util!I5*Weighting!F9+TUM_default_S2_Util!J5*Weighting!F10+TUM_default_S2_Util!K5*Weighting!F11+TUM_default_S2_Util!L5*Weighting!F12+TUM_default_S2_Util!M5*Weighting!F13+TUM_default_S2_Util!N5*Weighting!F14+TUM_default_S2_Util!O5*Weighting!F15+TUM_default_S2_Util!P5*Weighting!F16+TUM_default_S2_Util!Q5*Weighting!F17</f>
        <v>0</v>
      </c>
      <c r="G5" s="6">
        <f>+TUM_default_S2_Util!B5*Weighting!G2+TUM_default_S2_Util!C5*Weighting!G3+TUM_default_S2_Util!D5*Weighting!G4+TUM_default_S2_Util!E5*Weighting!G5+TUM_default_S2_Util!F5*Weighting!G6+TUM_default_S2_Util!G5*Weighting!G7+TUM_default_S2_Util!H5*Weighting!G8+TUM_default_S2_Util!I5*Weighting!G9+TUM_default_S2_Util!J5*Weighting!G10+TUM_default_S2_Util!K5*Weighting!G11+TUM_default_S2_Util!L5*Weighting!G12+TUM_default_S2_Util!M5*Weighting!G13+TUM_default_S2_Util!N5*Weighting!G14+TUM_default_S2_Util!O5*Weighting!G15+TUM_default_S2_Util!P5*Weighting!G16+TUM_default_S2_Util!Q5*Weighting!G17</f>
        <v>0</v>
      </c>
      <c r="H5" s="6">
        <f>+TUM_default_S2_Util!B5*Weighting!H2+TUM_default_S2_Util!C5*Weighting!H3+TUM_default_S2_Util!D5*Weighting!H4+TUM_default_S2_Util!E5*Weighting!H5+TUM_default_S2_Util!F5*Weighting!H6+TUM_default_S2_Util!G5*Weighting!H7+TUM_default_S2_Util!H5*Weighting!H8+TUM_default_S2_Util!I5*Weighting!H9+TUM_default_S2_Util!J5*Weighting!H10+TUM_default_S2_Util!K5*Weighting!H11+TUM_default_S2_Util!L5*Weighting!H12+TUM_default_S2_Util!M5*Weighting!H13+TUM_default_S2_Util!N5*Weighting!H14+TUM_default_S2_Util!O5*Weighting!H15+TUM_default_S2_Util!P5*Weighting!H16+TUM_default_S2_Util!Q5*Weighting!H17</f>
        <v>0</v>
      </c>
      <c r="I5" s="6">
        <f>+TUM_default_S2_Util!B5*Weighting!I2+TUM_default_S2_Util!C5*Weighting!I3+TUM_default_S2_Util!D5*Weighting!I4+TUM_default_S2_Util!E5*Weighting!I5+TUM_default_S2_Util!F5*Weighting!I6+TUM_default_S2_Util!G5*Weighting!I7+TUM_default_S2_Util!H5*Weighting!I8+TUM_default_S2_Util!I5*Weighting!I9+TUM_default_S2_Util!J5*Weighting!I10+TUM_default_S2_Util!K5*Weighting!I11+TUM_default_S2_Util!L5*Weighting!I12+TUM_default_S2_Util!M5*Weighting!I13+TUM_default_S2_Util!N5*Weighting!I14+TUM_default_S2_Util!O5*Weighting!I15+TUM_default_S2_Util!P5*Weighting!I16+TUM_default_S2_Util!Q5*Weighting!I17</f>
        <v>0</v>
      </c>
      <c r="J5" s="6">
        <f>+TUM_default_S2_Util!B5*Weighting!J2+TUM_default_S2_Util!C5*Weighting!J3+TUM_default_S2_Util!D5*Weighting!J4+TUM_default_S2_Util!E5*Weighting!J5+TUM_default_S2_Util!F5*Weighting!J6+TUM_default_S2_Util!G5*Weighting!J7+TUM_default_S2_Util!H5*Weighting!J8+TUM_default_S2_Util!I5*Weighting!J9+TUM_default_S2_Util!J5*Weighting!J10+TUM_default_S2_Util!K5*Weighting!J11+TUM_default_S2_Util!L5*Weighting!J12+TUM_default_S2_Util!M5*Weighting!J13+TUM_default_S2_Util!N5*Weighting!J14+TUM_default_S2_Util!O5*Weighting!J15+TUM_default_S2_Util!P5*Weighting!J16+TUM_default_S2_Util!Q5*Weighting!J17</f>
        <v>0</v>
      </c>
      <c r="K5" s="6">
        <f>+TUM_default_S2_Util!B5*Weighting!K2+TUM_default_S2_Util!C5*Weighting!K3+TUM_default_S2_Util!D5*Weighting!K4+TUM_default_S2_Util!E5*Weighting!K5+TUM_default_S2_Util!F5*Weighting!K6+TUM_default_S2_Util!G5*Weighting!K7+TUM_default_S2_Util!H5*Weighting!K8+TUM_default_S2_Util!I5*Weighting!K9+TUM_default_S2_Util!J5*Weighting!K10+TUM_default_S2_Util!K5*Weighting!K11+TUM_default_S2_Util!L5*Weighting!K12+TUM_default_S2_Util!M5*Weighting!K13+TUM_default_S2_Util!N5*Weighting!K14+TUM_default_S2_Util!O5*Weighting!K15+TUM_default_S2_Util!P5*Weighting!K16+TUM_default_S2_Util!Q5*Weighting!K17</f>
        <v>0</v>
      </c>
      <c r="L5" s="6">
        <f>+TUM_default_S2_Util!B5*Weighting!L2+TUM_default_S2_Util!C5*Weighting!L3+TUM_default_S2_Util!D5*Weighting!L4+TUM_default_S2_Util!E5*Weighting!L5+TUM_default_S2_Util!F5*Weighting!L6+TUM_default_S2_Util!G5*Weighting!L7+TUM_default_S2_Util!H5*Weighting!L8+TUM_default_S2_Util!I5*Weighting!L9+TUM_default_S2_Util!J5*Weighting!L10+TUM_default_S2_Util!K5*Weighting!L11+TUM_default_S2_Util!L5*Weighting!L12+TUM_default_S2_Util!M5*Weighting!L13+TUM_default_S2_Util!N5*Weighting!L14+TUM_default_S2_Util!O5*Weighting!L15+TUM_default_S2_Util!P5*Weighting!L16+TUM_default_S2_Util!Q5*Weighting!L17</f>
        <v>0</v>
      </c>
      <c r="M5" s="6">
        <f>+TUM_default_S2_Util!B5*Weighting!M2+TUM_default_S2_Util!C5*Weighting!M3+TUM_default_S2_Util!D5*Weighting!M4+TUM_default_S2_Util!E5*Weighting!M5+TUM_default_S2_Util!F5*Weighting!M6+TUM_default_S2_Util!G5*Weighting!M7+TUM_default_S2_Util!H5*Weighting!M8+TUM_default_S2_Util!I5*Weighting!M9+TUM_default_S2_Util!J5*Weighting!M10+TUM_default_S2_Util!K5*Weighting!M11+TUM_default_S2_Util!L5*Weighting!M12+TUM_default_S2_Util!M5*Weighting!M13+TUM_default_S2_Util!N5*Weighting!M14+TUM_default_S2_Util!O5*Weighting!M15+TUM_default_S2_Util!P5*Weighting!M16+TUM_default_S2_Util!Q5*Weighting!M17</f>
        <v>0</v>
      </c>
      <c r="N5" s="6">
        <f>+TUM_default_S2_Util!B5*Weighting!N2+TUM_default_S2_Util!C5*Weighting!N3+TUM_default_S2_Util!D5*Weighting!N4+TUM_default_S2_Util!E5*Weighting!N5+TUM_default_S2_Util!F5*Weighting!N6+TUM_default_S2_Util!G5*Weighting!N7+TUM_default_S2_Util!H5*Weighting!N8+TUM_default_S2_Util!I5*Weighting!N9+TUM_default_S2_Util!J5*Weighting!N10+TUM_default_S2_Util!K5*Weighting!N11+TUM_default_S2_Util!L5*Weighting!N12+TUM_default_S2_Util!M5*Weighting!N13+TUM_default_S2_Util!N5*Weighting!N14+TUM_default_S2_Util!O5*Weighting!N15+TUM_default_S2_Util!P5*Weighting!N16+TUM_default_S2_Util!Q5*Weighting!N17</f>
        <v>0</v>
      </c>
      <c r="O5" s="6">
        <f>+TUM_default_S2_Util!B5*Weighting!O2+TUM_default_S2_Util!C5*Weighting!O3+TUM_default_S2_Util!D5*Weighting!O4+TUM_default_S2_Util!E5*Weighting!O5+TUM_default_S2_Util!F5*Weighting!O6+TUM_default_S2_Util!G5*Weighting!O7+TUM_default_S2_Util!H5*Weighting!O8+TUM_default_S2_Util!I5*Weighting!O9+TUM_default_S2_Util!J5*Weighting!O10+TUM_default_S2_Util!K5*Weighting!O11+TUM_default_S2_Util!L5*Weighting!O12+TUM_default_S2_Util!M5*Weighting!O13+TUM_default_S2_Util!N5*Weighting!O14+TUM_default_S2_Util!O5*Weighting!O15+TUM_default_S2_Util!P5*Weighting!O16+TUM_default_S2_Util!Q5*Weighting!O17</f>
        <v>0</v>
      </c>
      <c r="P5" s="6">
        <f>+TUM_default_S2_Util!B5*Weighting!P2+TUM_default_S2_Util!C5*Weighting!P3+TUM_default_S2_Util!D5*Weighting!P4+TUM_default_S2_Util!E5*Weighting!P5+TUM_default_S2_Util!F5*Weighting!P6+TUM_default_S2_Util!G5*Weighting!P7+TUM_default_S2_Util!H5*Weighting!P8+TUM_default_S2_Util!I5*Weighting!P9+TUM_default_S2_Util!J5*Weighting!P10+TUM_default_S2_Util!K5*Weighting!P11+TUM_default_S2_Util!L5*Weighting!P12+TUM_default_S2_Util!M5*Weighting!P13+TUM_default_S2_Util!N5*Weighting!P14+TUM_default_S2_Util!O5*Weighting!P15+TUM_default_S2_Util!P5*Weighting!P16+TUM_default_S2_Util!Q5*Weighting!P17</f>
        <v>0</v>
      </c>
      <c r="Q5" s="6">
        <f>+TUM_default_S2_Util!B5*Weighting!Q2+TUM_default_S2_Util!C5*Weighting!Q3+TUM_default_S2_Util!D5*Weighting!Q4+TUM_default_S2_Util!E5*Weighting!Q5+TUM_default_S2_Util!F5*Weighting!Q6+TUM_default_S2_Util!G5*Weighting!Q7+TUM_default_S2_Util!H5*Weighting!Q8+TUM_default_S2_Util!I5*Weighting!Q9+TUM_default_S2_Util!J5*Weighting!Q10+TUM_default_S2_Util!K5*Weighting!Q11+TUM_default_S2_Util!L5*Weighting!Q12+TUM_default_S2_Util!M5*Weighting!Q13+TUM_default_S2_Util!N5*Weighting!Q14+TUM_default_S2_Util!O5*Weighting!Q15+TUM_default_S2_Util!P5*Weighting!Q16+TUM_default_S2_Util!Q5*Weighting!Q17</f>
        <v>0</v>
      </c>
      <c r="R5" s="6">
        <f>+TUM_default_S2_Util!B5*Weighting!R2+TUM_default_S2_Util!C5*Weighting!R3+TUM_default_S2_Util!D5*Weighting!R4+TUM_default_S2_Util!E5*Weighting!R5+TUM_default_S2_Util!F5*Weighting!R6+TUM_default_S2_Util!G5*Weighting!R7+TUM_default_S2_Util!H5*Weighting!R8+TUM_default_S2_Util!I5*Weighting!R9+TUM_default_S2_Util!J5*Weighting!R10+TUM_default_S2_Util!K5*Weighting!R11+TUM_default_S2_Util!L5*Weighting!R12+TUM_default_S2_Util!M5*Weighting!R13+TUM_default_S2_Util!N5*Weighting!R14+TUM_default_S2_Util!O5*Weighting!R15+TUM_default_S2_Util!P5*Weighting!R16+TUM_default_S2_Util!Q5*Weighting!R17</f>
        <v>0</v>
      </c>
      <c r="S5" s="6">
        <f>+TUM_default_S2_Util!B5*Weighting!S2+TUM_default_S2_Util!C5*Weighting!S3+TUM_default_S2_Util!D5*Weighting!S4+TUM_default_S2_Util!E5*Weighting!S5+TUM_default_S2_Util!F5*Weighting!S6+TUM_default_S2_Util!G5*Weighting!S7+TUM_default_S2_Util!H5*Weighting!S8+TUM_default_S2_Util!I5*Weighting!S9+TUM_default_S2_Util!J5*Weighting!S10+TUM_default_S2_Util!K5*Weighting!S11+TUM_default_S2_Util!L5*Weighting!S12+TUM_default_S2_Util!M5*Weighting!S13+TUM_default_S2_Util!N5*Weighting!S14+TUM_default_S2_Util!O5*Weighting!S15+TUM_default_S2_Util!P5*Weighting!S16+TUM_default_S2_Util!Q5*Weighting!S17</f>
        <v>0</v>
      </c>
      <c r="T5" s="6">
        <f>+TUM_default_S2_Util!B5*Weighting!T2+TUM_default_S2_Util!C5*Weighting!T3+TUM_default_S2_Util!D5*Weighting!T4+TUM_default_S2_Util!E5*Weighting!T5+TUM_default_S2_Util!F5*Weighting!T6+TUM_default_S2_Util!G5*Weighting!T7+TUM_default_S2_Util!H5*Weighting!T8+TUM_default_S2_Util!I5*Weighting!T9+TUM_default_S2_Util!J5*Weighting!T10+TUM_default_S2_Util!K5*Weighting!T11+TUM_default_S2_Util!L5*Weighting!T12+TUM_default_S2_Util!M5*Weighting!T13+TUM_default_S2_Util!N5*Weighting!T14+TUM_default_S2_Util!O5*Weighting!T15+TUM_default_S2_Util!P5*Weighting!T16+TUM_default_S2_Util!Q5*Weighting!T17</f>
        <v>0</v>
      </c>
      <c r="U5" s="6">
        <f>+TUM_default_S2_Util!B5*Weighting!U2+TUM_default_S2_Util!C5*Weighting!U3+TUM_default_S2_Util!D5*Weighting!U4+TUM_default_S2_Util!E5*Weighting!U5+TUM_default_S2_Util!F5*Weighting!U6+TUM_default_S2_Util!G5*Weighting!U7+TUM_default_S2_Util!H5*Weighting!U8+TUM_default_S2_Util!I5*Weighting!U9+TUM_default_S2_Util!J5*Weighting!U10+TUM_default_S2_Util!K5*Weighting!U11+TUM_default_S2_Util!L5*Weighting!U12+TUM_default_S2_Util!M5*Weighting!U13+TUM_default_S2_Util!N5*Weighting!U14+TUM_default_S2_Util!O5*Weighting!U15+TUM_default_S2_Util!P5*Weighting!U16+TUM_default_S2_Util!Q5*Weighting!U17</f>
        <v>0</v>
      </c>
      <c r="V5" s="6">
        <f>+TUM_default_S2_Util!B5*Weighting!V2+TUM_default_S2_Util!C5*Weighting!V3+TUM_default_S2_Util!D5*Weighting!V4+TUM_default_S2_Util!E5*Weighting!V5+TUM_default_S2_Util!F5*Weighting!V6+TUM_default_S2_Util!G5*Weighting!V7+TUM_default_S2_Util!H5*Weighting!V8+TUM_default_S2_Util!I5*Weighting!V9+TUM_default_S2_Util!J5*Weighting!V10+TUM_default_S2_Util!K5*Weighting!V11+TUM_default_S2_Util!L5*Weighting!V12+TUM_default_S2_Util!M5*Weighting!V13+TUM_default_S2_Util!N5*Weighting!V14+TUM_default_S2_Util!O5*Weighting!V15+TUM_default_S2_Util!P5*Weighting!V16+TUM_default_S2_Util!Q5*Weighting!V17</f>
        <v>0</v>
      </c>
      <c r="W5" s="6">
        <f>+TUM_default_S2_Util!B5*Weighting!W2+TUM_default_S2_Util!C5*Weighting!W3+TUM_default_S2_Util!D5*Weighting!W4+TUM_default_S2_Util!E5*Weighting!W5+TUM_default_S2_Util!F5*Weighting!W6+TUM_default_S2_Util!G5*Weighting!W7+TUM_default_S2_Util!H5*Weighting!W8+TUM_default_S2_Util!I5*Weighting!W9+TUM_default_S2_Util!J5*Weighting!W10+TUM_default_S2_Util!K5*Weighting!W11+TUM_default_S2_Util!L5*Weighting!W12+TUM_default_S2_Util!M5*Weighting!W13+TUM_default_S2_Util!N5*Weighting!W14+TUM_default_S2_Util!O5*Weighting!W15+TUM_default_S2_Util!P5*Weighting!W16+TUM_default_S2_Util!Q5*Weighting!W17</f>
        <v>0</v>
      </c>
      <c r="X5" s="6">
        <f>+TUM_default_S2_Util!B5*Weighting!X2+TUM_default_S2_Util!C5*Weighting!X3+TUM_default_S2_Util!D5*Weighting!X4+TUM_default_S2_Util!E5*Weighting!X5+TUM_default_S2_Util!F5*Weighting!X6+TUM_default_S2_Util!G5*Weighting!X7+TUM_default_S2_Util!H5*Weighting!X8+TUM_default_S2_Util!I5*Weighting!X9+TUM_default_S2_Util!J5*Weighting!X10+TUM_default_S2_Util!K5*Weighting!X11+TUM_default_S2_Util!L5*Weighting!X12+TUM_default_S2_Util!M5*Weighting!X13+TUM_default_S2_Util!N5*Weighting!X14+TUM_default_S2_Util!O5*Weighting!X15+TUM_default_S2_Util!P5*Weighting!X16+TUM_default_S2_Util!Q5*Weighting!X17</f>
        <v>0</v>
      </c>
      <c r="Y5" s="6">
        <f>+TUM_default_S2_Util!B5*Weighting!Y2+TUM_default_S2_Util!C5*Weighting!Y3+TUM_default_S2_Util!D5*Weighting!Y4+TUM_default_S2_Util!E5*Weighting!Y5+TUM_default_S2_Util!F5*Weighting!Y6+TUM_default_S2_Util!G5*Weighting!Y7+TUM_default_S2_Util!H5*Weighting!Y8+TUM_default_S2_Util!I5*Weighting!Y9+TUM_default_S2_Util!J5*Weighting!Y10+TUM_default_S2_Util!K5*Weighting!Y11+TUM_default_S2_Util!L5*Weighting!Y12+TUM_default_S2_Util!M5*Weighting!Y13+TUM_default_S2_Util!N5*Weighting!Y14+TUM_default_S2_Util!O5*Weighting!Y15+TUM_default_S2_Util!P5*Weighting!Y16+TUM_default_S2_Util!Q5*Weighting!Y17</f>
        <v>0</v>
      </c>
      <c r="Z5" s="6">
        <f>+TUM_default_S2_Util!B5*Weighting!Z2+TUM_default_S2_Util!C5*Weighting!Z3+TUM_default_S2_Util!D5*Weighting!Z4+TUM_default_S2_Util!E5*Weighting!Z5+TUM_default_S2_Util!F5*Weighting!Z6+TUM_default_S2_Util!G5*Weighting!Z7+TUM_default_S2_Util!H5*Weighting!Z8+TUM_default_S2_Util!I5*Weighting!Z9+TUM_default_S2_Util!J5*Weighting!Z10+TUM_default_S2_Util!K5*Weighting!Z11+TUM_default_S2_Util!L5*Weighting!Z12+TUM_default_S2_Util!M5*Weighting!Z13+TUM_default_S2_Util!N5*Weighting!Z14+TUM_default_S2_Util!O5*Weighting!Z15+TUM_default_S2_Util!P5*Weighting!Z16+TUM_default_S2_Util!Q5*Weighting!Z17</f>
        <v>0</v>
      </c>
      <c r="AA5" s="6">
        <f>+TUM_default_S2_Util!B5*Weighting!AA2+TUM_default_S2_Util!C5*Weighting!AA3+TUM_default_S2_Util!D5*Weighting!AA4+TUM_default_S2_Util!E5*Weighting!AA5+TUM_default_S2_Util!F5*Weighting!AA6+TUM_default_S2_Util!G5*Weighting!AA7+TUM_default_S2_Util!H5*Weighting!AA8+TUM_default_S2_Util!I5*Weighting!AA9+TUM_default_S2_Util!J5*Weighting!AA10+TUM_default_S2_Util!K5*Weighting!AA11+TUM_default_S2_Util!L5*Weighting!AA12+TUM_default_S2_Util!M5*Weighting!AA13+TUM_default_S2_Util!N5*Weighting!AA14+TUM_default_S2_Util!O5*Weighting!AA15+TUM_default_S2_Util!P5*Weighting!AA16+TUM_default_S2_Util!Q5*Weighting!AA17</f>
        <v>0</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efault_S2_Mat!B2*Weighting!B2+TUM_default_S2_Mat!C2*Weighting!B3+TUM_default_S2_Mat!D2*Weighting!B4+TUM_default_S2_Mat!E2*Weighting!B5+TUM_default_S2_Mat!F2*Weighting!B6+TUM_default_S2_Mat!G2*Weighting!B7+TUM_default_S2_Mat!H2*Weighting!B8+TUM_default_S2_Mat!I2*Weighting!B9+TUM_default_S2_Mat!J2*Weighting!B10+TUM_default_S2_Mat!K2*Weighting!B11+TUM_default_S2_Mat!L2*Weighting!B12+TUM_default_S2_Mat!M2*Weighting!B13+TUM_default_S2_Mat!N2*Weighting!B14+TUM_default_S2_Mat!O2*Weighting!B15+TUM_default_S2_Mat!P2*Weighting!B16+TUM_default_S2_Mat!Q2*Weighting!B17</f>
        <v>1.9254285501450248</v>
      </c>
      <c r="C2" s="6">
        <f ca="1">+TUM_default_S2_Mat!B2*Weighting!C2+TUM_default_S2_Mat!C2*Weighting!C3+TUM_default_S2_Mat!D2*Weighting!C4+TUM_default_S2_Mat!E2*Weighting!C5+TUM_default_S2_Mat!F2*Weighting!C6+TUM_default_S2_Mat!G2*Weighting!C7+TUM_default_S2_Mat!H2*Weighting!C8+TUM_default_S2_Mat!I2*Weighting!C9+TUM_default_S2_Mat!J2*Weighting!C10+TUM_default_S2_Mat!K2*Weighting!C11+TUM_default_S2_Mat!L2*Weighting!C12+TUM_default_S2_Mat!M2*Weighting!C13+TUM_default_S2_Mat!N2*Weighting!C14+TUM_default_S2_Mat!O2*Weighting!C15+TUM_default_S2_Mat!P2*Weighting!C16+TUM_default_S2_Mat!Q2*Weighting!C17</f>
        <v>1.3565011803307037</v>
      </c>
      <c r="D2" s="6">
        <f ca="1">+TUM_default_S2_Mat!B2*Weighting!D2+TUM_default_S2_Mat!C2*Weighting!D3+TUM_default_S2_Mat!D2*Weighting!D4+TUM_default_S2_Mat!E2*Weighting!D5+TUM_default_S2_Mat!F2*Weighting!D6+TUM_default_S2_Mat!G2*Weighting!D7+TUM_default_S2_Mat!H2*Weighting!D8+TUM_default_S2_Mat!I2*Weighting!D9+TUM_default_S2_Mat!J2*Weighting!D10+TUM_default_S2_Mat!K2*Weighting!D11+TUM_default_S2_Mat!L2*Weighting!D12+TUM_default_S2_Mat!M2*Weighting!D13+TUM_default_S2_Mat!N2*Weighting!D14+TUM_default_S2_Mat!O2*Weighting!D15+TUM_default_S2_Mat!P2*Weighting!D16+TUM_default_S2_Mat!Q2*Weighting!D17</f>
        <v>1.8931209462608558</v>
      </c>
      <c r="E2" s="6">
        <f ca="1">+TUM_default_S2_Mat!B2*Weighting!E2+TUM_default_S2_Mat!C2*Weighting!E3+TUM_default_S2_Mat!D2*Weighting!E4+TUM_default_S2_Mat!E2*Weighting!E5+TUM_default_S2_Mat!F2*Weighting!E6+TUM_default_S2_Mat!G2*Weighting!E7+TUM_default_S2_Mat!H2*Weighting!E8+TUM_default_S2_Mat!I2*Weighting!E9+TUM_default_S2_Mat!J2*Weighting!E10+TUM_default_S2_Mat!K2*Weighting!E11+TUM_default_S2_Mat!L2*Weighting!E12+TUM_default_S2_Mat!M2*Weighting!E13+TUM_default_S2_Mat!N2*Weighting!E14+TUM_default_S2_Mat!O2*Weighting!E15+TUM_default_S2_Mat!P2*Weighting!E16+TUM_default_S2_Mat!Q2*Weighting!E17</f>
        <v>0.65809879228681423</v>
      </c>
      <c r="F2" s="6">
        <f ca="1">+TUM_default_S2_Mat!B2*Weighting!F2+TUM_default_S2_Mat!C2*Weighting!F3+TUM_default_S2_Mat!D2*Weighting!F4+TUM_default_S2_Mat!E2*Weighting!F5+TUM_default_S2_Mat!F2*Weighting!F6+TUM_default_S2_Mat!G2*Weighting!F7+TUM_default_S2_Mat!H2*Weighting!F8+TUM_default_S2_Mat!I2*Weighting!F9+TUM_default_S2_Mat!J2*Weighting!F10+TUM_default_S2_Mat!K2*Weighting!F11+TUM_default_S2_Mat!L2*Weighting!F12+TUM_default_S2_Mat!M2*Weighting!F13+TUM_default_S2_Mat!N2*Weighting!F14+TUM_default_S2_Mat!O2*Weighting!F15+TUM_default_S2_Mat!P2*Weighting!F16+TUM_default_S2_Mat!Q2*Weighting!F17</f>
        <v>1.6020871206470979</v>
      </c>
      <c r="G2" s="6">
        <f>+TUM_default_S2_Mat!B2*Weighting!G2+TUM_default_S2_Mat!C2*Weighting!G3+TUM_default_S2_Mat!D2*Weighting!G4+TUM_default_S2_Mat!E2*Weighting!G5+TUM_default_S2_Mat!F2*Weighting!G6+TUM_default_S2_Mat!G2*Weighting!G7+TUM_default_S2_Mat!H2*Weighting!G8+TUM_default_S2_Mat!I2*Weighting!G9+TUM_default_S2_Mat!J2*Weighting!G10+TUM_default_S2_Mat!K2*Weighting!G11+TUM_default_S2_Mat!L2*Weighting!G12+TUM_default_S2_Mat!M2*Weighting!G13+TUM_default_S2_Mat!N2*Weighting!G14+TUM_default_S2_Mat!O2*Weighting!G15+TUM_default_S2_Mat!P2*Weighting!G16+TUM_default_S2_Mat!Q2*Weighting!G17</f>
        <v>0.99674891055098824</v>
      </c>
      <c r="H2" s="6">
        <f>+TUM_default_S2_Mat!B2*Weighting!H2+TUM_default_S2_Mat!C2*Weighting!H3+TUM_default_S2_Mat!D2*Weighting!H4+TUM_default_S2_Mat!E2*Weighting!H5+TUM_default_S2_Mat!F2*Weighting!H6+TUM_default_S2_Mat!G2*Weighting!H7+TUM_default_S2_Mat!H2*Weighting!H8+TUM_default_S2_Mat!I2*Weighting!H9+TUM_default_S2_Mat!J2*Weighting!H10+TUM_default_S2_Mat!K2*Weighting!H11+TUM_default_S2_Mat!L2*Weighting!H12+TUM_default_S2_Mat!M2*Weighting!H13+TUM_default_S2_Mat!N2*Weighting!H14+TUM_default_S2_Mat!O2*Weighting!H15+TUM_default_S2_Mat!P2*Weighting!H16+TUM_default_S2_Mat!Q2*Weighting!H17</f>
        <v>1.011705008155787</v>
      </c>
      <c r="I2" s="6">
        <f>+TUM_default_S2_Mat!B2*Weighting!I2+TUM_default_S2_Mat!C2*Weighting!I3+TUM_default_S2_Mat!D2*Weighting!I4+TUM_default_S2_Mat!E2*Weighting!I5+TUM_default_S2_Mat!F2*Weighting!I6+TUM_default_S2_Mat!G2*Weighting!I7+TUM_default_S2_Mat!H2*Weighting!I8+TUM_default_S2_Mat!I2*Weighting!I9+TUM_default_S2_Mat!J2*Weighting!I10+TUM_default_S2_Mat!K2*Weighting!I11+TUM_default_S2_Mat!L2*Weighting!I12+TUM_default_S2_Mat!M2*Weighting!I13+TUM_default_S2_Mat!N2*Weighting!I14+TUM_default_S2_Mat!O2*Weighting!I15+TUM_default_S2_Mat!P2*Weighting!I16+TUM_default_S2_Mat!Q2*Weighting!I17</f>
        <v>0.9883347405703139</v>
      </c>
      <c r="J2" s="6">
        <f>+TUM_default_S2_Mat!B2*Weighting!J2+TUM_default_S2_Mat!C2*Weighting!J3+TUM_default_S2_Mat!D2*Weighting!J4+TUM_default_S2_Mat!E2*Weighting!J5+TUM_default_S2_Mat!F2*Weighting!J6+TUM_default_S2_Mat!G2*Weighting!J7+TUM_default_S2_Mat!H2*Weighting!J8+TUM_default_S2_Mat!I2*Weighting!J9+TUM_default_S2_Mat!J2*Weighting!J10+TUM_default_S2_Mat!K2*Weighting!J11+TUM_default_S2_Mat!L2*Weighting!J12+TUM_default_S2_Mat!M2*Weighting!J13+TUM_default_S2_Mat!N2*Weighting!J14+TUM_default_S2_Mat!O2*Weighting!J15+TUM_default_S2_Mat!P2*Weighting!J16+TUM_default_S2_Mat!Q2*Weighting!J17</f>
        <v>0.62293129497148736</v>
      </c>
      <c r="K2" s="6">
        <f>+TUM_default_S2_Mat!B2*Weighting!K2+TUM_default_S2_Mat!C2*Weighting!K3+TUM_default_S2_Mat!D2*Weighting!K4+TUM_default_S2_Mat!E2*Weighting!K5+TUM_default_S2_Mat!F2*Weighting!K6+TUM_default_S2_Mat!G2*Weighting!K7+TUM_default_S2_Mat!H2*Weighting!K8+TUM_default_S2_Mat!I2*Weighting!K9+TUM_default_S2_Mat!J2*Weighting!K10+TUM_default_S2_Mat!K2*Weighting!K11+TUM_default_S2_Mat!L2*Weighting!K12+TUM_default_S2_Mat!M2*Weighting!K13+TUM_default_S2_Mat!N2*Weighting!K14+TUM_default_S2_Mat!O2*Weighting!K15+TUM_default_S2_Mat!P2*Weighting!K16+TUM_default_S2_Mat!Q2*Weighting!K17</f>
        <v>0.91883335935494692</v>
      </c>
      <c r="L2" s="6">
        <f>+TUM_default_S2_Mat!B2*Weighting!L2+TUM_default_S2_Mat!C2*Weighting!L3+TUM_default_S2_Mat!D2*Weighting!L4+TUM_default_S2_Mat!E2*Weighting!L5+TUM_default_S2_Mat!F2*Weighting!L6+TUM_default_S2_Mat!G2*Weighting!L7+TUM_default_S2_Mat!H2*Weighting!L8+TUM_default_S2_Mat!I2*Weighting!L9+TUM_default_S2_Mat!J2*Weighting!L10+TUM_default_S2_Mat!K2*Weighting!L11+TUM_default_S2_Mat!L2*Weighting!L12+TUM_default_S2_Mat!M2*Weighting!L13+TUM_default_S2_Mat!N2*Weighting!L14+TUM_default_S2_Mat!O2*Weighting!L15+TUM_default_S2_Mat!P2*Weighting!L16+TUM_default_S2_Mat!Q2*Weighting!L17</f>
        <v>0.63807937685053806</v>
      </c>
      <c r="M2" s="6">
        <f>+TUM_default_S2_Mat!B2*Weighting!M2+TUM_default_S2_Mat!C2*Weighting!M3+TUM_default_S2_Mat!D2*Weighting!M4+TUM_default_S2_Mat!E2*Weighting!M5+TUM_default_S2_Mat!F2*Weighting!M6+TUM_default_S2_Mat!G2*Weighting!M7+TUM_default_S2_Mat!H2*Weighting!M8+TUM_default_S2_Mat!I2*Weighting!M9+TUM_default_S2_Mat!J2*Weighting!M10+TUM_default_S2_Mat!K2*Weighting!M11+TUM_default_S2_Mat!L2*Weighting!M12+TUM_default_S2_Mat!M2*Weighting!M13+TUM_default_S2_Mat!N2*Weighting!M14+TUM_default_S2_Mat!O2*Weighting!M15+TUM_default_S2_Mat!P2*Weighting!M16+TUM_default_S2_Mat!Q2*Weighting!M17</f>
        <v>0.26576930854145431</v>
      </c>
      <c r="N2" s="6">
        <f>+TUM_default_S2_Mat!B2*Weighting!N2+TUM_default_S2_Mat!C2*Weighting!N3+TUM_default_S2_Mat!D2*Weighting!N4+TUM_default_S2_Mat!E2*Weighting!N5+TUM_default_S2_Mat!F2*Weighting!N6+TUM_default_S2_Mat!G2*Weighting!N7+TUM_default_S2_Mat!H2*Weighting!N8+TUM_default_S2_Mat!I2*Weighting!N9+TUM_default_S2_Mat!J2*Weighting!N10+TUM_default_S2_Mat!K2*Weighting!N11+TUM_default_S2_Mat!L2*Weighting!N12+TUM_default_S2_Mat!M2*Weighting!N13+TUM_default_S2_Mat!N2*Weighting!N14+TUM_default_S2_Mat!O2*Weighting!N15+TUM_default_S2_Mat!P2*Weighting!N16+TUM_default_S2_Mat!Q2*Weighting!N17</f>
        <v>3.3938816672808736</v>
      </c>
      <c r="O2" s="6">
        <f>+TUM_default_S2_Mat!B2*Weighting!O2+TUM_default_S2_Mat!C2*Weighting!O3+TUM_default_S2_Mat!D2*Weighting!O4+TUM_default_S2_Mat!E2*Weighting!O5+TUM_default_S2_Mat!F2*Weighting!O6+TUM_default_S2_Mat!G2*Weighting!O7+TUM_default_S2_Mat!H2*Weighting!O8+TUM_default_S2_Mat!I2*Weighting!O9+TUM_default_S2_Mat!J2*Weighting!O10+TUM_default_S2_Mat!K2*Weighting!O11+TUM_default_S2_Mat!L2*Weighting!O12+TUM_default_S2_Mat!M2*Weighting!O13+TUM_default_S2_Mat!N2*Weighting!O14+TUM_default_S2_Mat!O2*Weighting!O15+TUM_default_S2_Mat!P2*Weighting!O16+TUM_default_S2_Mat!Q2*Weighting!O17</f>
        <v>0.89799620101254674</v>
      </c>
      <c r="P2" s="6">
        <f>+TUM_default_S2_Mat!B2*Weighting!P2+TUM_default_S2_Mat!C2*Weighting!P3+TUM_default_S2_Mat!D2*Weighting!P4+TUM_default_S2_Mat!E2*Weighting!P5+TUM_default_S2_Mat!F2*Weighting!P6+TUM_default_S2_Mat!G2*Weighting!P7+TUM_default_S2_Mat!H2*Weighting!P8+TUM_default_S2_Mat!I2*Weighting!P9+TUM_default_S2_Mat!J2*Weighting!P10+TUM_default_S2_Mat!K2*Weighting!P11+TUM_default_S2_Mat!L2*Weighting!P12+TUM_default_S2_Mat!M2*Weighting!P13+TUM_default_S2_Mat!N2*Weighting!P14+TUM_default_S2_Mat!O2*Weighting!P15+TUM_default_S2_Mat!P2*Weighting!P16+TUM_default_S2_Mat!Q2*Weighting!P17</f>
        <v>0.50736769663489623</v>
      </c>
      <c r="Q2" s="6">
        <f>+TUM_default_S2_Mat!B2*Weighting!Q2+TUM_default_S2_Mat!C2*Weighting!Q3+TUM_default_S2_Mat!D2*Weighting!Q4+TUM_default_S2_Mat!E2*Weighting!Q5+TUM_default_S2_Mat!F2*Weighting!Q6+TUM_default_S2_Mat!G2*Weighting!Q7+TUM_default_S2_Mat!H2*Weighting!Q8+TUM_default_S2_Mat!I2*Weighting!Q9+TUM_default_S2_Mat!J2*Weighting!Q10+TUM_default_S2_Mat!K2*Weighting!Q11+TUM_default_S2_Mat!L2*Weighting!Q12+TUM_default_S2_Mat!M2*Weighting!Q13+TUM_default_S2_Mat!N2*Weighting!Q14+TUM_default_S2_Mat!O2*Weighting!Q15+TUM_default_S2_Mat!P2*Weighting!Q16+TUM_default_S2_Mat!Q2*Weighting!Q17</f>
        <v>0.41395525109773862</v>
      </c>
      <c r="R2" s="6">
        <f>+TUM_default_S2_Mat!B2*Weighting!R2+TUM_default_S2_Mat!C2*Weighting!R3+TUM_default_S2_Mat!D2*Weighting!R4+TUM_default_S2_Mat!E2*Weighting!R5+TUM_default_S2_Mat!F2*Weighting!R6+TUM_default_S2_Mat!G2*Weighting!R7+TUM_default_S2_Mat!H2*Weighting!R8+TUM_default_S2_Mat!I2*Weighting!R9+TUM_default_S2_Mat!J2*Weighting!R10+TUM_default_S2_Mat!K2*Weighting!R11+TUM_default_S2_Mat!L2*Weighting!R12+TUM_default_S2_Mat!M2*Weighting!R13+TUM_default_S2_Mat!N2*Weighting!R14+TUM_default_S2_Mat!O2*Weighting!R15+TUM_default_S2_Mat!P2*Weighting!R16+TUM_default_S2_Mat!Q2*Weighting!R17</f>
        <v>0.85521002447315531</v>
      </c>
      <c r="S2" s="6">
        <f>+TUM_default_S2_Mat!B2*Weighting!S2+TUM_default_S2_Mat!C2*Weighting!S3+TUM_default_S2_Mat!D2*Weighting!S4+TUM_default_S2_Mat!E2*Weighting!S5+TUM_default_S2_Mat!F2*Weighting!S6+TUM_default_S2_Mat!G2*Weighting!S7+TUM_default_S2_Mat!H2*Weighting!S8+TUM_default_S2_Mat!I2*Weighting!S9+TUM_default_S2_Mat!J2*Weighting!S10+TUM_default_S2_Mat!K2*Weighting!S11+TUM_default_S2_Mat!L2*Weighting!S12+TUM_default_S2_Mat!M2*Weighting!S13+TUM_default_S2_Mat!N2*Weighting!S14+TUM_default_S2_Mat!O2*Weighting!S15+TUM_default_S2_Mat!P2*Weighting!S16+TUM_default_S2_Mat!Q2*Weighting!S17</f>
        <v>0.98686148730317158</v>
      </c>
      <c r="T2" s="6">
        <f>+TUM_default_S2_Mat!B2*Weighting!T2+TUM_default_S2_Mat!C2*Weighting!T3+TUM_default_S2_Mat!D2*Weighting!T4+TUM_default_S2_Mat!E2*Weighting!T5+TUM_default_S2_Mat!F2*Weighting!T6+TUM_default_S2_Mat!G2*Weighting!T7+TUM_default_S2_Mat!H2*Weighting!T8+TUM_default_S2_Mat!I2*Weighting!T9+TUM_default_S2_Mat!J2*Weighting!T10+TUM_default_S2_Mat!K2*Weighting!T11+TUM_default_S2_Mat!L2*Weighting!T12+TUM_default_S2_Mat!M2*Weighting!T13+TUM_default_S2_Mat!N2*Weighting!T14+TUM_default_S2_Mat!O2*Weighting!T15+TUM_default_S2_Mat!P2*Weighting!T16+TUM_default_S2_Mat!Q2*Weighting!T17</f>
        <v>0.54808462808697245</v>
      </c>
      <c r="U2" s="6">
        <f>+TUM_default_S2_Mat!B2*Weighting!U2+TUM_default_S2_Mat!C2*Weighting!U3+TUM_default_S2_Mat!D2*Weighting!U4+TUM_default_S2_Mat!E2*Weighting!U5+TUM_default_S2_Mat!F2*Weighting!U6+TUM_default_S2_Mat!G2*Weighting!U7+TUM_default_S2_Mat!H2*Weighting!U8+TUM_default_S2_Mat!I2*Weighting!U9+TUM_default_S2_Mat!J2*Weighting!U10+TUM_default_S2_Mat!K2*Weighting!U11+TUM_default_S2_Mat!L2*Weighting!U12+TUM_default_S2_Mat!M2*Weighting!U13+TUM_default_S2_Mat!N2*Weighting!U14+TUM_default_S2_Mat!O2*Weighting!U15+TUM_default_S2_Mat!P2*Weighting!U16+TUM_default_S2_Mat!Q2*Weighting!U17</f>
        <v>0.13996215418625013</v>
      </c>
      <c r="V2" s="6">
        <f>+TUM_default_S2_Mat!B2*Weighting!V2+TUM_default_S2_Mat!C2*Weighting!V3+TUM_default_S2_Mat!D2*Weighting!V4+TUM_default_S2_Mat!E2*Weighting!V5+TUM_default_S2_Mat!F2*Weighting!V6+TUM_default_S2_Mat!G2*Weighting!V7+TUM_default_S2_Mat!H2*Weighting!V8+TUM_default_S2_Mat!I2*Weighting!V9+TUM_default_S2_Mat!J2*Weighting!V10+TUM_default_S2_Mat!K2*Weighting!V11+TUM_default_S2_Mat!L2*Weighting!V12+TUM_default_S2_Mat!M2*Weighting!V13+TUM_default_S2_Mat!N2*Weighting!V14+TUM_default_S2_Mat!O2*Weighting!V15+TUM_default_S2_Mat!P2*Weighting!V16+TUM_default_S2_Mat!Q2*Weighting!V17</f>
        <v>0.31226854494447626</v>
      </c>
      <c r="W2" s="6">
        <f>+TUM_default_S2_Mat!B2*Weighting!W2+TUM_default_S2_Mat!C2*Weighting!W3+TUM_default_S2_Mat!D2*Weighting!W4+TUM_default_S2_Mat!E2*Weighting!W5+TUM_default_S2_Mat!F2*Weighting!W6+TUM_default_S2_Mat!G2*Weighting!W7+TUM_default_S2_Mat!H2*Weighting!W8+TUM_default_S2_Mat!I2*Weighting!W9+TUM_default_S2_Mat!J2*Weighting!W10+TUM_default_S2_Mat!K2*Weighting!W11+TUM_default_S2_Mat!L2*Weighting!W12+TUM_default_S2_Mat!M2*Weighting!W13+TUM_default_S2_Mat!N2*Weighting!W14+TUM_default_S2_Mat!O2*Weighting!W15+TUM_default_S2_Mat!P2*Weighting!W16+TUM_default_S2_Mat!Q2*Weighting!W17</f>
        <v>0.53849633866016011</v>
      </c>
      <c r="X2" s="6">
        <f>+TUM_default_S2_Mat!B2*Weighting!X2+TUM_default_S2_Mat!C2*Weighting!X3+TUM_default_S2_Mat!D2*Weighting!X4+TUM_default_S2_Mat!E2*Weighting!X5+TUM_default_S2_Mat!F2*Weighting!X6+TUM_default_S2_Mat!G2*Weighting!X7+TUM_default_S2_Mat!H2*Weighting!X8+TUM_default_S2_Mat!I2*Weighting!X9+TUM_default_S2_Mat!J2*Weighting!X10+TUM_default_S2_Mat!K2*Weighting!X11+TUM_default_S2_Mat!L2*Weighting!X12+TUM_default_S2_Mat!M2*Weighting!X13+TUM_default_S2_Mat!N2*Weighting!X14+TUM_default_S2_Mat!O2*Weighting!X15+TUM_default_S2_Mat!P2*Weighting!X16+TUM_default_S2_Mat!Q2*Weighting!X17</f>
        <v>0.131514810068905</v>
      </c>
      <c r="Y2" s="6">
        <f>+TUM_default_S2_Mat!B2*Weighting!Y2+TUM_default_S2_Mat!C2*Weighting!Y3+TUM_default_S2_Mat!D2*Weighting!Y4+TUM_default_S2_Mat!E2*Weighting!Y5+TUM_default_S2_Mat!F2*Weighting!Y6+TUM_default_S2_Mat!G2*Weighting!Y7+TUM_default_S2_Mat!H2*Weighting!Y8+TUM_default_S2_Mat!I2*Weighting!Y9+TUM_default_S2_Mat!J2*Weighting!Y10+TUM_default_S2_Mat!K2*Weighting!Y11+TUM_default_S2_Mat!L2*Weighting!Y12+TUM_default_S2_Mat!M2*Weighting!Y13+TUM_default_S2_Mat!N2*Weighting!Y14+TUM_default_S2_Mat!O2*Weighting!Y15+TUM_default_S2_Mat!P2*Weighting!Y16+TUM_default_S2_Mat!Q2*Weighting!Y17</f>
        <v>0.1659228006038653</v>
      </c>
      <c r="Z2" s="6">
        <f>+TUM_default_S2_Mat!B2*Weighting!Z2+TUM_default_S2_Mat!C2*Weighting!Z3+TUM_default_S2_Mat!D2*Weighting!Z4+TUM_default_S2_Mat!E2*Weighting!Z5+TUM_default_S2_Mat!F2*Weighting!Z6+TUM_default_S2_Mat!G2*Weighting!Z7+TUM_default_S2_Mat!H2*Weighting!Z8+TUM_default_S2_Mat!I2*Weighting!Z9+TUM_default_S2_Mat!J2*Weighting!Z10+TUM_default_S2_Mat!K2*Weighting!Z11+TUM_default_S2_Mat!L2*Weighting!Z12+TUM_default_S2_Mat!M2*Weighting!Z13+TUM_default_S2_Mat!N2*Weighting!Z14+TUM_default_S2_Mat!O2*Weighting!Z15+TUM_default_S2_Mat!P2*Weighting!Z16+TUM_default_S2_Mat!Q2*Weighting!Z17</f>
        <v>0.17093652121176001</v>
      </c>
      <c r="AA2" s="6">
        <f>+TUM_default_S2_Mat!B2*Weighting!AA2+TUM_default_S2_Mat!C2*Weighting!AA3+TUM_default_S2_Mat!D2*Weighting!AA4+TUM_default_S2_Mat!E2*Weighting!AA5+TUM_default_S2_Mat!F2*Weighting!AA6+TUM_default_S2_Mat!G2*Weighting!AA7+TUM_default_S2_Mat!H2*Weighting!AA8+TUM_default_S2_Mat!I2*Weighting!AA9+TUM_default_S2_Mat!J2*Weighting!AA10+TUM_default_S2_Mat!K2*Weighting!AA11+TUM_default_S2_Mat!L2*Weighting!AA12+TUM_default_S2_Mat!M2*Weighting!AA13+TUM_default_S2_Mat!N2*Weighting!AA14+TUM_default_S2_Mat!O2*Weighting!AA15+TUM_default_S2_Mat!P2*Weighting!AA16+TUM_default_S2_Mat!Q2*Weighting!AA17</f>
        <v>5.9816757578590476</v>
      </c>
    </row>
    <row r="3" spans="1:27" x14ac:dyDescent="0.35">
      <c r="A3" s="5" t="s">
        <v>2</v>
      </c>
      <c r="B3" s="6">
        <f ca="1">+TUM_default_S2_Mat!B3*Weighting!B2+TUM_default_S2_Mat!C3*Weighting!B3+TUM_default_S2_Mat!D3*Weighting!B4+TUM_default_S2_Mat!E3*Weighting!B5+TUM_default_S2_Mat!F3*Weighting!B6+TUM_default_S2_Mat!G3*Weighting!B7+TUM_default_S2_Mat!H3*Weighting!B8+TUM_default_S2_Mat!I3*Weighting!B9+TUM_default_S2_Mat!J3*Weighting!B10+TUM_default_S2_Mat!K3*Weighting!B11+TUM_default_S2_Mat!L3*Weighting!B12+TUM_default_S2_Mat!M3*Weighting!B13+TUM_default_S2_Mat!N3*Weighting!B14+TUM_default_S2_Mat!O3*Weighting!B15+TUM_default_S2_Mat!P3*Weighting!B16+TUM_default_S2_Mat!Q3*Weighting!B17</f>
        <v>0.32090475835750415</v>
      </c>
      <c r="C3" s="6">
        <f ca="1">+TUM_default_S2_Mat!B3*Weighting!C2+TUM_default_S2_Mat!C3*Weighting!C3+TUM_default_S2_Mat!D3*Weighting!C4+TUM_default_S2_Mat!E3*Weighting!C5+TUM_default_S2_Mat!F3*Weighting!C6+TUM_default_S2_Mat!G3*Weighting!C7+TUM_default_S2_Mat!H3*Weighting!C8+TUM_default_S2_Mat!I3*Weighting!C9+TUM_default_S2_Mat!J3*Weighting!C10+TUM_default_S2_Mat!K3*Weighting!C11+TUM_default_S2_Mat!L3*Weighting!C12+TUM_default_S2_Mat!M3*Weighting!C13+TUM_default_S2_Mat!N3*Weighting!C14+TUM_default_S2_Mat!O3*Weighting!C15+TUM_default_S2_Mat!P3*Weighting!C16+TUM_default_S2_Mat!Q3*Weighting!C17</f>
        <v>0.22608353005511733</v>
      </c>
      <c r="D3" s="6">
        <f ca="1">+TUM_default_S2_Mat!B3*Weighting!D2+TUM_default_S2_Mat!C3*Weighting!D3+TUM_default_S2_Mat!D3*Weighting!D4+TUM_default_S2_Mat!E3*Weighting!D5+TUM_default_S2_Mat!F3*Weighting!D6+TUM_default_S2_Mat!G3*Weighting!D7+TUM_default_S2_Mat!H3*Weighting!D8+TUM_default_S2_Mat!I3*Weighting!D9+TUM_default_S2_Mat!J3*Weighting!D10+TUM_default_S2_Mat!K3*Weighting!D11+TUM_default_S2_Mat!L3*Weighting!D12+TUM_default_S2_Mat!M3*Weighting!D13+TUM_default_S2_Mat!N3*Weighting!D14+TUM_default_S2_Mat!O3*Weighting!D15+TUM_default_S2_Mat!P3*Weighting!D16+TUM_default_S2_Mat!Q3*Weighting!D17</f>
        <v>0.31552015771014269</v>
      </c>
      <c r="E3" s="6">
        <f ca="1">+TUM_default_S2_Mat!B3*Weighting!E2+TUM_default_S2_Mat!C3*Weighting!E3+TUM_default_S2_Mat!D3*Weighting!E4+TUM_default_S2_Mat!E3*Weighting!E5+TUM_default_S2_Mat!F3*Weighting!E6+TUM_default_S2_Mat!G3*Weighting!E7+TUM_default_S2_Mat!H3*Weighting!E8+TUM_default_S2_Mat!I3*Weighting!E9+TUM_default_S2_Mat!J3*Weighting!E10+TUM_default_S2_Mat!K3*Weighting!E11+TUM_default_S2_Mat!L3*Weighting!E12+TUM_default_S2_Mat!M3*Weighting!E13+TUM_default_S2_Mat!N3*Weighting!E14+TUM_default_S2_Mat!O3*Weighting!E15+TUM_default_S2_Mat!P3*Weighting!E16+TUM_default_S2_Mat!Q3*Weighting!E17</f>
        <v>0.10968313204780242</v>
      </c>
      <c r="F3" s="6">
        <f ca="1">+TUM_default_S2_Mat!B3*Weighting!F2+TUM_default_S2_Mat!C3*Weighting!F3+TUM_default_S2_Mat!D3*Weighting!F4+TUM_default_S2_Mat!E3*Weighting!F5+TUM_default_S2_Mat!F3*Weighting!F6+TUM_default_S2_Mat!G3*Weighting!F7+TUM_default_S2_Mat!H3*Weighting!F8+TUM_default_S2_Mat!I3*Weighting!F9+TUM_default_S2_Mat!J3*Weighting!F10+TUM_default_S2_Mat!K3*Weighting!F11+TUM_default_S2_Mat!L3*Weighting!F12+TUM_default_S2_Mat!M3*Weighting!F13+TUM_default_S2_Mat!N3*Weighting!F14+TUM_default_S2_Mat!O3*Weighting!F15+TUM_default_S2_Mat!P3*Weighting!F16+TUM_default_S2_Mat!Q3*Weighting!F17</f>
        <v>0.26701452010784971</v>
      </c>
      <c r="G3" s="6">
        <f>+TUM_default_S2_Mat!B3*Weighting!G2+TUM_default_S2_Mat!C3*Weighting!G3+TUM_default_S2_Mat!D3*Weighting!G4+TUM_default_S2_Mat!E3*Weighting!G5+TUM_default_S2_Mat!F3*Weighting!G6+TUM_default_S2_Mat!G3*Weighting!G7+TUM_default_S2_Mat!H3*Weighting!G8+TUM_default_S2_Mat!I3*Weighting!G9+TUM_default_S2_Mat!J3*Weighting!G10+TUM_default_S2_Mat!K3*Weighting!G11+TUM_default_S2_Mat!L3*Weighting!G12+TUM_default_S2_Mat!M3*Weighting!G13+TUM_default_S2_Mat!N3*Weighting!G14+TUM_default_S2_Mat!O3*Weighting!G15+TUM_default_S2_Mat!P3*Weighting!G16+TUM_default_S2_Mat!Q3*Weighting!G17</f>
        <v>0.16612481842516477</v>
      </c>
      <c r="H3" s="6">
        <f>+TUM_default_S2_Mat!B3*Weighting!H2+TUM_default_S2_Mat!C3*Weighting!H3+TUM_default_S2_Mat!D3*Weighting!H4+TUM_default_S2_Mat!E3*Weighting!H5+TUM_default_S2_Mat!F3*Weighting!H6+TUM_default_S2_Mat!G3*Weighting!H7+TUM_default_S2_Mat!H3*Weighting!H8+TUM_default_S2_Mat!I3*Weighting!H9+TUM_default_S2_Mat!J3*Weighting!H10+TUM_default_S2_Mat!K3*Weighting!H11+TUM_default_S2_Mat!L3*Weighting!H12+TUM_default_S2_Mat!M3*Weighting!H13+TUM_default_S2_Mat!N3*Weighting!H14+TUM_default_S2_Mat!O3*Weighting!H15+TUM_default_S2_Mat!P3*Weighting!H16+TUM_default_S2_Mat!Q3*Weighting!H17</f>
        <v>0.16861750135929784</v>
      </c>
      <c r="I3" s="6">
        <f>+TUM_default_S2_Mat!B3*Weighting!I2+TUM_default_S2_Mat!C3*Weighting!I3+TUM_default_S2_Mat!D3*Weighting!I4+TUM_default_S2_Mat!E3*Weighting!I5+TUM_default_S2_Mat!F3*Weighting!I6+TUM_default_S2_Mat!G3*Weighting!I7+TUM_default_S2_Mat!H3*Weighting!I8+TUM_default_S2_Mat!I3*Weighting!I9+TUM_default_S2_Mat!J3*Weighting!I10+TUM_default_S2_Mat!K3*Weighting!I11+TUM_default_S2_Mat!L3*Weighting!I12+TUM_default_S2_Mat!M3*Weighting!I13+TUM_default_S2_Mat!N3*Weighting!I14+TUM_default_S2_Mat!O3*Weighting!I15+TUM_default_S2_Mat!P3*Weighting!I16+TUM_default_S2_Mat!Q3*Weighting!I17</f>
        <v>0.16472245676171901</v>
      </c>
      <c r="J3" s="6">
        <f>+TUM_default_S2_Mat!B3*Weighting!J2+TUM_default_S2_Mat!C3*Weighting!J3+TUM_default_S2_Mat!D3*Weighting!J4+TUM_default_S2_Mat!E3*Weighting!J5+TUM_default_S2_Mat!F3*Weighting!J6+TUM_default_S2_Mat!G3*Weighting!J7+TUM_default_S2_Mat!H3*Weighting!J8+TUM_default_S2_Mat!I3*Weighting!J9+TUM_default_S2_Mat!J3*Weighting!J10+TUM_default_S2_Mat!K3*Weighting!J11+TUM_default_S2_Mat!L3*Weighting!J12+TUM_default_S2_Mat!M3*Weighting!J13+TUM_default_S2_Mat!N3*Weighting!J14+TUM_default_S2_Mat!O3*Weighting!J15+TUM_default_S2_Mat!P3*Weighting!J16+TUM_default_S2_Mat!Q3*Weighting!J17</f>
        <v>0.10382188249524792</v>
      </c>
      <c r="K3" s="6">
        <f>+TUM_default_S2_Mat!B3*Weighting!K2+TUM_default_S2_Mat!C3*Weighting!K3+TUM_default_S2_Mat!D3*Weighting!K4+TUM_default_S2_Mat!E3*Weighting!K5+TUM_default_S2_Mat!F3*Weighting!K6+TUM_default_S2_Mat!G3*Weighting!K7+TUM_default_S2_Mat!H3*Weighting!K8+TUM_default_S2_Mat!I3*Weighting!K9+TUM_default_S2_Mat!J3*Weighting!K10+TUM_default_S2_Mat!K3*Weighting!K11+TUM_default_S2_Mat!L3*Weighting!K12+TUM_default_S2_Mat!M3*Weighting!K13+TUM_default_S2_Mat!N3*Weighting!K14+TUM_default_S2_Mat!O3*Weighting!K15+TUM_default_S2_Mat!P3*Weighting!K16+TUM_default_S2_Mat!Q3*Weighting!K17</f>
        <v>0.1531388932258245</v>
      </c>
      <c r="L3" s="6">
        <f>+TUM_default_S2_Mat!B3*Weighting!L2+TUM_default_S2_Mat!C3*Weighting!L3+TUM_default_S2_Mat!D3*Weighting!L4+TUM_default_S2_Mat!E3*Weighting!L5+TUM_default_S2_Mat!F3*Weighting!L6+TUM_default_S2_Mat!G3*Weighting!L7+TUM_default_S2_Mat!H3*Weighting!L8+TUM_default_S2_Mat!I3*Weighting!L9+TUM_default_S2_Mat!J3*Weighting!L10+TUM_default_S2_Mat!K3*Weighting!L11+TUM_default_S2_Mat!L3*Weighting!L12+TUM_default_S2_Mat!M3*Weighting!L13+TUM_default_S2_Mat!N3*Weighting!L14+TUM_default_S2_Mat!O3*Weighting!L15+TUM_default_S2_Mat!P3*Weighting!L16+TUM_default_S2_Mat!Q3*Weighting!L17</f>
        <v>0.10634656280842304</v>
      </c>
      <c r="M3" s="6">
        <f>+TUM_default_S2_Mat!B3*Weighting!M2+TUM_default_S2_Mat!C3*Weighting!M3+TUM_default_S2_Mat!D3*Weighting!M4+TUM_default_S2_Mat!E3*Weighting!M5+TUM_default_S2_Mat!F3*Weighting!M6+TUM_default_S2_Mat!G3*Weighting!M7+TUM_default_S2_Mat!H3*Weighting!M8+TUM_default_S2_Mat!I3*Weighting!M9+TUM_default_S2_Mat!J3*Weighting!M10+TUM_default_S2_Mat!K3*Weighting!M11+TUM_default_S2_Mat!L3*Weighting!M12+TUM_default_S2_Mat!M3*Weighting!M13+TUM_default_S2_Mat!N3*Weighting!M14+TUM_default_S2_Mat!O3*Weighting!M15+TUM_default_S2_Mat!P3*Weighting!M16+TUM_default_S2_Mat!Q3*Weighting!M17</f>
        <v>4.429488475690907E-2</v>
      </c>
      <c r="N3" s="6">
        <f>+TUM_default_S2_Mat!B3*Weighting!N2+TUM_default_S2_Mat!C3*Weighting!N3+TUM_default_S2_Mat!D3*Weighting!N4+TUM_default_S2_Mat!E3*Weighting!N5+TUM_default_S2_Mat!F3*Weighting!N6+TUM_default_S2_Mat!G3*Weighting!N7+TUM_default_S2_Mat!H3*Weighting!N8+TUM_default_S2_Mat!I3*Weighting!N9+TUM_default_S2_Mat!J3*Weighting!N10+TUM_default_S2_Mat!K3*Weighting!N11+TUM_default_S2_Mat!L3*Weighting!N12+TUM_default_S2_Mat!M3*Weighting!N13+TUM_default_S2_Mat!N3*Weighting!N14+TUM_default_S2_Mat!O3*Weighting!N15+TUM_default_S2_Mat!P3*Weighting!N16+TUM_default_S2_Mat!Q3*Weighting!N17</f>
        <v>0.56564694454681241</v>
      </c>
      <c r="O3" s="6">
        <f>+TUM_default_S2_Mat!B3*Weighting!O2+TUM_default_S2_Mat!C3*Weighting!O3+TUM_default_S2_Mat!D3*Weighting!O4+TUM_default_S2_Mat!E3*Weighting!O5+TUM_default_S2_Mat!F3*Weighting!O6+TUM_default_S2_Mat!G3*Weighting!O7+TUM_default_S2_Mat!H3*Weighting!O8+TUM_default_S2_Mat!I3*Weighting!O9+TUM_default_S2_Mat!J3*Weighting!O10+TUM_default_S2_Mat!K3*Weighting!O11+TUM_default_S2_Mat!L3*Weighting!O12+TUM_default_S2_Mat!M3*Weighting!O13+TUM_default_S2_Mat!N3*Weighting!O14+TUM_default_S2_Mat!O3*Weighting!O15+TUM_default_S2_Mat!P3*Weighting!O16+TUM_default_S2_Mat!Q3*Weighting!O17</f>
        <v>0.14966603350209112</v>
      </c>
      <c r="P3" s="6">
        <f>+TUM_default_S2_Mat!B3*Weighting!P2+TUM_default_S2_Mat!C3*Weighting!P3+TUM_default_S2_Mat!D3*Weighting!P4+TUM_default_S2_Mat!E3*Weighting!P5+TUM_default_S2_Mat!F3*Weighting!P6+TUM_default_S2_Mat!G3*Weighting!P7+TUM_default_S2_Mat!H3*Weighting!P8+TUM_default_S2_Mat!I3*Weighting!P9+TUM_default_S2_Mat!J3*Weighting!P10+TUM_default_S2_Mat!K3*Weighting!P11+TUM_default_S2_Mat!L3*Weighting!P12+TUM_default_S2_Mat!M3*Weighting!P13+TUM_default_S2_Mat!N3*Weighting!P14+TUM_default_S2_Mat!O3*Weighting!P15+TUM_default_S2_Mat!P3*Weighting!P16+TUM_default_S2_Mat!Q3*Weighting!P17</f>
        <v>8.4561282772482718E-2</v>
      </c>
      <c r="Q3" s="6">
        <f>+TUM_default_S2_Mat!B3*Weighting!Q2+TUM_default_S2_Mat!C3*Weighting!Q3+TUM_default_S2_Mat!D3*Weighting!Q4+TUM_default_S2_Mat!E3*Weighting!Q5+TUM_default_S2_Mat!F3*Weighting!Q6+TUM_default_S2_Mat!G3*Weighting!Q7+TUM_default_S2_Mat!H3*Weighting!Q8+TUM_default_S2_Mat!I3*Weighting!Q9+TUM_default_S2_Mat!J3*Weighting!Q10+TUM_default_S2_Mat!K3*Weighting!Q11+TUM_default_S2_Mat!L3*Weighting!Q12+TUM_default_S2_Mat!M3*Weighting!Q13+TUM_default_S2_Mat!N3*Weighting!Q14+TUM_default_S2_Mat!O3*Weighting!Q15+TUM_default_S2_Mat!P3*Weighting!Q16+TUM_default_S2_Mat!Q3*Weighting!Q17</f>
        <v>6.8992541849623126E-2</v>
      </c>
      <c r="R3" s="6">
        <f>+TUM_default_S2_Mat!B3*Weighting!R2+TUM_default_S2_Mat!C3*Weighting!R3+TUM_default_S2_Mat!D3*Weighting!R4+TUM_default_S2_Mat!E3*Weighting!R5+TUM_default_S2_Mat!F3*Weighting!R6+TUM_default_S2_Mat!G3*Weighting!R7+TUM_default_S2_Mat!H3*Weighting!R8+TUM_default_S2_Mat!I3*Weighting!R9+TUM_default_S2_Mat!J3*Weighting!R10+TUM_default_S2_Mat!K3*Weighting!R11+TUM_default_S2_Mat!L3*Weighting!R12+TUM_default_S2_Mat!M3*Weighting!R13+TUM_default_S2_Mat!N3*Weighting!R14+TUM_default_S2_Mat!O3*Weighting!R15+TUM_default_S2_Mat!P3*Weighting!R16+TUM_default_S2_Mat!Q3*Weighting!R17</f>
        <v>0.14253500407885925</v>
      </c>
      <c r="S3" s="6">
        <f>+TUM_default_S2_Mat!B3*Weighting!S2+TUM_default_S2_Mat!C3*Weighting!S3+TUM_default_S2_Mat!D3*Weighting!S4+TUM_default_S2_Mat!E3*Weighting!S5+TUM_default_S2_Mat!F3*Weighting!S6+TUM_default_S2_Mat!G3*Weighting!S7+TUM_default_S2_Mat!H3*Weighting!S8+TUM_default_S2_Mat!I3*Weighting!S9+TUM_default_S2_Mat!J3*Weighting!S10+TUM_default_S2_Mat!K3*Weighting!S11+TUM_default_S2_Mat!L3*Weighting!S12+TUM_default_S2_Mat!M3*Weighting!S13+TUM_default_S2_Mat!N3*Weighting!S14+TUM_default_S2_Mat!O3*Weighting!S15+TUM_default_S2_Mat!P3*Weighting!S16+TUM_default_S2_Mat!Q3*Weighting!S17</f>
        <v>0.16447691455052862</v>
      </c>
      <c r="T3" s="6">
        <f>+TUM_default_S2_Mat!B3*Weighting!T2+TUM_default_S2_Mat!C3*Weighting!T3+TUM_default_S2_Mat!D3*Weighting!T4+TUM_default_S2_Mat!E3*Weighting!T5+TUM_default_S2_Mat!F3*Weighting!T6+TUM_default_S2_Mat!G3*Weighting!T7+TUM_default_S2_Mat!H3*Weighting!T8+TUM_default_S2_Mat!I3*Weighting!T9+TUM_default_S2_Mat!J3*Weighting!T10+TUM_default_S2_Mat!K3*Weighting!T11+TUM_default_S2_Mat!L3*Weighting!T12+TUM_default_S2_Mat!M3*Weighting!T13+TUM_default_S2_Mat!N3*Weighting!T14+TUM_default_S2_Mat!O3*Weighting!T15+TUM_default_S2_Mat!P3*Weighting!T16+TUM_default_S2_Mat!Q3*Weighting!T17</f>
        <v>9.1347438014495436E-2</v>
      </c>
      <c r="U3" s="6">
        <f>+TUM_default_S2_Mat!B3*Weighting!U2+TUM_default_S2_Mat!C3*Weighting!U3+TUM_default_S2_Mat!D3*Weighting!U4+TUM_default_S2_Mat!E3*Weighting!U5+TUM_default_S2_Mat!F3*Weighting!U6+TUM_default_S2_Mat!G3*Weighting!U7+TUM_default_S2_Mat!H3*Weighting!U8+TUM_default_S2_Mat!I3*Weighting!U9+TUM_default_S2_Mat!J3*Weighting!U10+TUM_default_S2_Mat!K3*Weighting!U11+TUM_default_S2_Mat!L3*Weighting!U12+TUM_default_S2_Mat!M3*Weighting!U13+TUM_default_S2_Mat!N3*Weighting!U14+TUM_default_S2_Mat!O3*Weighting!U15+TUM_default_S2_Mat!P3*Weighting!U16+TUM_default_S2_Mat!Q3*Weighting!U17</f>
        <v>2.3327025697708358E-2</v>
      </c>
      <c r="V3" s="6">
        <f>+TUM_default_S2_Mat!B3*Weighting!V2+TUM_default_S2_Mat!C3*Weighting!V3+TUM_default_S2_Mat!D3*Weighting!V4+TUM_default_S2_Mat!E3*Weighting!V5+TUM_default_S2_Mat!F3*Weighting!V6+TUM_default_S2_Mat!G3*Weighting!V7+TUM_default_S2_Mat!H3*Weighting!V8+TUM_default_S2_Mat!I3*Weighting!V9+TUM_default_S2_Mat!J3*Weighting!V10+TUM_default_S2_Mat!K3*Weighting!V11+TUM_default_S2_Mat!L3*Weighting!V12+TUM_default_S2_Mat!M3*Weighting!V13+TUM_default_S2_Mat!N3*Weighting!V14+TUM_default_S2_Mat!O3*Weighting!V15+TUM_default_S2_Mat!P3*Weighting!V16+TUM_default_S2_Mat!Q3*Weighting!V17</f>
        <v>5.2044757490746045E-2</v>
      </c>
      <c r="W3" s="6">
        <f>+TUM_default_S2_Mat!B3*Weighting!W2+TUM_default_S2_Mat!C3*Weighting!W3+TUM_default_S2_Mat!D3*Weighting!W4+TUM_default_S2_Mat!E3*Weighting!W5+TUM_default_S2_Mat!F3*Weighting!W6+TUM_default_S2_Mat!G3*Weighting!W7+TUM_default_S2_Mat!H3*Weighting!W8+TUM_default_S2_Mat!I3*Weighting!W9+TUM_default_S2_Mat!J3*Weighting!W10+TUM_default_S2_Mat!K3*Weighting!W11+TUM_default_S2_Mat!L3*Weighting!W12+TUM_default_S2_Mat!M3*Weighting!W13+TUM_default_S2_Mat!N3*Weighting!W14+TUM_default_S2_Mat!O3*Weighting!W15+TUM_default_S2_Mat!P3*Weighting!W16+TUM_default_S2_Mat!Q3*Weighting!W17</f>
        <v>8.9749389776693375E-2</v>
      </c>
      <c r="X3" s="6">
        <f>+TUM_default_S2_Mat!B3*Weighting!X2+TUM_default_S2_Mat!C3*Weighting!X3+TUM_default_S2_Mat!D3*Weighting!X4+TUM_default_S2_Mat!E3*Weighting!X5+TUM_default_S2_Mat!F3*Weighting!X6+TUM_default_S2_Mat!G3*Weighting!X7+TUM_default_S2_Mat!H3*Weighting!X8+TUM_default_S2_Mat!I3*Weighting!X9+TUM_default_S2_Mat!J3*Weighting!X10+TUM_default_S2_Mat!K3*Weighting!X11+TUM_default_S2_Mat!L3*Weighting!X12+TUM_default_S2_Mat!M3*Weighting!X13+TUM_default_S2_Mat!N3*Weighting!X14+TUM_default_S2_Mat!O3*Weighting!X15+TUM_default_S2_Mat!P3*Weighting!X16+TUM_default_S2_Mat!Q3*Weighting!X17</f>
        <v>2.1919135011484174E-2</v>
      </c>
      <c r="Y3" s="6">
        <f>+TUM_default_S2_Mat!B3*Weighting!Y2+TUM_default_S2_Mat!C3*Weighting!Y3+TUM_default_S2_Mat!D3*Weighting!Y4+TUM_default_S2_Mat!E3*Weighting!Y5+TUM_default_S2_Mat!F3*Weighting!Y6+TUM_default_S2_Mat!G3*Weighting!Y7+TUM_default_S2_Mat!H3*Weighting!Y8+TUM_default_S2_Mat!I3*Weighting!Y9+TUM_default_S2_Mat!J3*Weighting!Y10+TUM_default_S2_Mat!K3*Weighting!Y11+TUM_default_S2_Mat!L3*Weighting!Y12+TUM_default_S2_Mat!M3*Weighting!Y13+TUM_default_S2_Mat!N3*Weighting!Y14+TUM_default_S2_Mat!O3*Weighting!Y15+TUM_default_S2_Mat!P3*Weighting!Y16+TUM_default_S2_Mat!Q3*Weighting!Y17</f>
        <v>2.7653800100644225E-2</v>
      </c>
      <c r="Z3" s="6">
        <f>+TUM_default_S2_Mat!B3*Weighting!Z2+TUM_default_S2_Mat!C3*Weighting!Z3+TUM_default_S2_Mat!D3*Weighting!Z4+TUM_default_S2_Mat!E3*Weighting!Z5+TUM_default_S2_Mat!F3*Weighting!Z6+TUM_default_S2_Mat!G3*Weighting!Z7+TUM_default_S2_Mat!H3*Weighting!Z8+TUM_default_S2_Mat!I3*Weighting!Z9+TUM_default_S2_Mat!J3*Weighting!Z10+TUM_default_S2_Mat!K3*Weighting!Z11+TUM_default_S2_Mat!L3*Weighting!Z12+TUM_default_S2_Mat!M3*Weighting!Z13+TUM_default_S2_Mat!N3*Weighting!Z14+TUM_default_S2_Mat!O3*Weighting!Z15+TUM_default_S2_Mat!P3*Weighting!Z16+TUM_default_S2_Mat!Q3*Weighting!Z17</f>
        <v>2.8489420201960009E-2</v>
      </c>
      <c r="AA3" s="6">
        <f>+TUM_default_S2_Mat!B3*Weighting!AA2+TUM_default_S2_Mat!C3*Weighting!AA3+TUM_default_S2_Mat!D3*Weighting!AA4+TUM_default_S2_Mat!E3*Weighting!AA5+TUM_default_S2_Mat!F3*Weighting!AA6+TUM_default_S2_Mat!G3*Weighting!AA7+TUM_default_S2_Mat!H3*Weighting!AA8+TUM_default_S2_Mat!I3*Weighting!AA9+TUM_default_S2_Mat!J3*Weighting!AA10+TUM_default_S2_Mat!K3*Weighting!AA11+TUM_default_S2_Mat!L3*Weighting!AA12+TUM_default_S2_Mat!M3*Weighting!AA13+TUM_default_S2_Mat!N3*Weighting!AA14+TUM_default_S2_Mat!O3*Weighting!AA15+TUM_default_S2_Mat!P3*Weighting!AA16+TUM_default_S2_Mat!Q3*Weighting!AA17</f>
        <v>0.99694595964317478</v>
      </c>
    </row>
    <row r="4" spans="1:27" x14ac:dyDescent="0.35">
      <c r="A4" s="5" t="s">
        <v>3</v>
      </c>
      <c r="B4" s="6">
        <f ca="1">+TUM_default_S2_Mat!B4*Weighting!B2+TUM_default_S2_Mat!C4*Weighting!B3+TUM_default_S2_Mat!D4*Weighting!B4+TUM_default_S2_Mat!E4*Weighting!B5+TUM_default_S2_Mat!F4*Weighting!B6+TUM_default_S2_Mat!G4*Weighting!B7+TUM_default_S2_Mat!H4*Weighting!B8+TUM_default_S2_Mat!I4*Weighting!B9+TUM_default_S2_Mat!J4*Weighting!B10+TUM_default_S2_Mat!K4*Weighting!B11+TUM_default_S2_Mat!L4*Weighting!B12+TUM_default_S2_Mat!M4*Weighting!B13+TUM_default_S2_Mat!N4*Weighting!B14+TUM_default_S2_Mat!O4*Weighting!B15+TUM_default_S2_Mat!P4*Weighting!B16+TUM_default_S2_Mat!Q4*Weighting!B17</f>
        <v>0.64180951671500808</v>
      </c>
      <c r="C4" s="6">
        <f ca="1">+TUM_default_S2_Mat!B4*Weighting!C2+TUM_default_S2_Mat!C4*Weighting!C3+TUM_default_S2_Mat!D4*Weighting!C4+TUM_default_S2_Mat!E4*Weighting!C5+TUM_default_S2_Mat!F4*Weighting!C6+TUM_default_S2_Mat!G4*Weighting!C7+TUM_default_S2_Mat!H4*Weighting!C8+TUM_default_S2_Mat!I4*Weighting!C9+TUM_default_S2_Mat!J4*Weighting!C10+TUM_default_S2_Mat!K4*Weighting!C11+TUM_default_S2_Mat!L4*Weighting!C12+TUM_default_S2_Mat!M4*Weighting!C13+TUM_default_S2_Mat!N4*Weighting!C14+TUM_default_S2_Mat!O4*Weighting!C15+TUM_default_S2_Mat!P4*Weighting!C16+TUM_default_S2_Mat!Q4*Weighting!C17</f>
        <v>0.4521670601102345</v>
      </c>
      <c r="D4" s="6">
        <f ca="1">+TUM_default_S2_Mat!B4*Weighting!D2+TUM_default_S2_Mat!C4*Weighting!D3+TUM_default_S2_Mat!D4*Weighting!D4+TUM_default_S2_Mat!E4*Weighting!D5+TUM_default_S2_Mat!F4*Weighting!D6+TUM_default_S2_Mat!G4*Weighting!D7+TUM_default_S2_Mat!H4*Weighting!D8+TUM_default_S2_Mat!I4*Weighting!D9+TUM_default_S2_Mat!J4*Weighting!D10+TUM_default_S2_Mat!K4*Weighting!D11+TUM_default_S2_Mat!L4*Weighting!D12+TUM_default_S2_Mat!M4*Weighting!D13+TUM_default_S2_Mat!N4*Weighting!D14+TUM_default_S2_Mat!O4*Weighting!D15+TUM_default_S2_Mat!P4*Weighting!D16+TUM_default_S2_Mat!Q4*Weighting!D17</f>
        <v>0.63104031542028516</v>
      </c>
      <c r="E4" s="6">
        <f ca="1">+TUM_default_S2_Mat!B4*Weighting!E2+TUM_default_S2_Mat!C4*Weighting!E3+TUM_default_S2_Mat!D4*Weighting!E4+TUM_default_S2_Mat!E4*Weighting!E5+TUM_default_S2_Mat!F4*Weighting!E6+TUM_default_S2_Mat!G4*Weighting!E7+TUM_default_S2_Mat!H4*Weighting!E8+TUM_default_S2_Mat!I4*Weighting!E9+TUM_default_S2_Mat!J4*Weighting!E10+TUM_default_S2_Mat!K4*Weighting!E11+TUM_default_S2_Mat!L4*Weighting!E12+TUM_default_S2_Mat!M4*Weighting!E13+TUM_default_S2_Mat!N4*Weighting!E14+TUM_default_S2_Mat!O4*Weighting!E15+TUM_default_S2_Mat!P4*Weighting!E16+TUM_default_S2_Mat!Q4*Weighting!E17</f>
        <v>0.21936626409560472</v>
      </c>
      <c r="F4" s="6">
        <f ca="1">+TUM_default_S2_Mat!B4*Weighting!F2+TUM_default_S2_Mat!C4*Weighting!F3+TUM_default_S2_Mat!D4*Weighting!F4+TUM_default_S2_Mat!E4*Weighting!F5+TUM_default_S2_Mat!F4*Weighting!F6+TUM_default_S2_Mat!G4*Weighting!F7+TUM_default_S2_Mat!H4*Weighting!F8+TUM_default_S2_Mat!I4*Weighting!F9+TUM_default_S2_Mat!J4*Weighting!F10+TUM_default_S2_Mat!K4*Weighting!F11+TUM_default_S2_Mat!L4*Weighting!F12+TUM_default_S2_Mat!M4*Weighting!F13+TUM_default_S2_Mat!N4*Weighting!F14+TUM_default_S2_Mat!O4*Weighting!F15+TUM_default_S2_Mat!P4*Weighting!F16+TUM_default_S2_Mat!Q4*Weighting!F17</f>
        <v>0.5340290402156993</v>
      </c>
      <c r="G4" s="6">
        <f>+TUM_default_S2_Mat!B4*Weighting!G2+TUM_default_S2_Mat!C4*Weighting!G3+TUM_default_S2_Mat!D4*Weighting!G4+TUM_default_S2_Mat!E4*Weighting!G5+TUM_default_S2_Mat!F4*Weighting!G6+TUM_default_S2_Mat!G4*Weighting!G7+TUM_default_S2_Mat!H4*Weighting!G8+TUM_default_S2_Mat!I4*Weighting!G9+TUM_default_S2_Mat!J4*Weighting!G10+TUM_default_S2_Mat!K4*Weighting!G11+TUM_default_S2_Mat!L4*Weighting!G12+TUM_default_S2_Mat!M4*Weighting!G13+TUM_default_S2_Mat!N4*Weighting!G14+TUM_default_S2_Mat!O4*Weighting!G15+TUM_default_S2_Mat!P4*Weighting!G16+TUM_default_S2_Mat!Q4*Weighting!G17</f>
        <v>0.33224963685032932</v>
      </c>
      <c r="H4" s="6">
        <f>+TUM_default_S2_Mat!B4*Weighting!H2+TUM_default_S2_Mat!C4*Weighting!H3+TUM_default_S2_Mat!D4*Weighting!H4+TUM_default_S2_Mat!E4*Weighting!H5+TUM_default_S2_Mat!F4*Weighting!H6+TUM_default_S2_Mat!G4*Weighting!H7+TUM_default_S2_Mat!H4*Weighting!H8+TUM_default_S2_Mat!I4*Weighting!H9+TUM_default_S2_Mat!J4*Weighting!H10+TUM_default_S2_Mat!K4*Weighting!H11+TUM_default_S2_Mat!L4*Weighting!H12+TUM_default_S2_Mat!M4*Weighting!H13+TUM_default_S2_Mat!N4*Weighting!H14+TUM_default_S2_Mat!O4*Weighting!H15+TUM_default_S2_Mat!P4*Weighting!H16+TUM_default_S2_Mat!Q4*Weighting!H17</f>
        <v>0.33723500271859552</v>
      </c>
      <c r="I4" s="6">
        <f>+TUM_default_S2_Mat!B4*Weighting!I2+TUM_default_S2_Mat!C4*Weighting!I3+TUM_default_S2_Mat!D4*Weighting!I4+TUM_default_S2_Mat!E4*Weighting!I5+TUM_default_S2_Mat!F4*Weighting!I6+TUM_default_S2_Mat!G4*Weighting!I7+TUM_default_S2_Mat!H4*Weighting!I8+TUM_default_S2_Mat!I4*Weighting!I9+TUM_default_S2_Mat!J4*Weighting!I10+TUM_default_S2_Mat!K4*Weighting!I11+TUM_default_S2_Mat!L4*Weighting!I12+TUM_default_S2_Mat!M4*Weighting!I13+TUM_default_S2_Mat!N4*Weighting!I14+TUM_default_S2_Mat!O4*Weighting!I15+TUM_default_S2_Mat!P4*Weighting!I16+TUM_default_S2_Mat!Q4*Weighting!I17</f>
        <v>0.32944491352343785</v>
      </c>
      <c r="J4" s="6">
        <f>+TUM_default_S2_Mat!B4*Weighting!J2+TUM_default_S2_Mat!C4*Weighting!J3+TUM_default_S2_Mat!D4*Weighting!J4+TUM_default_S2_Mat!E4*Weighting!J5+TUM_default_S2_Mat!F4*Weighting!J6+TUM_default_S2_Mat!G4*Weighting!J7+TUM_default_S2_Mat!H4*Weighting!J8+TUM_default_S2_Mat!I4*Weighting!J9+TUM_default_S2_Mat!J4*Weighting!J10+TUM_default_S2_Mat!K4*Weighting!J11+TUM_default_S2_Mat!L4*Weighting!J12+TUM_default_S2_Mat!M4*Weighting!J13+TUM_default_S2_Mat!N4*Weighting!J14+TUM_default_S2_Mat!O4*Weighting!J15+TUM_default_S2_Mat!P4*Weighting!J16+TUM_default_S2_Mat!Q4*Weighting!J17</f>
        <v>0.20764376499049572</v>
      </c>
      <c r="K4" s="6">
        <f>+TUM_default_S2_Mat!B4*Weighting!K2+TUM_default_S2_Mat!C4*Weighting!K3+TUM_default_S2_Mat!D4*Weighting!K4+TUM_default_S2_Mat!E4*Weighting!K5+TUM_default_S2_Mat!F4*Weighting!K6+TUM_default_S2_Mat!G4*Weighting!K7+TUM_default_S2_Mat!H4*Weighting!K8+TUM_default_S2_Mat!I4*Weighting!K9+TUM_default_S2_Mat!J4*Weighting!K10+TUM_default_S2_Mat!K4*Weighting!K11+TUM_default_S2_Mat!L4*Weighting!K12+TUM_default_S2_Mat!M4*Weighting!K13+TUM_default_S2_Mat!N4*Weighting!K14+TUM_default_S2_Mat!O4*Weighting!K15+TUM_default_S2_Mat!P4*Weighting!K16+TUM_default_S2_Mat!Q4*Weighting!K17</f>
        <v>0.30627778645164888</v>
      </c>
      <c r="L4" s="6">
        <f>+TUM_default_S2_Mat!B4*Weighting!L2+TUM_default_S2_Mat!C4*Weighting!L3+TUM_default_S2_Mat!D4*Weighting!L4+TUM_default_S2_Mat!E4*Weighting!L5+TUM_default_S2_Mat!F4*Weighting!L6+TUM_default_S2_Mat!G4*Weighting!L7+TUM_default_S2_Mat!H4*Weighting!L8+TUM_default_S2_Mat!I4*Weighting!L9+TUM_default_S2_Mat!J4*Weighting!L10+TUM_default_S2_Mat!K4*Weighting!L11+TUM_default_S2_Mat!L4*Weighting!L12+TUM_default_S2_Mat!M4*Weighting!L13+TUM_default_S2_Mat!N4*Weighting!L14+TUM_default_S2_Mat!O4*Weighting!L15+TUM_default_S2_Mat!P4*Weighting!L16+TUM_default_S2_Mat!Q4*Weighting!L17</f>
        <v>0.212693125616846</v>
      </c>
      <c r="M4" s="6">
        <f>+TUM_default_S2_Mat!B4*Weighting!M2+TUM_default_S2_Mat!C4*Weighting!M3+TUM_default_S2_Mat!D4*Weighting!M4+TUM_default_S2_Mat!E4*Weighting!M5+TUM_default_S2_Mat!F4*Weighting!M6+TUM_default_S2_Mat!G4*Weighting!M7+TUM_default_S2_Mat!H4*Weighting!M8+TUM_default_S2_Mat!I4*Weighting!M9+TUM_default_S2_Mat!J4*Weighting!M10+TUM_default_S2_Mat!K4*Weighting!M11+TUM_default_S2_Mat!L4*Weighting!M12+TUM_default_S2_Mat!M4*Weighting!M13+TUM_default_S2_Mat!N4*Weighting!M14+TUM_default_S2_Mat!O4*Weighting!M15+TUM_default_S2_Mat!P4*Weighting!M16+TUM_default_S2_Mat!Q4*Weighting!M17</f>
        <v>8.8589769513818098E-2</v>
      </c>
      <c r="N4" s="6">
        <f>+TUM_default_S2_Mat!B4*Weighting!N2+TUM_default_S2_Mat!C4*Weighting!N3+TUM_default_S2_Mat!D4*Weighting!N4+TUM_default_S2_Mat!E4*Weighting!N5+TUM_default_S2_Mat!F4*Weighting!N6+TUM_default_S2_Mat!G4*Weighting!N7+TUM_default_S2_Mat!H4*Weighting!N8+TUM_default_S2_Mat!I4*Weighting!N9+TUM_default_S2_Mat!J4*Weighting!N10+TUM_default_S2_Mat!K4*Weighting!N11+TUM_default_S2_Mat!L4*Weighting!N12+TUM_default_S2_Mat!M4*Weighting!N13+TUM_default_S2_Mat!N4*Weighting!N14+TUM_default_S2_Mat!O4*Weighting!N15+TUM_default_S2_Mat!P4*Weighting!N16+TUM_default_S2_Mat!Q4*Weighting!N17</f>
        <v>1.1312938890936244</v>
      </c>
      <c r="O4" s="6">
        <f>+TUM_default_S2_Mat!B4*Weighting!O2+TUM_default_S2_Mat!C4*Weighting!O3+TUM_default_S2_Mat!D4*Weighting!O4+TUM_default_S2_Mat!E4*Weighting!O5+TUM_default_S2_Mat!F4*Weighting!O6+TUM_default_S2_Mat!G4*Weighting!O7+TUM_default_S2_Mat!H4*Weighting!O8+TUM_default_S2_Mat!I4*Weighting!O9+TUM_default_S2_Mat!J4*Weighting!O10+TUM_default_S2_Mat!K4*Weighting!O11+TUM_default_S2_Mat!L4*Weighting!O12+TUM_default_S2_Mat!M4*Weighting!O13+TUM_default_S2_Mat!N4*Weighting!O14+TUM_default_S2_Mat!O4*Weighting!O15+TUM_default_S2_Mat!P4*Weighting!O16+TUM_default_S2_Mat!Q4*Weighting!O17</f>
        <v>0.29933206700418213</v>
      </c>
      <c r="P4" s="6">
        <f>+TUM_default_S2_Mat!B4*Weighting!P2+TUM_default_S2_Mat!C4*Weighting!P3+TUM_default_S2_Mat!D4*Weighting!P4+TUM_default_S2_Mat!E4*Weighting!P5+TUM_default_S2_Mat!F4*Weighting!P6+TUM_default_S2_Mat!G4*Weighting!P7+TUM_default_S2_Mat!H4*Weighting!P8+TUM_default_S2_Mat!I4*Weighting!P9+TUM_default_S2_Mat!J4*Weighting!P10+TUM_default_S2_Mat!K4*Weighting!P11+TUM_default_S2_Mat!L4*Weighting!P12+TUM_default_S2_Mat!M4*Weighting!P13+TUM_default_S2_Mat!N4*Weighting!P14+TUM_default_S2_Mat!O4*Weighting!P15+TUM_default_S2_Mat!P4*Weighting!P16+TUM_default_S2_Mat!Q4*Weighting!P17</f>
        <v>0.16912256554496535</v>
      </c>
      <c r="Q4" s="6">
        <f>+TUM_default_S2_Mat!B4*Weighting!Q2+TUM_default_S2_Mat!C4*Weighting!Q3+TUM_default_S2_Mat!D4*Weighting!Q4+TUM_default_S2_Mat!E4*Weighting!Q5+TUM_default_S2_Mat!F4*Weighting!Q6+TUM_default_S2_Mat!G4*Weighting!Q7+TUM_default_S2_Mat!H4*Weighting!Q8+TUM_default_S2_Mat!I4*Weighting!Q9+TUM_default_S2_Mat!J4*Weighting!Q10+TUM_default_S2_Mat!K4*Weighting!Q11+TUM_default_S2_Mat!L4*Weighting!Q12+TUM_default_S2_Mat!M4*Weighting!Q13+TUM_default_S2_Mat!N4*Weighting!Q14+TUM_default_S2_Mat!O4*Weighting!Q15+TUM_default_S2_Mat!P4*Weighting!Q16+TUM_default_S2_Mat!Q4*Weighting!Q17</f>
        <v>0.1379850836992462</v>
      </c>
      <c r="R4" s="6">
        <f>+TUM_default_S2_Mat!B4*Weighting!R2+TUM_default_S2_Mat!C4*Weighting!R3+TUM_default_S2_Mat!D4*Weighting!R4+TUM_default_S2_Mat!E4*Weighting!R5+TUM_default_S2_Mat!F4*Weighting!R6+TUM_default_S2_Mat!G4*Weighting!R7+TUM_default_S2_Mat!H4*Weighting!R8+TUM_default_S2_Mat!I4*Weighting!R9+TUM_default_S2_Mat!J4*Weighting!R10+TUM_default_S2_Mat!K4*Weighting!R11+TUM_default_S2_Mat!L4*Weighting!R12+TUM_default_S2_Mat!M4*Weighting!R13+TUM_default_S2_Mat!N4*Weighting!R14+TUM_default_S2_Mat!O4*Weighting!R15+TUM_default_S2_Mat!P4*Weighting!R16+TUM_default_S2_Mat!Q4*Weighting!R17</f>
        <v>0.28507000815771838</v>
      </c>
      <c r="S4" s="6">
        <f>+TUM_default_S2_Mat!B4*Weighting!S2+TUM_default_S2_Mat!C4*Weighting!S3+TUM_default_S2_Mat!D4*Weighting!S4+TUM_default_S2_Mat!E4*Weighting!S5+TUM_default_S2_Mat!F4*Weighting!S6+TUM_default_S2_Mat!G4*Weighting!S7+TUM_default_S2_Mat!H4*Weighting!S8+TUM_default_S2_Mat!I4*Weighting!S9+TUM_default_S2_Mat!J4*Weighting!S10+TUM_default_S2_Mat!K4*Weighting!S11+TUM_default_S2_Mat!L4*Weighting!S12+TUM_default_S2_Mat!M4*Weighting!S13+TUM_default_S2_Mat!N4*Weighting!S14+TUM_default_S2_Mat!O4*Weighting!S15+TUM_default_S2_Mat!P4*Weighting!S16+TUM_default_S2_Mat!Q4*Weighting!S17</f>
        <v>0.32895382910105708</v>
      </c>
      <c r="T4" s="6">
        <f>+TUM_default_S2_Mat!B4*Weighting!T2+TUM_default_S2_Mat!C4*Weighting!T3+TUM_default_S2_Mat!D4*Weighting!T4+TUM_default_S2_Mat!E4*Weighting!T5+TUM_default_S2_Mat!F4*Weighting!T6+TUM_default_S2_Mat!G4*Weighting!T7+TUM_default_S2_Mat!H4*Weighting!T8+TUM_default_S2_Mat!I4*Weighting!T9+TUM_default_S2_Mat!J4*Weighting!T10+TUM_default_S2_Mat!K4*Weighting!T11+TUM_default_S2_Mat!L4*Weighting!T12+TUM_default_S2_Mat!M4*Weighting!T13+TUM_default_S2_Mat!N4*Weighting!T14+TUM_default_S2_Mat!O4*Weighting!T15+TUM_default_S2_Mat!P4*Weighting!T16+TUM_default_S2_Mat!Q4*Weighting!T17</f>
        <v>0.18269487602899079</v>
      </c>
      <c r="U4" s="6">
        <f>+TUM_default_S2_Mat!B4*Weighting!U2+TUM_default_S2_Mat!C4*Weighting!U3+TUM_default_S2_Mat!D4*Weighting!U4+TUM_default_S2_Mat!E4*Weighting!U5+TUM_default_S2_Mat!F4*Weighting!U6+TUM_default_S2_Mat!G4*Weighting!U7+TUM_default_S2_Mat!H4*Weighting!U8+TUM_default_S2_Mat!I4*Weighting!U9+TUM_default_S2_Mat!J4*Weighting!U10+TUM_default_S2_Mat!K4*Weighting!U11+TUM_default_S2_Mat!L4*Weighting!U12+TUM_default_S2_Mat!M4*Weighting!U13+TUM_default_S2_Mat!N4*Weighting!U14+TUM_default_S2_Mat!O4*Weighting!U15+TUM_default_S2_Mat!P4*Weighting!U16+TUM_default_S2_Mat!Q4*Weighting!U17</f>
        <v>4.6654051395416694E-2</v>
      </c>
      <c r="V4" s="6">
        <f>+TUM_default_S2_Mat!B4*Weighting!V2+TUM_default_S2_Mat!C4*Weighting!V3+TUM_default_S2_Mat!D4*Weighting!V4+TUM_default_S2_Mat!E4*Weighting!V5+TUM_default_S2_Mat!F4*Weighting!V6+TUM_default_S2_Mat!G4*Weighting!V7+TUM_default_S2_Mat!H4*Weighting!V8+TUM_default_S2_Mat!I4*Weighting!V9+TUM_default_S2_Mat!J4*Weighting!V10+TUM_default_S2_Mat!K4*Weighting!V11+TUM_default_S2_Mat!L4*Weighting!V12+TUM_default_S2_Mat!M4*Weighting!V13+TUM_default_S2_Mat!N4*Weighting!V14+TUM_default_S2_Mat!O4*Weighting!V15+TUM_default_S2_Mat!P4*Weighting!V16+TUM_default_S2_Mat!Q4*Weighting!V17</f>
        <v>0.10408951498149205</v>
      </c>
      <c r="W4" s="6">
        <f>+TUM_default_S2_Mat!B4*Weighting!W2+TUM_default_S2_Mat!C4*Weighting!W3+TUM_default_S2_Mat!D4*Weighting!W4+TUM_default_S2_Mat!E4*Weighting!W5+TUM_default_S2_Mat!F4*Weighting!W6+TUM_default_S2_Mat!G4*Weighting!W7+TUM_default_S2_Mat!H4*Weighting!W8+TUM_default_S2_Mat!I4*Weighting!W9+TUM_default_S2_Mat!J4*Weighting!W10+TUM_default_S2_Mat!K4*Weighting!W11+TUM_default_S2_Mat!L4*Weighting!W12+TUM_default_S2_Mat!M4*Weighting!W13+TUM_default_S2_Mat!N4*Weighting!W14+TUM_default_S2_Mat!O4*Weighting!W15+TUM_default_S2_Mat!P4*Weighting!W16+TUM_default_S2_Mat!Q4*Weighting!W17</f>
        <v>0.17949877955338667</v>
      </c>
      <c r="X4" s="6">
        <f>+TUM_default_S2_Mat!B4*Weighting!X2+TUM_default_S2_Mat!C4*Weighting!X3+TUM_default_S2_Mat!D4*Weighting!X4+TUM_default_S2_Mat!E4*Weighting!X5+TUM_default_S2_Mat!F4*Weighting!X6+TUM_default_S2_Mat!G4*Weighting!X7+TUM_default_S2_Mat!H4*Weighting!X8+TUM_default_S2_Mat!I4*Weighting!X9+TUM_default_S2_Mat!J4*Weighting!X10+TUM_default_S2_Mat!K4*Weighting!X11+TUM_default_S2_Mat!L4*Weighting!X12+TUM_default_S2_Mat!M4*Weighting!X13+TUM_default_S2_Mat!N4*Weighting!X14+TUM_default_S2_Mat!O4*Weighting!X15+TUM_default_S2_Mat!P4*Weighting!X16+TUM_default_S2_Mat!Q4*Weighting!X17</f>
        <v>4.3838270022968327E-2</v>
      </c>
      <c r="Y4" s="6">
        <f>+TUM_default_S2_Mat!B4*Weighting!Y2+TUM_default_S2_Mat!C4*Weighting!Y3+TUM_default_S2_Mat!D4*Weighting!Y4+TUM_default_S2_Mat!E4*Weighting!Y5+TUM_default_S2_Mat!F4*Weighting!Y6+TUM_default_S2_Mat!G4*Weighting!Y7+TUM_default_S2_Mat!H4*Weighting!Y8+TUM_default_S2_Mat!I4*Weighting!Y9+TUM_default_S2_Mat!J4*Weighting!Y10+TUM_default_S2_Mat!K4*Weighting!Y11+TUM_default_S2_Mat!L4*Weighting!Y12+TUM_default_S2_Mat!M4*Weighting!Y13+TUM_default_S2_Mat!N4*Weighting!Y14+TUM_default_S2_Mat!O4*Weighting!Y15+TUM_default_S2_Mat!P4*Weighting!Y16+TUM_default_S2_Mat!Q4*Weighting!Y17</f>
        <v>5.5307600201288422E-2</v>
      </c>
      <c r="Z4" s="6">
        <f>+TUM_default_S2_Mat!B4*Weighting!Z2+TUM_default_S2_Mat!C4*Weighting!Z3+TUM_default_S2_Mat!D4*Weighting!Z4+TUM_default_S2_Mat!E4*Weighting!Z5+TUM_default_S2_Mat!F4*Weighting!Z6+TUM_default_S2_Mat!G4*Weighting!Z7+TUM_default_S2_Mat!H4*Weighting!Z8+TUM_default_S2_Mat!I4*Weighting!Z9+TUM_default_S2_Mat!J4*Weighting!Z10+TUM_default_S2_Mat!K4*Weighting!Z11+TUM_default_S2_Mat!L4*Weighting!Z12+TUM_default_S2_Mat!M4*Weighting!Z13+TUM_default_S2_Mat!N4*Weighting!Z14+TUM_default_S2_Mat!O4*Weighting!Z15+TUM_default_S2_Mat!P4*Weighting!Z16+TUM_default_S2_Mat!Q4*Weighting!Z17</f>
        <v>5.6978840403919991E-2</v>
      </c>
      <c r="AA4" s="6">
        <f>+TUM_default_S2_Mat!B4*Weighting!AA2+TUM_default_S2_Mat!C4*Weighting!AA3+TUM_default_S2_Mat!D4*Weighting!AA4+TUM_default_S2_Mat!E4*Weighting!AA5+TUM_default_S2_Mat!F4*Weighting!AA6+TUM_default_S2_Mat!G4*Weighting!AA7+TUM_default_S2_Mat!H4*Weighting!AA8+TUM_default_S2_Mat!I4*Weighting!AA9+TUM_default_S2_Mat!J4*Weighting!AA10+TUM_default_S2_Mat!K4*Weighting!AA11+TUM_default_S2_Mat!L4*Weighting!AA12+TUM_default_S2_Mat!M4*Weighting!AA13+TUM_default_S2_Mat!N4*Weighting!AA14+TUM_default_S2_Mat!O4*Weighting!AA15+TUM_default_S2_Mat!P4*Weighting!AA16+TUM_default_S2_Mat!Q4*Weighting!AA17</f>
        <v>1.9938919192863487</v>
      </c>
    </row>
    <row r="5" spans="1:27" x14ac:dyDescent="0.35">
      <c r="A5" s="5" t="s">
        <v>4</v>
      </c>
      <c r="B5" s="6">
        <f ca="1">+TUM_default_S2_Mat!B5*Weighting!B2+TUM_default_S2_Mat!C5*Weighting!B3+TUM_default_S2_Mat!D5*Weighting!B4+TUM_default_S2_Mat!E5*Weighting!B5+TUM_default_S2_Mat!F5*Weighting!B6+TUM_default_S2_Mat!G5*Weighting!B7+TUM_default_S2_Mat!H5*Weighting!B8+TUM_default_S2_Mat!I5*Weighting!B9+TUM_default_S2_Mat!J5*Weighting!B10+TUM_default_S2_Mat!K5*Weighting!B11+TUM_default_S2_Mat!L5*Weighting!B12+TUM_default_S2_Mat!M5*Weighting!B13+TUM_default_S2_Mat!N5*Weighting!B14+TUM_default_S2_Mat!O5*Weighting!B15+TUM_default_S2_Mat!P5*Weighting!B16+TUM_default_S2_Mat!Q5*Weighting!B17</f>
        <v>0.96271427507251239</v>
      </c>
      <c r="C5" s="6">
        <f ca="1">+TUM_default_S2_Mat!B5*Weighting!C2+TUM_default_S2_Mat!C5*Weighting!C3+TUM_default_S2_Mat!D5*Weighting!C4+TUM_default_S2_Mat!E5*Weighting!C5+TUM_default_S2_Mat!F5*Weighting!C6+TUM_default_S2_Mat!G5*Weighting!C7+TUM_default_S2_Mat!H5*Weighting!C8+TUM_default_S2_Mat!I5*Weighting!C9+TUM_default_S2_Mat!J5*Weighting!C10+TUM_default_S2_Mat!K5*Weighting!C11+TUM_default_S2_Mat!L5*Weighting!C12+TUM_default_S2_Mat!M5*Weighting!C13+TUM_default_S2_Mat!N5*Weighting!C14+TUM_default_S2_Mat!O5*Weighting!C15+TUM_default_S2_Mat!P5*Weighting!C16+TUM_default_S2_Mat!Q5*Weighting!C17</f>
        <v>0.67825059016535172</v>
      </c>
      <c r="D5" s="6">
        <f ca="1">+TUM_default_S2_Mat!B5*Weighting!D2+TUM_default_S2_Mat!C5*Weighting!D3+TUM_default_S2_Mat!D5*Weighting!D4+TUM_default_S2_Mat!E5*Weighting!D5+TUM_default_S2_Mat!F5*Weighting!D6+TUM_default_S2_Mat!G5*Weighting!D7+TUM_default_S2_Mat!H5*Weighting!D8+TUM_default_S2_Mat!I5*Weighting!D9+TUM_default_S2_Mat!J5*Weighting!D10+TUM_default_S2_Mat!K5*Weighting!D11+TUM_default_S2_Mat!L5*Weighting!D12+TUM_default_S2_Mat!M5*Weighting!D13+TUM_default_S2_Mat!N5*Weighting!D14+TUM_default_S2_Mat!O5*Weighting!D15+TUM_default_S2_Mat!P5*Weighting!D16+TUM_default_S2_Mat!Q5*Weighting!D17</f>
        <v>0.94656047313042779</v>
      </c>
      <c r="E5" s="6">
        <f ca="1">+TUM_default_S2_Mat!B5*Weighting!E2+TUM_default_S2_Mat!C5*Weighting!E3+TUM_default_S2_Mat!D5*Weighting!E4+TUM_default_S2_Mat!E5*Weighting!E5+TUM_default_S2_Mat!F5*Weighting!E6+TUM_default_S2_Mat!G5*Weighting!E7+TUM_default_S2_Mat!H5*Weighting!E8+TUM_default_S2_Mat!I5*Weighting!E9+TUM_default_S2_Mat!J5*Weighting!E10+TUM_default_S2_Mat!K5*Weighting!E11+TUM_default_S2_Mat!L5*Weighting!E12+TUM_default_S2_Mat!M5*Weighting!E13+TUM_default_S2_Mat!N5*Weighting!E14+TUM_default_S2_Mat!O5*Weighting!E15+TUM_default_S2_Mat!P5*Weighting!E16+TUM_default_S2_Mat!Q5*Weighting!E17</f>
        <v>0.32904939614340711</v>
      </c>
      <c r="F5" s="6">
        <f ca="1">+TUM_default_S2_Mat!B5*Weighting!F2+TUM_default_S2_Mat!C5*Weighting!F3+TUM_default_S2_Mat!D5*Weighting!F4+TUM_default_S2_Mat!E5*Weighting!F5+TUM_default_S2_Mat!F5*Weighting!F6+TUM_default_S2_Mat!G5*Weighting!F7+TUM_default_S2_Mat!H5*Weighting!F8+TUM_default_S2_Mat!I5*Weighting!F9+TUM_default_S2_Mat!J5*Weighting!F10+TUM_default_S2_Mat!K5*Weighting!F11+TUM_default_S2_Mat!L5*Weighting!F12+TUM_default_S2_Mat!M5*Weighting!F13+TUM_default_S2_Mat!N5*Weighting!F14+TUM_default_S2_Mat!O5*Weighting!F15+TUM_default_S2_Mat!P5*Weighting!F16+TUM_default_S2_Mat!Q5*Weighting!F17</f>
        <v>0.80104356032354884</v>
      </c>
      <c r="G5" s="6">
        <f>+TUM_default_S2_Mat!B5*Weighting!G2+TUM_default_S2_Mat!C5*Weighting!G3+TUM_default_S2_Mat!D5*Weighting!G4+TUM_default_S2_Mat!E5*Weighting!G5+TUM_default_S2_Mat!F5*Weighting!G6+TUM_default_S2_Mat!G5*Weighting!G7+TUM_default_S2_Mat!H5*Weighting!G8+TUM_default_S2_Mat!I5*Weighting!G9+TUM_default_S2_Mat!J5*Weighting!G10+TUM_default_S2_Mat!K5*Weighting!G11+TUM_default_S2_Mat!L5*Weighting!G12+TUM_default_S2_Mat!M5*Weighting!G13+TUM_default_S2_Mat!N5*Weighting!G14+TUM_default_S2_Mat!O5*Weighting!G15+TUM_default_S2_Mat!P5*Weighting!G16+TUM_default_S2_Mat!Q5*Weighting!G17</f>
        <v>0.49837445527549407</v>
      </c>
      <c r="H5" s="6">
        <f>+TUM_default_S2_Mat!B5*Weighting!H2+TUM_default_S2_Mat!C5*Weighting!H3+TUM_default_S2_Mat!D5*Weighting!H4+TUM_default_S2_Mat!E5*Weighting!H5+TUM_default_S2_Mat!F5*Weighting!H6+TUM_default_S2_Mat!G5*Weighting!H7+TUM_default_S2_Mat!H5*Weighting!H8+TUM_default_S2_Mat!I5*Weighting!H9+TUM_default_S2_Mat!J5*Weighting!H10+TUM_default_S2_Mat!K5*Weighting!H11+TUM_default_S2_Mat!L5*Weighting!H12+TUM_default_S2_Mat!M5*Weighting!H13+TUM_default_S2_Mat!N5*Weighting!H14+TUM_default_S2_Mat!O5*Weighting!H15+TUM_default_S2_Mat!P5*Weighting!H16+TUM_default_S2_Mat!Q5*Weighting!H17</f>
        <v>0.50585250407789339</v>
      </c>
      <c r="I5" s="6">
        <f>+TUM_default_S2_Mat!B5*Weighting!I2+TUM_default_S2_Mat!C5*Weighting!I3+TUM_default_S2_Mat!D5*Weighting!I4+TUM_default_S2_Mat!E5*Weighting!I5+TUM_default_S2_Mat!F5*Weighting!I6+TUM_default_S2_Mat!G5*Weighting!I7+TUM_default_S2_Mat!H5*Weighting!I8+TUM_default_S2_Mat!I5*Weighting!I9+TUM_default_S2_Mat!J5*Weighting!I10+TUM_default_S2_Mat!K5*Weighting!I11+TUM_default_S2_Mat!L5*Weighting!I12+TUM_default_S2_Mat!M5*Weighting!I13+TUM_default_S2_Mat!N5*Weighting!I14+TUM_default_S2_Mat!O5*Weighting!I15+TUM_default_S2_Mat!P5*Weighting!I16+TUM_default_S2_Mat!Q5*Weighting!I17</f>
        <v>0.49416737028515689</v>
      </c>
      <c r="J5" s="6">
        <f>+TUM_default_S2_Mat!B5*Weighting!J2+TUM_default_S2_Mat!C5*Weighting!J3+TUM_default_S2_Mat!D5*Weighting!J4+TUM_default_S2_Mat!E5*Weighting!J5+TUM_default_S2_Mat!F5*Weighting!J6+TUM_default_S2_Mat!G5*Weighting!J7+TUM_default_S2_Mat!H5*Weighting!J8+TUM_default_S2_Mat!I5*Weighting!J9+TUM_default_S2_Mat!J5*Weighting!J10+TUM_default_S2_Mat!K5*Weighting!J11+TUM_default_S2_Mat!L5*Weighting!J12+TUM_default_S2_Mat!M5*Weighting!J13+TUM_default_S2_Mat!N5*Weighting!J14+TUM_default_S2_Mat!O5*Weighting!J15+TUM_default_S2_Mat!P5*Weighting!J16+TUM_default_S2_Mat!Q5*Weighting!J17</f>
        <v>0.31146564748574368</v>
      </c>
      <c r="K5" s="6">
        <f>+TUM_default_S2_Mat!B5*Weighting!K2+TUM_default_S2_Mat!C5*Weighting!K3+TUM_default_S2_Mat!D5*Weighting!K4+TUM_default_S2_Mat!E5*Weighting!K5+TUM_default_S2_Mat!F5*Weighting!K6+TUM_default_S2_Mat!G5*Weighting!K7+TUM_default_S2_Mat!H5*Weighting!K8+TUM_default_S2_Mat!I5*Weighting!K9+TUM_default_S2_Mat!J5*Weighting!K10+TUM_default_S2_Mat!K5*Weighting!K11+TUM_default_S2_Mat!L5*Weighting!K12+TUM_default_S2_Mat!M5*Weighting!K13+TUM_default_S2_Mat!N5*Weighting!K14+TUM_default_S2_Mat!O5*Weighting!K15+TUM_default_S2_Mat!P5*Weighting!K16+TUM_default_S2_Mat!Q5*Weighting!K17</f>
        <v>0.45941667967747346</v>
      </c>
      <c r="L5" s="6">
        <f>+TUM_default_S2_Mat!B5*Weighting!L2+TUM_default_S2_Mat!C5*Weighting!L3+TUM_default_S2_Mat!D5*Weighting!L4+TUM_default_S2_Mat!E5*Weighting!L5+TUM_default_S2_Mat!F5*Weighting!L6+TUM_default_S2_Mat!G5*Weighting!L7+TUM_default_S2_Mat!H5*Weighting!L8+TUM_default_S2_Mat!I5*Weighting!L9+TUM_default_S2_Mat!J5*Weighting!L10+TUM_default_S2_Mat!K5*Weighting!L11+TUM_default_S2_Mat!L5*Weighting!L12+TUM_default_S2_Mat!M5*Weighting!L13+TUM_default_S2_Mat!N5*Weighting!L14+TUM_default_S2_Mat!O5*Weighting!L15+TUM_default_S2_Mat!P5*Weighting!L16+TUM_default_S2_Mat!Q5*Weighting!L17</f>
        <v>0.31903968842526903</v>
      </c>
      <c r="M5" s="6">
        <f>+TUM_default_S2_Mat!B5*Weighting!M2+TUM_default_S2_Mat!C5*Weighting!M3+TUM_default_S2_Mat!D5*Weighting!M4+TUM_default_S2_Mat!E5*Weighting!M5+TUM_default_S2_Mat!F5*Weighting!M6+TUM_default_S2_Mat!G5*Weighting!M7+TUM_default_S2_Mat!H5*Weighting!M8+TUM_default_S2_Mat!I5*Weighting!M9+TUM_default_S2_Mat!J5*Weighting!M10+TUM_default_S2_Mat!K5*Weighting!M11+TUM_default_S2_Mat!L5*Weighting!M12+TUM_default_S2_Mat!M5*Weighting!M13+TUM_default_S2_Mat!N5*Weighting!M14+TUM_default_S2_Mat!O5*Weighting!M15+TUM_default_S2_Mat!P5*Weighting!M16+TUM_default_S2_Mat!Q5*Weighting!M17</f>
        <v>0.13288465427072715</v>
      </c>
      <c r="N5" s="6">
        <f>+TUM_default_S2_Mat!B5*Weighting!N2+TUM_default_S2_Mat!C5*Weighting!N3+TUM_default_S2_Mat!D5*Weighting!N4+TUM_default_S2_Mat!E5*Weighting!N5+TUM_default_S2_Mat!F5*Weighting!N6+TUM_default_S2_Mat!G5*Weighting!N7+TUM_default_S2_Mat!H5*Weighting!N8+TUM_default_S2_Mat!I5*Weighting!N9+TUM_default_S2_Mat!J5*Weighting!N10+TUM_default_S2_Mat!K5*Weighting!N11+TUM_default_S2_Mat!L5*Weighting!N12+TUM_default_S2_Mat!M5*Weighting!N13+TUM_default_S2_Mat!N5*Weighting!N14+TUM_default_S2_Mat!O5*Weighting!N15+TUM_default_S2_Mat!P5*Weighting!N16+TUM_default_S2_Mat!Q5*Weighting!N17</f>
        <v>1.6969408336404368</v>
      </c>
      <c r="O5" s="6">
        <f>+TUM_default_S2_Mat!B5*Weighting!O2+TUM_default_S2_Mat!C5*Weighting!O3+TUM_default_S2_Mat!D5*Weighting!O4+TUM_default_S2_Mat!E5*Weighting!O5+TUM_default_S2_Mat!F5*Weighting!O6+TUM_default_S2_Mat!G5*Weighting!O7+TUM_default_S2_Mat!H5*Weighting!O8+TUM_default_S2_Mat!I5*Weighting!O9+TUM_default_S2_Mat!J5*Weighting!O10+TUM_default_S2_Mat!K5*Weighting!O11+TUM_default_S2_Mat!L5*Weighting!O12+TUM_default_S2_Mat!M5*Weighting!O13+TUM_default_S2_Mat!N5*Weighting!O14+TUM_default_S2_Mat!O5*Weighting!O15+TUM_default_S2_Mat!P5*Weighting!O16+TUM_default_S2_Mat!Q5*Weighting!O17</f>
        <v>0.44899810050627326</v>
      </c>
      <c r="P5" s="6">
        <f>+TUM_default_S2_Mat!B5*Weighting!P2+TUM_default_S2_Mat!C5*Weighting!P3+TUM_default_S2_Mat!D5*Weighting!P4+TUM_default_S2_Mat!E5*Weighting!P5+TUM_default_S2_Mat!F5*Weighting!P6+TUM_default_S2_Mat!G5*Weighting!P7+TUM_default_S2_Mat!H5*Weighting!P8+TUM_default_S2_Mat!I5*Weighting!P9+TUM_default_S2_Mat!J5*Weighting!P10+TUM_default_S2_Mat!K5*Weighting!P11+TUM_default_S2_Mat!L5*Weighting!P12+TUM_default_S2_Mat!M5*Weighting!P13+TUM_default_S2_Mat!N5*Weighting!P14+TUM_default_S2_Mat!O5*Weighting!P15+TUM_default_S2_Mat!P5*Weighting!P16+TUM_default_S2_Mat!Q5*Weighting!P17</f>
        <v>0.25368384831744806</v>
      </c>
      <c r="Q5" s="6">
        <f>+TUM_default_S2_Mat!B5*Weighting!Q2+TUM_default_S2_Mat!C5*Weighting!Q3+TUM_default_S2_Mat!D5*Weighting!Q4+TUM_default_S2_Mat!E5*Weighting!Q5+TUM_default_S2_Mat!F5*Weighting!Q6+TUM_default_S2_Mat!G5*Weighting!Q7+TUM_default_S2_Mat!H5*Weighting!Q8+TUM_default_S2_Mat!I5*Weighting!Q9+TUM_default_S2_Mat!J5*Weighting!Q10+TUM_default_S2_Mat!K5*Weighting!Q11+TUM_default_S2_Mat!L5*Weighting!Q12+TUM_default_S2_Mat!M5*Weighting!Q13+TUM_default_S2_Mat!N5*Weighting!Q14+TUM_default_S2_Mat!O5*Weighting!Q15+TUM_default_S2_Mat!P5*Weighting!Q16+TUM_default_S2_Mat!Q5*Weighting!Q17</f>
        <v>0.20697762554886931</v>
      </c>
      <c r="R5" s="6">
        <f>+TUM_default_S2_Mat!B5*Weighting!R2+TUM_default_S2_Mat!C5*Weighting!R3+TUM_default_S2_Mat!D5*Weighting!R4+TUM_default_S2_Mat!E5*Weighting!R5+TUM_default_S2_Mat!F5*Weighting!R6+TUM_default_S2_Mat!G5*Weighting!R7+TUM_default_S2_Mat!H5*Weighting!R8+TUM_default_S2_Mat!I5*Weighting!R9+TUM_default_S2_Mat!J5*Weighting!R10+TUM_default_S2_Mat!K5*Weighting!R11+TUM_default_S2_Mat!L5*Weighting!R12+TUM_default_S2_Mat!M5*Weighting!R13+TUM_default_S2_Mat!N5*Weighting!R14+TUM_default_S2_Mat!O5*Weighting!R15+TUM_default_S2_Mat!P5*Weighting!R16+TUM_default_S2_Mat!Q5*Weighting!R17</f>
        <v>0.42760501223657765</v>
      </c>
      <c r="S5" s="6">
        <f>+TUM_default_S2_Mat!B5*Weighting!S2+TUM_default_S2_Mat!C5*Weighting!S3+TUM_default_S2_Mat!D5*Weighting!S4+TUM_default_S2_Mat!E5*Weighting!S5+TUM_default_S2_Mat!F5*Weighting!S6+TUM_default_S2_Mat!G5*Weighting!S7+TUM_default_S2_Mat!H5*Weighting!S8+TUM_default_S2_Mat!I5*Weighting!S9+TUM_default_S2_Mat!J5*Weighting!S10+TUM_default_S2_Mat!K5*Weighting!S11+TUM_default_S2_Mat!L5*Weighting!S12+TUM_default_S2_Mat!M5*Weighting!S13+TUM_default_S2_Mat!N5*Weighting!S14+TUM_default_S2_Mat!O5*Weighting!S15+TUM_default_S2_Mat!P5*Weighting!S16+TUM_default_S2_Mat!Q5*Weighting!S17</f>
        <v>0.49343074365158573</v>
      </c>
      <c r="T5" s="6">
        <f>+TUM_default_S2_Mat!B5*Weighting!T2+TUM_default_S2_Mat!C5*Weighting!T3+TUM_default_S2_Mat!D5*Weighting!T4+TUM_default_S2_Mat!E5*Weighting!T5+TUM_default_S2_Mat!F5*Weighting!T6+TUM_default_S2_Mat!G5*Weighting!T7+TUM_default_S2_Mat!H5*Weighting!T8+TUM_default_S2_Mat!I5*Weighting!T9+TUM_default_S2_Mat!J5*Weighting!T10+TUM_default_S2_Mat!K5*Weighting!T11+TUM_default_S2_Mat!L5*Weighting!T12+TUM_default_S2_Mat!M5*Weighting!T13+TUM_default_S2_Mat!N5*Weighting!T14+TUM_default_S2_Mat!O5*Weighting!T15+TUM_default_S2_Mat!P5*Weighting!T16+TUM_default_S2_Mat!Q5*Weighting!T17</f>
        <v>0.27404231404348622</v>
      </c>
      <c r="U5" s="6">
        <f>+TUM_default_S2_Mat!B5*Weighting!U2+TUM_default_S2_Mat!C5*Weighting!U3+TUM_default_S2_Mat!D5*Weighting!U4+TUM_default_S2_Mat!E5*Weighting!U5+TUM_default_S2_Mat!F5*Weighting!U6+TUM_default_S2_Mat!G5*Weighting!U7+TUM_default_S2_Mat!H5*Weighting!U8+TUM_default_S2_Mat!I5*Weighting!U9+TUM_default_S2_Mat!J5*Weighting!U10+TUM_default_S2_Mat!K5*Weighting!U11+TUM_default_S2_Mat!L5*Weighting!U12+TUM_default_S2_Mat!M5*Weighting!U13+TUM_default_S2_Mat!N5*Weighting!U14+TUM_default_S2_Mat!O5*Weighting!U15+TUM_default_S2_Mat!P5*Weighting!U16+TUM_default_S2_Mat!Q5*Weighting!U17</f>
        <v>6.9981077093125052E-2</v>
      </c>
      <c r="V5" s="6">
        <f>+TUM_default_S2_Mat!B5*Weighting!V2+TUM_default_S2_Mat!C5*Weighting!V3+TUM_default_S2_Mat!D5*Weighting!V4+TUM_default_S2_Mat!E5*Weighting!V5+TUM_default_S2_Mat!F5*Weighting!V6+TUM_default_S2_Mat!G5*Weighting!V7+TUM_default_S2_Mat!H5*Weighting!V8+TUM_default_S2_Mat!I5*Weighting!V9+TUM_default_S2_Mat!J5*Weighting!V10+TUM_default_S2_Mat!K5*Weighting!V11+TUM_default_S2_Mat!L5*Weighting!V12+TUM_default_S2_Mat!M5*Weighting!V13+TUM_default_S2_Mat!N5*Weighting!V14+TUM_default_S2_Mat!O5*Weighting!V15+TUM_default_S2_Mat!P5*Weighting!V16+TUM_default_S2_Mat!Q5*Weighting!V17</f>
        <v>0.1561342724722381</v>
      </c>
      <c r="W5" s="6">
        <f>+TUM_default_S2_Mat!B5*Weighting!W2+TUM_default_S2_Mat!C5*Weighting!W3+TUM_default_S2_Mat!D5*Weighting!W4+TUM_default_S2_Mat!E5*Weighting!W5+TUM_default_S2_Mat!F5*Weighting!W6+TUM_default_S2_Mat!G5*Weighting!W7+TUM_default_S2_Mat!H5*Weighting!W8+TUM_default_S2_Mat!I5*Weighting!W9+TUM_default_S2_Mat!J5*Weighting!W10+TUM_default_S2_Mat!K5*Weighting!W11+TUM_default_S2_Mat!L5*Weighting!W12+TUM_default_S2_Mat!M5*Weighting!W13+TUM_default_S2_Mat!N5*Weighting!W14+TUM_default_S2_Mat!O5*Weighting!W15+TUM_default_S2_Mat!P5*Weighting!W16+TUM_default_S2_Mat!Q5*Weighting!W17</f>
        <v>0.26924816933008006</v>
      </c>
      <c r="X5" s="6">
        <f>+TUM_default_S2_Mat!B5*Weighting!X2+TUM_default_S2_Mat!C5*Weighting!X3+TUM_default_S2_Mat!D5*Weighting!X4+TUM_default_S2_Mat!E5*Weighting!X5+TUM_default_S2_Mat!F5*Weighting!X6+TUM_default_S2_Mat!G5*Weighting!X7+TUM_default_S2_Mat!H5*Weighting!X8+TUM_default_S2_Mat!I5*Weighting!X9+TUM_default_S2_Mat!J5*Weighting!X10+TUM_default_S2_Mat!K5*Weighting!X11+TUM_default_S2_Mat!L5*Weighting!X12+TUM_default_S2_Mat!M5*Weighting!X13+TUM_default_S2_Mat!N5*Weighting!X14+TUM_default_S2_Mat!O5*Weighting!X15+TUM_default_S2_Mat!P5*Weighting!X16+TUM_default_S2_Mat!Q5*Weighting!X17</f>
        <v>6.5757405034452501E-2</v>
      </c>
      <c r="Y5" s="6">
        <f>+TUM_default_S2_Mat!B5*Weighting!Y2+TUM_default_S2_Mat!C5*Weighting!Y3+TUM_default_S2_Mat!D5*Weighting!Y4+TUM_default_S2_Mat!E5*Weighting!Y5+TUM_default_S2_Mat!F5*Weighting!Y6+TUM_default_S2_Mat!G5*Weighting!Y7+TUM_default_S2_Mat!H5*Weighting!Y8+TUM_default_S2_Mat!I5*Weighting!Y9+TUM_default_S2_Mat!J5*Weighting!Y10+TUM_default_S2_Mat!K5*Weighting!Y11+TUM_default_S2_Mat!L5*Weighting!Y12+TUM_default_S2_Mat!M5*Weighting!Y13+TUM_default_S2_Mat!N5*Weighting!Y14+TUM_default_S2_Mat!O5*Weighting!Y15+TUM_default_S2_Mat!P5*Weighting!Y16+TUM_default_S2_Mat!Q5*Weighting!Y17</f>
        <v>8.296140030193265E-2</v>
      </c>
      <c r="Z5" s="6">
        <f>+TUM_default_S2_Mat!B5*Weighting!Z2+TUM_default_S2_Mat!C5*Weighting!Z3+TUM_default_S2_Mat!D5*Weighting!Z4+TUM_default_S2_Mat!E5*Weighting!Z5+TUM_default_S2_Mat!F5*Weighting!Z6+TUM_default_S2_Mat!G5*Weighting!Z7+TUM_default_S2_Mat!H5*Weighting!Z8+TUM_default_S2_Mat!I5*Weighting!Z9+TUM_default_S2_Mat!J5*Weighting!Z10+TUM_default_S2_Mat!K5*Weighting!Z11+TUM_default_S2_Mat!L5*Weighting!Z12+TUM_default_S2_Mat!M5*Weighting!Z13+TUM_default_S2_Mat!N5*Weighting!Z14+TUM_default_S2_Mat!O5*Weighting!Z15+TUM_default_S2_Mat!P5*Weighting!Z16+TUM_default_S2_Mat!Q5*Weighting!Z17</f>
        <v>8.5468260605880003E-2</v>
      </c>
      <c r="AA5" s="6">
        <f>+TUM_default_S2_Mat!B5*Weighting!AA2+TUM_default_S2_Mat!C5*Weighting!AA3+TUM_default_S2_Mat!D5*Weighting!AA4+TUM_default_S2_Mat!E5*Weighting!AA5+TUM_default_S2_Mat!F5*Weighting!AA6+TUM_default_S2_Mat!G5*Weighting!AA7+TUM_default_S2_Mat!H5*Weighting!AA8+TUM_default_S2_Mat!I5*Weighting!AA9+TUM_default_S2_Mat!J5*Weighting!AA10+TUM_default_S2_Mat!K5*Weighting!AA11+TUM_default_S2_Mat!L5*Weighting!AA12+TUM_default_S2_Mat!M5*Weighting!AA13+TUM_default_S2_Mat!N5*Weighting!AA14+TUM_default_S2_Mat!O5*Weighting!AA15+TUM_default_S2_Mat!P5*Weighting!AA16+TUM_default_S2_Mat!Q5*Weighting!AA17</f>
        <v>2.9908378789295234</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efault_S3_Treatm!B2*Weighting!B2+TUM_default_S3_Treatm!C2*Weighting!B3+TUM_default_S3_Treatm!D2*Weighting!B4+TUM_default_S3_Treatm!E2*Weighting!B5+TUM_default_S3_Treatm!F2*Weighting!B6+TUM_default_S3_Treatm!G2*Weighting!B7+TUM_default_S3_Treatm!H2*Weighting!B8+TUM_default_S3_Treatm!I2*Weighting!B9+TUM_default_S3_Treatm!J2*Weighting!B10+TUM_default_S3_Treatm!K2*Weighting!B11+TUM_default_S3_Treatm!L2*Weighting!B12+TUM_default_S3_Treatm!M2*Weighting!B13+TUM_default_S3_Treatm!N2*Weighting!B14+TUM_default_S3_Treatm!O2*Weighting!B15+TUM_default_S3_Treatm!P2*Weighting!B16+TUM_default_S3_Treatm!Q2*Weighting!B17</f>
        <v>0.92720237033251807</v>
      </c>
      <c r="C2" s="6">
        <f ca="1">+TUM_default_S3_Treatm!B2*Weighting!C2+TUM_default_S3_Treatm!C2*Weighting!C3+TUM_default_S3_Treatm!D2*Weighting!C4+TUM_default_S3_Treatm!E2*Weighting!C5+TUM_default_S3_Treatm!F2*Weighting!C6+TUM_default_S3_Treatm!G2*Weighting!C7+TUM_default_S3_Treatm!H2*Weighting!C8+TUM_default_S3_Treatm!I2*Weighting!C9+TUM_default_S3_Treatm!J2*Weighting!C10+TUM_default_S3_Treatm!K2*Weighting!C11+TUM_default_S3_Treatm!L2*Weighting!C12+TUM_default_S3_Treatm!M2*Weighting!C13+TUM_default_S3_Treatm!N2*Weighting!C14+TUM_default_S3_Treatm!O2*Weighting!C15+TUM_default_S3_Treatm!P2*Weighting!C16+TUM_default_S3_Treatm!Q2*Weighting!C17</f>
        <v>0.65909103406135749</v>
      </c>
      <c r="D2" s="6">
        <f ca="1">+TUM_default_S3_Treatm!B2*Weighting!D2+TUM_default_S3_Treatm!C2*Weighting!D3+TUM_default_S3_Treatm!D2*Weighting!D4+TUM_default_S3_Treatm!E2*Weighting!D5+TUM_default_S3_Treatm!F2*Weighting!D6+TUM_default_S3_Treatm!G2*Weighting!D7+TUM_default_S3_Treatm!H2*Weighting!D8+TUM_default_S3_Treatm!I2*Weighting!D9+TUM_default_S3_Treatm!J2*Weighting!D10+TUM_default_S3_Treatm!K2*Weighting!D11+TUM_default_S3_Treatm!L2*Weighting!D12+TUM_default_S3_Treatm!M2*Weighting!D13+TUM_default_S3_Treatm!N2*Weighting!D14+TUM_default_S3_Treatm!O2*Weighting!D15+TUM_default_S3_Treatm!P2*Weighting!D16+TUM_default_S3_Treatm!Q2*Weighting!D17</f>
        <v>0.9300124071219904</v>
      </c>
      <c r="E2" s="6">
        <f ca="1">+TUM_default_S3_Treatm!B2*Weighting!E2+TUM_default_S3_Treatm!C2*Weighting!E3+TUM_default_S3_Treatm!D2*Weighting!E4+TUM_default_S3_Treatm!E2*Weighting!E5+TUM_default_S3_Treatm!F2*Weighting!E6+TUM_default_S3_Treatm!G2*Weighting!E7+TUM_default_S3_Treatm!H2*Weighting!E8+TUM_default_S3_Treatm!I2*Weighting!E9+TUM_default_S3_Treatm!J2*Weighting!E10+TUM_default_S3_Treatm!K2*Weighting!E11+TUM_default_S3_Treatm!L2*Weighting!E12+TUM_default_S3_Treatm!M2*Weighting!E13+TUM_default_S3_Treatm!N2*Weighting!E14+TUM_default_S3_Treatm!O2*Weighting!E15+TUM_default_S3_Treatm!P2*Weighting!E16+TUM_default_S3_Treatm!Q2*Weighting!E17</f>
        <v>0.46604669732970011</v>
      </c>
      <c r="F2" s="6">
        <f ca="1">+TUM_default_S3_Treatm!B2*Weighting!F2+TUM_default_S3_Treatm!C2*Weighting!F3+TUM_default_S3_Treatm!D2*Weighting!F4+TUM_default_S3_Treatm!E2*Weighting!F5+TUM_default_S3_Treatm!F2*Weighting!F6+TUM_default_S3_Treatm!G2*Weighting!F7+TUM_default_S3_Treatm!H2*Weighting!F8+TUM_default_S3_Treatm!I2*Weighting!F9+TUM_default_S3_Treatm!J2*Weighting!F10+TUM_default_S3_Treatm!K2*Weighting!F11+TUM_default_S3_Treatm!L2*Weighting!F12+TUM_default_S3_Treatm!M2*Weighting!F13+TUM_default_S3_Treatm!N2*Weighting!F14+TUM_default_S3_Treatm!O2*Weighting!F15+TUM_default_S3_Treatm!P2*Weighting!F16+TUM_default_S3_Treatm!Q2*Weighting!F17</f>
        <v>0.80163455859041033</v>
      </c>
      <c r="G2" s="6">
        <f>+TUM_default_S3_Treatm!B2*Weighting!G2+TUM_default_S3_Treatm!C2*Weighting!G3+TUM_default_S3_Treatm!D2*Weighting!G4+TUM_default_S3_Treatm!E2*Weighting!G5+TUM_default_S3_Treatm!F2*Weighting!G6+TUM_default_S3_Treatm!G2*Weighting!G7+TUM_default_S3_Treatm!H2*Weighting!G8+TUM_default_S3_Treatm!I2*Weighting!G9+TUM_default_S3_Treatm!J2*Weighting!G10+TUM_default_S3_Treatm!K2*Weighting!G11+TUM_default_S3_Treatm!L2*Weighting!G12+TUM_default_S3_Treatm!M2*Weighting!G13+TUM_default_S3_Treatm!N2*Weighting!G14+TUM_default_S3_Treatm!O2*Weighting!G15+TUM_default_S3_Treatm!P2*Weighting!G16+TUM_default_S3_Treatm!Q2*Weighting!G17</f>
        <v>0.33076140759506095</v>
      </c>
      <c r="H2" s="6">
        <f>+TUM_default_S3_Treatm!B2*Weighting!H2+TUM_default_S3_Treatm!C2*Weighting!H3+TUM_default_S3_Treatm!D2*Weighting!H4+TUM_default_S3_Treatm!E2*Weighting!H5+TUM_default_S3_Treatm!F2*Weighting!H6+TUM_default_S3_Treatm!G2*Weighting!H7+TUM_default_S3_Treatm!H2*Weighting!H8+TUM_default_S3_Treatm!I2*Weighting!H9+TUM_default_S3_Treatm!J2*Weighting!H10+TUM_default_S3_Treatm!K2*Weighting!H11+TUM_default_S3_Treatm!L2*Weighting!H12+TUM_default_S3_Treatm!M2*Weighting!H13+TUM_default_S3_Treatm!N2*Weighting!H14+TUM_default_S3_Treatm!O2*Weighting!H15+TUM_default_S3_Treatm!P2*Weighting!H16+TUM_default_S3_Treatm!Q2*Weighting!H17</f>
        <v>0.33739745803567855</v>
      </c>
      <c r="I2" s="6">
        <f>+TUM_default_S3_Treatm!B2*Weighting!I2+TUM_default_S3_Treatm!C2*Weighting!I3+TUM_default_S3_Treatm!D2*Weighting!I4+TUM_default_S3_Treatm!E2*Weighting!I5+TUM_default_S3_Treatm!F2*Weighting!I6+TUM_default_S3_Treatm!G2*Weighting!I7+TUM_default_S3_Treatm!H2*Weighting!I8+TUM_default_S3_Treatm!I2*Weighting!I9+TUM_default_S3_Treatm!J2*Weighting!I10+TUM_default_S3_Treatm!K2*Weighting!I11+TUM_default_S3_Treatm!L2*Weighting!I12+TUM_default_S3_Treatm!M2*Weighting!I13+TUM_default_S3_Treatm!N2*Weighting!I14+TUM_default_S3_Treatm!O2*Weighting!I15+TUM_default_S3_Treatm!P2*Weighting!I16+TUM_default_S3_Treatm!Q2*Weighting!I17</f>
        <v>0.33788073153650705</v>
      </c>
      <c r="J2" s="6">
        <f>+TUM_default_S3_Treatm!B2*Weighting!J2+TUM_default_S3_Treatm!C2*Weighting!J3+TUM_default_S3_Treatm!D2*Weighting!J4+TUM_default_S3_Treatm!E2*Weighting!J5+TUM_default_S3_Treatm!F2*Weighting!J6+TUM_default_S3_Treatm!G2*Weighting!J7+TUM_default_S3_Treatm!H2*Weighting!J8+TUM_default_S3_Treatm!I2*Weighting!J9+TUM_default_S3_Treatm!J2*Weighting!J10+TUM_default_S3_Treatm!K2*Weighting!J11+TUM_default_S3_Treatm!L2*Weighting!J12+TUM_default_S3_Treatm!M2*Weighting!J13+TUM_default_S3_Treatm!N2*Weighting!J14+TUM_default_S3_Treatm!O2*Weighting!J15+TUM_default_S3_Treatm!P2*Weighting!J16+TUM_default_S3_Treatm!Q2*Weighting!J17</f>
        <v>0.33450108640189402</v>
      </c>
      <c r="K2" s="6">
        <f>+TUM_default_S3_Treatm!B2*Weighting!K2+TUM_default_S3_Treatm!C2*Weighting!K3+TUM_default_S3_Treatm!D2*Weighting!K4+TUM_default_S3_Treatm!E2*Weighting!K5+TUM_default_S3_Treatm!F2*Weighting!K6+TUM_default_S3_Treatm!G2*Weighting!K7+TUM_default_S3_Treatm!H2*Weighting!K8+TUM_default_S3_Treatm!I2*Weighting!K9+TUM_default_S3_Treatm!J2*Weighting!K10+TUM_default_S3_Treatm!K2*Weighting!K11+TUM_default_S3_Treatm!L2*Weighting!K12+TUM_default_S3_Treatm!M2*Weighting!K13+TUM_default_S3_Treatm!N2*Weighting!K14+TUM_default_S3_Treatm!O2*Weighting!K15+TUM_default_S3_Treatm!P2*Weighting!K16+TUM_default_S3_Treatm!Q2*Weighting!K17</f>
        <v>0.32075263944107918</v>
      </c>
      <c r="L2" s="6">
        <f>+TUM_default_S3_Treatm!B2*Weighting!L2+TUM_default_S3_Treatm!C2*Weighting!L3+TUM_default_S3_Treatm!D2*Weighting!L4+TUM_default_S3_Treatm!E2*Weighting!L5+TUM_default_S3_Treatm!F2*Weighting!L6+TUM_default_S3_Treatm!G2*Weighting!L7+TUM_default_S3_Treatm!H2*Weighting!L8+TUM_default_S3_Treatm!I2*Weighting!L9+TUM_default_S3_Treatm!J2*Weighting!L10+TUM_default_S3_Treatm!K2*Weighting!L11+TUM_default_S3_Treatm!L2*Weighting!L12+TUM_default_S3_Treatm!M2*Weighting!L13+TUM_default_S3_Treatm!N2*Weighting!L14+TUM_default_S3_Treatm!O2*Weighting!L15+TUM_default_S3_Treatm!P2*Weighting!L16+TUM_default_S3_Treatm!Q2*Weighting!L17</f>
        <v>0.67370034217799069</v>
      </c>
      <c r="M2" s="6">
        <f>+TUM_default_S3_Treatm!B2*Weighting!M2+TUM_default_S3_Treatm!C2*Weighting!M3+TUM_default_S3_Treatm!D2*Weighting!M4+TUM_default_S3_Treatm!E2*Weighting!M5+TUM_default_S3_Treatm!F2*Weighting!M6+TUM_default_S3_Treatm!G2*Weighting!M7+TUM_default_S3_Treatm!H2*Weighting!M8+TUM_default_S3_Treatm!I2*Weighting!M9+TUM_default_S3_Treatm!J2*Weighting!M10+TUM_default_S3_Treatm!K2*Weighting!M11+TUM_default_S3_Treatm!L2*Weighting!M12+TUM_default_S3_Treatm!M2*Weighting!M13+TUM_default_S3_Treatm!N2*Weighting!M14+TUM_default_S3_Treatm!O2*Weighting!M15+TUM_default_S3_Treatm!P2*Weighting!M16+TUM_default_S3_Treatm!Q2*Weighting!M17</f>
        <v>1.850029797455785E-2</v>
      </c>
      <c r="N2" s="6">
        <f>+TUM_default_S3_Treatm!B2*Weighting!N2+TUM_default_S3_Treatm!C2*Weighting!N3+TUM_default_S3_Treatm!D2*Weighting!N4+TUM_default_S3_Treatm!E2*Weighting!N5+TUM_default_S3_Treatm!F2*Weighting!N6+TUM_default_S3_Treatm!G2*Weighting!N7+TUM_default_S3_Treatm!H2*Weighting!N8+TUM_default_S3_Treatm!I2*Weighting!N9+TUM_default_S3_Treatm!J2*Weighting!N10+TUM_default_S3_Treatm!K2*Weighting!N11+TUM_default_S3_Treatm!L2*Weighting!N12+TUM_default_S3_Treatm!M2*Weighting!N13+TUM_default_S3_Treatm!N2*Weighting!N14+TUM_default_S3_Treatm!O2*Weighting!N15+TUM_default_S3_Treatm!P2*Weighting!N16+TUM_default_S3_Treatm!Q2*Weighting!N17</f>
        <v>2.0241768223168504</v>
      </c>
      <c r="O2" s="6">
        <f>+TUM_default_S3_Treatm!B2*Weighting!O2+TUM_default_S3_Treatm!C2*Weighting!O3+TUM_default_S3_Treatm!D2*Weighting!O4+TUM_default_S3_Treatm!E2*Weighting!O5+TUM_default_S3_Treatm!F2*Weighting!O6+TUM_default_S3_Treatm!G2*Weighting!O7+TUM_default_S3_Treatm!H2*Weighting!O8+TUM_default_S3_Treatm!I2*Weighting!O9+TUM_default_S3_Treatm!J2*Weighting!O10+TUM_default_S3_Treatm!K2*Weighting!O11+TUM_default_S3_Treatm!L2*Weighting!O12+TUM_default_S3_Treatm!M2*Weighting!O13+TUM_default_S3_Treatm!N2*Weighting!O14+TUM_default_S3_Treatm!O2*Weighting!O15+TUM_default_S3_Treatm!P2*Weighting!O16+TUM_default_S3_Treatm!Q2*Weighting!O17</f>
        <v>0.38142698042084577</v>
      </c>
      <c r="P2" s="6">
        <f>+TUM_default_S3_Treatm!B2*Weighting!P2+TUM_default_S3_Treatm!C2*Weighting!P3+TUM_default_S3_Treatm!D2*Weighting!P4+TUM_default_S3_Treatm!E2*Weighting!P5+TUM_default_S3_Treatm!F2*Weighting!P6+TUM_default_S3_Treatm!G2*Weighting!P7+TUM_default_S3_Treatm!H2*Weighting!P8+TUM_default_S3_Treatm!I2*Weighting!P9+TUM_default_S3_Treatm!J2*Weighting!P10+TUM_default_S3_Treatm!K2*Weighting!P11+TUM_default_S3_Treatm!L2*Weighting!P12+TUM_default_S3_Treatm!M2*Weighting!P13+TUM_default_S3_Treatm!N2*Weighting!P14+TUM_default_S3_Treatm!O2*Weighting!P15+TUM_default_S3_Treatm!P2*Weighting!P16+TUM_default_S3_Treatm!Q2*Weighting!P17</f>
        <v>0.26681401272411648</v>
      </c>
      <c r="Q2" s="6">
        <f>+TUM_default_S3_Treatm!B2*Weighting!Q2+TUM_default_S3_Treatm!C2*Weighting!Q3+TUM_default_S3_Treatm!D2*Weighting!Q4+TUM_default_S3_Treatm!E2*Weighting!Q5+TUM_default_S3_Treatm!F2*Weighting!Q6+TUM_default_S3_Treatm!G2*Weighting!Q7+TUM_default_S3_Treatm!H2*Weighting!Q8+TUM_default_S3_Treatm!I2*Weighting!Q9+TUM_default_S3_Treatm!J2*Weighting!Q10+TUM_default_S3_Treatm!K2*Weighting!Q11+TUM_default_S3_Treatm!L2*Weighting!Q12+TUM_default_S3_Treatm!M2*Weighting!Q13+TUM_default_S3_Treatm!N2*Weighting!Q14+TUM_default_S3_Treatm!O2*Weighting!Q15+TUM_default_S3_Treatm!P2*Weighting!Q16+TUM_default_S3_Treatm!Q2*Weighting!Q17</f>
        <v>3.1045664345407578E-2</v>
      </c>
      <c r="R2" s="6">
        <f>+TUM_default_S3_Treatm!B2*Weighting!R2+TUM_default_S3_Treatm!C2*Weighting!R3+TUM_default_S3_Treatm!D2*Weighting!R4+TUM_default_S3_Treatm!E2*Weighting!R5+TUM_default_S3_Treatm!F2*Weighting!R6+TUM_default_S3_Treatm!G2*Weighting!R7+TUM_default_S3_Treatm!H2*Weighting!R8+TUM_default_S3_Treatm!I2*Weighting!R9+TUM_default_S3_Treatm!J2*Weighting!R10+TUM_default_S3_Treatm!K2*Weighting!R11+TUM_default_S3_Treatm!L2*Weighting!R12+TUM_default_S3_Treatm!M2*Weighting!R13+TUM_default_S3_Treatm!N2*Weighting!R14+TUM_default_S3_Treatm!O2*Weighting!R15+TUM_default_S3_Treatm!P2*Weighting!R16+TUM_default_S3_Treatm!Q2*Weighting!R17</f>
        <v>0.25042010469168802</v>
      </c>
      <c r="S2" s="6">
        <f>+TUM_default_S3_Treatm!B2*Weighting!S2+TUM_default_S3_Treatm!C2*Weighting!S3+TUM_default_S3_Treatm!D2*Weighting!S4+TUM_default_S3_Treatm!E2*Weighting!S5+TUM_default_S3_Treatm!F2*Weighting!S6+TUM_default_S3_Treatm!G2*Weighting!S7+TUM_default_S3_Treatm!H2*Weighting!S8+TUM_default_S3_Treatm!I2*Weighting!S9+TUM_default_S3_Treatm!J2*Weighting!S10+TUM_default_S3_Treatm!K2*Weighting!S11+TUM_default_S3_Treatm!L2*Weighting!S12+TUM_default_S3_Treatm!M2*Weighting!S13+TUM_default_S3_Treatm!N2*Weighting!S14+TUM_default_S3_Treatm!O2*Weighting!S15+TUM_default_S3_Treatm!P2*Weighting!S16+TUM_default_S3_Treatm!Q2*Weighting!S17</f>
        <v>0.18260006802774764</v>
      </c>
      <c r="T2" s="6">
        <f>+TUM_default_S3_Treatm!B2*Weighting!T2+TUM_default_S3_Treatm!C2*Weighting!T3+TUM_default_S3_Treatm!D2*Weighting!T4+TUM_default_S3_Treatm!E2*Weighting!T5+TUM_default_S3_Treatm!F2*Weighting!T6+TUM_default_S3_Treatm!G2*Weighting!T7+TUM_default_S3_Treatm!H2*Weighting!T8+TUM_default_S3_Treatm!I2*Weighting!T9+TUM_default_S3_Treatm!J2*Weighting!T10+TUM_default_S3_Treatm!K2*Weighting!T11+TUM_default_S3_Treatm!L2*Weighting!T12+TUM_default_S3_Treatm!M2*Weighting!T13+TUM_default_S3_Treatm!N2*Weighting!T14+TUM_default_S3_Treatm!O2*Weighting!T15+TUM_default_S3_Treatm!P2*Weighting!T16+TUM_default_S3_Treatm!Q2*Weighting!T17</f>
        <v>0.18710739856048109</v>
      </c>
      <c r="U2" s="6">
        <f>+TUM_default_S3_Treatm!B2*Weighting!U2+TUM_default_S3_Treatm!C2*Weighting!U3+TUM_default_S3_Treatm!D2*Weighting!U4+TUM_default_S3_Treatm!E2*Weighting!U5+TUM_default_S3_Treatm!F2*Weighting!U6+TUM_default_S3_Treatm!G2*Weighting!U7+TUM_default_S3_Treatm!H2*Weighting!U8+TUM_default_S3_Treatm!I2*Weighting!U9+TUM_default_S3_Treatm!J2*Weighting!U10+TUM_default_S3_Treatm!K2*Weighting!U11+TUM_default_S3_Treatm!L2*Weighting!U12+TUM_default_S3_Treatm!M2*Weighting!U13+TUM_default_S3_Treatm!N2*Weighting!U14+TUM_default_S3_Treatm!O2*Weighting!U15+TUM_default_S3_Treatm!P2*Weighting!U16+TUM_default_S3_Treatm!Q2*Weighting!U17</f>
        <v>9.7308241518487798E-2</v>
      </c>
      <c r="V2" s="6">
        <f>+TUM_default_S3_Treatm!B2*Weighting!V2+TUM_default_S3_Treatm!C2*Weighting!V3+TUM_default_S3_Treatm!D2*Weighting!V4+TUM_default_S3_Treatm!E2*Weighting!V5+TUM_default_S3_Treatm!F2*Weighting!V6+TUM_default_S3_Treatm!G2*Weighting!V7+TUM_default_S3_Treatm!H2*Weighting!V8+TUM_default_S3_Treatm!I2*Weighting!V9+TUM_default_S3_Treatm!J2*Weighting!V10+TUM_default_S3_Treatm!K2*Weighting!V11+TUM_default_S3_Treatm!L2*Weighting!V12+TUM_default_S3_Treatm!M2*Weighting!V13+TUM_default_S3_Treatm!N2*Weighting!V14+TUM_default_S3_Treatm!O2*Weighting!V15+TUM_default_S3_Treatm!P2*Weighting!V16+TUM_default_S3_Treatm!Q2*Weighting!V17</f>
        <v>0.12163014277343581</v>
      </c>
      <c r="W2" s="6">
        <f>+TUM_default_S3_Treatm!B2*Weighting!W2+TUM_default_S3_Treatm!C2*Weighting!W3+TUM_default_S3_Treatm!D2*Weighting!W4+TUM_default_S3_Treatm!E2*Weighting!W5+TUM_default_S3_Treatm!F2*Weighting!W6+TUM_default_S3_Treatm!G2*Weighting!W7+TUM_default_S3_Treatm!H2*Weighting!W8+TUM_default_S3_Treatm!I2*Weighting!W9+TUM_default_S3_Treatm!J2*Weighting!W10+TUM_default_S3_Treatm!K2*Weighting!W11+TUM_default_S3_Treatm!L2*Weighting!W12+TUM_default_S3_Treatm!M2*Weighting!W13+TUM_default_S3_Treatm!N2*Weighting!W14+TUM_default_S3_Treatm!O2*Weighting!W15+TUM_default_S3_Treatm!P2*Weighting!W16+TUM_default_S3_Treatm!Q2*Weighting!W17</f>
        <v>0.26214452611531963</v>
      </c>
      <c r="X2" s="6">
        <f>+TUM_default_S3_Treatm!B2*Weighting!X2+TUM_default_S3_Treatm!C2*Weighting!X3+TUM_default_S3_Treatm!D2*Weighting!X4+TUM_default_S3_Treatm!E2*Weighting!X5+TUM_default_S3_Treatm!F2*Weighting!X6+TUM_default_S3_Treatm!G2*Weighting!X7+TUM_default_S3_Treatm!H2*Weighting!X8+TUM_default_S3_Treatm!I2*Weighting!X9+TUM_default_S3_Treatm!J2*Weighting!X10+TUM_default_S3_Treatm!K2*Weighting!X11+TUM_default_S3_Treatm!L2*Weighting!X12+TUM_default_S3_Treatm!M2*Weighting!X13+TUM_default_S3_Treatm!N2*Weighting!X14+TUM_default_S3_Treatm!O2*Weighting!X15+TUM_default_S3_Treatm!P2*Weighting!X16+TUM_default_S3_Treatm!Q2*Weighting!X17</f>
        <v>6.5189184720935753E-2</v>
      </c>
      <c r="Y2" s="6">
        <f>+TUM_default_S3_Treatm!B2*Weighting!Y2+TUM_default_S3_Treatm!C2*Weighting!Y3+TUM_default_S3_Treatm!D2*Weighting!Y4+TUM_default_S3_Treatm!E2*Weighting!Y5+TUM_default_S3_Treatm!F2*Weighting!Y6+TUM_default_S3_Treatm!G2*Weighting!Y7+TUM_default_S3_Treatm!H2*Weighting!Y8+TUM_default_S3_Treatm!I2*Weighting!Y9+TUM_default_S3_Treatm!J2*Weighting!Y10+TUM_default_S3_Treatm!K2*Weighting!Y11+TUM_default_S3_Treatm!L2*Weighting!Y12+TUM_default_S3_Treatm!M2*Weighting!Y13+TUM_default_S3_Treatm!N2*Weighting!Y14+TUM_default_S3_Treatm!O2*Weighting!Y15+TUM_default_S3_Treatm!P2*Weighting!Y16+TUM_default_S3_Treatm!Q2*Weighting!Y17</f>
        <v>2.3712922894764312E-2</v>
      </c>
      <c r="Z2" s="6">
        <f>+TUM_default_S3_Treatm!B2*Weighting!Z2+TUM_default_S3_Treatm!C2*Weighting!Z3+TUM_default_S3_Treatm!D2*Weighting!Z4+TUM_default_S3_Treatm!E2*Weighting!Z5+TUM_default_S3_Treatm!F2*Weighting!Z6+TUM_default_S3_Treatm!G2*Weighting!Z7+TUM_default_S3_Treatm!H2*Weighting!Z8+TUM_default_S3_Treatm!I2*Weighting!Z9+TUM_default_S3_Treatm!J2*Weighting!Z10+TUM_default_S3_Treatm!K2*Weighting!Z11+TUM_default_S3_Treatm!L2*Weighting!Z12+TUM_default_S3_Treatm!M2*Weighting!Z13+TUM_default_S3_Treatm!N2*Weighting!Z14+TUM_default_S3_Treatm!O2*Weighting!Z15+TUM_default_S3_Treatm!P2*Weighting!Z16+TUM_default_S3_Treatm!Q2*Weighting!Z17</f>
        <v>8.5849693987624764E-2</v>
      </c>
      <c r="AA2" s="6">
        <f>+TUM_default_S3_Treatm!B2*Weighting!AA2+TUM_default_S3_Treatm!C2*Weighting!AA3+TUM_default_S3_Treatm!D2*Weighting!AA4+TUM_default_S3_Treatm!E2*Weighting!AA5+TUM_default_S3_Treatm!F2*Weighting!AA6+TUM_default_S3_Treatm!G2*Weighting!AA7+TUM_default_S3_Treatm!H2*Weighting!AA8+TUM_default_S3_Treatm!I2*Weighting!AA9+TUM_default_S3_Treatm!J2*Weighting!AA10+TUM_default_S3_Treatm!K2*Weighting!AA11+TUM_default_S3_Treatm!L2*Weighting!AA12+TUM_default_S3_Treatm!M2*Weighting!AA13+TUM_default_S3_Treatm!N2*Weighting!AA14+TUM_default_S3_Treatm!O2*Weighting!AA15+TUM_default_S3_Treatm!P2*Weighting!AA16+TUM_default_S3_Treatm!Q2*Weighting!AA17</f>
        <v>0.62055611827072243</v>
      </c>
    </row>
    <row r="3" spans="1:27" x14ac:dyDescent="0.35">
      <c r="A3" s="5" t="s">
        <v>2</v>
      </c>
      <c r="B3" s="6">
        <f ca="1">+TUM_default_S3_Treatm!B3*Weighting!B2+TUM_default_S3_Treatm!C3*Weighting!B3+TUM_default_S3_Treatm!D3*Weighting!B4+TUM_default_S3_Treatm!E3*Weighting!B5+TUM_default_S3_Treatm!F3*Weighting!B6+TUM_default_S3_Treatm!G3*Weighting!B7+TUM_default_S3_Treatm!H3*Weighting!B8+TUM_default_S3_Treatm!I3*Weighting!B9+TUM_default_S3_Treatm!J3*Weighting!B10+TUM_default_S3_Treatm!K3*Weighting!B11+TUM_default_S3_Treatm!L3*Weighting!B12+TUM_default_S3_Treatm!M3*Weighting!B13+TUM_default_S3_Treatm!N3*Weighting!B14+TUM_default_S3_Treatm!O3*Weighting!B15+TUM_default_S3_Treatm!P3*Weighting!B16+TUM_default_S3_Treatm!Q3*Weighting!B17</f>
        <v>0.43882369980895219</v>
      </c>
      <c r="C3" s="6">
        <f ca="1">+TUM_default_S3_Treatm!B3*Weighting!C2+TUM_default_S3_Treatm!C3*Weighting!C3+TUM_default_S3_Treatm!D3*Weighting!C4+TUM_default_S3_Treatm!E3*Weighting!C5+TUM_default_S3_Treatm!F3*Weighting!C6+TUM_default_S3_Treatm!G3*Weighting!C7+TUM_default_S3_Treatm!H3*Weighting!C8+TUM_default_S3_Treatm!I3*Weighting!C9+TUM_default_S3_Treatm!J3*Weighting!C10+TUM_default_S3_Treatm!K3*Weighting!C11+TUM_default_S3_Treatm!L3*Weighting!C12+TUM_default_S3_Treatm!M3*Weighting!C13+TUM_default_S3_Treatm!N3*Weighting!C14+TUM_default_S3_Treatm!O3*Weighting!C15+TUM_default_S3_Treatm!P3*Weighting!C16+TUM_default_S3_Treatm!Q3*Weighting!C17</f>
        <v>0.34371828936885318</v>
      </c>
      <c r="D3" s="6">
        <f ca="1">+TUM_default_S3_Treatm!B3*Weighting!D2+TUM_default_S3_Treatm!C3*Weighting!D3+TUM_default_S3_Treatm!D3*Weighting!D4+TUM_default_S3_Treatm!E3*Weighting!D5+TUM_default_S3_Treatm!F3*Weighting!D6+TUM_default_S3_Treatm!G3*Weighting!D7+TUM_default_S3_Treatm!H3*Weighting!D8+TUM_default_S3_Treatm!I3*Weighting!D9+TUM_default_S3_Treatm!J3*Weighting!D10+TUM_default_S3_Treatm!K3*Weighting!D11+TUM_default_S3_Treatm!L3*Weighting!D12+TUM_default_S3_Treatm!M3*Weighting!D13+TUM_default_S3_Treatm!N3*Weighting!D14+TUM_default_S3_Treatm!O3*Weighting!D15+TUM_default_S3_Treatm!P3*Weighting!D16+TUM_default_S3_Treatm!Q3*Weighting!D17</f>
        <v>0.44167940415740831</v>
      </c>
      <c r="E3" s="6">
        <f ca="1">+TUM_default_S3_Treatm!B3*Weighting!E2+TUM_default_S3_Treatm!C3*Weighting!E3+TUM_default_S3_Treatm!D3*Weighting!E4+TUM_default_S3_Treatm!E3*Weighting!E5+TUM_default_S3_Treatm!F3*Weighting!E6+TUM_default_S3_Treatm!G3*Weighting!E7+TUM_default_S3_Treatm!H3*Weighting!E8+TUM_default_S3_Treatm!I3*Weighting!E9+TUM_default_S3_Treatm!J3*Weighting!E10+TUM_default_S3_Treatm!K3*Weighting!E11+TUM_default_S3_Treatm!L3*Weighting!E12+TUM_default_S3_Treatm!M3*Weighting!E13+TUM_default_S3_Treatm!N3*Weighting!E14+TUM_default_S3_Treatm!O3*Weighting!E15+TUM_default_S3_Treatm!P3*Weighting!E16+TUM_default_S3_Treatm!Q3*Weighting!E17</f>
        <v>0.24380239690914457</v>
      </c>
      <c r="F3" s="6">
        <f ca="1">+TUM_default_S3_Treatm!B3*Weighting!F2+TUM_default_S3_Treatm!C3*Weighting!F3+TUM_default_S3_Treatm!D3*Weighting!F4+TUM_default_S3_Treatm!E3*Weighting!F5+TUM_default_S3_Treatm!F3*Weighting!F6+TUM_default_S3_Treatm!G3*Weighting!F7+TUM_default_S3_Treatm!H3*Weighting!F8+TUM_default_S3_Treatm!I3*Weighting!F9+TUM_default_S3_Treatm!J3*Weighting!F10+TUM_default_S3_Treatm!K3*Weighting!F11+TUM_default_S3_Treatm!L3*Weighting!F12+TUM_default_S3_Treatm!M3*Weighting!F13+TUM_default_S3_Treatm!N3*Weighting!F14+TUM_default_S3_Treatm!O3*Weighting!F15+TUM_default_S3_Treatm!P3*Weighting!F16+TUM_default_S3_Treatm!Q3*Weighting!F17</f>
        <v>0.38921872758104248</v>
      </c>
      <c r="G3" s="6">
        <f>+TUM_default_S3_Treatm!B3*Weighting!G2+TUM_default_S3_Treatm!C3*Weighting!G3+TUM_default_S3_Treatm!D3*Weighting!G4+TUM_default_S3_Treatm!E3*Weighting!G5+TUM_default_S3_Treatm!F3*Weighting!G6+TUM_default_S3_Treatm!G3*Weighting!G7+TUM_default_S3_Treatm!H3*Weighting!G8+TUM_default_S3_Treatm!I3*Weighting!G9+TUM_default_S3_Treatm!J3*Weighting!G10+TUM_default_S3_Treatm!K3*Weighting!G11+TUM_default_S3_Treatm!L3*Weighting!G12+TUM_default_S3_Treatm!M3*Weighting!G13+TUM_default_S3_Treatm!N3*Weighting!G14+TUM_default_S3_Treatm!O3*Weighting!G15+TUM_default_S3_Treatm!P3*Weighting!G16+TUM_default_S3_Treatm!Q3*Weighting!G17</f>
        <v>0.1258704291019736</v>
      </c>
      <c r="H3" s="6">
        <f>+TUM_default_S3_Treatm!B3*Weighting!H2+TUM_default_S3_Treatm!C3*Weighting!H3+TUM_default_S3_Treatm!D3*Weighting!H4+TUM_default_S3_Treatm!E3*Weighting!H5+TUM_default_S3_Treatm!F3*Weighting!H6+TUM_default_S3_Treatm!G3*Weighting!H7+TUM_default_S3_Treatm!H3*Weighting!H8+TUM_default_S3_Treatm!I3*Weighting!H9+TUM_default_S3_Treatm!J3*Weighting!H10+TUM_default_S3_Treatm!K3*Weighting!H11+TUM_default_S3_Treatm!L3*Weighting!H12+TUM_default_S3_Treatm!M3*Weighting!H13+TUM_default_S3_Treatm!N3*Weighting!H14+TUM_default_S3_Treatm!O3*Weighting!H15+TUM_default_S3_Treatm!P3*Weighting!H16+TUM_default_S3_Treatm!Q3*Weighting!H17</f>
        <v>0.14793897950500617</v>
      </c>
      <c r="I3" s="6">
        <f>+TUM_default_S3_Treatm!B3*Weighting!I2+TUM_default_S3_Treatm!C3*Weighting!I3+TUM_default_S3_Treatm!D3*Weighting!I4+TUM_default_S3_Treatm!E3*Weighting!I5+TUM_default_S3_Treatm!F3*Weighting!I6+TUM_default_S3_Treatm!G3*Weighting!I7+TUM_default_S3_Treatm!H3*Weighting!I8+TUM_default_S3_Treatm!I3*Weighting!I9+TUM_default_S3_Treatm!J3*Weighting!I10+TUM_default_S3_Treatm!K3*Weighting!I11+TUM_default_S3_Treatm!L3*Weighting!I12+TUM_default_S3_Treatm!M3*Weighting!I13+TUM_default_S3_Treatm!N3*Weighting!I14+TUM_default_S3_Treatm!O3*Weighting!I15+TUM_default_S3_Treatm!P3*Weighting!I16+TUM_default_S3_Treatm!Q3*Weighting!I17</f>
        <v>0.12879946923326749</v>
      </c>
      <c r="J3" s="6">
        <f>+TUM_default_S3_Treatm!B3*Weighting!J2+TUM_default_S3_Treatm!C3*Weighting!J3+TUM_default_S3_Treatm!D3*Weighting!J4+TUM_default_S3_Treatm!E3*Weighting!J5+TUM_default_S3_Treatm!F3*Weighting!J6+TUM_default_S3_Treatm!G3*Weighting!J7+TUM_default_S3_Treatm!H3*Weighting!J8+TUM_default_S3_Treatm!I3*Weighting!J9+TUM_default_S3_Treatm!J3*Weighting!J10+TUM_default_S3_Treatm!K3*Weighting!J11+TUM_default_S3_Treatm!L3*Weighting!J12+TUM_default_S3_Treatm!M3*Weighting!J13+TUM_default_S3_Treatm!N3*Weighting!J14+TUM_default_S3_Treatm!O3*Weighting!J15+TUM_default_S3_Treatm!P3*Weighting!J16+TUM_default_S3_Treatm!Q3*Weighting!J17</f>
        <v>0.13695122009163602</v>
      </c>
      <c r="K3" s="6">
        <f>+TUM_default_S3_Treatm!B3*Weighting!K2+TUM_default_S3_Treatm!C3*Weighting!K3+TUM_default_S3_Treatm!D3*Weighting!K4+TUM_default_S3_Treatm!E3*Weighting!K5+TUM_default_S3_Treatm!F3*Weighting!K6+TUM_default_S3_Treatm!G3*Weighting!K7+TUM_default_S3_Treatm!H3*Weighting!K8+TUM_default_S3_Treatm!I3*Weighting!K9+TUM_default_S3_Treatm!J3*Weighting!K10+TUM_default_S3_Treatm!K3*Weighting!K11+TUM_default_S3_Treatm!L3*Weighting!K12+TUM_default_S3_Treatm!M3*Weighting!K13+TUM_default_S3_Treatm!N3*Weighting!K14+TUM_default_S3_Treatm!O3*Weighting!K15+TUM_default_S3_Treatm!P3*Weighting!K16+TUM_default_S3_Treatm!Q3*Weighting!K17</f>
        <v>0.12695390727620628</v>
      </c>
      <c r="L3" s="6">
        <f>+TUM_default_S3_Treatm!B3*Weighting!L2+TUM_default_S3_Treatm!C3*Weighting!L3+TUM_default_S3_Treatm!D3*Weighting!L4+TUM_default_S3_Treatm!E3*Weighting!L5+TUM_default_S3_Treatm!F3*Weighting!L6+TUM_default_S3_Treatm!G3*Weighting!L7+TUM_default_S3_Treatm!H3*Weighting!L8+TUM_default_S3_Treatm!I3*Weighting!L9+TUM_default_S3_Treatm!J3*Weighting!L10+TUM_default_S3_Treatm!K3*Weighting!L11+TUM_default_S3_Treatm!L3*Weighting!L12+TUM_default_S3_Treatm!M3*Weighting!L13+TUM_default_S3_Treatm!N3*Weighting!L14+TUM_default_S3_Treatm!O3*Weighting!L15+TUM_default_S3_Treatm!P3*Weighting!L16+TUM_default_S3_Treatm!Q3*Weighting!L17</f>
        <v>0.44616664323100186</v>
      </c>
      <c r="M3" s="6">
        <f>+TUM_default_S3_Treatm!B3*Weighting!M2+TUM_default_S3_Treatm!C3*Weighting!M3+TUM_default_S3_Treatm!D3*Weighting!M4+TUM_default_S3_Treatm!E3*Weighting!M5+TUM_default_S3_Treatm!F3*Weighting!M6+TUM_default_S3_Treatm!G3*Weighting!M7+TUM_default_S3_Treatm!H3*Weighting!M8+TUM_default_S3_Treatm!I3*Weighting!M9+TUM_default_S3_Treatm!J3*Weighting!M10+TUM_default_S3_Treatm!K3*Weighting!M11+TUM_default_S3_Treatm!L3*Weighting!M12+TUM_default_S3_Treatm!M3*Weighting!M13+TUM_default_S3_Treatm!N3*Weighting!M14+TUM_default_S3_Treatm!O3*Weighting!M15+TUM_default_S3_Treatm!P3*Weighting!M16+TUM_default_S3_Treatm!Q3*Weighting!M17</f>
        <v>2.0205240702699818E-3</v>
      </c>
      <c r="N3" s="6">
        <f>+TUM_default_S3_Treatm!B3*Weighting!N2+TUM_default_S3_Treatm!C3*Weighting!N3+TUM_default_S3_Treatm!D3*Weighting!N4+TUM_default_S3_Treatm!E3*Weighting!N5+TUM_default_S3_Treatm!F3*Weighting!N6+TUM_default_S3_Treatm!G3*Weighting!N7+TUM_default_S3_Treatm!H3*Weighting!N8+TUM_default_S3_Treatm!I3*Weighting!N9+TUM_default_S3_Treatm!J3*Weighting!N10+TUM_default_S3_Treatm!K3*Weighting!N11+TUM_default_S3_Treatm!L3*Weighting!N12+TUM_default_S3_Treatm!M3*Weighting!N13+TUM_default_S3_Treatm!N3*Weighting!N14+TUM_default_S3_Treatm!O3*Weighting!N15+TUM_default_S3_Treatm!P3*Weighting!N16+TUM_default_S3_Treatm!Q3*Weighting!N17</f>
        <v>1.0200346468620143</v>
      </c>
      <c r="O3" s="6">
        <f>+TUM_default_S3_Treatm!B3*Weighting!O2+TUM_default_S3_Treatm!C3*Weighting!O3+TUM_default_S3_Treatm!D3*Weighting!O4+TUM_default_S3_Treatm!E3*Weighting!O5+TUM_default_S3_Treatm!F3*Weighting!O6+TUM_default_S3_Treatm!G3*Weighting!O7+TUM_default_S3_Treatm!H3*Weighting!O8+TUM_default_S3_Treatm!I3*Weighting!O9+TUM_default_S3_Treatm!J3*Weighting!O10+TUM_default_S3_Treatm!K3*Weighting!O11+TUM_default_S3_Treatm!L3*Weighting!O12+TUM_default_S3_Treatm!M3*Weighting!O13+TUM_default_S3_Treatm!N3*Weighting!O14+TUM_default_S3_Treatm!O3*Weighting!O15+TUM_default_S3_Treatm!P3*Weighting!O16+TUM_default_S3_Treatm!Q3*Weighting!O17</f>
        <v>8.518255083614841E-2</v>
      </c>
      <c r="P3" s="6">
        <f>+TUM_default_S3_Treatm!B3*Weighting!P2+TUM_default_S3_Treatm!C3*Weighting!P3+TUM_default_S3_Treatm!D3*Weighting!P4+TUM_default_S3_Treatm!E3*Weighting!P5+TUM_default_S3_Treatm!F3*Weighting!P6+TUM_default_S3_Treatm!G3*Weighting!P7+TUM_default_S3_Treatm!H3*Weighting!P8+TUM_default_S3_Treatm!I3*Weighting!P9+TUM_default_S3_Treatm!J3*Weighting!P10+TUM_default_S3_Treatm!K3*Weighting!P11+TUM_default_S3_Treatm!L3*Weighting!P12+TUM_default_S3_Treatm!M3*Weighting!P13+TUM_default_S3_Treatm!N3*Weighting!P14+TUM_default_S3_Treatm!O3*Weighting!P15+TUM_default_S3_Treatm!P3*Weighting!P16+TUM_default_S3_Treatm!Q3*Weighting!P17</f>
        <v>2.2305128086961393E-2</v>
      </c>
      <c r="Q3" s="6">
        <f>+TUM_default_S3_Treatm!B3*Weighting!Q2+TUM_default_S3_Treatm!C3*Weighting!Q3+TUM_default_S3_Treatm!D3*Weighting!Q4+TUM_default_S3_Treatm!E3*Weighting!Q5+TUM_default_S3_Treatm!F3*Weighting!Q6+TUM_default_S3_Treatm!G3*Weighting!Q7+TUM_default_S3_Treatm!H3*Weighting!Q8+TUM_default_S3_Treatm!I3*Weighting!Q9+TUM_default_S3_Treatm!J3*Weighting!Q10+TUM_default_S3_Treatm!K3*Weighting!Q11+TUM_default_S3_Treatm!L3*Weighting!Q12+TUM_default_S3_Treatm!M3*Weighting!Q13+TUM_default_S3_Treatm!N3*Weighting!Q14+TUM_default_S3_Treatm!O3*Weighting!Q15+TUM_default_S3_Treatm!P3*Weighting!Q16+TUM_default_S3_Treatm!Q3*Weighting!Q17</f>
        <v>4.1217046757497135E-3</v>
      </c>
      <c r="R3" s="6">
        <f>+TUM_default_S3_Treatm!B3*Weighting!R2+TUM_default_S3_Treatm!C3*Weighting!R3+TUM_default_S3_Treatm!D3*Weighting!R4+TUM_default_S3_Treatm!E3*Weighting!R5+TUM_default_S3_Treatm!F3*Weighting!R6+TUM_default_S3_Treatm!G3*Weighting!R7+TUM_default_S3_Treatm!H3*Weighting!R8+TUM_default_S3_Treatm!I3*Weighting!R9+TUM_default_S3_Treatm!J3*Weighting!R10+TUM_default_S3_Treatm!K3*Weighting!R11+TUM_default_S3_Treatm!L3*Weighting!R12+TUM_default_S3_Treatm!M3*Weighting!R13+TUM_default_S3_Treatm!N3*Weighting!R14+TUM_default_S3_Treatm!O3*Weighting!R15+TUM_default_S3_Treatm!P3*Weighting!R16+TUM_default_S3_Treatm!Q3*Weighting!R17</f>
        <v>2.5528889993968355E-2</v>
      </c>
      <c r="S3" s="6">
        <f>+TUM_default_S3_Treatm!B3*Weighting!S2+TUM_default_S3_Treatm!C3*Weighting!S3+TUM_default_S3_Treatm!D3*Weighting!S4+TUM_default_S3_Treatm!E3*Weighting!S5+TUM_default_S3_Treatm!F3*Weighting!S6+TUM_default_S3_Treatm!G3*Weighting!S7+TUM_default_S3_Treatm!H3*Weighting!S8+TUM_default_S3_Treatm!I3*Weighting!S9+TUM_default_S3_Treatm!J3*Weighting!S10+TUM_default_S3_Treatm!K3*Weighting!S11+TUM_default_S3_Treatm!L3*Weighting!S12+TUM_default_S3_Treatm!M3*Weighting!S13+TUM_default_S3_Treatm!N3*Weighting!S14+TUM_default_S3_Treatm!O3*Weighting!S15+TUM_default_S3_Treatm!P3*Weighting!S16+TUM_default_S3_Treatm!Q3*Weighting!S17</f>
        <v>2.6728492303296887E-2</v>
      </c>
      <c r="T3" s="6">
        <f>+TUM_default_S3_Treatm!B3*Weighting!T2+TUM_default_S3_Treatm!C3*Weighting!T3+TUM_default_S3_Treatm!D3*Weighting!T4+TUM_default_S3_Treatm!E3*Weighting!T5+TUM_default_S3_Treatm!F3*Weighting!T6+TUM_default_S3_Treatm!G3*Weighting!T7+TUM_default_S3_Treatm!H3*Weighting!T8+TUM_default_S3_Treatm!I3*Weighting!T9+TUM_default_S3_Treatm!J3*Weighting!T10+TUM_default_S3_Treatm!K3*Weighting!T11+TUM_default_S3_Treatm!L3*Weighting!T12+TUM_default_S3_Treatm!M3*Weighting!T13+TUM_default_S3_Treatm!N3*Weighting!T14+TUM_default_S3_Treatm!O3*Weighting!T15+TUM_default_S3_Treatm!P3*Weighting!T16+TUM_default_S3_Treatm!Q3*Weighting!T17</f>
        <v>2.0008132429042421E-2</v>
      </c>
      <c r="U3" s="6">
        <f>+TUM_default_S3_Treatm!B3*Weighting!U2+TUM_default_S3_Treatm!C3*Weighting!U3+TUM_default_S3_Treatm!D3*Weighting!U4+TUM_default_S3_Treatm!E3*Weighting!U5+TUM_default_S3_Treatm!F3*Weighting!U6+TUM_default_S3_Treatm!G3*Weighting!U7+TUM_default_S3_Treatm!H3*Weighting!U8+TUM_default_S3_Treatm!I3*Weighting!U9+TUM_default_S3_Treatm!J3*Weighting!U10+TUM_default_S3_Treatm!K3*Weighting!U11+TUM_default_S3_Treatm!L3*Weighting!U12+TUM_default_S3_Treatm!M3*Weighting!U13+TUM_default_S3_Treatm!N3*Weighting!U14+TUM_default_S3_Treatm!O3*Weighting!U15+TUM_default_S3_Treatm!P3*Weighting!U16+TUM_default_S3_Treatm!Q3*Weighting!U17</f>
        <v>7.6537720250256333E-2</v>
      </c>
      <c r="V3" s="6">
        <f>+TUM_default_S3_Treatm!B3*Weighting!V2+TUM_default_S3_Treatm!C3*Weighting!V3+TUM_default_S3_Treatm!D3*Weighting!V4+TUM_default_S3_Treatm!E3*Weighting!V5+TUM_default_S3_Treatm!F3*Weighting!V6+TUM_default_S3_Treatm!G3*Weighting!V7+TUM_default_S3_Treatm!H3*Weighting!V8+TUM_default_S3_Treatm!I3*Weighting!V9+TUM_default_S3_Treatm!J3*Weighting!V10+TUM_default_S3_Treatm!K3*Weighting!V11+TUM_default_S3_Treatm!L3*Weighting!V12+TUM_default_S3_Treatm!M3*Weighting!V13+TUM_default_S3_Treatm!N3*Weighting!V14+TUM_default_S3_Treatm!O3*Weighting!V15+TUM_default_S3_Treatm!P3*Weighting!V16+TUM_default_S3_Treatm!Q3*Weighting!V17</f>
        <v>1.0908873733751129E-2</v>
      </c>
      <c r="W3" s="6">
        <f>+TUM_default_S3_Treatm!B3*Weighting!W2+TUM_default_S3_Treatm!C3*Weighting!W3+TUM_default_S3_Treatm!D3*Weighting!W4+TUM_default_S3_Treatm!E3*Weighting!W5+TUM_default_S3_Treatm!F3*Weighting!W6+TUM_default_S3_Treatm!G3*Weighting!W7+TUM_default_S3_Treatm!H3*Weighting!W8+TUM_default_S3_Treatm!I3*Weighting!W9+TUM_default_S3_Treatm!J3*Weighting!W10+TUM_default_S3_Treatm!K3*Weighting!W11+TUM_default_S3_Treatm!L3*Weighting!W12+TUM_default_S3_Treatm!M3*Weighting!W13+TUM_default_S3_Treatm!N3*Weighting!W14+TUM_default_S3_Treatm!O3*Weighting!W15+TUM_default_S3_Treatm!P3*Weighting!W16+TUM_default_S3_Treatm!Q3*Weighting!W17</f>
        <v>3.6284621776722703E-2</v>
      </c>
      <c r="X3" s="6">
        <f>+TUM_default_S3_Treatm!B3*Weighting!X2+TUM_default_S3_Treatm!C3*Weighting!X3+TUM_default_S3_Treatm!D3*Weighting!X4+TUM_default_S3_Treatm!E3*Weighting!X5+TUM_default_S3_Treatm!F3*Weighting!X6+TUM_default_S3_Treatm!G3*Weighting!X7+TUM_default_S3_Treatm!H3*Weighting!X8+TUM_default_S3_Treatm!I3*Weighting!X9+TUM_default_S3_Treatm!J3*Weighting!X10+TUM_default_S3_Treatm!K3*Weighting!X11+TUM_default_S3_Treatm!L3*Weighting!X12+TUM_default_S3_Treatm!M3*Weighting!X13+TUM_default_S3_Treatm!N3*Weighting!X14+TUM_default_S3_Treatm!O3*Weighting!X15+TUM_default_S3_Treatm!P3*Weighting!X16+TUM_default_S3_Treatm!Q3*Weighting!X17</f>
        <v>2.9440951065717418E-3</v>
      </c>
      <c r="Y3" s="6">
        <f>+TUM_default_S3_Treatm!B3*Weighting!Y2+TUM_default_S3_Treatm!C3*Weighting!Y3+TUM_default_S3_Treatm!D3*Weighting!Y4+TUM_default_S3_Treatm!E3*Weighting!Y5+TUM_default_S3_Treatm!F3*Weighting!Y6+TUM_default_S3_Treatm!G3*Weighting!Y7+TUM_default_S3_Treatm!H3*Weighting!Y8+TUM_default_S3_Treatm!I3*Weighting!Y9+TUM_default_S3_Treatm!J3*Weighting!Y10+TUM_default_S3_Treatm!K3*Weighting!Y11+TUM_default_S3_Treatm!L3*Weighting!Y12+TUM_default_S3_Treatm!M3*Weighting!Y13+TUM_default_S3_Treatm!N3*Weighting!Y14+TUM_default_S3_Treatm!O3*Weighting!Y15+TUM_default_S3_Treatm!P3*Weighting!Y16+TUM_default_S3_Treatm!Q3*Weighting!Y17</f>
        <v>1.1464429173752825E-2</v>
      </c>
      <c r="Z3" s="6">
        <f>+TUM_default_S3_Treatm!B3*Weighting!Z2+TUM_default_S3_Treatm!C3*Weighting!Z3+TUM_default_S3_Treatm!D3*Weighting!Z4+TUM_default_S3_Treatm!E3*Weighting!Z5+TUM_default_S3_Treatm!F3*Weighting!Z6+TUM_default_S3_Treatm!G3*Weighting!Z7+TUM_default_S3_Treatm!H3*Weighting!Z8+TUM_default_S3_Treatm!I3*Weighting!Z9+TUM_default_S3_Treatm!J3*Weighting!Z10+TUM_default_S3_Treatm!K3*Weighting!Z11+TUM_default_S3_Treatm!L3*Weighting!Z12+TUM_default_S3_Treatm!M3*Weighting!Z13+TUM_default_S3_Treatm!N3*Weighting!Z14+TUM_default_S3_Treatm!O3*Weighting!Z15+TUM_default_S3_Treatm!P3*Weighting!Z16+TUM_default_S3_Treatm!Q3*Weighting!Z17</f>
        <v>3.379783347091142E-2</v>
      </c>
      <c r="AA3" s="6">
        <f>+TUM_default_S3_Treatm!B3*Weighting!AA2+TUM_default_S3_Treatm!C3*Weighting!AA3+TUM_default_S3_Treatm!D3*Weighting!AA4+TUM_default_S3_Treatm!E3*Weighting!AA5+TUM_default_S3_Treatm!F3*Weighting!AA6+TUM_default_S3_Treatm!G3*Weighting!AA7+TUM_default_S3_Treatm!H3*Weighting!AA8+TUM_default_S3_Treatm!I3*Weighting!AA9+TUM_default_S3_Treatm!J3*Weighting!AA10+TUM_default_S3_Treatm!K3*Weighting!AA11+TUM_default_S3_Treatm!L3*Weighting!AA12+TUM_default_S3_Treatm!M3*Weighting!AA13+TUM_default_S3_Treatm!N3*Weighting!AA14+TUM_default_S3_Treatm!O3*Weighting!AA15+TUM_default_S3_Treatm!P3*Weighting!AA16+TUM_default_S3_Treatm!Q3*Weighting!AA17</f>
        <v>0.18989257963115802</v>
      </c>
    </row>
    <row r="4" spans="1:27" x14ac:dyDescent="0.35">
      <c r="A4" s="5" t="s">
        <v>3</v>
      </c>
      <c r="B4" s="6">
        <f ca="1">+TUM_default_S3_Treatm!B4*Weighting!B2+TUM_default_S3_Treatm!C4*Weighting!B3+TUM_default_S3_Treatm!D4*Weighting!B4+TUM_default_S3_Treatm!E4*Weighting!B5+TUM_default_S3_Treatm!F4*Weighting!B6+TUM_default_S3_Treatm!G4*Weighting!B7+TUM_default_S3_Treatm!H4*Weighting!B8+TUM_default_S3_Treatm!I4*Weighting!B9+TUM_default_S3_Treatm!J4*Weighting!B10+TUM_default_S3_Treatm!K4*Weighting!B11+TUM_default_S3_Treatm!L4*Weighting!B12+TUM_default_S3_Treatm!M4*Weighting!B13+TUM_default_S3_Treatm!N4*Weighting!B14+TUM_default_S3_Treatm!O4*Weighting!B15+TUM_default_S3_Treatm!P4*Weighting!B16+TUM_default_S3_Treatm!Q4*Weighting!B17</f>
        <v>0.17895428522904164</v>
      </c>
      <c r="C4" s="6">
        <f ca="1">+TUM_default_S3_Treatm!B4*Weighting!C2+TUM_default_S3_Treatm!C4*Weighting!C3+TUM_default_S3_Treatm!D4*Weighting!C4+TUM_default_S3_Treatm!E4*Weighting!C5+TUM_default_S3_Treatm!F4*Weighting!C6+TUM_default_S3_Treatm!G4*Weighting!C7+TUM_default_S3_Treatm!H4*Weighting!C8+TUM_default_S3_Treatm!I4*Weighting!C9+TUM_default_S3_Treatm!J4*Weighting!C10+TUM_default_S3_Treatm!K4*Weighting!C11+TUM_default_S3_Treatm!L4*Weighting!C12+TUM_default_S3_Treatm!M4*Weighting!C13+TUM_default_S3_Treatm!N4*Weighting!C14+TUM_default_S3_Treatm!O4*Weighting!C15+TUM_default_S3_Treatm!P4*Weighting!C16+TUM_default_S3_Treatm!Q4*Weighting!C17</f>
        <v>0.12449895596965949</v>
      </c>
      <c r="D4" s="6">
        <f ca="1">+TUM_default_S3_Treatm!B4*Weighting!D2+TUM_default_S3_Treatm!C4*Weighting!D3+TUM_default_S3_Treatm!D4*Weighting!D4+TUM_default_S3_Treatm!E4*Weighting!D5+TUM_default_S3_Treatm!F4*Weighting!D6+TUM_default_S3_Treatm!G4*Weighting!D7+TUM_default_S3_Treatm!H4*Weighting!D8+TUM_default_S3_Treatm!I4*Weighting!D9+TUM_default_S3_Treatm!J4*Weighting!D10+TUM_default_S3_Treatm!K4*Weighting!D11+TUM_default_S3_Treatm!L4*Weighting!D12+TUM_default_S3_Treatm!M4*Weighting!D13+TUM_default_S3_Treatm!N4*Weighting!D14+TUM_default_S3_Treatm!O4*Weighting!D15+TUM_default_S3_Treatm!P4*Weighting!D16+TUM_default_S3_Treatm!Q4*Weighting!D17</f>
        <v>0.17840877358829282</v>
      </c>
      <c r="E4" s="6">
        <f ca="1">+TUM_default_S3_Treatm!B4*Weighting!E2+TUM_default_S3_Treatm!C4*Weighting!E3+TUM_default_S3_Treatm!D4*Weighting!E4+TUM_default_S3_Treatm!E4*Weighting!E5+TUM_default_S3_Treatm!F4*Weighting!E6+TUM_default_S3_Treatm!G4*Weighting!E7+TUM_default_S3_Treatm!H4*Weighting!E8+TUM_default_S3_Treatm!I4*Weighting!E9+TUM_default_S3_Treatm!J4*Weighting!E10+TUM_default_S3_Treatm!K4*Weighting!E11+TUM_default_S3_Treatm!L4*Weighting!E12+TUM_default_S3_Treatm!M4*Weighting!E13+TUM_default_S3_Treatm!N4*Weighting!E14+TUM_default_S3_Treatm!O4*Weighting!E15+TUM_default_S3_Treatm!P4*Weighting!E16+TUM_default_S3_Treatm!Q4*Weighting!E17</f>
        <v>9.5163441012768898E-2</v>
      </c>
      <c r="F4" s="6">
        <f ca="1">+TUM_default_S3_Treatm!B4*Weighting!F2+TUM_default_S3_Treatm!C4*Weighting!F3+TUM_default_S3_Treatm!D4*Weighting!F4+TUM_default_S3_Treatm!E4*Weighting!F5+TUM_default_S3_Treatm!F4*Weighting!F6+TUM_default_S3_Treatm!G4*Weighting!F7+TUM_default_S3_Treatm!H4*Weighting!F8+TUM_default_S3_Treatm!I4*Weighting!F9+TUM_default_S3_Treatm!J4*Weighting!F10+TUM_default_S3_Treatm!K4*Weighting!F11+TUM_default_S3_Treatm!L4*Weighting!F12+TUM_default_S3_Treatm!M4*Weighting!F13+TUM_default_S3_Treatm!N4*Weighting!F14+TUM_default_S3_Treatm!O4*Weighting!F15+TUM_default_S3_Treatm!P4*Weighting!F16+TUM_default_S3_Treatm!Q4*Weighting!F17</f>
        <v>0.15411080421715129</v>
      </c>
      <c r="G4" s="6">
        <f>+TUM_default_S3_Treatm!B4*Weighting!G2+TUM_default_S3_Treatm!C4*Weighting!G3+TUM_default_S3_Treatm!D4*Weighting!G4+TUM_default_S3_Treatm!E4*Weighting!G5+TUM_default_S3_Treatm!F4*Weighting!G6+TUM_default_S3_Treatm!G4*Weighting!G7+TUM_default_S3_Treatm!H4*Weighting!G8+TUM_default_S3_Treatm!I4*Weighting!G9+TUM_default_S3_Treatm!J4*Weighting!G10+TUM_default_S3_Treatm!K4*Weighting!G11+TUM_default_S3_Treatm!L4*Weighting!G12+TUM_default_S3_Treatm!M4*Weighting!G13+TUM_default_S3_Treatm!N4*Weighting!G14+TUM_default_S3_Treatm!O4*Weighting!G15+TUM_default_S3_Treatm!P4*Weighting!G16+TUM_default_S3_Treatm!Q4*Weighting!G17</f>
        <v>8.1007736544869355E-2</v>
      </c>
      <c r="H4" s="6">
        <f>+TUM_default_S3_Treatm!B4*Weighting!H2+TUM_default_S3_Treatm!C4*Weighting!H3+TUM_default_S3_Treatm!D4*Weighting!H4+TUM_default_S3_Treatm!E4*Weighting!H5+TUM_default_S3_Treatm!F4*Weighting!H6+TUM_default_S3_Treatm!G4*Weighting!H7+TUM_default_S3_Treatm!H4*Weighting!H8+TUM_default_S3_Treatm!I4*Weighting!H9+TUM_default_S3_Treatm!J4*Weighting!H10+TUM_default_S3_Treatm!K4*Weighting!H11+TUM_default_S3_Treatm!L4*Weighting!H12+TUM_default_S3_Treatm!M4*Weighting!H13+TUM_default_S3_Treatm!N4*Weighting!H14+TUM_default_S3_Treatm!O4*Weighting!H15+TUM_default_S3_Treatm!P4*Weighting!H16+TUM_default_S3_Treatm!Q4*Weighting!H17</f>
        <v>7.7660130007296102E-2</v>
      </c>
      <c r="I4" s="6">
        <f>+TUM_default_S3_Treatm!B4*Weighting!I2+TUM_default_S3_Treatm!C4*Weighting!I3+TUM_default_S3_Treatm!D4*Weighting!I4+TUM_default_S3_Treatm!E4*Weighting!I5+TUM_default_S3_Treatm!F4*Weighting!I6+TUM_default_S3_Treatm!G4*Weighting!I7+TUM_default_S3_Treatm!H4*Weighting!I8+TUM_default_S3_Treatm!I4*Weighting!I9+TUM_default_S3_Treatm!J4*Weighting!I10+TUM_default_S3_Treatm!K4*Weighting!I11+TUM_default_S3_Treatm!L4*Weighting!I12+TUM_default_S3_Treatm!M4*Weighting!I13+TUM_default_S3_Treatm!N4*Weighting!I14+TUM_default_S3_Treatm!O4*Weighting!I15+TUM_default_S3_Treatm!P4*Weighting!I16+TUM_default_S3_Treatm!Q4*Weighting!I17</f>
        <v>8.2265575303919689E-2</v>
      </c>
      <c r="J4" s="6">
        <f>+TUM_default_S3_Treatm!B4*Weighting!J2+TUM_default_S3_Treatm!C4*Weighting!J3+TUM_default_S3_Treatm!D4*Weighting!J4+TUM_default_S3_Treatm!E4*Weighting!J5+TUM_default_S3_Treatm!F4*Weighting!J6+TUM_default_S3_Treatm!G4*Weighting!J7+TUM_default_S3_Treatm!H4*Weighting!J8+TUM_default_S3_Treatm!I4*Weighting!J9+TUM_default_S3_Treatm!J4*Weighting!J10+TUM_default_S3_Treatm!K4*Weighting!J11+TUM_default_S3_Treatm!L4*Weighting!J12+TUM_default_S3_Treatm!M4*Weighting!J13+TUM_default_S3_Treatm!N4*Weighting!J14+TUM_default_S3_Treatm!O4*Weighting!J15+TUM_default_S3_Treatm!P4*Weighting!J16+TUM_default_S3_Treatm!Q4*Weighting!J17</f>
        <v>8.4398162876518898E-2</v>
      </c>
      <c r="K4" s="6">
        <f>+TUM_default_S3_Treatm!B4*Weighting!K2+TUM_default_S3_Treatm!C4*Weighting!K3+TUM_default_S3_Treatm!D4*Weighting!K4+TUM_default_S3_Treatm!E4*Weighting!K5+TUM_default_S3_Treatm!F4*Weighting!K6+TUM_default_S3_Treatm!G4*Weighting!K7+TUM_default_S3_Treatm!H4*Weighting!K8+TUM_default_S3_Treatm!I4*Weighting!K9+TUM_default_S3_Treatm!J4*Weighting!K10+TUM_default_S3_Treatm!K4*Weighting!K11+TUM_default_S3_Treatm!L4*Weighting!K12+TUM_default_S3_Treatm!M4*Weighting!K13+TUM_default_S3_Treatm!N4*Weighting!K14+TUM_default_S3_Treatm!O4*Weighting!K15+TUM_default_S3_Treatm!P4*Weighting!K16+TUM_default_S3_Treatm!Q4*Weighting!K17</f>
        <v>7.709893318119547E-2</v>
      </c>
      <c r="L4" s="6">
        <f>+TUM_default_S3_Treatm!B4*Weighting!L2+TUM_default_S3_Treatm!C4*Weighting!L3+TUM_default_S3_Treatm!D4*Weighting!L4+TUM_default_S3_Treatm!E4*Weighting!L5+TUM_default_S3_Treatm!F4*Weighting!L6+TUM_default_S3_Treatm!G4*Weighting!L7+TUM_default_S3_Treatm!H4*Weighting!L8+TUM_default_S3_Treatm!I4*Weighting!L9+TUM_default_S3_Treatm!J4*Weighting!L10+TUM_default_S3_Treatm!K4*Weighting!L11+TUM_default_S3_Treatm!L4*Weighting!L12+TUM_default_S3_Treatm!M4*Weighting!L13+TUM_default_S3_Treatm!N4*Weighting!L14+TUM_default_S3_Treatm!O4*Weighting!L15+TUM_default_S3_Treatm!P4*Weighting!L16+TUM_default_S3_Treatm!Q4*Weighting!L17</f>
        <v>9.4864579834030571E-2</v>
      </c>
      <c r="M4" s="6">
        <f>+TUM_default_S3_Treatm!B4*Weighting!M2+TUM_default_S3_Treatm!C4*Weighting!M3+TUM_default_S3_Treatm!D4*Weighting!M4+TUM_default_S3_Treatm!E4*Weighting!M5+TUM_default_S3_Treatm!F4*Weighting!M6+TUM_default_S3_Treatm!G4*Weighting!M7+TUM_default_S3_Treatm!H4*Weighting!M8+TUM_default_S3_Treatm!I4*Weighting!M9+TUM_default_S3_Treatm!J4*Weighting!M10+TUM_default_S3_Treatm!K4*Weighting!M11+TUM_default_S3_Treatm!L4*Weighting!M12+TUM_default_S3_Treatm!M4*Weighting!M13+TUM_default_S3_Treatm!N4*Weighting!M14+TUM_default_S3_Treatm!O4*Weighting!M15+TUM_default_S3_Treatm!P4*Weighting!M16+TUM_default_S3_Treatm!Q4*Weighting!M17</f>
        <v>7.2671648484482973E-3</v>
      </c>
      <c r="N4" s="6">
        <f>+TUM_default_S3_Treatm!B4*Weighting!N2+TUM_default_S3_Treatm!C4*Weighting!N3+TUM_default_S3_Treatm!D4*Weighting!N4+TUM_default_S3_Treatm!E4*Weighting!N5+TUM_default_S3_Treatm!F4*Weighting!N6+TUM_default_S3_Treatm!G4*Weighting!N7+TUM_default_S3_Treatm!H4*Weighting!N8+TUM_default_S3_Treatm!I4*Weighting!N9+TUM_default_S3_Treatm!J4*Weighting!N10+TUM_default_S3_Treatm!K4*Weighting!N11+TUM_default_S3_Treatm!L4*Weighting!N12+TUM_default_S3_Treatm!M4*Weighting!N13+TUM_default_S3_Treatm!N4*Weighting!N14+TUM_default_S3_Treatm!O4*Weighting!N15+TUM_default_S3_Treatm!P4*Weighting!N16+TUM_default_S3_Treatm!Q4*Weighting!N17</f>
        <v>0.33848551908346314</v>
      </c>
      <c r="O4" s="6">
        <f>+TUM_default_S3_Treatm!B4*Weighting!O2+TUM_default_S3_Treatm!C4*Weighting!O3+TUM_default_S3_Treatm!D4*Weighting!O4+TUM_default_S3_Treatm!E4*Weighting!O5+TUM_default_S3_Treatm!F4*Weighting!O6+TUM_default_S3_Treatm!G4*Weighting!O7+TUM_default_S3_Treatm!H4*Weighting!O8+TUM_default_S3_Treatm!I4*Weighting!O9+TUM_default_S3_Treatm!J4*Weighting!O10+TUM_default_S3_Treatm!K4*Weighting!O11+TUM_default_S3_Treatm!L4*Weighting!O12+TUM_default_S3_Treatm!M4*Weighting!O13+TUM_default_S3_Treatm!N4*Weighting!O14+TUM_default_S3_Treatm!O4*Weighting!O15+TUM_default_S3_Treatm!P4*Weighting!O16+TUM_default_S3_Treatm!Q4*Weighting!O17</f>
        <v>0.14378493845425475</v>
      </c>
      <c r="P4" s="6">
        <f>+TUM_default_S3_Treatm!B4*Weighting!P2+TUM_default_S3_Treatm!C4*Weighting!P3+TUM_default_S3_Treatm!D4*Weighting!P4+TUM_default_S3_Treatm!E4*Weighting!P5+TUM_default_S3_Treatm!F4*Weighting!P6+TUM_default_S3_Treatm!G4*Weighting!P7+TUM_default_S3_Treatm!H4*Weighting!P8+TUM_default_S3_Treatm!I4*Weighting!P9+TUM_default_S3_Treatm!J4*Weighting!P10+TUM_default_S3_Treatm!K4*Weighting!P11+TUM_default_S3_Treatm!L4*Weighting!P12+TUM_default_S3_Treatm!M4*Weighting!P13+TUM_default_S3_Treatm!N4*Weighting!P14+TUM_default_S3_Treatm!O4*Weighting!P15+TUM_default_S3_Treatm!P4*Weighting!P16+TUM_default_S3_Treatm!Q4*Weighting!P17</f>
        <v>9.8043515255381089E-2</v>
      </c>
      <c r="Q4" s="6">
        <f>+TUM_default_S3_Treatm!B4*Weighting!Q2+TUM_default_S3_Treatm!C4*Weighting!Q3+TUM_default_S3_Treatm!D4*Weighting!Q4+TUM_default_S3_Treatm!E4*Weighting!Q5+TUM_default_S3_Treatm!F4*Weighting!Q6+TUM_default_S3_Treatm!G4*Weighting!Q7+TUM_default_S3_Treatm!H4*Weighting!Q8+TUM_default_S3_Treatm!I4*Weighting!Q9+TUM_default_S3_Treatm!J4*Weighting!Q10+TUM_default_S3_Treatm!K4*Weighting!Q11+TUM_default_S3_Treatm!L4*Weighting!Q12+TUM_default_S3_Treatm!M4*Weighting!Q13+TUM_default_S3_Treatm!N4*Weighting!Q14+TUM_default_S3_Treatm!O4*Weighting!Q15+TUM_default_S3_Treatm!P4*Weighting!Q16+TUM_default_S3_Treatm!Q4*Weighting!Q17</f>
        <v>1.1768088627530766E-2</v>
      </c>
      <c r="R4" s="6">
        <f>+TUM_default_S3_Treatm!B4*Weighting!R2+TUM_default_S3_Treatm!C4*Weighting!R3+TUM_default_S3_Treatm!D4*Weighting!R4+TUM_default_S3_Treatm!E4*Weighting!R5+TUM_default_S3_Treatm!F4*Weighting!R6+TUM_default_S3_Treatm!G4*Weighting!R7+TUM_default_S3_Treatm!H4*Weighting!R8+TUM_default_S3_Treatm!I4*Weighting!R9+TUM_default_S3_Treatm!J4*Weighting!R10+TUM_default_S3_Treatm!K4*Weighting!R11+TUM_default_S3_Treatm!L4*Weighting!R12+TUM_default_S3_Treatm!M4*Weighting!R13+TUM_default_S3_Treatm!N4*Weighting!R14+TUM_default_S3_Treatm!O4*Weighting!R15+TUM_default_S3_Treatm!P4*Weighting!R16+TUM_default_S3_Treatm!Q4*Weighting!R17</f>
        <v>8.7020967923571113E-2</v>
      </c>
      <c r="S4" s="6">
        <f>+TUM_default_S3_Treatm!B4*Weighting!S2+TUM_default_S3_Treatm!C4*Weighting!S3+TUM_default_S3_Treatm!D4*Weighting!S4+TUM_default_S3_Treatm!E4*Weighting!S5+TUM_default_S3_Treatm!F4*Weighting!S6+TUM_default_S3_Treatm!G4*Weighting!S7+TUM_default_S3_Treatm!H4*Weighting!S8+TUM_default_S3_Treatm!I4*Weighting!S9+TUM_default_S3_Treatm!J4*Weighting!S10+TUM_default_S3_Treatm!K4*Weighting!S11+TUM_default_S3_Treatm!L4*Weighting!S12+TUM_default_S3_Treatm!M4*Weighting!S13+TUM_default_S3_Treatm!N4*Weighting!S14+TUM_default_S3_Treatm!O4*Weighting!S15+TUM_default_S3_Treatm!P4*Weighting!S16+TUM_default_S3_Treatm!Q4*Weighting!S17</f>
        <v>6.0214552819596659E-2</v>
      </c>
      <c r="T4" s="6">
        <f>+TUM_default_S3_Treatm!B4*Weighting!T2+TUM_default_S3_Treatm!C4*Weighting!T3+TUM_default_S3_Treatm!D4*Weighting!T4+TUM_default_S3_Treatm!E4*Weighting!T5+TUM_default_S3_Treatm!F4*Weighting!T6+TUM_default_S3_Treatm!G4*Weighting!T7+TUM_default_S3_Treatm!H4*Weighting!T8+TUM_default_S3_Treatm!I4*Weighting!T9+TUM_default_S3_Treatm!J4*Weighting!T10+TUM_default_S3_Treatm!K4*Weighting!T11+TUM_default_S3_Treatm!L4*Weighting!T12+TUM_default_S3_Treatm!M4*Weighting!T13+TUM_default_S3_Treatm!N4*Weighting!T14+TUM_default_S3_Treatm!O4*Weighting!T15+TUM_default_S3_Treatm!P4*Weighting!T16+TUM_default_S3_Treatm!Q4*Weighting!T17</f>
        <v>6.2740206685411165E-2</v>
      </c>
      <c r="U4" s="6">
        <f>+TUM_default_S3_Treatm!B4*Weighting!U2+TUM_default_S3_Treatm!C4*Weighting!U3+TUM_default_S3_Treatm!D4*Weighting!U4+TUM_default_S3_Treatm!E4*Weighting!U5+TUM_default_S3_Treatm!F4*Weighting!U6+TUM_default_S3_Treatm!G4*Weighting!U7+TUM_default_S3_Treatm!H4*Weighting!U8+TUM_default_S3_Treatm!I4*Weighting!U9+TUM_default_S3_Treatm!J4*Weighting!U10+TUM_default_S3_Treatm!K4*Weighting!U11+TUM_default_S3_Treatm!L4*Weighting!U12+TUM_default_S3_Treatm!M4*Weighting!U13+TUM_default_S3_Treatm!N4*Weighting!U14+TUM_default_S3_Treatm!O4*Weighting!U15+TUM_default_S3_Treatm!P4*Weighting!U16+TUM_default_S3_Treatm!Q4*Weighting!U17</f>
        <v>7.1686557140788702E-3</v>
      </c>
      <c r="V4" s="6">
        <f>+TUM_default_S3_Treatm!B4*Weighting!V2+TUM_default_S3_Treatm!C4*Weighting!V3+TUM_default_S3_Treatm!D4*Weighting!V4+TUM_default_S3_Treatm!E4*Weighting!V5+TUM_default_S3_Treatm!F4*Weighting!V6+TUM_default_S3_Treatm!G4*Weighting!V7+TUM_default_S3_Treatm!H4*Weighting!V8+TUM_default_S3_Treatm!I4*Weighting!V9+TUM_default_S3_Treatm!J4*Weighting!V10+TUM_default_S3_Treatm!K4*Weighting!V11+TUM_default_S3_Treatm!L4*Weighting!V12+TUM_default_S3_Treatm!M4*Weighting!V13+TUM_default_S3_Treatm!N4*Weighting!V14+TUM_default_S3_Treatm!O4*Weighting!V15+TUM_default_S3_Treatm!P4*Weighting!V16+TUM_default_S3_Treatm!Q4*Weighting!V17</f>
        <v>4.215118230851897E-2</v>
      </c>
      <c r="W4" s="6">
        <f>+TUM_default_S3_Treatm!B4*Weighting!W2+TUM_default_S3_Treatm!C4*Weighting!W3+TUM_default_S3_Treatm!D4*Weighting!W4+TUM_default_S3_Treatm!E4*Weighting!W5+TUM_default_S3_Treatm!F4*Weighting!W6+TUM_default_S3_Treatm!G4*Weighting!W7+TUM_default_S3_Treatm!H4*Weighting!W8+TUM_default_S3_Treatm!I4*Weighting!W9+TUM_default_S3_Treatm!J4*Weighting!W10+TUM_default_S3_Treatm!K4*Weighting!W11+TUM_default_S3_Treatm!L4*Weighting!W12+TUM_default_S3_Treatm!M4*Weighting!W13+TUM_default_S3_Treatm!N4*Weighting!W14+TUM_default_S3_Treatm!O4*Weighting!W15+TUM_default_S3_Treatm!P4*Weighting!W16+TUM_default_S3_Treatm!Q4*Weighting!W17</f>
        <v>0.1126722814004972</v>
      </c>
      <c r="X4" s="6">
        <f>+TUM_default_S3_Treatm!B4*Weighting!X2+TUM_default_S3_Treatm!C4*Weighting!X3+TUM_default_S3_Treatm!D4*Weighting!X4+TUM_default_S3_Treatm!E4*Weighting!X5+TUM_default_S3_Treatm!F4*Weighting!X6+TUM_default_S3_Treatm!G4*Weighting!X7+TUM_default_S3_Treatm!H4*Weighting!X8+TUM_default_S3_Treatm!I4*Weighting!X9+TUM_default_S3_Treatm!J4*Weighting!X10+TUM_default_S3_Treatm!K4*Weighting!X11+TUM_default_S3_Treatm!L4*Weighting!X12+TUM_default_S3_Treatm!M4*Weighting!X13+TUM_default_S3_Treatm!N4*Weighting!X14+TUM_default_S3_Treatm!O4*Weighting!X15+TUM_default_S3_Treatm!P4*Weighting!X16+TUM_default_S3_Treatm!Q4*Weighting!X17</f>
        <v>2.5522593933813748E-2</v>
      </c>
      <c r="Y4" s="6">
        <f>+TUM_default_S3_Treatm!B4*Weighting!Y2+TUM_default_S3_Treatm!C4*Weighting!Y3+TUM_default_S3_Treatm!D4*Weighting!Y4+TUM_default_S3_Treatm!E4*Weighting!Y5+TUM_default_S3_Treatm!F4*Weighting!Y6+TUM_default_S3_Treatm!G4*Weighting!Y7+TUM_default_S3_Treatm!H4*Weighting!Y8+TUM_default_S3_Treatm!I4*Weighting!Y9+TUM_default_S3_Treatm!J4*Weighting!Y10+TUM_default_S3_Treatm!K4*Weighting!Y11+TUM_default_S3_Treatm!L4*Weighting!Y12+TUM_default_S3_Treatm!M4*Weighting!Y13+TUM_default_S3_Treatm!N4*Weighting!Y14+TUM_default_S3_Treatm!O4*Weighting!Y15+TUM_default_S3_Treatm!P4*Weighting!Y16+TUM_default_S3_Treatm!Q4*Weighting!Y17</f>
        <v>4.745651430964894E-3</v>
      </c>
      <c r="Z4" s="6">
        <f>+TUM_default_S3_Treatm!B4*Weighting!Z2+TUM_default_S3_Treatm!C4*Weighting!Z3+TUM_default_S3_Treatm!D4*Weighting!Z4+TUM_default_S3_Treatm!E4*Weighting!Z5+TUM_default_S3_Treatm!F4*Weighting!Z6+TUM_default_S3_Treatm!G4*Weighting!Z7+TUM_default_S3_Treatm!H4*Weighting!Z8+TUM_default_S3_Treatm!I4*Weighting!Z9+TUM_default_S3_Treatm!J4*Weighting!Z10+TUM_default_S3_Treatm!K4*Weighting!Z11+TUM_default_S3_Treatm!L4*Weighting!Z12+TUM_default_S3_Treatm!M4*Weighting!Z13+TUM_default_S3_Treatm!N4*Weighting!Z14+TUM_default_S3_Treatm!O4*Weighting!Z15+TUM_default_S3_Treatm!P4*Weighting!Z16+TUM_default_S3_Treatm!Q4*Weighting!Z17</f>
        <v>1.6684680079025578E-2</v>
      </c>
      <c r="AA4" s="6">
        <f>+TUM_default_S3_Treatm!B4*Weighting!AA2+TUM_default_S3_Treatm!C4*Weighting!AA3+TUM_default_S3_Treatm!D4*Weighting!AA4+TUM_default_S3_Treatm!E4*Weighting!AA5+TUM_default_S3_Treatm!F4*Weighting!AA6+TUM_default_S3_Treatm!G4*Weighting!AA7+TUM_default_S3_Treatm!H4*Weighting!AA8+TUM_default_S3_Treatm!I4*Weighting!AA9+TUM_default_S3_Treatm!J4*Weighting!AA10+TUM_default_S3_Treatm!K4*Weighting!AA11+TUM_default_S3_Treatm!L4*Weighting!AA12+TUM_default_S3_Treatm!M4*Weighting!AA13+TUM_default_S3_Treatm!N4*Weighting!AA14+TUM_default_S3_Treatm!O4*Weighting!AA15+TUM_default_S3_Treatm!P4*Weighting!AA16+TUM_default_S3_Treatm!Q4*Weighting!AA17</f>
        <v>0.1829892063193225</v>
      </c>
    </row>
    <row r="5" spans="1:27" x14ac:dyDescent="0.35">
      <c r="A5" s="5" t="s">
        <v>4</v>
      </c>
      <c r="B5" s="6">
        <f ca="1">+TUM_default_S3_Treatm!B5*Weighting!B2+TUM_default_S3_Treatm!C5*Weighting!B3+TUM_default_S3_Treatm!D5*Weighting!B4+TUM_default_S3_Treatm!E5*Weighting!B5+TUM_default_S3_Treatm!F5*Weighting!B6+TUM_default_S3_Treatm!G5*Weighting!B7+TUM_default_S3_Treatm!H5*Weighting!B8+TUM_default_S3_Treatm!I5*Weighting!B9+TUM_default_S3_Treatm!J5*Weighting!B10+TUM_default_S3_Treatm!K5*Weighting!B11+TUM_default_S3_Treatm!L5*Weighting!B12+TUM_default_S3_Treatm!M5*Weighting!B13+TUM_default_S3_Treatm!N5*Weighting!B14+TUM_default_S3_Treatm!O5*Weighting!B15+TUM_default_S3_Treatm!P5*Weighting!B16+TUM_default_S3_Treatm!Q5*Weighting!B17</f>
        <v>0.30942438529452426</v>
      </c>
      <c r="C5" s="6">
        <f ca="1">+TUM_default_S3_Treatm!B5*Weighting!C2+TUM_default_S3_Treatm!C5*Weighting!C3+TUM_default_S3_Treatm!D5*Weighting!C4+TUM_default_S3_Treatm!E5*Weighting!C5+TUM_default_S3_Treatm!F5*Weighting!C6+TUM_default_S3_Treatm!G5*Weighting!C7+TUM_default_S3_Treatm!H5*Weighting!C8+TUM_default_S3_Treatm!I5*Weighting!C9+TUM_default_S3_Treatm!J5*Weighting!C10+TUM_default_S3_Treatm!K5*Weighting!C11+TUM_default_S3_Treatm!L5*Weighting!C12+TUM_default_S3_Treatm!M5*Weighting!C13+TUM_default_S3_Treatm!N5*Weighting!C14+TUM_default_S3_Treatm!O5*Weighting!C15+TUM_default_S3_Treatm!P5*Weighting!C16+TUM_default_S3_Treatm!Q5*Weighting!C17</f>
        <v>0.19087378872284483</v>
      </c>
      <c r="D5" s="6">
        <f ca="1">+TUM_default_S3_Treatm!B5*Weighting!D2+TUM_default_S3_Treatm!C5*Weighting!D3+TUM_default_S3_Treatm!D5*Weighting!D4+TUM_default_S3_Treatm!E5*Weighting!D5+TUM_default_S3_Treatm!F5*Weighting!D6+TUM_default_S3_Treatm!G5*Weighting!D7+TUM_default_S3_Treatm!H5*Weighting!D8+TUM_default_S3_Treatm!I5*Weighting!D9+TUM_default_S3_Treatm!J5*Weighting!D10+TUM_default_S3_Treatm!K5*Weighting!D11+TUM_default_S3_Treatm!L5*Weighting!D12+TUM_default_S3_Treatm!M5*Weighting!D13+TUM_default_S3_Treatm!N5*Weighting!D14+TUM_default_S3_Treatm!O5*Weighting!D15+TUM_default_S3_Treatm!P5*Weighting!D16+TUM_default_S3_Treatm!Q5*Weighting!D17</f>
        <v>0.30992422937628911</v>
      </c>
      <c r="E5" s="6">
        <f ca="1">+TUM_default_S3_Treatm!B5*Weighting!E2+TUM_default_S3_Treatm!C5*Weighting!E3+TUM_default_S3_Treatm!D5*Weighting!E4+TUM_default_S3_Treatm!E5*Weighting!E5+TUM_default_S3_Treatm!F5*Weighting!E6+TUM_default_S3_Treatm!G5*Weighting!E7+TUM_default_S3_Treatm!H5*Weighting!E8+TUM_default_S3_Treatm!I5*Weighting!E9+TUM_default_S3_Treatm!J5*Weighting!E10+TUM_default_S3_Treatm!K5*Weighting!E11+TUM_default_S3_Treatm!L5*Weighting!E12+TUM_default_S3_Treatm!M5*Weighting!E13+TUM_default_S3_Treatm!N5*Weighting!E14+TUM_default_S3_Treatm!O5*Weighting!E15+TUM_default_S3_Treatm!P5*Weighting!E16+TUM_default_S3_Treatm!Q5*Weighting!E17</f>
        <v>0.12708085940778657</v>
      </c>
      <c r="F5" s="6">
        <f ca="1">+TUM_default_S3_Treatm!B5*Weighting!F2+TUM_default_S3_Treatm!C5*Weighting!F3+TUM_default_S3_Treatm!D5*Weighting!F4+TUM_default_S3_Treatm!E5*Weighting!F5+TUM_default_S3_Treatm!F5*Weighting!F6+TUM_default_S3_Treatm!G5*Weighting!F7+TUM_default_S3_Treatm!H5*Weighting!F8+TUM_default_S3_Treatm!I5*Weighting!F9+TUM_default_S3_Treatm!J5*Weighting!F10+TUM_default_S3_Treatm!K5*Weighting!F11+TUM_default_S3_Treatm!L5*Weighting!F12+TUM_default_S3_Treatm!M5*Weighting!F13+TUM_default_S3_Treatm!N5*Weighting!F14+TUM_default_S3_Treatm!O5*Weighting!F15+TUM_default_S3_Treatm!P5*Weighting!F16+TUM_default_S3_Treatm!Q5*Weighting!F17</f>
        <v>0.25830502679221651</v>
      </c>
      <c r="G5" s="6">
        <f>+TUM_default_S3_Treatm!B5*Weighting!G2+TUM_default_S3_Treatm!C5*Weighting!G3+TUM_default_S3_Treatm!D5*Weighting!G4+TUM_default_S3_Treatm!E5*Weighting!G5+TUM_default_S3_Treatm!F5*Weighting!G6+TUM_default_S3_Treatm!G5*Weighting!G7+TUM_default_S3_Treatm!H5*Weighting!G8+TUM_default_S3_Treatm!I5*Weighting!G9+TUM_default_S3_Treatm!J5*Weighting!G10+TUM_default_S3_Treatm!K5*Weighting!G11+TUM_default_S3_Treatm!L5*Weighting!G12+TUM_default_S3_Treatm!M5*Weighting!G13+TUM_default_S3_Treatm!N5*Weighting!G14+TUM_default_S3_Treatm!O5*Weighting!G15+TUM_default_S3_Treatm!P5*Weighting!G16+TUM_default_S3_Treatm!Q5*Weighting!G17</f>
        <v>0.12388324194821809</v>
      </c>
      <c r="H5" s="6">
        <f>+TUM_default_S3_Treatm!B5*Weighting!H2+TUM_default_S3_Treatm!C5*Weighting!H3+TUM_default_S3_Treatm!D5*Weighting!H4+TUM_default_S3_Treatm!E5*Weighting!H5+TUM_default_S3_Treatm!F5*Weighting!H6+TUM_default_S3_Treatm!G5*Weighting!H7+TUM_default_S3_Treatm!H5*Weighting!H8+TUM_default_S3_Treatm!I5*Weighting!H9+TUM_default_S3_Treatm!J5*Weighting!H10+TUM_default_S3_Treatm!K5*Weighting!H11+TUM_default_S3_Treatm!L5*Weighting!H12+TUM_default_S3_Treatm!M5*Weighting!H13+TUM_default_S3_Treatm!N5*Weighting!H14+TUM_default_S3_Treatm!O5*Weighting!H15+TUM_default_S3_Treatm!P5*Weighting!H16+TUM_default_S3_Treatm!Q5*Weighting!H17</f>
        <v>0.11179834852337626</v>
      </c>
      <c r="I5" s="6">
        <f>+TUM_default_S3_Treatm!B5*Weighting!I2+TUM_default_S3_Treatm!C5*Weighting!I3+TUM_default_S3_Treatm!D5*Weighting!I4+TUM_default_S3_Treatm!E5*Weighting!I5+TUM_default_S3_Treatm!F5*Weighting!I6+TUM_default_S3_Treatm!G5*Weighting!I7+TUM_default_S3_Treatm!H5*Weighting!I8+TUM_default_S3_Treatm!I5*Weighting!I9+TUM_default_S3_Treatm!J5*Weighting!I10+TUM_default_S3_Treatm!K5*Weighting!I11+TUM_default_S3_Treatm!L5*Weighting!I12+TUM_default_S3_Treatm!M5*Weighting!I13+TUM_default_S3_Treatm!N5*Weighting!I14+TUM_default_S3_Treatm!O5*Weighting!I15+TUM_default_S3_Treatm!P5*Weighting!I16+TUM_default_S3_Treatm!Q5*Weighting!I17</f>
        <v>0.1268156869993198</v>
      </c>
      <c r="J5" s="6">
        <f>+TUM_default_S3_Treatm!B5*Weighting!J2+TUM_default_S3_Treatm!C5*Weighting!J3+TUM_default_S3_Treatm!D5*Weighting!J4+TUM_default_S3_Treatm!E5*Weighting!J5+TUM_default_S3_Treatm!F5*Weighting!J6+TUM_default_S3_Treatm!G5*Weighting!J7+TUM_default_S3_Treatm!H5*Weighting!J8+TUM_default_S3_Treatm!I5*Weighting!J9+TUM_default_S3_Treatm!J5*Weighting!J10+TUM_default_S3_Treatm!K5*Weighting!J11+TUM_default_S3_Treatm!L5*Weighting!J12+TUM_default_S3_Treatm!M5*Weighting!J13+TUM_default_S3_Treatm!N5*Weighting!J14+TUM_default_S3_Treatm!O5*Weighting!J15+TUM_default_S3_Treatm!P5*Weighting!J16+TUM_default_S3_Treatm!Q5*Weighting!J17</f>
        <v>0.11315170343373905</v>
      </c>
      <c r="K5" s="6">
        <f>+TUM_default_S3_Treatm!B5*Weighting!K2+TUM_default_S3_Treatm!C5*Weighting!K3+TUM_default_S3_Treatm!D5*Weighting!K4+TUM_default_S3_Treatm!E5*Weighting!K5+TUM_default_S3_Treatm!F5*Weighting!K6+TUM_default_S3_Treatm!G5*Weighting!K7+TUM_default_S3_Treatm!H5*Weighting!K8+TUM_default_S3_Treatm!I5*Weighting!K9+TUM_default_S3_Treatm!J5*Weighting!K10+TUM_default_S3_Treatm!K5*Weighting!K11+TUM_default_S3_Treatm!L5*Weighting!K12+TUM_default_S3_Treatm!M5*Weighting!K13+TUM_default_S3_Treatm!N5*Weighting!K14+TUM_default_S3_Treatm!O5*Weighting!K15+TUM_default_S3_Treatm!P5*Weighting!K16+TUM_default_S3_Treatm!Q5*Weighting!K17</f>
        <v>0.11669979898367738</v>
      </c>
      <c r="L5" s="6">
        <f>+TUM_default_S3_Treatm!B5*Weighting!L2+TUM_default_S3_Treatm!C5*Weighting!L3+TUM_default_S3_Treatm!D5*Weighting!L4+TUM_default_S3_Treatm!E5*Weighting!L5+TUM_default_S3_Treatm!F5*Weighting!L6+TUM_default_S3_Treatm!G5*Weighting!L7+TUM_default_S3_Treatm!H5*Weighting!L8+TUM_default_S3_Treatm!I5*Weighting!L9+TUM_default_S3_Treatm!J5*Weighting!L10+TUM_default_S3_Treatm!K5*Weighting!L11+TUM_default_S3_Treatm!L5*Weighting!L12+TUM_default_S3_Treatm!M5*Weighting!L13+TUM_default_S3_Treatm!N5*Weighting!L14+TUM_default_S3_Treatm!O5*Weighting!L15+TUM_default_S3_Treatm!P5*Weighting!L16+TUM_default_S3_Treatm!Q5*Weighting!L17</f>
        <v>0.13266911911295826</v>
      </c>
      <c r="M5" s="6">
        <f>+TUM_default_S3_Treatm!B5*Weighting!M2+TUM_default_S3_Treatm!C5*Weighting!M3+TUM_default_S3_Treatm!D5*Weighting!M4+TUM_default_S3_Treatm!E5*Weighting!M5+TUM_default_S3_Treatm!F5*Weighting!M6+TUM_default_S3_Treatm!G5*Weighting!M7+TUM_default_S3_Treatm!H5*Weighting!M8+TUM_default_S3_Treatm!I5*Weighting!M9+TUM_default_S3_Treatm!J5*Weighting!M10+TUM_default_S3_Treatm!K5*Weighting!M11+TUM_default_S3_Treatm!L5*Weighting!M12+TUM_default_S3_Treatm!M5*Weighting!M13+TUM_default_S3_Treatm!N5*Weighting!M14+TUM_default_S3_Treatm!O5*Weighting!M15+TUM_default_S3_Treatm!P5*Weighting!M16+TUM_default_S3_Treatm!Q5*Weighting!M17</f>
        <v>9.2126090558395726E-3</v>
      </c>
      <c r="N5" s="6">
        <f>+TUM_default_S3_Treatm!B5*Weighting!N2+TUM_default_S3_Treatm!C5*Weighting!N3+TUM_default_S3_Treatm!D5*Weighting!N4+TUM_default_S3_Treatm!E5*Weighting!N5+TUM_default_S3_Treatm!F5*Weighting!N6+TUM_default_S3_Treatm!G5*Weighting!N7+TUM_default_S3_Treatm!H5*Weighting!N8+TUM_default_S3_Treatm!I5*Weighting!N9+TUM_default_S3_Treatm!J5*Weighting!N10+TUM_default_S3_Treatm!K5*Weighting!N11+TUM_default_S3_Treatm!L5*Weighting!N12+TUM_default_S3_Treatm!M5*Weighting!N13+TUM_default_S3_Treatm!N5*Weighting!N14+TUM_default_S3_Treatm!O5*Weighting!N15+TUM_default_S3_Treatm!P5*Weighting!N16+TUM_default_S3_Treatm!Q5*Weighting!N17</f>
        <v>0.66565665637137317</v>
      </c>
      <c r="O5" s="6">
        <f>+TUM_default_S3_Treatm!B5*Weighting!O2+TUM_default_S3_Treatm!C5*Weighting!O3+TUM_default_S3_Treatm!D5*Weighting!O4+TUM_default_S3_Treatm!E5*Weighting!O5+TUM_default_S3_Treatm!F5*Weighting!O6+TUM_default_S3_Treatm!G5*Weighting!O7+TUM_default_S3_Treatm!H5*Weighting!O8+TUM_default_S3_Treatm!I5*Weighting!O9+TUM_default_S3_Treatm!J5*Weighting!O10+TUM_default_S3_Treatm!K5*Weighting!O11+TUM_default_S3_Treatm!L5*Weighting!O12+TUM_default_S3_Treatm!M5*Weighting!O13+TUM_default_S3_Treatm!N5*Weighting!O14+TUM_default_S3_Treatm!O5*Weighting!O15+TUM_default_S3_Treatm!P5*Weighting!O16+TUM_default_S3_Treatm!Q5*Weighting!O17</f>
        <v>0.15245949113044269</v>
      </c>
      <c r="P5" s="6">
        <f>+TUM_default_S3_Treatm!B5*Weighting!P2+TUM_default_S3_Treatm!C5*Weighting!P3+TUM_default_S3_Treatm!D5*Weighting!P4+TUM_default_S3_Treatm!E5*Weighting!P5+TUM_default_S3_Treatm!F5*Weighting!P6+TUM_default_S3_Treatm!G5*Weighting!P7+TUM_default_S3_Treatm!H5*Weighting!P8+TUM_default_S3_Treatm!I5*Weighting!P9+TUM_default_S3_Treatm!J5*Weighting!P10+TUM_default_S3_Treatm!K5*Weighting!P11+TUM_default_S3_Treatm!L5*Weighting!P12+TUM_default_S3_Treatm!M5*Weighting!P13+TUM_default_S3_Treatm!N5*Weighting!P14+TUM_default_S3_Treatm!O5*Weighting!P15+TUM_default_S3_Treatm!P5*Weighting!P16+TUM_default_S3_Treatm!Q5*Weighting!P17</f>
        <v>0.14646536938177399</v>
      </c>
      <c r="Q5" s="6">
        <f>+TUM_default_S3_Treatm!B5*Weighting!Q2+TUM_default_S3_Treatm!C5*Weighting!Q3+TUM_default_S3_Treatm!D5*Weighting!Q4+TUM_default_S3_Treatm!E5*Weighting!Q5+TUM_default_S3_Treatm!F5*Weighting!Q6+TUM_default_S3_Treatm!G5*Weighting!Q7+TUM_default_S3_Treatm!H5*Weighting!Q8+TUM_default_S3_Treatm!I5*Weighting!Q9+TUM_default_S3_Treatm!J5*Weighting!Q10+TUM_default_S3_Treatm!K5*Weighting!Q11+TUM_default_S3_Treatm!L5*Weighting!Q12+TUM_default_S3_Treatm!M5*Weighting!Q13+TUM_default_S3_Treatm!N5*Weighting!Q14+TUM_default_S3_Treatm!O5*Weighting!Q15+TUM_default_S3_Treatm!P5*Weighting!Q16+TUM_default_S3_Treatm!Q5*Weighting!Q17</f>
        <v>1.5155871042127098E-2</v>
      </c>
      <c r="R5" s="6">
        <f>+TUM_default_S3_Treatm!B5*Weighting!R2+TUM_default_S3_Treatm!C5*Weighting!R3+TUM_default_S3_Treatm!D5*Weighting!R4+TUM_default_S3_Treatm!E5*Weighting!R5+TUM_default_S3_Treatm!F5*Weighting!R6+TUM_default_S3_Treatm!G5*Weighting!R7+TUM_default_S3_Treatm!H5*Weighting!R8+TUM_default_S3_Treatm!I5*Weighting!R9+TUM_default_S3_Treatm!J5*Weighting!R10+TUM_default_S3_Treatm!K5*Weighting!R11+TUM_default_S3_Treatm!L5*Weighting!R12+TUM_default_S3_Treatm!M5*Weighting!R13+TUM_default_S3_Treatm!N5*Weighting!R14+TUM_default_S3_Treatm!O5*Weighting!R15+TUM_default_S3_Treatm!P5*Weighting!R16+TUM_default_S3_Treatm!Q5*Weighting!R17</f>
        <v>0.1378702467741485</v>
      </c>
      <c r="S5" s="6">
        <f>+TUM_default_S3_Treatm!B5*Weighting!S2+TUM_default_S3_Treatm!C5*Weighting!S3+TUM_default_S3_Treatm!D5*Weighting!S4+TUM_default_S3_Treatm!E5*Weighting!S5+TUM_default_S3_Treatm!F5*Weighting!S6+TUM_default_S3_Treatm!G5*Weighting!S7+TUM_default_S3_Treatm!H5*Weighting!S8+TUM_default_S3_Treatm!I5*Weighting!S9+TUM_default_S3_Treatm!J5*Weighting!S10+TUM_default_S3_Treatm!K5*Weighting!S11+TUM_default_S3_Treatm!L5*Weighting!S12+TUM_default_S3_Treatm!M5*Weighting!S13+TUM_default_S3_Treatm!N5*Weighting!S14+TUM_default_S3_Treatm!O5*Weighting!S15+TUM_default_S3_Treatm!P5*Weighting!S16+TUM_default_S3_Treatm!Q5*Weighting!S17</f>
        <v>9.5657022904854089E-2</v>
      </c>
      <c r="T5" s="6">
        <f>+TUM_default_S3_Treatm!B5*Weighting!T2+TUM_default_S3_Treatm!C5*Weighting!T3+TUM_default_S3_Treatm!D5*Weighting!T4+TUM_default_S3_Treatm!E5*Weighting!T5+TUM_default_S3_Treatm!F5*Weighting!T6+TUM_default_S3_Treatm!G5*Weighting!T7+TUM_default_S3_Treatm!H5*Weighting!T8+TUM_default_S3_Treatm!I5*Weighting!T9+TUM_default_S3_Treatm!J5*Weighting!T10+TUM_default_S3_Treatm!K5*Weighting!T11+TUM_default_S3_Treatm!L5*Weighting!T12+TUM_default_S3_Treatm!M5*Weighting!T13+TUM_default_S3_Treatm!N5*Weighting!T14+TUM_default_S3_Treatm!O5*Weighting!T15+TUM_default_S3_Treatm!P5*Weighting!T16+TUM_default_S3_Treatm!Q5*Weighting!T17</f>
        <v>0.1043590594460275</v>
      </c>
      <c r="U5" s="6">
        <f>+TUM_default_S3_Treatm!B5*Weighting!U2+TUM_default_S3_Treatm!C5*Weighting!U3+TUM_default_S3_Treatm!D5*Weighting!U4+TUM_default_S3_Treatm!E5*Weighting!U5+TUM_default_S3_Treatm!F5*Weighting!U6+TUM_default_S3_Treatm!G5*Weighting!U7+TUM_default_S3_Treatm!H5*Weighting!U8+TUM_default_S3_Treatm!I5*Weighting!U9+TUM_default_S3_Treatm!J5*Weighting!U10+TUM_default_S3_Treatm!K5*Weighting!U11+TUM_default_S3_Treatm!L5*Weighting!U12+TUM_default_S3_Treatm!M5*Weighting!U13+TUM_default_S3_Treatm!N5*Weighting!U14+TUM_default_S3_Treatm!O5*Weighting!U15+TUM_default_S3_Treatm!P5*Weighting!U16+TUM_default_S3_Treatm!Q5*Weighting!U17</f>
        <v>1.3601865554152593E-2</v>
      </c>
      <c r="V5" s="6">
        <f>+TUM_default_S3_Treatm!B5*Weighting!V2+TUM_default_S3_Treatm!C5*Weighting!V3+TUM_default_S3_Treatm!D5*Weighting!V4+TUM_default_S3_Treatm!E5*Weighting!V5+TUM_default_S3_Treatm!F5*Weighting!V6+TUM_default_S3_Treatm!G5*Weighting!V7+TUM_default_S3_Treatm!H5*Weighting!V8+TUM_default_S3_Treatm!I5*Weighting!V9+TUM_default_S3_Treatm!J5*Weighting!V10+TUM_default_S3_Treatm!K5*Weighting!V11+TUM_default_S3_Treatm!L5*Weighting!V12+TUM_default_S3_Treatm!M5*Weighting!V13+TUM_default_S3_Treatm!N5*Weighting!V14+TUM_default_S3_Treatm!O5*Weighting!V15+TUM_default_S3_Treatm!P5*Weighting!V16+TUM_default_S3_Treatm!Q5*Weighting!V17</f>
        <v>6.8570086731165728E-2</v>
      </c>
      <c r="W5" s="6">
        <f>+TUM_default_S3_Treatm!B5*Weighting!W2+TUM_default_S3_Treatm!C5*Weighting!W3+TUM_default_S3_Treatm!D5*Weighting!W4+TUM_default_S3_Treatm!E5*Weighting!W5+TUM_default_S3_Treatm!F5*Weighting!W6+TUM_default_S3_Treatm!G5*Weighting!W7+TUM_default_S3_Treatm!H5*Weighting!W8+TUM_default_S3_Treatm!I5*Weighting!W9+TUM_default_S3_Treatm!J5*Weighting!W10+TUM_default_S3_Treatm!K5*Weighting!W11+TUM_default_S3_Treatm!L5*Weighting!W12+TUM_default_S3_Treatm!M5*Weighting!W13+TUM_default_S3_Treatm!N5*Weighting!W14+TUM_default_S3_Treatm!O5*Weighting!W15+TUM_default_S3_Treatm!P5*Weighting!W16+TUM_default_S3_Treatm!Q5*Weighting!W17</f>
        <v>0.11318762293809971</v>
      </c>
      <c r="X5" s="6">
        <f>+TUM_default_S3_Treatm!B5*Weighting!X2+TUM_default_S3_Treatm!C5*Weighting!X3+TUM_default_S3_Treatm!D5*Weighting!X4+TUM_default_S3_Treatm!E5*Weighting!X5+TUM_default_S3_Treatm!F5*Weighting!X6+TUM_default_S3_Treatm!G5*Weighting!X7+TUM_default_S3_Treatm!H5*Weighting!X8+TUM_default_S3_Treatm!I5*Weighting!X9+TUM_default_S3_Treatm!J5*Weighting!X10+TUM_default_S3_Treatm!K5*Weighting!X11+TUM_default_S3_Treatm!L5*Weighting!X12+TUM_default_S3_Treatm!M5*Weighting!X13+TUM_default_S3_Treatm!N5*Weighting!X14+TUM_default_S3_Treatm!O5*Weighting!X15+TUM_default_S3_Treatm!P5*Weighting!X16+TUM_default_S3_Treatm!Q5*Weighting!X17</f>
        <v>3.672249568055027E-2</v>
      </c>
      <c r="Y5" s="6">
        <f>+TUM_default_S3_Treatm!B5*Weighting!Y2+TUM_default_S3_Treatm!C5*Weighting!Y3+TUM_default_S3_Treatm!D5*Weighting!Y4+TUM_default_S3_Treatm!E5*Weighting!Y5+TUM_default_S3_Treatm!F5*Weighting!Y6+TUM_default_S3_Treatm!G5*Weighting!Y7+TUM_default_S3_Treatm!H5*Weighting!Y8+TUM_default_S3_Treatm!I5*Weighting!Y9+TUM_default_S3_Treatm!J5*Weighting!Y10+TUM_default_S3_Treatm!K5*Weighting!Y11+TUM_default_S3_Treatm!L5*Weighting!Y12+TUM_default_S3_Treatm!M5*Weighting!Y13+TUM_default_S3_Treatm!N5*Weighting!Y14+TUM_default_S3_Treatm!O5*Weighting!Y15+TUM_default_S3_Treatm!P5*Weighting!Y16+TUM_default_S3_Treatm!Q5*Weighting!Y17</f>
        <v>7.5028422900465944E-3</v>
      </c>
      <c r="Z5" s="6">
        <f>+TUM_default_S3_Treatm!B5*Weighting!Z2+TUM_default_S3_Treatm!C5*Weighting!Z3+TUM_default_S3_Treatm!D5*Weighting!Z4+TUM_default_S3_Treatm!E5*Weighting!Z5+TUM_default_S3_Treatm!F5*Weighting!Z6+TUM_default_S3_Treatm!G5*Weighting!Z7+TUM_default_S3_Treatm!H5*Weighting!Z8+TUM_default_S3_Treatm!I5*Weighting!Z9+TUM_default_S3_Treatm!J5*Weighting!Z10+TUM_default_S3_Treatm!K5*Weighting!Z11+TUM_default_S3_Treatm!L5*Weighting!Z12+TUM_default_S3_Treatm!M5*Weighting!Z13+TUM_default_S3_Treatm!N5*Weighting!Z14+TUM_default_S3_Treatm!O5*Weighting!Z15+TUM_default_S3_Treatm!P5*Weighting!Z16+TUM_default_S3_Treatm!Q5*Weighting!Z17</f>
        <v>3.5367180437687752E-2</v>
      </c>
      <c r="AA5" s="6">
        <f>+TUM_default_S3_Treatm!B5*Weighting!AA2+TUM_default_S3_Treatm!C5*Weighting!AA3+TUM_default_S3_Treatm!D5*Weighting!AA4+TUM_default_S3_Treatm!E5*Weighting!AA5+TUM_default_S3_Treatm!F5*Weighting!AA6+TUM_default_S3_Treatm!G5*Weighting!AA7+TUM_default_S3_Treatm!H5*Weighting!AA8+TUM_default_S3_Treatm!I5*Weighting!AA9+TUM_default_S3_Treatm!J5*Weighting!AA10+TUM_default_S3_Treatm!K5*Weighting!AA11+TUM_default_S3_Treatm!L5*Weighting!AA12+TUM_default_S3_Treatm!M5*Weighting!AA13+TUM_default_S3_Treatm!N5*Weighting!AA14+TUM_default_S3_Treatm!O5*Weighting!AA15+TUM_default_S3_Treatm!P5*Weighting!AA16+TUM_default_S3_Treatm!Q5*Weighting!AA17</f>
        <v>0.2476743323202418</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efault_S3_Util!B2*Weighting!B2+TUM_default_S3_Util!C2*Weighting!B3+TUM_default_S3_Util!D2*Weighting!B4+TUM_default_S3_Util!E2*Weighting!B5+TUM_default_S3_Util!F2*Weighting!B6+TUM_default_S3_Util!G2*Weighting!B7+TUM_default_S3_Util!H2*Weighting!B8+TUM_default_S3_Util!I2*Weighting!B9+TUM_default_S3_Util!J2*Weighting!B10+TUM_default_S3_Util!K2*Weighting!B11+TUM_default_S3_Util!L2*Weighting!B12+TUM_default_S3_Util!M2*Weighting!B13+TUM_default_S3_Util!N2*Weighting!B14+TUM_default_S3_Util!O2*Weighting!B15+TUM_default_S3_Util!P2*Weighting!B16+TUM_default_S3_Util!Q2*Weighting!B17</f>
        <v>-0.16195013604764769</v>
      </c>
      <c r="C2" s="6">
        <f ca="1">+TUM_default_S3_Util!B2*Weighting!C2+TUM_default_S3_Util!C2*Weighting!C3+TUM_default_S3_Util!D2*Weighting!C4+TUM_default_S3_Util!E2*Weighting!C5+TUM_default_S3_Util!F2*Weighting!C6+TUM_default_S3_Util!G2*Weighting!C7+TUM_default_S3_Util!H2*Weighting!C8+TUM_default_S3_Util!I2*Weighting!C9+TUM_default_S3_Util!J2*Weighting!C10+TUM_default_S3_Util!K2*Weighting!C11+TUM_default_S3_Util!L2*Weighting!C12+TUM_default_S3_Util!M2*Weighting!C13+TUM_default_S3_Util!N2*Weighting!C14+TUM_default_S3_Util!O2*Weighting!C15+TUM_default_S3_Util!P2*Weighting!C16+TUM_default_S3_Util!Q2*Weighting!C17</f>
        <v>-0.13900885921811501</v>
      </c>
      <c r="D2" s="6">
        <f ca="1">+TUM_default_S3_Util!B2*Weighting!D2+TUM_default_S3_Util!C2*Weighting!D3+TUM_default_S3_Util!D2*Weighting!D4+TUM_default_S3_Util!E2*Weighting!D5+TUM_default_S3_Util!F2*Weighting!D6+TUM_default_S3_Util!G2*Weighting!D7+TUM_default_S3_Util!H2*Weighting!D8+TUM_default_S3_Util!I2*Weighting!D9+TUM_default_S3_Util!J2*Weighting!D10+TUM_default_S3_Util!K2*Weighting!D11+TUM_default_S3_Util!L2*Weighting!D12+TUM_default_S3_Util!M2*Weighting!D13+TUM_default_S3_Util!N2*Weighting!D14+TUM_default_S3_Util!O2*Weighting!D15+TUM_default_S3_Util!P2*Weighting!D16+TUM_default_S3_Util!Q2*Weighting!D17</f>
        <v>-0.16119015609104106</v>
      </c>
      <c r="E2" s="6">
        <f ca="1">+TUM_default_S3_Util!B2*Weighting!E2+TUM_default_S3_Util!C2*Weighting!E3+TUM_default_S3_Util!D2*Weighting!E4+TUM_default_S3_Util!E2*Weighting!E5+TUM_default_S3_Util!F2*Weighting!E6+TUM_default_S3_Util!G2*Weighting!E7+TUM_default_S3_Util!H2*Weighting!E8+TUM_default_S3_Util!I2*Weighting!E9+TUM_default_S3_Util!J2*Weighting!E10+TUM_default_S3_Util!K2*Weighting!E11+TUM_default_S3_Util!L2*Weighting!E12+TUM_default_S3_Util!M2*Weighting!E13+TUM_default_S3_Util!N2*Weighting!E14+TUM_default_S3_Util!O2*Weighting!E15+TUM_default_S3_Util!P2*Weighting!E16+TUM_default_S3_Util!Q2*Weighting!E17</f>
        <v>-9.3672601922311957E-2</v>
      </c>
      <c r="F2" s="6">
        <f ca="1">+TUM_default_S3_Util!B2*Weighting!F2+TUM_default_S3_Util!C2*Weighting!F3+TUM_default_S3_Util!D2*Weighting!F4+TUM_default_S3_Util!E2*Weighting!F5+TUM_default_S3_Util!F2*Weighting!F6+TUM_default_S3_Util!G2*Weighting!F7+TUM_default_S3_Util!H2*Weighting!F8+TUM_default_S3_Util!I2*Weighting!F9+TUM_default_S3_Util!J2*Weighting!F10+TUM_default_S3_Util!K2*Weighting!F11+TUM_default_S3_Util!L2*Weighting!F12+TUM_default_S3_Util!M2*Weighting!F13+TUM_default_S3_Util!N2*Weighting!F14+TUM_default_S3_Util!O2*Weighting!F15+TUM_default_S3_Util!P2*Weighting!F16+TUM_default_S3_Util!Q2*Weighting!F17</f>
        <v>-0.1459655469840532</v>
      </c>
      <c r="G2" s="6">
        <f>+TUM_default_S3_Util!B2*Weighting!G2+TUM_default_S3_Util!C2*Weighting!G3+TUM_default_S3_Util!D2*Weighting!G4+TUM_default_S3_Util!E2*Weighting!G5+TUM_default_S3_Util!F2*Weighting!G6+TUM_default_S3_Util!G2*Weighting!G7+TUM_default_S3_Util!H2*Weighting!G8+TUM_default_S3_Util!I2*Weighting!G9+TUM_default_S3_Util!J2*Weighting!G10+TUM_default_S3_Util!K2*Weighting!G11+TUM_default_S3_Util!L2*Weighting!G12+TUM_default_S3_Util!M2*Weighting!G13+TUM_default_S3_Util!N2*Weighting!G14+TUM_default_S3_Util!O2*Weighting!G15+TUM_default_S3_Util!P2*Weighting!G16+TUM_default_S3_Util!Q2*Weighting!G17</f>
        <v>-6.8794376705956131E-2</v>
      </c>
      <c r="H2" s="6">
        <f>+TUM_default_S3_Util!B2*Weighting!H2+TUM_default_S3_Util!C2*Weighting!H3+TUM_default_S3_Util!D2*Weighting!H4+TUM_default_S3_Util!E2*Weighting!H5+TUM_default_S3_Util!F2*Weighting!H6+TUM_default_S3_Util!G2*Weighting!H7+TUM_default_S3_Util!H2*Weighting!H8+TUM_default_S3_Util!I2*Weighting!H9+TUM_default_S3_Util!J2*Weighting!H10+TUM_default_S3_Util!K2*Weighting!H11+TUM_default_S3_Util!L2*Weighting!H12+TUM_default_S3_Util!M2*Weighting!H13+TUM_default_S3_Util!N2*Weighting!H14+TUM_default_S3_Util!O2*Weighting!H15+TUM_default_S3_Util!P2*Weighting!H16+TUM_default_S3_Util!Q2*Weighting!H17</f>
        <v>-8.0353430177549645E-2</v>
      </c>
      <c r="I2" s="6">
        <f>+TUM_default_S3_Util!B2*Weighting!I2+TUM_default_S3_Util!C2*Weighting!I3+TUM_default_S3_Util!D2*Weighting!I4+TUM_default_S3_Util!E2*Weighting!I5+TUM_default_S3_Util!F2*Weighting!I6+TUM_default_S3_Util!G2*Weighting!I7+TUM_default_S3_Util!H2*Weighting!I8+TUM_default_S3_Util!I2*Weighting!I9+TUM_default_S3_Util!J2*Weighting!I10+TUM_default_S3_Util!K2*Weighting!I11+TUM_default_S3_Util!L2*Weighting!I12+TUM_default_S3_Util!M2*Weighting!I13+TUM_default_S3_Util!N2*Weighting!I14+TUM_default_S3_Util!O2*Weighting!I15+TUM_default_S3_Util!P2*Weighting!I16+TUM_default_S3_Util!Q2*Weighting!I17</f>
        <v>-6.9115480527888296E-2</v>
      </c>
      <c r="J2" s="6">
        <f>+TUM_default_S3_Util!B2*Weighting!J2+TUM_default_S3_Util!C2*Weighting!J3+TUM_default_S3_Util!D2*Weighting!J4+TUM_default_S3_Util!E2*Weighting!J5+TUM_default_S3_Util!F2*Weighting!J6+TUM_default_S3_Util!G2*Weighting!J7+TUM_default_S3_Util!H2*Weighting!J8+TUM_default_S3_Util!I2*Weighting!J9+TUM_default_S3_Util!J2*Weighting!J10+TUM_default_S3_Util!K2*Weighting!J11+TUM_default_S3_Util!L2*Weighting!J12+TUM_default_S3_Util!M2*Weighting!J13+TUM_default_S3_Util!N2*Weighting!J14+TUM_default_S3_Util!O2*Weighting!J15+TUM_default_S3_Util!P2*Weighting!J16+TUM_default_S3_Util!Q2*Weighting!J17</f>
        <v>-6.2964075098227906E-2</v>
      </c>
      <c r="K2" s="6">
        <f>+TUM_default_S3_Util!B2*Weighting!K2+TUM_default_S3_Util!C2*Weighting!K3+TUM_default_S3_Util!D2*Weighting!K4+TUM_default_S3_Util!E2*Weighting!K5+TUM_default_S3_Util!F2*Weighting!K6+TUM_default_S3_Util!G2*Weighting!K7+TUM_default_S3_Util!H2*Weighting!K8+TUM_default_S3_Util!I2*Weighting!K9+TUM_default_S3_Util!J2*Weighting!K10+TUM_default_S3_Util!K2*Weighting!K11+TUM_default_S3_Util!L2*Weighting!K12+TUM_default_S3_Util!M2*Weighting!K13+TUM_default_S3_Util!N2*Weighting!K14+TUM_default_S3_Util!O2*Weighting!K15+TUM_default_S3_Util!P2*Weighting!K16+TUM_default_S3_Util!Q2*Weighting!K17</f>
        <v>-6.7106687355199632E-2</v>
      </c>
      <c r="L2" s="6">
        <f>+TUM_default_S3_Util!B2*Weighting!L2+TUM_default_S3_Util!C2*Weighting!L3+TUM_default_S3_Util!D2*Weighting!L4+TUM_default_S3_Util!E2*Weighting!L5+TUM_default_S3_Util!F2*Weighting!L6+TUM_default_S3_Util!G2*Weighting!L7+TUM_default_S3_Util!H2*Weighting!L8+TUM_default_S3_Util!I2*Weighting!L9+TUM_default_S3_Util!J2*Weighting!L10+TUM_default_S3_Util!K2*Weighting!L11+TUM_default_S3_Util!L2*Weighting!L12+TUM_default_S3_Util!M2*Weighting!L13+TUM_default_S3_Util!N2*Weighting!L14+TUM_default_S3_Util!O2*Weighting!L15+TUM_default_S3_Util!P2*Weighting!L16+TUM_default_S3_Util!Q2*Weighting!L17</f>
        <v>-0.1493227938942874</v>
      </c>
      <c r="M2" s="6">
        <f>+TUM_default_S3_Util!B2*Weighting!M2+TUM_default_S3_Util!C2*Weighting!M3+TUM_default_S3_Util!D2*Weighting!M4+TUM_default_S3_Util!E2*Weighting!M5+TUM_default_S3_Util!F2*Weighting!M6+TUM_default_S3_Util!G2*Weighting!M7+TUM_default_S3_Util!H2*Weighting!M8+TUM_default_S3_Util!I2*Weighting!M9+TUM_default_S3_Util!J2*Weighting!M10+TUM_default_S3_Util!K2*Weighting!M11+TUM_default_S3_Util!L2*Weighting!M12+TUM_default_S3_Util!M2*Weighting!M13+TUM_default_S3_Util!N2*Weighting!M14+TUM_default_S3_Util!O2*Weighting!M15+TUM_default_S3_Util!P2*Weighting!M16+TUM_default_S3_Util!Q2*Weighting!M17</f>
        <v>-5.5013436866196783E-3</v>
      </c>
      <c r="N2" s="6">
        <f>+TUM_default_S3_Util!B2*Weighting!N2+TUM_default_S3_Util!C2*Weighting!N3+TUM_default_S3_Util!D2*Weighting!N4+TUM_default_S3_Util!E2*Weighting!N5+TUM_default_S3_Util!F2*Weighting!N6+TUM_default_S3_Util!G2*Weighting!N7+TUM_default_S3_Util!H2*Weighting!N8+TUM_default_S3_Util!I2*Weighting!N9+TUM_default_S3_Util!J2*Weighting!N10+TUM_default_S3_Util!K2*Weighting!N11+TUM_default_S3_Util!L2*Weighting!N12+TUM_default_S3_Util!M2*Weighting!N13+TUM_default_S3_Util!N2*Weighting!N14+TUM_default_S3_Util!O2*Weighting!N15+TUM_default_S3_Util!P2*Weighting!N16+TUM_default_S3_Util!Q2*Weighting!N17</f>
        <v>-0.30305249340437157</v>
      </c>
      <c r="O2" s="6">
        <f>+TUM_default_S3_Util!B2*Weighting!O2+TUM_default_S3_Util!C2*Weighting!O3+TUM_default_S3_Util!D2*Weighting!O4+TUM_default_S3_Util!E2*Weighting!O5+TUM_default_S3_Util!F2*Weighting!O6+TUM_default_S3_Util!G2*Weighting!O7+TUM_default_S3_Util!H2*Weighting!O8+TUM_default_S3_Util!I2*Weighting!O9+TUM_default_S3_Util!J2*Weighting!O10+TUM_default_S3_Util!K2*Weighting!O11+TUM_default_S3_Util!L2*Weighting!O12+TUM_default_S3_Util!M2*Weighting!O13+TUM_default_S3_Util!N2*Weighting!O14+TUM_default_S3_Util!O2*Weighting!O15+TUM_default_S3_Util!P2*Weighting!O16+TUM_default_S3_Util!Q2*Weighting!O17</f>
        <v>-6.1010471208780524E-2</v>
      </c>
      <c r="P2" s="6">
        <f>+TUM_default_S3_Util!B2*Weighting!P2+TUM_default_S3_Util!C2*Weighting!P3+TUM_default_S3_Util!D2*Weighting!P4+TUM_default_S3_Util!E2*Weighting!P5+TUM_default_S3_Util!F2*Weighting!P6+TUM_default_S3_Util!G2*Weighting!P7+TUM_default_S3_Util!H2*Weighting!P8+TUM_default_S3_Util!I2*Weighting!P9+TUM_default_S3_Util!J2*Weighting!P10+TUM_default_S3_Util!K2*Weighting!P11+TUM_default_S3_Util!L2*Weighting!P12+TUM_default_S3_Util!M2*Weighting!P13+TUM_default_S3_Util!N2*Weighting!P14+TUM_default_S3_Util!O2*Weighting!P15+TUM_default_S3_Util!P2*Weighting!P16+TUM_default_S3_Util!Q2*Weighting!P17</f>
        <v>-1.803120145404281E-2</v>
      </c>
      <c r="Q2" s="6">
        <f>+TUM_default_S3_Util!B2*Weighting!Q2+TUM_default_S3_Util!C2*Weighting!Q3+TUM_default_S3_Util!D2*Weighting!Q4+TUM_default_S3_Util!E2*Weighting!Q5+TUM_default_S3_Util!F2*Weighting!Q6+TUM_default_S3_Util!G2*Weighting!Q7+TUM_default_S3_Util!H2*Weighting!Q8+TUM_default_S3_Util!I2*Weighting!Q9+TUM_default_S3_Util!J2*Weighting!Q10+TUM_default_S3_Util!K2*Weighting!Q11+TUM_default_S3_Util!L2*Weighting!Q12+TUM_default_S3_Util!M2*Weighting!Q13+TUM_default_S3_Util!N2*Weighting!Q14+TUM_default_S3_Util!O2*Weighting!Q15+TUM_default_S3_Util!P2*Weighting!Q16+TUM_default_S3_Util!Q2*Weighting!Q17</f>
        <v>-3.0673088548878345E-3</v>
      </c>
      <c r="R2" s="6">
        <f>+TUM_default_S3_Util!B2*Weighting!R2+TUM_default_S3_Util!C2*Weighting!R3+TUM_default_S3_Util!D2*Weighting!R4+TUM_default_S3_Util!E2*Weighting!R5+TUM_default_S3_Util!F2*Weighting!R6+TUM_default_S3_Util!G2*Weighting!R7+TUM_default_S3_Util!H2*Weighting!R8+TUM_default_S3_Util!I2*Weighting!R9+TUM_default_S3_Util!J2*Weighting!R10+TUM_default_S3_Util!K2*Weighting!R11+TUM_default_S3_Util!L2*Weighting!R12+TUM_default_S3_Util!M2*Weighting!R13+TUM_default_S3_Util!N2*Weighting!R14+TUM_default_S3_Util!O2*Weighting!R15+TUM_default_S3_Util!P2*Weighting!R16+TUM_default_S3_Util!Q2*Weighting!R17</f>
        <v>-5.3250647795634001E-2</v>
      </c>
      <c r="S2" s="6">
        <f>+TUM_default_S3_Util!B2*Weighting!S2+TUM_default_S3_Util!C2*Weighting!S3+TUM_default_S3_Util!D2*Weighting!S4+TUM_default_S3_Util!E2*Weighting!S5+TUM_default_S3_Util!F2*Weighting!S6+TUM_default_S3_Util!G2*Weighting!S7+TUM_default_S3_Util!H2*Weighting!S8+TUM_default_S3_Util!I2*Weighting!S9+TUM_default_S3_Util!J2*Weighting!S10+TUM_default_S3_Util!K2*Weighting!S11+TUM_default_S3_Util!L2*Weighting!S12+TUM_default_S3_Util!M2*Weighting!S13+TUM_default_S3_Util!N2*Weighting!S14+TUM_default_S3_Util!O2*Weighting!S15+TUM_default_S3_Util!P2*Weighting!S16+TUM_default_S3_Util!Q2*Weighting!S17</f>
        <v>-3.8599616851590274E-2</v>
      </c>
      <c r="T2" s="6">
        <f>+TUM_default_S3_Util!B2*Weighting!T2+TUM_default_S3_Util!C2*Weighting!T3+TUM_default_S3_Util!D2*Weighting!T4+TUM_default_S3_Util!E2*Weighting!T5+TUM_default_S3_Util!F2*Weighting!T6+TUM_default_S3_Util!G2*Weighting!T7+TUM_default_S3_Util!H2*Weighting!T8+TUM_default_S3_Util!I2*Weighting!T9+TUM_default_S3_Util!J2*Weighting!T10+TUM_default_S3_Util!K2*Weighting!T11+TUM_default_S3_Util!L2*Weighting!T12+TUM_default_S3_Util!M2*Weighting!T13+TUM_default_S3_Util!N2*Weighting!T14+TUM_default_S3_Util!O2*Weighting!T15+TUM_default_S3_Util!P2*Weighting!T16+TUM_default_S3_Util!Q2*Weighting!T17</f>
        <v>-4.4789911736316003E-2</v>
      </c>
      <c r="U2" s="6">
        <f>+TUM_default_S3_Util!B2*Weighting!U2+TUM_default_S3_Util!C2*Weighting!U3+TUM_default_S3_Util!D2*Weighting!U4+TUM_default_S3_Util!E2*Weighting!U5+TUM_default_S3_Util!F2*Weighting!U6+TUM_default_S3_Util!G2*Weighting!U7+TUM_default_S3_Util!H2*Weighting!U8+TUM_default_S3_Util!I2*Weighting!U9+TUM_default_S3_Util!J2*Weighting!U10+TUM_default_S3_Util!K2*Weighting!U11+TUM_default_S3_Util!L2*Weighting!U12+TUM_default_S3_Util!M2*Weighting!U13+TUM_default_S3_Util!N2*Weighting!U14+TUM_default_S3_Util!O2*Weighting!U15+TUM_default_S3_Util!P2*Weighting!U16+TUM_default_S3_Util!Q2*Weighting!U17</f>
        <v>-1.8116908820802986E-2</v>
      </c>
      <c r="V2" s="6">
        <f>+TUM_default_S3_Util!B2*Weighting!V2+TUM_default_S3_Util!C2*Weighting!V3+TUM_default_S3_Util!D2*Weighting!V4+TUM_default_S3_Util!E2*Weighting!V5+TUM_default_S3_Util!F2*Weighting!V6+TUM_default_S3_Util!G2*Weighting!V7+TUM_default_S3_Util!H2*Weighting!V8+TUM_default_S3_Util!I2*Weighting!V9+TUM_default_S3_Util!J2*Weighting!V10+TUM_default_S3_Util!K2*Weighting!V11+TUM_default_S3_Util!L2*Weighting!V12+TUM_default_S3_Util!M2*Weighting!V13+TUM_default_S3_Util!N2*Weighting!V14+TUM_default_S3_Util!O2*Weighting!V15+TUM_default_S3_Util!P2*Weighting!V16+TUM_default_S3_Util!Q2*Weighting!V17</f>
        <v>-2.4693829149240652E-2</v>
      </c>
      <c r="W2" s="6">
        <f>+TUM_default_S3_Util!B2*Weighting!W2+TUM_default_S3_Util!C2*Weighting!W3+TUM_default_S3_Util!D2*Weighting!W4+TUM_default_S3_Util!E2*Weighting!W5+TUM_default_S3_Util!F2*Weighting!W6+TUM_default_S3_Util!G2*Weighting!W7+TUM_default_S3_Util!H2*Weighting!W8+TUM_default_S3_Util!I2*Weighting!W9+TUM_default_S3_Util!J2*Weighting!W10+TUM_default_S3_Util!K2*Weighting!W11+TUM_default_S3_Util!L2*Weighting!W12+TUM_default_S3_Util!M2*Weighting!W13+TUM_default_S3_Util!N2*Weighting!W14+TUM_default_S3_Util!O2*Weighting!W15+TUM_default_S3_Util!P2*Weighting!W16+TUM_default_S3_Util!Q2*Weighting!W17</f>
        <v>-1.8095471744309147E-2</v>
      </c>
      <c r="X2" s="6">
        <f>+TUM_default_S3_Util!B2*Weighting!X2+TUM_default_S3_Util!C2*Weighting!X3+TUM_default_S3_Util!D2*Weighting!X4+TUM_default_S3_Util!E2*Weighting!X5+TUM_default_S3_Util!F2*Weighting!X6+TUM_default_S3_Util!G2*Weighting!X7+TUM_default_S3_Util!H2*Weighting!X8+TUM_default_S3_Util!I2*Weighting!X9+TUM_default_S3_Util!J2*Weighting!X10+TUM_default_S3_Util!K2*Weighting!X11+TUM_default_S3_Util!L2*Weighting!X12+TUM_default_S3_Util!M2*Weighting!X13+TUM_default_S3_Util!N2*Weighting!X14+TUM_default_S3_Util!O2*Weighting!X15+TUM_default_S3_Util!P2*Weighting!X16+TUM_default_S3_Util!Q2*Weighting!X17</f>
        <v>-2.4666931156818875E-3</v>
      </c>
      <c r="Y2" s="6">
        <f>+TUM_default_S3_Util!B2*Weighting!Y2+TUM_default_S3_Util!C2*Weighting!Y3+TUM_default_S3_Util!D2*Weighting!Y4+TUM_default_S3_Util!E2*Weighting!Y5+TUM_default_S3_Util!F2*Weighting!Y6+TUM_default_S3_Util!G2*Weighting!Y7+TUM_default_S3_Util!H2*Weighting!Y8+TUM_default_S3_Util!I2*Weighting!Y9+TUM_default_S3_Util!J2*Weighting!Y10+TUM_default_S3_Util!K2*Weighting!Y11+TUM_default_S3_Util!L2*Weighting!Y12+TUM_default_S3_Util!M2*Weighting!Y13+TUM_default_S3_Util!N2*Weighting!Y14+TUM_default_S3_Util!O2*Weighting!Y15+TUM_default_S3_Util!P2*Weighting!Y16+TUM_default_S3_Util!Q2*Weighting!Y17</f>
        <v>-1.8858576763964047E-2</v>
      </c>
      <c r="Z2" s="6">
        <f>+TUM_default_S3_Util!B2*Weighting!Z2+TUM_default_S3_Util!C2*Weighting!Z3+TUM_default_S3_Util!D2*Weighting!Z4+TUM_default_S3_Util!E2*Weighting!Z5+TUM_default_S3_Util!F2*Weighting!Z6+TUM_default_S3_Util!G2*Weighting!Z7+TUM_default_S3_Util!H2*Weighting!Z8+TUM_default_S3_Util!I2*Weighting!Z9+TUM_default_S3_Util!J2*Weighting!Z10+TUM_default_S3_Util!K2*Weighting!Z11+TUM_default_S3_Util!L2*Weighting!Z12+TUM_default_S3_Util!M2*Weighting!Z13+TUM_default_S3_Util!N2*Weighting!Z14+TUM_default_S3_Util!O2*Weighting!Z15+TUM_default_S3_Util!P2*Weighting!Z16+TUM_default_S3_Util!Q2*Weighting!Z17</f>
        <v>-2.0466585954333913E-2</v>
      </c>
      <c r="AA2" s="6">
        <f>+TUM_default_S3_Util!B2*Weighting!AA2+TUM_default_S3_Util!C2*Weighting!AA3+TUM_default_S3_Util!D2*Weighting!AA4+TUM_default_S3_Util!E2*Weighting!AA5+TUM_default_S3_Util!F2*Weighting!AA6+TUM_default_S3_Util!G2*Weighting!AA7+TUM_default_S3_Util!H2*Weighting!AA8+TUM_default_S3_Util!I2*Weighting!AA9+TUM_default_S3_Util!J2*Weighting!AA10+TUM_default_S3_Util!K2*Weighting!AA11+TUM_default_S3_Util!L2*Weighting!AA12+TUM_default_S3_Util!M2*Weighting!AA13+TUM_default_S3_Util!N2*Weighting!AA14+TUM_default_S3_Util!O2*Weighting!AA15+TUM_default_S3_Util!P2*Weighting!AA16+TUM_default_S3_Util!Q2*Weighting!AA17</f>
        <v>-0.32138617286043519</v>
      </c>
    </row>
    <row r="3" spans="1:27" x14ac:dyDescent="0.35">
      <c r="A3" s="5" t="s">
        <v>2</v>
      </c>
      <c r="B3" s="6">
        <f ca="1">+TUM_default_S3_Util!B3*Weighting!B2+TUM_default_S3_Util!C3*Weighting!B3+TUM_default_S3_Util!D3*Weighting!B4+TUM_default_S3_Util!E3*Weighting!B5+TUM_default_S3_Util!F3*Weighting!B6+TUM_default_S3_Util!G3*Weighting!B7+TUM_default_S3_Util!H3*Weighting!B8+TUM_default_S3_Util!I3*Weighting!B9+TUM_default_S3_Util!J3*Weighting!B10+TUM_default_S3_Util!K3*Weighting!B11+TUM_default_S3_Util!L3*Weighting!B12+TUM_default_S3_Util!M3*Weighting!B13+TUM_default_S3_Util!N3*Weighting!B14+TUM_default_S3_Util!O3*Weighting!B15+TUM_default_S3_Util!P3*Weighting!B16+TUM_default_S3_Util!Q3*Weighting!B17</f>
        <v>-0.16195013604764769</v>
      </c>
      <c r="C3" s="6">
        <f ca="1">+TUM_default_S3_Util!B3*Weighting!C2+TUM_default_S3_Util!C3*Weighting!C3+TUM_default_S3_Util!D3*Weighting!C4+TUM_default_S3_Util!E3*Weighting!C5+TUM_default_S3_Util!F3*Weighting!C6+TUM_default_S3_Util!G3*Weighting!C7+TUM_default_S3_Util!H3*Weighting!C8+TUM_default_S3_Util!I3*Weighting!C9+TUM_default_S3_Util!J3*Weighting!C10+TUM_default_S3_Util!K3*Weighting!C11+TUM_default_S3_Util!L3*Weighting!C12+TUM_default_S3_Util!M3*Weighting!C13+TUM_default_S3_Util!N3*Weighting!C14+TUM_default_S3_Util!O3*Weighting!C15+TUM_default_S3_Util!P3*Weighting!C16+TUM_default_S3_Util!Q3*Weighting!C17</f>
        <v>-0.13900885921811501</v>
      </c>
      <c r="D3" s="6">
        <f ca="1">+TUM_default_S3_Util!B3*Weighting!D2+TUM_default_S3_Util!C3*Weighting!D3+TUM_default_S3_Util!D3*Weighting!D4+TUM_default_S3_Util!E3*Weighting!D5+TUM_default_S3_Util!F3*Weighting!D6+TUM_default_S3_Util!G3*Weighting!D7+TUM_default_S3_Util!H3*Weighting!D8+TUM_default_S3_Util!I3*Weighting!D9+TUM_default_S3_Util!J3*Weighting!D10+TUM_default_S3_Util!K3*Weighting!D11+TUM_default_S3_Util!L3*Weighting!D12+TUM_default_S3_Util!M3*Weighting!D13+TUM_default_S3_Util!N3*Weighting!D14+TUM_default_S3_Util!O3*Weighting!D15+TUM_default_S3_Util!P3*Weighting!D16+TUM_default_S3_Util!Q3*Weighting!D17</f>
        <v>-0.16119015609104106</v>
      </c>
      <c r="E3" s="6">
        <f ca="1">+TUM_default_S3_Util!B3*Weighting!E2+TUM_default_S3_Util!C3*Weighting!E3+TUM_default_S3_Util!D3*Weighting!E4+TUM_default_S3_Util!E3*Weighting!E5+TUM_default_S3_Util!F3*Weighting!E6+TUM_default_S3_Util!G3*Weighting!E7+TUM_default_S3_Util!H3*Weighting!E8+TUM_default_S3_Util!I3*Weighting!E9+TUM_default_S3_Util!J3*Weighting!E10+TUM_default_S3_Util!K3*Weighting!E11+TUM_default_S3_Util!L3*Weighting!E12+TUM_default_S3_Util!M3*Weighting!E13+TUM_default_S3_Util!N3*Weighting!E14+TUM_default_S3_Util!O3*Weighting!E15+TUM_default_S3_Util!P3*Weighting!E16+TUM_default_S3_Util!Q3*Weighting!E17</f>
        <v>-9.3672601922311957E-2</v>
      </c>
      <c r="F3" s="6">
        <f ca="1">+TUM_default_S3_Util!B3*Weighting!F2+TUM_default_S3_Util!C3*Weighting!F3+TUM_default_S3_Util!D3*Weighting!F4+TUM_default_S3_Util!E3*Weighting!F5+TUM_default_S3_Util!F3*Weighting!F6+TUM_default_S3_Util!G3*Weighting!F7+TUM_default_S3_Util!H3*Weighting!F8+TUM_default_S3_Util!I3*Weighting!F9+TUM_default_S3_Util!J3*Weighting!F10+TUM_default_S3_Util!K3*Weighting!F11+TUM_default_S3_Util!L3*Weighting!F12+TUM_default_S3_Util!M3*Weighting!F13+TUM_default_S3_Util!N3*Weighting!F14+TUM_default_S3_Util!O3*Weighting!F15+TUM_default_S3_Util!P3*Weighting!F16+TUM_default_S3_Util!Q3*Weighting!F17</f>
        <v>-0.1459655469840532</v>
      </c>
      <c r="G3" s="6">
        <f>+TUM_default_S3_Util!B3*Weighting!G2+TUM_default_S3_Util!C3*Weighting!G3+TUM_default_S3_Util!D3*Weighting!G4+TUM_default_S3_Util!E3*Weighting!G5+TUM_default_S3_Util!F3*Weighting!G6+TUM_default_S3_Util!G3*Weighting!G7+TUM_default_S3_Util!H3*Weighting!G8+TUM_default_S3_Util!I3*Weighting!G9+TUM_default_S3_Util!J3*Weighting!G10+TUM_default_S3_Util!K3*Weighting!G11+TUM_default_S3_Util!L3*Weighting!G12+TUM_default_S3_Util!M3*Weighting!G13+TUM_default_S3_Util!N3*Weighting!G14+TUM_default_S3_Util!O3*Weighting!G15+TUM_default_S3_Util!P3*Weighting!G16+TUM_default_S3_Util!Q3*Weighting!G17</f>
        <v>-6.8794376705956131E-2</v>
      </c>
      <c r="H3" s="6">
        <f>+TUM_default_S3_Util!B3*Weighting!H2+TUM_default_S3_Util!C3*Weighting!H3+TUM_default_S3_Util!D3*Weighting!H4+TUM_default_S3_Util!E3*Weighting!H5+TUM_default_S3_Util!F3*Weighting!H6+TUM_default_S3_Util!G3*Weighting!H7+TUM_default_S3_Util!H3*Weighting!H8+TUM_default_S3_Util!I3*Weighting!H9+TUM_default_S3_Util!J3*Weighting!H10+TUM_default_S3_Util!K3*Weighting!H11+TUM_default_S3_Util!L3*Weighting!H12+TUM_default_S3_Util!M3*Weighting!H13+TUM_default_S3_Util!N3*Weighting!H14+TUM_default_S3_Util!O3*Weighting!H15+TUM_default_S3_Util!P3*Weighting!H16+TUM_default_S3_Util!Q3*Weighting!H17</f>
        <v>-8.0353430177549645E-2</v>
      </c>
      <c r="I3" s="6">
        <f>+TUM_default_S3_Util!B3*Weighting!I2+TUM_default_S3_Util!C3*Weighting!I3+TUM_default_S3_Util!D3*Weighting!I4+TUM_default_S3_Util!E3*Weighting!I5+TUM_default_S3_Util!F3*Weighting!I6+TUM_default_S3_Util!G3*Weighting!I7+TUM_default_S3_Util!H3*Weighting!I8+TUM_default_S3_Util!I3*Weighting!I9+TUM_default_S3_Util!J3*Weighting!I10+TUM_default_S3_Util!K3*Weighting!I11+TUM_default_S3_Util!L3*Weighting!I12+TUM_default_S3_Util!M3*Weighting!I13+TUM_default_S3_Util!N3*Weighting!I14+TUM_default_S3_Util!O3*Weighting!I15+TUM_default_S3_Util!P3*Weighting!I16+TUM_default_S3_Util!Q3*Weighting!I17</f>
        <v>-6.9115480527888296E-2</v>
      </c>
      <c r="J3" s="6">
        <f>+TUM_default_S3_Util!B3*Weighting!J2+TUM_default_S3_Util!C3*Weighting!J3+TUM_default_S3_Util!D3*Weighting!J4+TUM_default_S3_Util!E3*Weighting!J5+TUM_default_S3_Util!F3*Weighting!J6+TUM_default_S3_Util!G3*Weighting!J7+TUM_default_S3_Util!H3*Weighting!J8+TUM_default_S3_Util!I3*Weighting!J9+TUM_default_S3_Util!J3*Weighting!J10+TUM_default_S3_Util!K3*Weighting!J11+TUM_default_S3_Util!L3*Weighting!J12+TUM_default_S3_Util!M3*Weighting!J13+TUM_default_S3_Util!N3*Weighting!J14+TUM_default_S3_Util!O3*Weighting!J15+TUM_default_S3_Util!P3*Weighting!J16+TUM_default_S3_Util!Q3*Weighting!J17</f>
        <v>-6.2964075098227906E-2</v>
      </c>
      <c r="K3" s="6">
        <f>+TUM_default_S3_Util!B3*Weighting!K2+TUM_default_S3_Util!C3*Weighting!K3+TUM_default_S3_Util!D3*Weighting!K4+TUM_default_S3_Util!E3*Weighting!K5+TUM_default_S3_Util!F3*Weighting!K6+TUM_default_S3_Util!G3*Weighting!K7+TUM_default_S3_Util!H3*Weighting!K8+TUM_default_S3_Util!I3*Weighting!K9+TUM_default_S3_Util!J3*Weighting!K10+TUM_default_S3_Util!K3*Weighting!K11+TUM_default_S3_Util!L3*Weighting!K12+TUM_default_S3_Util!M3*Weighting!K13+TUM_default_S3_Util!N3*Weighting!K14+TUM_default_S3_Util!O3*Weighting!K15+TUM_default_S3_Util!P3*Weighting!K16+TUM_default_S3_Util!Q3*Weighting!K17</f>
        <v>-6.7106687355199632E-2</v>
      </c>
      <c r="L3" s="6">
        <f>+TUM_default_S3_Util!B3*Weighting!L2+TUM_default_S3_Util!C3*Weighting!L3+TUM_default_S3_Util!D3*Weighting!L4+TUM_default_S3_Util!E3*Weighting!L5+TUM_default_S3_Util!F3*Weighting!L6+TUM_default_S3_Util!G3*Weighting!L7+TUM_default_S3_Util!H3*Weighting!L8+TUM_default_S3_Util!I3*Weighting!L9+TUM_default_S3_Util!J3*Weighting!L10+TUM_default_S3_Util!K3*Weighting!L11+TUM_default_S3_Util!L3*Weighting!L12+TUM_default_S3_Util!M3*Weighting!L13+TUM_default_S3_Util!N3*Weighting!L14+TUM_default_S3_Util!O3*Weighting!L15+TUM_default_S3_Util!P3*Weighting!L16+TUM_default_S3_Util!Q3*Weighting!L17</f>
        <v>-0.1493227938942874</v>
      </c>
      <c r="M3" s="6">
        <f>+TUM_default_S3_Util!B3*Weighting!M2+TUM_default_S3_Util!C3*Weighting!M3+TUM_default_S3_Util!D3*Weighting!M4+TUM_default_S3_Util!E3*Weighting!M5+TUM_default_S3_Util!F3*Weighting!M6+TUM_default_S3_Util!G3*Weighting!M7+TUM_default_S3_Util!H3*Weighting!M8+TUM_default_S3_Util!I3*Weighting!M9+TUM_default_S3_Util!J3*Weighting!M10+TUM_default_S3_Util!K3*Weighting!M11+TUM_default_S3_Util!L3*Weighting!M12+TUM_default_S3_Util!M3*Weighting!M13+TUM_default_S3_Util!N3*Weighting!M14+TUM_default_S3_Util!O3*Weighting!M15+TUM_default_S3_Util!P3*Weighting!M16+TUM_default_S3_Util!Q3*Weighting!M17</f>
        <v>-5.5013436866196783E-3</v>
      </c>
      <c r="N3" s="6">
        <f>+TUM_default_S3_Util!B3*Weighting!N2+TUM_default_S3_Util!C3*Weighting!N3+TUM_default_S3_Util!D3*Weighting!N4+TUM_default_S3_Util!E3*Weighting!N5+TUM_default_S3_Util!F3*Weighting!N6+TUM_default_S3_Util!G3*Weighting!N7+TUM_default_S3_Util!H3*Weighting!N8+TUM_default_S3_Util!I3*Weighting!N9+TUM_default_S3_Util!J3*Weighting!N10+TUM_default_S3_Util!K3*Weighting!N11+TUM_default_S3_Util!L3*Weighting!N12+TUM_default_S3_Util!M3*Weighting!N13+TUM_default_S3_Util!N3*Weighting!N14+TUM_default_S3_Util!O3*Weighting!N15+TUM_default_S3_Util!P3*Weighting!N16+TUM_default_S3_Util!Q3*Weighting!N17</f>
        <v>-0.30305249340437157</v>
      </c>
      <c r="O3" s="6">
        <f>+TUM_default_S3_Util!B3*Weighting!O2+TUM_default_S3_Util!C3*Weighting!O3+TUM_default_S3_Util!D3*Weighting!O4+TUM_default_S3_Util!E3*Weighting!O5+TUM_default_S3_Util!F3*Weighting!O6+TUM_default_S3_Util!G3*Weighting!O7+TUM_default_S3_Util!H3*Weighting!O8+TUM_default_S3_Util!I3*Weighting!O9+TUM_default_S3_Util!J3*Weighting!O10+TUM_default_S3_Util!K3*Weighting!O11+TUM_default_S3_Util!L3*Weighting!O12+TUM_default_S3_Util!M3*Weighting!O13+TUM_default_S3_Util!N3*Weighting!O14+TUM_default_S3_Util!O3*Weighting!O15+TUM_default_S3_Util!P3*Weighting!O16+TUM_default_S3_Util!Q3*Weighting!O17</f>
        <v>-6.1010471208780524E-2</v>
      </c>
      <c r="P3" s="6">
        <f>+TUM_default_S3_Util!B3*Weighting!P2+TUM_default_S3_Util!C3*Weighting!P3+TUM_default_S3_Util!D3*Weighting!P4+TUM_default_S3_Util!E3*Weighting!P5+TUM_default_S3_Util!F3*Weighting!P6+TUM_default_S3_Util!G3*Weighting!P7+TUM_default_S3_Util!H3*Weighting!P8+TUM_default_S3_Util!I3*Weighting!P9+TUM_default_S3_Util!J3*Weighting!P10+TUM_default_S3_Util!K3*Weighting!P11+TUM_default_S3_Util!L3*Weighting!P12+TUM_default_S3_Util!M3*Weighting!P13+TUM_default_S3_Util!N3*Weighting!P14+TUM_default_S3_Util!O3*Weighting!P15+TUM_default_S3_Util!P3*Weighting!P16+TUM_default_S3_Util!Q3*Weighting!P17</f>
        <v>-1.803120145404281E-2</v>
      </c>
      <c r="Q3" s="6">
        <f>+TUM_default_S3_Util!B3*Weighting!Q2+TUM_default_S3_Util!C3*Weighting!Q3+TUM_default_S3_Util!D3*Weighting!Q4+TUM_default_S3_Util!E3*Weighting!Q5+TUM_default_S3_Util!F3*Weighting!Q6+TUM_default_S3_Util!G3*Weighting!Q7+TUM_default_S3_Util!H3*Weighting!Q8+TUM_default_S3_Util!I3*Weighting!Q9+TUM_default_S3_Util!J3*Weighting!Q10+TUM_default_S3_Util!K3*Weighting!Q11+TUM_default_S3_Util!L3*Weighting!Q12+TUM_default_S3_Util!M3*Weighting!Q13+TUM_default_S3_Util!N3*Weighting!Q14+TUM_default_S3_Util!O3*Weighting!Q15+TUM_default_S3_Util!P3*Weighting!Q16+TUM_default_S3_Util!Q3*Weighting!Q17</f>
        <v>-3.0673088548878345E-3</v>
      </c>
      <c r="R3" s="6">
        <f>+TUM_default_S3_Util!B3*Weighting!R2+TUM_default_S3_Util!C3*Weighting!R3+TUM_default_S3_Util!D3*Weighting!R4+TUM_default_S3_Util!E3*Weighting!R5+TUM_default_S3_Util!F3*Weighting!R6+TUM_default_S3_Util!G3*Weighting!R7+TUM_default_S3_Util!H3*Weighting!R8+TUM_default_S3_Util!I3*Weighting!R9+TUM_default_S3_Util!J3*Weighting!R10+TUM_default_S3_Util!K3*Weighting!R11+TUM_default_S3_Util!L3*Weighting!R12+TUM_default_S3_Util!M3*Weighting!R13+TUM_default_S3_Util!N3*Weighting!R14+TUM_default_S3_Util!O3*Weighting!R15+TUM_default_S3_Util!P3*Weighting!R16+TUM_default_S3_Util!Q3*Weighting!R17</f>
        <v>-5.3250647795634001E-2</v>
      </c>
      <c r="S3" s="6">
        <f>+TUM_default_S3_Util!B3*Weighting!S2+TUM_default_S3_Util!C3*Weighting!S3+TUM_default_S3_Util!D3*Weighting!S4+TUM_default_S3_Util!E3*Weighting!S5+TUM_default_S3_Util!F3*Weighting!S6+TUM_default_S3_Util!G3*Weighting!S7+TUM_default_S3_Util!H3*Weighting!S8+TUM_default_S3_Util!I3*Weighting!S9+TUM_default_S3_Util!J3*Weighting!S10+TUM_default_S3_Util!K3*Weighting!S11+TUM_default_S3_Util!L3*Weighting!S12+TUM_default_S3_Util!M3*Weighting!S13+TUM_default_S3_Util!N3*Weighting!S14+TUM_default_S3_Util!O3*Weighting!S15+TUM_default_S3_Util!P3*Weighting!S16+TUM_default_S3_Util!Q3*Weighting!S17</f>
        <v>-3.8599616851590274E-2</v>
      </c>
      <c r="T3" s="6">
        <f>+TUM_default_S3_Util!B3*Weighting!T2+TUM_default_S3_Util!C3*Weighting!T3+TUM_default_S3_Util!D3*Weighting!T4+TUM_default_S3_Util!E3*Weighting!T5+TUM_default_S3_Util!F3*Weighting!T6+TUM_default_S3_Util!G3*Weighting!T7+TUM_default_S3_Util!H3*Weighting!T8+TUM_default_S3_Util!I3*Weighting!T9+TUM_default_S3_Util!J3*Weighting!T10+TUM_default_S3_Util!K3*Weighting!T11+TUM_default_S3_Util!L3*Weighting!T12+TUM_default_S3_Util!M3*Weighting!T13+TUM_default_S3_Util!N3*Weighting!T14+TUM_default_S3_Util!O3*Weighting!T15+TUM_default_S3_Util!P3*Weighting!T16+TUM_default_S3_Util!Q3*Weighting!T17</f>
        <v>-4.4789911736316003E-2</v>
      </c>
      <c r="U3" s="6">
        <f>+TUM_default_S3_Util!B3*Weighting!U2+TUM_default_S3_Util!C3*Weighting!U3+TUM_default_S3_Util!D3*Weighting!U4+TUM_default_S3_Util!E3*Weighting!U5+TUM_default_S3_Util!F3*Weighting!U6+TUM_default_S3_Util!G3*Weighting!U7+TUM_default_S3_Util!H3*Weighting!U8+TUM_default_S3_Util!I3*Weighting!U9+TUM_default_S3_Util!J3*Weighting!U10+TUM_default_S3_Util!K3*Weighting!U11+TUM_default_S3_Util!L3*Weighting!U12+TUM_default_S3_Util!M3*Weighting!U13+TUM_default_S3_Util!N3*Weighting!U14+TUM_default_S3_Util!O3*Weighting!U15+TUM_default_S3_Util!P3*Weighting!U16+TUM_default_S3_Util!Q3*Weighting!U17</f>
        <v>-1.8116908820802986E-2</v>
      </c>
      <c r="V3" s="6">
        <f>+TUM_default_S3_Util!B3*Weighting!V2+TUM_default_S3_Util!C3*Weighting!V3+TUM_default_S3_Util!D3*Weighting!V4+TUM_default_S3_Util!E3*Weighting!V5+TUM_default_S3_Util!F3*Weighting!V6+TUM_default_S3_Util!G3*Weighting!V7+TUM_default_S3_Util!H3*Weighting!V8+TUM_default_S3_Util!I3*Weighting!V9+TUM_default_S3_Util!J3*Weighting!V10+TUM_default_S3_Util!K3*Weighting!V11+TUM_default_S3_Util!L3*Weighting!V12+TUM_default_S3_Util!M3*Weighting!V13+TUM_default_S3_Util!N3*Weighting!V14+TUM_default_S3_Util!O3*Weighting!V15+TUM_default_S3_Util!P3*Weighting!V16+TUM_default_S3_Util!Q3*Weighting!V17</f>
        <v>-2.4693829149240652E-2</v>
      </c>
      <c r="W3" s="6">
        <f>+TUM_default_S3_Util!B3*Weighting!W2+TUM_default_S3_Util!C3*Weighting!W3+TUM_default_S3_Util!D3*Weighting!W4+TUM_default_S3_Util!E3*Weighting!W5+TUM_default_S3_Util!F3*Weighting!W6+TUM_default_S3_Util!G3*Weighting!W7+TUM_default_S3_Util!H3*Weighting!W8+TUM_default_S3_Util!I3*Weighting!W9+TUM_default_S3_Util!J3*Weighting!W10+TUM_default_S3_Util!K3*Weighting!W11+TUM_default_S3_Util!L3*Weighting!W12+TUM_default_S3_Util!M3*Weighting!W13+TUM_default_S3_Util!N3*Weighting!W14+TUM_default_S3_Util!O3*Weighting!W15+TUM_default_S3_Util!P3*Weighting!W16+TUM_default_S3_Util!Q3*Weighting!W17</f>
        <v>-1.8095471744309147E-2</v>
      </c>
      <c r="X3" s="6">
        <f>+TUM_default_S3_Util!B3*Weighting!X2+TUM_default_S3_Util!C3*Weighting!X3+TUM_default_S3_Util!D3*Weighting!X4+TUM_default_S3_Util!E3*Weighting!X5+TUM_default_S3_Util!F3*Weighting!X6+TUM_default_S3_Util!G3*Weighting!X7+TUM_default_S3_Util!H3*Weighting!X8+TUM_default_S3_Util!I3*Weighting!X9+TUM_default_S3_Util!J3*Weighting!X10+TUM_default_S3_Util!K3*Weighting!X11+TUM_default_S3_Util!L3*Weighting!X12+TUM_default_S3_Util!M3*Weighting!X13+TUM_default_S3_Util!N3*Weighting!X14+TUM_default_S3_Util!O3*Weighting!X15+TUM_default_S3_Util!P3*Weighting!X16+TUM_default_S3_Util!Q3*Weighting!X17</f>
        <v>-2.4666931156818875E-3</v>
      </c>
      <c r="Y3" s="6">
        <f>+TUM_default_S3_Util!B3*Weighting!Y2+TUM_default_S3_Util!C3*Weighting!Y3+TUM_default_S3_Util!D3*Weighting!Y4+TUM_default_S3_Util!E3*Weighting!Y5+TUM_default_S3_Util!F3*Weighting!Y6+TUM_default_S3_Util!G3*Weighting!Y7+TUM_default_S3_Util!H3*Weighting!Y8+TUM_default_S3_Util!I3*Weighting!Y9+TUM_default_S3_Util!J3*Weighting!Y10+TUM_default_S3_Util!K3*Weighting!Y11+TUM_default_S3_Util!L3*Weighting!Y12+TUM_default_S3_Util!M3*Weighting!Y13+TUM_default_S3_Util!N3*Weighting!Y14+TUM_default_S3_Util!O3*Weighting!Y15+TUM_default_S3_Util!P3*Weighting!Y16+TUM_default_S3_Util!Q3*Weighting!Y17</f>
        <v>-1.8858576763964047E-2</v>
      </c>
      <c r="Z3" s="6">
        <f>+TUM_default_S3_Util!B3*Weighting!Z2+TUM_default_S3_Util!C3*Weighting!Z3+TUM_default_S3_Util!D3*Weighting!Z4+TUM_default_S3_Util!E3*Weighting!Z5+TUM_default_S3_Util!F3*Weighting!Z6+TUM_default_S3_Util!G3*Weighting!Z7+TUM_default_S3_Util!H3*Weighting!Z8+TUM_default_S3_Util!I3*Weighting!Z9+TUM_default_S3_Util!J3*Weighting!Z10+TUM_default_S3_Util!K3*Weighting!Z11+TUM_default_S3_Util!L3*Weighting!Z12+TUM_default_S3_Util!M3*Weighting!Z13+TUM_default_S3_Util!N3*Weighting!Z14+TUM_default_S3_Util!O3*Weighting!Z15+TUM_default_S3_Util!P3*Weighting!Z16+TUM_default_S3_Util!Q3*Weighting!Z17</f>
        <v>-2.0466585954333913E-2</v>
      </c>
      <c r="AA3" s="6">
        <f>+TUM_default_S3_Util!B3*Weighting!AA2+TUM_default_S3_Util!C3*Weighting!AA3+TUM_default_S3_Util!D3*Weighting!AA4+TUM_default_S3_Util!E3*Weighting!AA5+TUM_default_S3_Util!F3*Weighting!AA6+TUM_default_S3_Util!G3*Weighting!AA7+TUM_default_S3_Util!H3*Weighting!AA8+TUM_default_S3_Util!I3*Weighting!AA9+TUM_default_S3_Util!J3*Weighting!AA10+TUM_default_S3_Util!K3*Weighting!AA11+TUM_default_S3_Util!L3*Weighting!AA12+TUM_default_S3_Util!M3*Weighting!AA13+TUM_default_S3_Util!N3*Weighting!AA14+TUM_default_S3_Util!O3*Weighting!AA15+TUM_default_S3_Util!P3*Weighting!AA16+TUM_default_S3_Util!Q3*Weighting!AA17</f>
        <v>-0.32138617286043519</v>
      </c>
    </row>
    <row r="4" spans="1:27" x14ac:dyDescent="0.35">
      <c r="A4" s="5" t="s">
        <v>3</v>
      </c>
      <c r="B4" s="6">
        <f ca="1">+TUM_default_S3_Util!B4*Weighting!B2+TUM_default_S3_Util!C4*Weighting!B3+TUM_default_S3_Util!D4*Weighting!B4+TUM_default_S3_Util!E4*Weighting!B5+TUM_default_S3_Util!F4*Weighting!B6+TUM_default_S3_Util!G4*Weighting!B7+TUM_default_S3_Util!H4*Weighting!B8+TUM_default_S3_Util!I4*Weighting!B9+TUM_default_S3_Util!J4*Weighting!B10+TUM_default_S3_Util!K4*Weighting!B11+TUM_default_S3_Util!L4*Weighting!B12+TUM_default_S3_Util!M4*Weighting!B13+TUM_default_S3_Util!N4*Weighting!B14+TUM_default_S3_Util!O4*Weighting!B15+TUM_default_S3_Util!P4*Weighting!B16+TUM_default_S3_Util!Q4*Weighting!B17</f>
        <v>0</v>
      </c>
      <c r="C4" s="6">
        <f ca="1">+TUM_default_S3_Util!B4*Weighting!C2+TUM_default_S3_Util!C4*Weighting!C3+TUM_default_S3_Util!D4*Weighting!C4+TUM_default_S3_Util!E4*Weighting!C5+TUM_default_S3_Util!F4*Weighting!C6+TUM_default_S3_Util!G4*Weighting!C7+TUM_default_S3_Util!H4*Weighting!C8+TUM_default_S3_Util!I4*Weighting!C9+TUM_default_S3_Util!J4*Weighting!C10+TUM_default_S3_Util!K4*Weighting!C11+TUM_default_S3_Util!L4*Weighting!C12+TUM_default_S3_Util!M4*Weighting!C13+TUM_default_S3_Util!N4*Weighting!C14+TUM_default_S3_Util!O4*Weighting!C15+TUM_default_S3_Util!P4*Weighting!C16+TUM_default_S3_Util!Q4*Weighting!C17</f>
        <v>0</v>
      </c>
      <c r="D4" s="6">
        <f ca="1">+TUM_default_S3_Util!B4*Weighting!D2+TUM_default_S3_Util!C4*Weighting!D3+TUM_default_S3_Util!D4*Weighting!D4+TUM_default_S3_Util!E4*Weighting!D5+TUM_default_S3_Util!F4*Weighting!D6+TUM_default_S3_Util!G4*Weighting!D7+TUM_default_S3_Util!H4*Weighting!D8+TUM_default_S3_Util!I4*Weighting!D9+TUM_default_S3_Util!J4*Weighting!D10+TUM_default_S3_Util!K4*Weighting!D11+TUM_default_S3_Util!L4*Weighting!D12+TUM_default_S3_Util!M4*Weighting!D13+TUM_default_S3_Util!N4*Weighting!D14+TUM_default_S3_Util!O4*Weighting!D15+TUM_default_S3_Util!P4*Weighting!D16+TUM_default_S3_Util!Q4*Weighting!D17</f>
        <v>0</v>
      </c>
      <c r="E4" s="6">
        <f ca="1">+TUM_default_S3_Util!B4*Weighting!E2+TUM_default_S3_Util!C4*Weighting!E3+TUM_default_S3_Util!D4*Weighting!E4+TUM_default_S3_Util!E4*Weighting!E5+TUM_default_S3_Util!F4*Weighting!E6+TUM_default_S3_Util!G4*Weighting!E7+TUM_default_S3_Util!H4*Weighting!E8+TUM_default_S3_Util!I4*Weighting!E9+TUM_default_S3_Util!J4*Weighting!E10+TUM_default_S3_Util!K4*Weighting!E11+TUM_default_S3_Util!L4*Weighting!E12+TUM_default_S3_Util!M4*Weighting!E13+TUM_default_S3_Util!N4*Weighting!E14+TUM_default_S3_Util!O4*Weighting!E15+TUM_default_S3_Util!P4*Weighting!E16+TUM_default_S3_Util!Q4*Weighting!E17</f>
        <v>0</v>
      </c>
      <c r="F4" s="6">
        <f ca="1">+TUM_default_S3_Util!B4*Weighting!F2+TUM_default_S3_Util!C4*Weighting!F3+TUM_default_S3_Util!D4*Weighting!F4+TUM_default_S3_Util!E4*Weighting!F5+TUM_default_S3_Util!F4*Weighting!F6+TUM_default_S3_Util!G4*Weighting!F7+TUM_default_S3_Util!H4*Weighting!F8+TUM_default_S3_Util!I4*Weighting!F9+TUM_default_S3_Util!J4*Weighting!F10+TUM_default_S3_Util!K4*Weighting!F11+TUM_default_S3_Util!L4*Weighting!F12+TUM_default_S3_Util!M4*Weighting!F13+TUM_default_S3_Util!N4*Weighting!F14+TUM_default_S3_Util!O4*Weighting!F15+TUM_default_S3_Util!P4*Weighting!F16+TUM_default_S3_Util!Q4*Weighting!F17</f>
        <v>0</v>
      </c>
      <c r="G4" s="6">
        <f>+TUM_default_S3_Util!B4*Weighting!G2+TUM_default_S3_Util!C4*Weighting!G3+TUM_default_S3_Util!D4*Weighting!G4+TUM_default_S3_Util!E4*Weighting!G5+TUM_default_S3_Util!F4*Weighting!G6+TUM_default_S3_Util!G4*Weighting!G7+TUM_default_S3_Util!H4*Weighting!G8+TUM_default_S3_Util!I4*Weighting!G9+TUM_default_S3_Util!J4*Weighting!G10+TUM_default_S3_Util!K4*Weighting!G11+TUM_default_S3_Util!L4*Weighting!G12+TUM_default_S3_Util!M4*Weighting!G13+TUM_default_S3_Util!N4*Weighting!G14+TUM_default_S3_Util!O4*Weighting!G15+TUM_default_S3_Util!P4*Weighting!G16+TUM_default_S3_Util!Q4*Weighting!G17</f>
        <v>0</v>
      </c>
      <c r="H4" s="6">
        <f>+TUM_default_S3_Util!B4*Weighting!H2+TUM_default_S3_Util!C4*Weighting!H3+TUM_default_S3_Util!D4*Weighting!H4+TUM_default_S3_Util!E4*Weighting!H5+TUM_default_S3_Util!F4*Weighting!H6+TUM_default_S3_Util!G4*Weighting!H7+TUM_default_S3_Util!H4*Weighting!H8+TUM_default_S3_Util!I4*Weighting!H9+TUM_default_S3_Util!J4*Weighting!H10+TUM_default_S3_Util!K4*Weighting!H11+TUM_default_S3_Util!L4*Weighting!H12+TUM_default_S3_Util!M4*Weighting!H13+TUM_default_S3_Util!N4*Weighting!H14+TUM_default_S3_Util!O4*Weighting!H15+TUM_default_S3_Util!P4*Weighting!H16+TUM_default_S3_Util!Q4*Weighting!H17</f>
        <v>0</v>
      </c>
      <c r="I4" s="6">
        <f>+TUM_default_S3_Util!B4*Weighting!I2+TUM_default_S3_Util!C4*Weighting!I3+TUM_default_S3_Util!D4*Weighting!I4+TUM_default_S3_Util!E4*Weighting!I5+TUM_default_S3_Util!F4*Weighting!I6+TUM_default_S3_Util!G4*Weighting!I7+TUM_default_S3_Util!H4*Weighting!I8+TUM_default_S3_Util!I4*Weighting!I9+TUM_default_S3_Util!J4*Weighting!I10+TUM_default_S3_Util!K4*Weighting!I11+TUM_default_S3_Util!L4*Weighting!I12+TUM_default_S3_Util!M4*Weighting!I13+TUM_default_S3_Util!N4*Weighting!I14+TUM_default_S3_Util!O4*Weighting!I15+TUM_default_S3_Util!P4*Weighting!I16+TUM_default_S3_Util!Q4*Weighting!I17</f>
        <v>0</v>
      </c>
      <c r="J4" s="6">
        <f>+TUM_default_S3_Util!B4*Weighting!J2+TUM_default_S3_Util!C4*Weighting!J3+TUM_default_S3_Util!D4*Weighting!J4+TUM_default_S3_Util!E4*Weighting!J5+TUM_default_S3_Util!F4*Weighting!J6+TUM_default_S3_Util!G4*Weighting!J7+TUM_default_S3_Util!H4*Weighting!J8+TUM_default_S3_Util!I4*Weighting!J9+TUM_default_S3_Util!J4*Weighting!J10+TUM_default_S3_Util!K4*Weighting!J11+TUM_default_S3_Util!L4*Weighting!J12+TUM_default_S3_Util!M4*Weighting!J13+TUM_default_S3_Util!N4*Weighting!J14+TUM_default_S3_Util!O4*Weighting!J15+TUM_default_S3_Util!P4*Weighting!J16+TUM_default_S3_Util!Q4*Weighting!J17</f>
        <v>0</v>
      </c>
      <c r="K4" s="6">
        <f>+TUM_default_S3_Util!B4*Weighting!K2+TUM_default_S3_Util!C4*Weighting!K3+TUM_default_S3_Util!D4*Weighting!K4+TUM_default_S3_Util!E4*Weighting!K5+TUM_default_S3_Util!F4*Weighting!K6+TUM_default_S3_Util!G4*Weighting!K7+TUM_default_S3_Util!H4*Weighting!K8+TUM_default_S3_Util!I4*Weighting!K9+TUM_default_S3_Util!J4*Weighting!K10+TUM_default_S3_Util!K4*Weighting!K11+TUM_default_S3_Util!L4*Weighting!K12+TUM_default_S3_Util!M4*Weighting!K13+TUM_default_S3_Util!N4*Weighting!K14+TUM_default_S3_Util!O4*Weighting!K15+TUM_default_S3_Util!P4*Weighting!K16+TUM_default_S3_Util!Q4*Weighting!K17</f>
        <v>0</v>
      </c>
      <c r="L4" s="6">
        <f>+TUM_default_S3_Util!B4*Weighting!L2+TUM_default_S3_Util!C4*Weighting!L3+TUM_default_S3_Util!D4*Weighting!L4+TUM_default_S3_Util!E4*Weighting!L5+TUM_default_S3_Util!F4*Weighting!L6+TUM_default_S3_Util!G4*Weighting!L7+TUM_default_S3_Util!H4*Weighting!L8+TUM_default_S3_Util!I4*Weighting!L9+TUM_default_S3_Util!J4*Weighting!L10+TUM_default_S3_Util!K4*Weighting!L11+TUM_default_S3_Util!L4*Weighting!L12+TUM_default_S3_Util!M4*Weighting!L13+TUM_default_S3_Util!N4*Weighting!L14+TUM_default_S3_Util!O4*Weighting!L15+TUM_default_S3_Util!P4*Weighting!L16+TUM_default_S3_Util!Q4*Weighting!L17</f>
        <v>0</v>
      </c>
      <c r="M4" s="6">
        <f>+TUM_default_S3_Util!B4*Weighting!M2+TUM_default_S3_Util!C4*Weighting!M3+TUM_default_S3_Util!D4*Weighting!M4+TUM_default_S3_Util!E4*Weighting!M5+TUM_default_S3_Util!F4*Weighting!M6+TUM_default_S3_Util!G4*Weighting!M7+TUM_default_S3_Util!H4*Weighting!M8+TUM_default_S3_Util!I4*Weighting!M9+TUM_default_S3_Util!J4*Weighting!M10+TUM_default_S3_Util!K4*Weighting!M11+TUM_default_S3_Util!L4*Weighting!M12+TUM_default_S3_Util!M4*Weighting!M13+TUM_default_S3_Util!N4*Weighting!M14+TUM_default_S3_Util!O4*Weighting!M15+TUM_default_S3_Util!P4*Weighting!M16+TUM_default_S3_Util!Q4*Weighting!M17</f>
        <v>0</v>
      </c>
      <c r="N4" s="6">
        <f>+TUM_default_S3_Util!B4*Weighting!N2+TUM_default_S3_Util!C4*Weighting!N3+TUM_default_S3_Util!D4*Weighting!N4+TUM_default_S3_Util!E4*Weighting!N5+TUM_default_S3_Util!F4*Weighting!N6+TUM_default_S3_Util!G4*Weighting!N7+TUM_default_S3_Util!H4*Weighting!N8+TUM_default_S3_Util!I4*Weighting!N9+TUM_default_S3_Util!J4*Weighting!N10+TUM_default_S3_Util!K4*Weighting!N11+TUM_default_S3_Util!L4*Weighting!N12+TUM_default_S3_Util!M4*Weighting!N13+TUM_default_S3_Util!N4*Weighting!N14+TUM_default_S3_Util!O4*Weighting!N15+TUM_default_S3_Util!P4*Weighting!N16+TUM_default_S3_Util!Q4*Weighting!N17</f>
        <v>0</v>
      </c>
      <c r="O4" s="6">
        <f>+TUM_default_S3_Util!B4*Weighting!O2+TUM_default_S3_Util!C4*Weighting!O3+TUM_default_S3_Util!D4*Weighting!O4+TUM_default_S3_Util!E4*Weighting!O5+TUM_default_S3_Util!F4*Weighting!O6+TUM_default_S3_Util!G4*Weighting!O7+TUM_default_S3_Util!H4*Weighting!O8+TUM_default_S3_Util!I4*Weighting!O9+TUM_default_S3_Util!J4*Weighting!O10+TUM_default_S3_Util!K4*Weighting!O11+TUM_default_S3_Util!L4*Weighting!O12+TUM_default_S3_Util!M4*Weighting!O13+TUM_default_S3_Util!N4*Weighting!O14+TUM_default_S3_Util!O4*Weighting!O15+TUM_default_S3_Util!P4*Weighting!O16+TUM_default_S3_Util!Q4*Weighting!O17</f>
        <v>0</v>
      </c>
      <c r="P4" s="6">
        <f>+TUM_default_S3_Util!B4*Weighting!P2+TUM_default_S3_Util!C4*Weighting!P3+TUM_default_S3_Util!D4*Weighting!P4+TUM_default_S3_Util!E4*Weighting!P5+TUM_default_S3_Util!F4*Weighting!P6+TUM_default_S3_Util!G4*Weighting!P7+TUM_default_S3_Util!H4*Weighting!P8+TUM_default_S3_Util!I4*Weighting!P9+TUM_default_S3_Util!J4*Weighting!P10+TUM_default_S3_Util!K4*Weighting!P11+TUM_default_S3_Util!L4*Weighting!P12+TUM_default_S3_Util!M4*Weighting!P13+TUM_default_S3_Util!N4*Weighting!P14+TUM_default_S3_Util!O4*Weighting!P15+TUM_default_S3_Util!P4*Weighting!P16+TUM_default_S3_Util!Q4*Weighting!P17</f>
        <v>0</v>
      </c>
      <c r="Q4" s="6">
        <f>+TUM_default_S3_Util!B4*Weighting!Q2+TUM_default_S3_Util!C4*Weighting!Q3+TUM_default_S3_Util!D4*Weighting!Q4+TUM_default_S3_Util!E4*Weighting!Q5+TUM_default_S3_Util!F4*Weighting!Q6+TUM_default_S3_Util!G4*Weighting!Q7+TUM_default_S3_Util!H4*Weighting!Q8+TUM_default_S3_Util!I4*Weighting!Q9+TUM_default_S3_Util!J4*Weighting!Q10+TUM_default_S3_Util!K4*Weighting!Q11+TUM_default_S3_Util!L4*Weighting!Q12+TUM_default_S3_Util!M4*Weighting!Q13+TUM_default_S3_Util!N4*Weighting!Q14+TUM_default_S3_Util!O4*Weighting!Q15+TUM_default_S3_Util!P4*Weighting!Q16+TUM_default_S3_Util!Q4*Weighting!Q17</f>
        <v>0</v>
      </c>
      <c r="R4" s="6">
        <f>+TUM_default_S3_Util!B4*Weighting!R2+TUM_default_S3_Util!C4*Weighting!R3+TUM_default_S3_Util!D4*Weighting!R4+TUM_default_S3_Util!E4*Weighting!R5+TUM_default_S3_Util!F4*Weighting!R6+TUM_default_S3_Util!G4*Weighting!R7+TUM_default_S3_Util!H4*Weighting!R8+TUM_default_S3_Util!I4*Weighting!R9+TUM_default_S3_Util!J4*Weighting!R10+TUM_default_S3_Util!K4*Weighting!R11+TUM_default_S3_Util!L4*Weighting!R12+TUM_default_S3_Util!M4*Weighting!R13+TUM_default_S3_Util!N4*Weighting!R14+TUM_default_S3_Util!O4*Weighting!R15+TUM_default_S3_Util!P4*Weighting!R16+TUM_default_S3_Util!Q4*Weighting!R17</f>
        <v>0</v>
      </c>
      <c r="S4" s="6">
        <f>+TUM_default_S3_Util!B4*Weighting!S2+TUM_default_S3_Util!C4*Weighting!S3+TUM_default_S3_Util!D4*Weighting!S4+TUM_default_S3_Util!E4*Weighting!S5+TUM_default_S3_Util!F4*Weighting!S6+TUM_default_S3_Util!G4*Weighting!S7+TUM_default_S3_Util!H4*Weighting!S8+TUM_default_S3_Util!I4*Weighting!S9+TUM_default_S3_Util!J4*Weighting!S10+TUM_default_S3_Util!K4*Weighting!S11+TUM_default_S3_Util!L4*Weighting!S12+TUM_default_S3_Util!M4*Weighting!S13+TUM_default_S3_Util!N4*Weighting!S14+TUM_default_S3_Util!O4*Weighting!S15+TUM_default_S3_Util!P4*Weighting!S16+TUM_default_S3_Util!Q4*Weighting!S17</f>
        <v>0</v>
      </c>
      <c r="T4" s="6">
        <f>+TUM_default_S3_Util!B4*Weighting!T2+TUM_default_S3_Util!C4*Weighting!T3+TUM_default_S3_Util!D4*Weighting!T4+TUM_default_S3_Util!E4*Weighting!T5+TUM_default_S3_Util!F4*Weighting!T6+TUM_default_S3_Util!G4*Weighting!T7+TUM_default_S3_Util!H4*Weighting!T8+TUM_default_S3_Util!I4*Weighting!T9+TUM_default_S3_Util!J4*Weighting!T10+TUM_default_S3_Util!K4*Weighting!T11+TUM_default_S3_Util!L4*Weighting!T12+TUM_default_S3_Util!M4*Weighting!T13+TUM_default_S3_Util!N4*Weighting!T14+TUM_default_S3_Util!O4*Weighting!T15+TUM_default_S3_Util!P4*Weighting!T16+TUM_default_S3_Util!Q4*Weighting!T17</f>
        <v>0</v>
      </c>
      <c r="U4" s="6">
        <f>+TUM_default_S3_Util!B4*Weighting!U2+TUM_default_S3_Util!C4*Weighting!U3+TUM_default_S3_Util!D4*Weighting!U4+TUM_default_S3_Util!E4*Weighting!U5+TUM_default_S3_Util!F4*Weighting!U6+TUM_default_S3_Util!G4*Weighting!U7+TUM_default_S3_Util!H4*Weighting!U8+TUM_default_S3_Util!I4*Weighting!U9+TUM_default_S3_Util!J4*Weighting!U10+TUM_default_S3_Util!K4*Weighting!U11+TUM_default_S3_Util!L4*Weighting!U12+TUM_default_S3_Util!M4*Weighting!U13+TUM_default_S3_Util!N4*Weighting!U14+TUM_default_S3_Util!O4*Weighting!U15+TUM_default_S3_Util!P4*Weighting!U16+TUM_default_S3_Util!Q4*Weighting!U17</f>
        <v>0</v>
      </c>
      <c r="V4" s="6">
        <f>+TUM_default_S3_Util!B4*Weighting!V2+TUM_default_S3_Util!C4*Weighting!V3+TUM_default_S3_Util!D4*Weighting!V4+TUM_default_S3_Util!E4*Weighting!V5+TUM_default_S3_Util!F4*Weighting!V6+TUM_default_S3_Util!G4*Weighting!V7+TUM_default_S3_Util!H4*Weighting!V8+TUM_default_S3_Util!I4*Weighting!V9+TUM_default_S3_Util!J4*Weighting!V10+TUM_default_S3_Util!K4*Weighting!V11+TUM_default_S3_Util!L4*Weighting!V12+TUM_default_S3_Util!M4*Weighting!V13+TUM_default_S3_Util!N4*Weighting!V14+TUM_default_S3_Util!O4*Weighting!V15+TUM_default_S3_Util!P4*Weighting!V16+TUM_default_S3_Util!Q4*Weighting!V17</f>
        <v>0</v>
      </c>
      <c r="W4" s="6">
        <f>+TUM_default_S3_Util!B4*Weighting!W2+TUM_default_S3_Util!C4*Weighting!W3+TUM_default_S3_Util!D4*Weighting!W4+TUM_default_S3_Util!E4*Weighting!W5+TUM_default_S3_Util!F4*Weighting!W6+TUM_default_S3_Util!G4*Weighting!W7+TUM_default_S3_Util!H4*Weighting!W8+TUM_default_S3_Util!I4*Weighting!W9+TUM_default_S3_Util!J4*Weighting!W10+TUM_default_S3_Util!K4*Weighting!W11+TUM_default_S3_Util!L4*Weighting!W12+TUM_default_S3_Util!M4*Weighting!W13+TUM_default_S3_Util!N4*Weighting!W14+TUM_default_S3_Util!O4*Weighting!W15+TUM_default_S3_Util!P4*Weighting!W16+TUM_default_S3_Util!Q4*Weighting!W17</f>
        <v>0</v>
      </c>
      <c r="X4" s="6">
        <f>+TUM_default_S3_Util!B4*Weighting!X2+TUM_default_S3_Util!C4*Weighting!X3+TUM_default_S3_Util!D4*Weighting!X4+TUM_default_S3_Util!E4*Weighting!X5+TUM_default_S3_Util!F4*Weighting!X6+TUM_default_S3_Util!G4*Weighting!X7+TUM_default_S3_Util!H4*Weighting!X8+TUM_default_S3_Util!I4*Weighting!X9+TUM_default_S3_Util!J4*Weighting!X10+TUM_default_S3_Util!K4*Weighting!X11+TUM_default_S3_Util!L4*Weighting!X12+TUM_default_S3_Util!M4*Weighting!X13+TUM_default_S3_Util!N4*Weighting!X14+TUM_default_S3_Util!O4*Weighting!X15+TUM_default_S3_Util!P4*Weighting!X16+TUM_default_S3_Util!Q4*Weighting!X17</f>
        <v>0</v>
      </c>
      <c r="Y4" s="6">
        <f>+TUM_default_S3_Util!B4*Weighting!Y2+TUM_default_S3_Util!C4*Weighting!Y3+TUM_default_S3_Util!D4*Weighting!Y4+TUM_default_S3_Util!E4*Weighting!Y5+TUM_default_S3_Util!F4*Weighting!Y6+TUM_default_S3_Util!G4*Weighting!Y7+TUM_default_S3_Util!H4*Weighting!Y8+TUM_default_S3_Util!I4*Weighting!Y9+TUM_default_S3_Util!J4*Weighting!Y10+TUM_default_S3_Util!K4*Weighting!Y11+TUM_default_S3_Util!L4*Weighting!Y12+TUM_default_S3_Util!M4*Weighting!Y13+TUM_default_S3_Util!N4*Weighting!Y14+TUM_default_S3_Util!O4*Weighting!Y15+TUM_default_S3_Util!P4*Weighting!Y16+TUM_default_S3_Util!Q4*Weighting!Y17</f>
        <v>0</v>
      </c>
      <c r="Z4" s="6">
        <f>+TUM_default_S3_Util!B4*Weighting!Z2+TUM_default_S3_Util!C4*Weighting!Z3+TUM_default_S3_Util!D4*Weighting!Z4+TUM_default_S3_Util!E4*Weighting!Z5+TUM_default_S3_Util!F4*Weighting!Z6+TUM_default_S3_Util!G4*Weighting!Z7+TUM_default_S3_Util!H4*Weighting!Z8+TUM_default_S3_Util!I4*Weighting!Z9+TUM_default_S3_Util!J4*Weighting!Z10+TUM_default_S3_Util!K4*Weighting!Z11+TUM_default_S3_Util!L4*Weighting!Z12+TUM_default_S3_Util!M4*Weighting!Z13+TUM_default_S3_Util!N4*Weighting!Z14+TUM_default_S3_Util!O4*Weighting!Z15+TUM_default_S3_Util!P4*Weighting!Z16+TUM_default_S3_Util!Q4*Weighting!Z17</f>
        <v>0</v>
      </c>
      <c r="AA4" s="6">
        <f>+TUM_default_S3_Util!B4*Weighting!AA2+TUM_default_S3_Util!C4*Weighting!AA3+TUM_default_S3_Util!D4*Weighting!AA4+TUM_default_S3_Util!E4*Weighting!AA5+TUM_default_S3_Util!F4*Weighting!AA6+TUM_default_S3_Util!G4*Weighting!AA7+TUM_default_S3_Util!H4*Weighting!AA8+TUM_default_S3_Util!I4*Weighting!AA9+TUM_default_S3_Util!J4*Weighting!AA10+TUM_default_S3_Util!K4*Weighting!AA11+TUM_default_S3_Util!L4*Weighting!AA12+TUM_default_S3_Util!M4*Weighting!AA13+TUM_default_S3_Util!N4*Weighting!AA14+TUM_default_S3_Util!O4*Weighting!AA15+TUM_default_S3_Util!P4*Weighting!AA16+TUM_default_S3_Util!Q4*Weighting!AA17</f>
        <v>0</v>
      </c>
    </row>
    <row r="5" spans="1:27" x14ac:dyDescent="0.35">
      <c r="A5" s="5" t="s">
        <v>4</v>
      </c>
      <c r="B5" s="6">
        <f ca="1">+TUM_default_S3_Util!B5*Weighting!B2+TUM_default_S3_Util!C5*Weighting!B3+TUM_default_S3_Util!D5*Weighting!B4+TUM_default_S3_Util!E5*Weighting!B5+TUM_default_S3_Util!F5*Weighting!B6+TUM_default_S3_Util!G5*Weighting!B7+TUM_default_S3_Util!H5*Weighting!B8+TUM_default_S3_Util!I5*Weighting!B9+TUM_default_S3_Util!J5*Weighting!B10+TUM_default_S3_Util!K5*Weighting!B11+TUM_default_S3_Util!L5*Weighting!B12+TUM_default_S3_Util!M5*Weighting!B13+TUM_default_S3_Util!N5*Weighting!B14+TUM_default_S3_Util!O5*Weighting!B15+TUM_default_S3_Util!P5*Weighting!B16+TUM_default_S3_Util!Q5*Weighting!B17</f>
        <v>0</v>
      </c>
      <c r="C5" s="6">
        <f ca="1">+TUM_default_S3_Util!B5*Weighting!C2+TUM_default_S3_Util!C5*Weighting!C3+TUM_default_S3_Util!D5*Weighting!C4+TUM_default_S3_Util!E5*Weighting!C5+TUM_default_S3_Util!F5*Weighting!C6+TUM_default_S3_Util!G5*Weighting!C7+TUM_default_S3_Util!H5*Weighting!C8+TUM_default_S3_Util!I5*Weighting!C9+TUM_default_S3_Util!J5*Weighting!C10+TUM_default_S3_Util!K5*Weighting!C11+TUM_default_S3_Util!L5*Weighting!C12+TUM_default_S3_Util!M5*Weighting!C13+TUM_default_S3_Util!N5*Weighting!C14+TUM_default_S3_Util!O5*Weighting!C15+TUM_default_S3_Util!P5*Weighting!C16+TUM_default_S3_Util!Q5*Weighting!C17</f>
        <v>0</v>
      </c>
      <c r="D5" s="6">
        <f ca="1">+TUM_default_S3_Util!B5*Weighting!D2+TUM_default_S3_Util!C5*Weighting!D3+TUM_default_S3_Util!D5*Weighting!D4+TUM_default_S3_Util!E5*Weighting!D5+TUM_default_S3_Util!F5*Weighting!D6+TUM_default_S3_Util!G5*Weighting!D7+TUM_default_S3_Util!H5*Weighting!D8+TUM_default_S3_Util!I5*Weighting!D9+TUM_default_S3_Util!J5*Weighting!D10+TUM_default_S3_Util!K5*Weighting!D11+TUM_default_S3_Util!L5*Weighting!D12+TUM_default_S3_Util!M5*Weighting!D13+TUM_default_S3_Util!N5*Weighting!D14+TUM_default_S3_Util!O5*Weighting!D15+TUM_default_S3_Util!P5*Weighting!D16+TUM_default_S3_Util!Q5*Weighting!D17</f>
        <v>0</v>
      </c>
      <c r="E5" s="6">
        <f ca="1">+TUM_default_S3_Util!B5*Weighting!E2+TUM_default_S3_Util!C5*Weighting!E3+TUM_default_S3_Util!D5*Weighting!E4+TUM_default_S3_Util!E5*Weighting!E5+TUM_default_S3_Util!F5*Weighting!E6+TUM_default_S3_Util!G5*Weighting!E7+TUM_default_S3_Util!H5*Weighting!E8+TUM_default_S3_Util!I5*Weighting!E9+TUM_default_S3_Util!J5*Weighting!E10+TUM_default_S3_Util!K5*Weighting!E11+TUM_default_S3_Util!L5*Weighting!E12+TUM_default_S3_Util!M5*Weighting!E13+TUM_default_S3_Util!N5*Weighting!E14+TUM_default_S3_Util!O5*Weighting!E15+TUM_default_S3_Util!P5*Weighting!E16+TUM_default_S3_Util!Q5*Weighting!E17</f>
        <v>0</v>
      </c>
      <c r="F5" s="6">
        <f ca="1">+TUM_default_S3_Util!B5*Weighting!F2+TUM_default_S3_Util!C5*Weighting!F3+TUM_default_S3_Util!D5*Weighting!F4+TUM_default_S3_Util!E5*Weighting!F5+TUM_default_S3_Util!F5*Weighting!F6+TUM_default_S3_Util!G5*Weighting!F7+TUM_default_S3_Util!H5*Weighting!F8+TUM_default_S3_Util!I5*Weighting!F9+TUM_default_S3_Util!J5*Weighting!F10+TUM_default_S3_Util!K5*Weighting!F11+TUM_default_S3_Util!L5*Weighting!F12+TUM_default_S3_Util!M5*Weighting!F13+TUM_default_S3_Util!N5*Weighting!F14+TUM_default_S3_Util!O5*Weighting!F15+TUM_default_S3_Util!P5*Weighting!F16+TUM_default_S3_Util!Q5*Weighting!F17</f>
        <v>0</v>
      </c>
      <c r="G5" s="6">
        <f>+TUM_default_S3_Util!B5*Weighting!G2+TUM_default_S3_Util!C5*Weighting!G3+TUM_default_S3_Util!D5*Weighting!G4+TUM_default_S3_Util!E5*Weighting!G5+TUM_default_S3_Util!F5*Weighting!G6+TUM_default_S3_Util!G5*Weighting!G7+TUM_default_S3_Util!H5*Weighting!G8+TUM_default_S3_Util!I5*Weighting!G9+TUM_default_S3_Util!J5*Weighting!G10+TUM_default_S3_Util!K5*Weighting!G11+TUM_default_S3_Util!L5*Weighting!G12+TUM_default_S3_Util!M5*Weighting!G13+TUM_default_S3_Util!N5*Weighting!G14+TUM_default_S3_Util!O5*Weighting!G15+TUM_default_S3_Util!P5*Weighting!G16+TUM_default_S3_Util!Q5*Weighting!G17</f>
        <v>0</v>
      </c>
      <c r="H5" s="6">
        <f>+TUM_default_S3_Util!B5*Weighting!H2+TUM_default_S3_Util!C5*Weighting!H3+TUM_default_S3_Util!D5*Weighting!H4+TUM_default_S3_Util!E5*Weighting!H5+TUM_default_S3_Util!F5*Weighting!H6+TUM_default_S3_Util!G5*Weighting!H7+TUM_default_S3_Util!H5*Weighting!H8+TUM_default_S3_Util!I5*Weighting!H9+TUM_default_S3_Util!J5*Weighting!H10+TUM_default_S3_Util!K5*Weighting!H11+TUM_default_S3_Util!L5*Weighting!H12+TUM_default_S3_Util!M5*Weighting!H13+TUM_default_S3_Util!N5*Weighting!H14+TUM_default_S3_Util!O5*Weighting!H15+TUM_default_S3_Util!P5*Weighting!H16+TUM_default_S3_Util!Q5*Weighting!H17</f>
        <v>0</v>
      </c>
      <c r="I5" s="6">
        <f>+TUM_default_S3_Util!B5*Weighting!I2+TUM_default_S3_Util!C5*Weighting!I3+TUM_default_S3_Util!D5*Weighting!I4+TUM_default_S3_Util!E5*Weighting!I5+TUM_default_S3_Util!F5*Weighting!I6+TUM_default_S3_Util!G5*Weighting!I7+TUM_default_S3_Util!H5*Weighting!I8+TUM_default_S3_Util!I5*Weighting!I9+TUM_default_S3_Util!J5*Weighting!I10+TUM_default_S3_Util!K5*Weighting!I11+TUM_default_S3_Util!L5*Weighting!I12+TUM_default_S3_Util!M5*Weighting!I13+TUM_default_S3_Util!N5*Weighting!I14+TUM_default_S3_Util!O5*Weighting!I15+TUM_default_S3_Util!P5*Weighting!I16+TUM_default_S3_Util!Q5*Weighting!I17</f>
        <v>0</v>
      </c>
      <c r="J5" s="6">
        <f>+TUM_default_S3_Util!B5*Weighting!J2+TUM_default_S3_Util!C5*Weighting!J3+TUM_default_S3_Util!D5*Weighting!J4+TUM_default_S3_Util!E5*Weighting!J5+TUM_default_S3_Util!F5*Weighting!J6+TUM_default_S3_Util!G5*Weighting!J7+TUM_default_S3_Util!H5*Weighting!J8+TUM_default_S3_Util!I5*Weighting!J9+TUM_default_S3_Util!J5*Weighting!J10+TUM_default_S3_Util!K5*Weighting!J11+TUM_default_S3_Util!L5*Weighting!J12+TUM_default_S3_Util!M5*Weighting!J13+TUM_default_S3_Util!N5*Weighting!J14+TUM_default_S3_Util!O5*Weighting!J15+TUM_default_S3_Util!P5*Weighting!J16+TUM_default_S3_Util!Q5*Weighting!J17</f>
        <v>0</v>
      </c>
      <c r="K5" s="6">
        <f>+TUM_default_S3_Util!B5*Weighting!K2+TUM_default_S3_Util!C5*Weighting!K3+TUM_default_S3_Util!D5*Weighting!K4+TUM_default_S3_Util!E5*Weighting!K5+TUM_default_S3_Util!F5*Weighting!K6+TUM_default_S3_Util!G5*Weighting!K7+TUM_default_S3_Util!H5*Weighting!K8+TUM_default_S3_Util!I5*Weighting!K9+TUM_default_S3_Util!J5*Weighting!K10+TUM_default_S3_Util!K5*Weighting!K11+TUM_default_S3_Util!L5*Weighting!K12+TUM_default_S3_Util!M5*Weighting!K13+TUM_default_S3_Util!N5*Weighting!K14+TUM_default_S3_Util!O5*Weighting!K15+TUM_default_S3_Util!P5*Weighting!K16+TUM_default_S3_Util!Q5*Weighting!K17</f>
        <v>0</v>
      </c>
      <c r="L5" s="6">
        <f>+TUM_default_S3_Util!B5*Weighting!L2+TUM_default_S3_Util!C5*Weighting!L3+TUM_default_S3_Util!D5*Weighting!L4+TUM_default_S3_Util!E5*Weighting!L5+TUM_default_S3_Util!F5*Weighting!L6+TUM_default_S3_Util!G5*Weighting!L7+TUM_default_S3_Util!H5*Weighting!L8+TUM_default_S3_Util!I5*Weighting!L9+TUM_default_S3_Util!J5*Weighting!L10+TUM_default_S3_Util!K5*Weighting!L11+TUM_default_S3_Util!L5*Weighting!L12+TUM_default_S3_Util!M5*Weighting!L13+TUM_default_S3_Util!N5*Weighting!L14+TUM_default_S3_Util!O5*Weighting!L15+TUM_default_S3_Util!P5*Weighting!L16+TUM_default_S3_Util!Q5*Weighting!L17</f>
        <v>0</v>
      </c>
      <c r="M5" s="6">
        <f>+TUM_default_S3_Util!B5*Weighting!M2+TUM_default_S3_Util!C5*Weighting!M3+TUM_default_S3_Util!D5*Weighting!M4+TUM_default_S3_Util!E5*Weighting!M5+TUM_default_S3_Util!F5*Weighting!M6+TUM_default_S3_Util!G5*Weighting!M7+TUM_default_S3_Util!H5*Weighting!M8+TUM_default_S3_Util!I5*Weighting!M9+TUM_default_S3_Util!J5*Weighting!M10+TUM_default_S3_Util!K5*Weighting!M11+TUM_default_S3_Util!L5*Weighting!M12+TUM_default_S3_Util!M5*Weighting!M13+TUM_default_S3_Util!N5*Weighting!M14+TUM_default_S3_Util!O5*Weighting!M15+TUM_default_S3_Util!P5*Weighting!M16+TUM_default_S3_Util!Q5*Weighting!M17</f>
        <v>0</v>
      </c>
      <c r="N5" s="6">
        <f>+TUM_default_S3_Util!B5*Weighting!N2+TUM_default_S3_Util!C5*Weighting!N3+TUM_default_S3_Util!D5*Weighting!N4+TUM_default_S3_Util!E5*Weighting!N5+TUM_default_S3_Util!F5*Weighting!N6+TUM_default_S3_Util!G5*Weighting!N7+TUM_default_S3_Util!H5*Weighting!N8+TUM_default_S3_Util!I5*Weighting!N9+TUM_default_S3_Util!J5*Weighting!N10+TUM_default_S3_Util!K5*Weighting!N11+TUM_default_S3_Util!L5*Weighting!N12+TUM_default_S3_Util!M5*Weighting!N13+TUM_default_S3_Util!N5*Weighting!N14+TUM_default_S3_Util!O5*Weighting!N15+TUM_default_S3_Util!P5*Weighting!N16+TUM_default_S3_Util!Q5*Weighting!N17</f>
        <v>0</v>
      </c>
      <c r="O5" s="6">
        <f>+TUM_default_S3_Util!B5*Weighting!O2+TUM_default_S3_Util!C5*Weighting!O3+TUM_default_S3_Util!D5*Weighting!O4+TUM_default_S3_Util!E5*Weighting!O5+TUM_default_S3_Util!F5*Weighting!O6+TUM_default_S3_Util!G5*Weighting!O7+TUM_default_S3_Util!H5*Weighting!O8+TUM_default_S3_Util!I5*Weighting!O9+TUM_default_S3_Util!J5*Weighting!O10+TUM_default_S3_Util!K5*Weighting!O11+TUM_default_S3_Util!L5*Weighting!O12+TUM_default_S3_Util!M5*Weighting!O13+TUM_default_S3_Util!N5*Weighting!O14+TUM_default_S3_Util!O5*Weighting!O15+TUM_default_S3_Util!P5*Weighting!O16+TUM_default_S3_Util!Q5*Weighting!O17</f>
        <v>0</v>
      </c>
      <c r="P5" s="6">
        <f>+TUM_default_S3_Util!B5*Weighting!P2+TUM_default_S3_Util!C5*Weighting!P3+TUM_default_S3_Util!D5*Weighting!P4+TUM_default_S3_Util!E5*Weighting!P5+TUM_default_S3_Util!F5*Weighting!P6+TUM_default_S3_Util!G5*Weighting!P7+TUM_default_S3_Util!H5*Weighting!P8+TUM_default_S3_Util!I5*Weighting!P9+TUM_default_S3_Util!J5*Weighting!P10+TUM_default_S3_Util!K5*Weighting!P11+TUM_default_S3_Util!L5*Weighting!P12+TUM_default_S3_Util!M5*Weighting!P13+TUM_default_S3_Util!N5*Weighting!P14+TUM_default_S3_Util!O5*Weighting!P15+TUM_default_S3_Util!P5*Weighting!P16+TUM_default_S3_Util!Q5*Weighting!P17</f>
        <v>0</v>
      </c>
      <c r="Q5" s="6">
        <f>+TUM_default_S3_Util!B5*Weighting!Q2+TUM_default_S3_Util!C5*Weighting!Q3+TUM_default_S3_Util!D5*Weighting!Q4+TUM_default_S3_Util!E5*Weighting!Q5+TUM_default_S3_Util!F5*Weighting!Q6+TUM_default_S3_Util!G5*Weighting!Q7+TUM_default_S3_Util!H5*Weighting!Q8+TUM_default_S3_Util!I5*Weighting!Q9+TUM_default_S3_Util!J5*Weighting!Q10+TUM_default_S3_Util!K5*Weighting!Q11+TUM_default_S3_Util!L5*Weighting!Q12+TUM_default_S3_Util!M5*Weighting!Q13+TUM_default_S3_Util!N5*Weighting!Q14+TUM_default_S3_Util!O5*Weighting!Q15+TUM_default_S3_Util!P5*Weighting!Q16+TUM_default_S3_Util!Q5*Weighting!Q17</f>
        <v>0</v>
      </c>
      <c r="R5" s="6">
        <f>+TUM_default_S3_Util!B5*Weighting!R2+TUM_default_S3_Util!C5*Weighting!R3+TUM_default_S3_Util!D5*Weighting!R4+TUM_default_S3_Util!E5*Weighting!R5+TUM_default_S3_Util!F5*Weighting!R6+TUM_default_S3_Util!G5*Weighting!R7+TUM_default_S3_Util!H5*Weighting!R8+TUM_default_S3_Util!I5*Weighting!R9+TUM_default_S3_Util!J5*Weighting!R10+TUM_default_S3_Util!K5*Weighting!R11+TUM_default_S3_Util!L5*Weighting!R12+TUM_default_S3_Util!M5*Weighting!R13+TUM_default_S3_Util!N5*Weighting!R14+TUM_default_S3_Util!O5*Weighting!R15+TUM_default_S3_Util!P5*Weighting!R16+TUM_default_S3_Util!Q5*Weighting!R17</f>
        <v>0</v>
      </c>
      <c r="S5" s="6">
        <f>+TUM_default_S3_Util!B5*Weighting!S2+TUM_default_S3_Util!C5*Weighting!S3+TUM_default_S3_Util!D5*Weighting!S4+TUM_default_S3_Util!E5*Weighting!S5+TUM_default_S3_Util!F5*Weighting!S6+TUM_default_S3_Util!G5*Weighting!S7+TUM_default_S3_Util!H5*Weighting!S8+TUM_default_S3_Util!I5*Weighting!S9+TUM_default_S3_Util!J5*Weighting!S10+TUM_default_S3_Util!K5*Weighting!S11+TUM_default_S3_Util!L5*Weighting!S12+TUM_default_S3_Util!M5*Weighting!S13+TUM_default_S3_Util!N5*Weighting!S14+TUM_default_S3_Util!O5*Weighting!S15+TUM_default_S3_Util!P5*Weighting!S16+TUM_default_S3_Util!Q5*Weighting!S17</f>
        <v>0</v>
      </c>
      <c r="T5" s="6">
        <f>+TUM_default_S3_Util!B5*Weighting!T2+TUM_default_S3_Util!C5*Weighting!T3+TUM_default_S3_Util!D5*Weighting!T4+TUM_default_S3_Util!E5*Weighting!T5+TUM_default_S3_Util!F5*Weighting!T6+TUM_default_S3_Util!G5*Weighting!T7+TUM_default_S3_Util!H5*Weighting!T8+TUM_default_S3_Util!I5*Weighting!T9+TUM_default_S3_Util!J5*Weighting!T10+TUM_default_S3_Util!K5*Weighting!T11+TUM_default_S3_Util!L5*Weighting!T12+TUM_default_S3_Util!M5*Weighting!T13+TUM_default_S3_Util!N5*Weighting!T14+TUM_default_S3_Util!O5*Weighting!T15+TUM_default_S3_Util!P5*Weighting!T16+TUM_default_S3_Util!Q5*Weighting!T17</f>
        <v>0</v>
      </c>
      <c r="U5" s="6">
        <f>+TUM_default_S3_Util!B5*Weighting!U2+TUM_default_S3_Util!C5*Weighting!U3+TUM_default_S3_Util!D5*Weighting!U4+TUM_default_S3_Util!E5*Weighting!U5+TUM_default_S3_Util!F5*Weighting!U6+TUM_default_S3_Util!G5*Weighting!U7+TUM_default_S3_Util!H5*Weighting!U8+TUM_default_S3_Util!I5*Weighting!U9+TUM_default_S3_Util!J5*Weighting!U10+TUM_default_S3_Util!K5*Weighting!U11+TUM_default_S3_Util!L5*Weighting!U12+TUM_default_S3_Util!M5*Weighting!U13+TUM_default_S3_Util!N5*Weighting!U14+TUM_default_S3_Util!O5*Weighting!U15+TUM_default_S3_Util!P5*Weighting!U16+TUM_default_S3_Util!Q5*Weighting!U17</f>
        <v>0</v>
      </c>
      <c r="V5" s="6">
        <f>+TUM_default_S3_Util!B5*Weighting!V2+TUM_default_S3_Util!C5*Weighting!V3+TUM_default_S3_Util!D5*Weighting!V4+TUM_default_S3_Util!E5*Weighting!V5+TUM_default_S3_Util!F5*Weighting!V6+TUM_default_S3_Util!G5*Weighting!V7+TUM_default_S3_Util!H5*Weighting!V8+TUM_default_S3_Util!I5*Weighting!V9+TUM_default_S3_Util!J5*Weighting!V10+TUM_default_S3_Util!K5*Weighting!V11+TUM_default_S3_Util!L5*Weighting!V12+TUM_default_S3_Util!M5*Weighting!V13+TUM_default_S3_Util!N5*Weighting!V14+TUM_default_S3_Util!O5*Weighting!V15+TUM_default_S3_Util!P5*Weighting!V16+TUM_default_S3_Util!Q5*Weighting!V17</f>
        <v>0</v>
      </c>
      <c r="W5" s="6">
        <f>+TUM_default_S3_Util!B5*Weighting!W2+TUM_default_S3_Util!C5*Weighting!W3+TUM_default_S3_Util!D5*Weighting!W4+TUM_default_S3_Util!E5*Weighting!W5+TUM_default_S3_Util!F5*Weighting!W6+TUM_default_S3_Util!G5*Weighting!W7+TUM_default_S3_Util!H5*Weighting!W8+TUM_default_S3_Util!I5*Weighting!W9+TUM_default_S3_Util!J5*Weighting!W10+TUM_default_S3_Util!K5*Weighting!W11+TUM_default_S3_Util!L5*Weighting!W12+TUM_default_S3_Util!M5*Weighting!W13+TUM_default_S3_Util!N5*Weighting!W14+TUM_default_S3_Util!O5*Weighting!W15+TUM_default_S3_Util!P5*Weighting!W16+TUM_default_S3_Util!Q5*Weighting!W17</f>
        <v>0</v>
      </c>
      <c r="X5" s="6">
        <f>+TUM_default_S3_Util!B5*Weighting!X2+TUM_default_S3_Util!C5*Weighting!X3+TUM_default_S3_Util!D5*Weighting!X4+TUM_default_S3_Util!E5*Weighting!X5+TUM_default_S3_Util!F5*Weighting!X6+TUM_default_S3_Util!G5*Weighting!X7+TUM_default_S3_Util!H5*Weighting!X8+TUM_default_S3_Util!I5*Weighting!X9+TUM_default_S3_Util!J5*Weighting!X10+TUM_default_S3_Util!K5*Weighting!X11+TUM_default_S3_Util!L5*Weighting!X12+TUM_default_S3_Util!M5*Weighting!X13+TUM_default_S3_Util!N5*Weighting!X14+TUM_default_S3_Util!O5*Weighting!X15+TUM_default_S3_Util!P5*Weighting!X16+TUM_default_S3_Util!Q5*Weighting!X17</f>
        <v>0</v>
      </c>
      <c r="Y5" s="6">
        <f>+TUM_default_S3_Util!B5*Weighting!Y2+TUM_default_S3_Util!C5*Weighting!Y3+TUM_default_S3_Util!D5*Weighting!Y4+TUM_default_S3_Util!E5*Weighting!Y5+TUM_default_S3_Util!F5*Weighting!Y6+TUM_default_S3_Util!G5*Weighting!Y7+TUM_default_S3_Util!H5*Weighting!Y8+TUM_default_S3_Util!I5*Weighting!Y9+TUM_default_S3_Util!J5*Weighting!Y10+TUM_default_S3_Util!K5*Weighting!Y11+TUM_default_S3_Util!L5*Weighting!Y12+TUM_default_S3_Util!M5*Weighting!Y13+TUM_default_S3_Util!N5*Weighting!Y14+TUM_default_S3_Util!O5*Weighting!Y15+TUM_default_S3_Util!P5*Weighting!Y16+TUM_default_S3_Util!Q5*Weighting!Y17</f>
        <v>0</v>
      </c>
      <c r="Z5" s="6">
        <f>+TUM_default_S3_Util!B5*Weighting!Z2+TUM_default_S3_Util!C5*Weighting!Z3+TUM_default_S3_Util!D5*Weighting!Z4+TUM_default_S3_Util!E5*Weighting!Z5+TUM_default_S3_Util!F5*Weighting!Z6+TUM_default_S3_Util!G5*Weighting!Z7+TUM_default_S3_Util!H5*Weighting!Z8+TUM_default_S3_Util!I5*Weighting!Z9+TUM_default_S3_Util!J5*Weighting!Z10+TUM_default_S3_Util!K5*Weighting!Z11+TUM_default_S3_Util!L5*Weighting!Z12+TUM_default_S3_Util!M5*Weighting!Z13+TUM_default_S3_Util!N5*Weighting!Z14+TUM_default_S3_Util!O5*Weighting!Z15+TUM_default_S3_Util!P5*Weighting!Z16+TUM_default_S3_Util!Q5*Weighting!Z17</f>
        <v>0</v>
      </c>
      <c r="AA5" s="6">
        <f>+TUM_default_S3_Util!B5*Weighting!AA2+TUM_default_S3_Util!C5*Weighting!AA3+TUM_default_S3_Util!D5*Weighting!AA4+TUM_default_S3_Util!E5*Weighting!AA5+TUM_default_S3_Util!F5*Weighting!AA6+TUM_default_S3_Util!G5*Weighting!AA7+TUM_default_S3_Util!H5*Weighting!AA8+TUM_default_S3_Util!I5*Weighting!AA9+TUM_default_S3_Util!J5*Weighting!AA10+TUM_default_S3_Util!K5*Weighting!AA11+TUM_default_S3_Util!L5*Weighting!AA12+TUM_default_S3_Util!M5*Weighting!AA13+TUM_default_S3_Util!N5*Weighting!AA14+TUM_default_S3_Util!O5*Weighting!AA15+TUM_default_S3_Util!P5*Weighting!AA16+TUM_default_S3_Util!Q5*Weighting!AA17</f>
        <v>0</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efault_S3_Mat!B2*Weighting!B2+TUM_default_S3_Mat!C2*Weighting!B3+TUM_default_S3_Mat!D2*Weighting!B4+TUM_default_S3_Mat!E2*Weighting!B5+TUM_default_S3_Mat!F2*Weighting!B6+TUM_default_S3_Mat!G2*Weighting!B7+TUM_default_S3_Mat!H2*Weighting!B8+TUM_default_S3_Mat!I2*Weighting!B9+TUM_default_S3_Mat!J2*Weighting!B10+TUM_default_S3_Mat!K2*Weighting!B11+TUM_default_S3_Mat!L2*Weighting!B12+TUM_default_S3_Mat!M2*Weighting!B13+TUM_default_S3_Mat!N2*Weighting!B14+TUM_default_S3_Mat!O2*Weighting!B15+TUM_default_S3_Mat!P2*Weighting!B16+TUM_default_S3_Mat!Q2*Weighting!B17</f>
        <v>1.9254285501450248</v>
      </c>
      <c r="C2" s="6">
        <f ca="1">+TUM_default_S3_Mat!B2*Weighting!C2+TUM_default_S3_Mat!C2*Weighting!C3+TUM_default_S3_Mat!D2*Weighting!C4+TUM_default_S3_Mat!E2*Weighting!C5+TUM_default_S3_Mat!F2*Weighting!C6+TUM_default_S3_Mat!G2*Weighting!C7+TUM_default_S3_Mat!H2*Weighting!C8+TUM_default_S3_Mat!I2*Weighting!C9+TUM_default_S3_Mat!J2*Weighting!C10+TUM_default_S3_Mat!K2*Weighting!C11+TUM_default_S3_Mat!L2*Weighting!C12+TUM_default_S3_Mat!M2*Weighting!C13+TUM_default_S3_Mat!N2*Weighting!C14+TUM_default_S3_Mat!O2*Weighting!C15+TUM_default_S3_Mat!P2*Weighting!C16+TUM_default_S3_Mat!Q2*Weighting!C17</f>
        <v>1.3565011803307037</v>
      </c>
      <c r="D2" s="6">
        <f ca="1">+TUM_default_S3_Mat!B2*Weighting!D2+TUM_default_S3_Mat!C2*Weighting!D3+TUM_default_S3_Mat!D2*Weighting!D4+TUM_default_S3_Mat!E2*Weighting!D5+TUM_default_S3_Mat!F2*Weighting!D6+TUM_default_S3_Mat!G2*Weighting!D7+TUM_default_S3_Mat!H2*Weighting!D8+TUM_default_S3_Mat!I2*Weighting!D9+TUM_default_S3_Mat!J2*Weighting!D10+TUM_default_S3_Mat!K2*Weighting!D11+TUM_default_S3_Mat!L2*Weighting!D12+TUM_default_S3_Mat!M2*Weighting!D13+TUM_default_S3_Mat!N2*Weighting!D14+TUM_default_S3_Mat!O2*Weighting!D15+TUM_default_S3_Mat!P2*Weighting!D16+TUM_default_S3_Mat!Q2*Weighting!D17</f>
        <v>1.8931209462608558</v>
      </c>
      <c r="E2" s="6">
        <f ca="1">+TUM_default_S3_Mat!B2*Weighting!E2+TUM_default_S3_Mat!C2*Weighting!E3+TUM_default_S3_Mat!D2*Weighting!E4+TUM_default_S3_Mat!E2*Weighting!E5+TUM_default_S3_Mat!F2*Weighting!E6+TUM_default_S3_Mat!G2*Weighting!E7+TUM_default_S3_Mat!H2*Weighting!E8+TUM_default_S3_Mat!I2*Weighting!E9+TUM_default_S3_Mat!J2*Weighting!E10+TUM_default_S3_Mat!K2*Weighting!E11+TUM_default_S3_Mat!L2*Weighting!E12+TUM_default_S3_Mat!M2*Weighting!E13+TUM_default_S3_Mat!N2*Weighting!E14+TUM_default_S3_Mat!O2*Weighting!E15+TUM_default_S3_Mat!P2*Weighting!E16+TUM_default_S3_Mat!Q2*Weighting!E17</f>
        <v>0.65809879228681423</v>
      </c>
      <c r="F2" s="6">
        <f ca="1">+TUM_default_S3_Mat!B2*Weighting!F2+TUM_default_S3_Mat!C2*Weighting!F3+TUM_default_S3_Mat!D2*Weighting!F4+TUM_default_S3_Mat!E2*Weighting!F5+TUM_default_S3_Mat!F2*Weighting!F6+TUM_default_S3_Mat!G2*Weighting!F7+TUM_default_S3_Mat!H2*Weighting!F8+TUM_default_S3_Mat!I2*Weighting!F9+TUM_default_S3_Mat!J2*Weighting!F10+TUM_default_S3_Mat!K2*Weighting!F11+TUM_default_S3_Mat!L2*Weighting!F12+TUM_default_S3_Mat!M2*Weighting!F13+TUM_default_S3_Mat!N2*Weighting!F14+TUM_default_S3_Mat!O2*Weighting!F15+TUM_default_S3_Mat!P2*Weighting!F16+TUM_default_S3_Mat!Q2*Weighting!F17</f>
        <v>1.6020871206470979</v>
      </c>
      <c r="G2" s="6">
        <f>+TUM_default_S3_Mat!B2*Weighting!G2+TUM_default_S3_Mat!C2*Weighting!G3+TUM_default_S3_Mat!D2*Weighting!G4+TUM_default_S3_Mat!E2*Weighting!G5+TUM_default_S3_Mat!F2*Weighting!G6+TUM_default_S3_Mat!G2*Weighting!G7+TUM_default_S3_Mat!H2*Weighting!G8+TUM_default_S3_Mat!I2*Weighting!G9+TUM_default_S3_Mat!J2*Weighting!G10+TUM_default_S3_Mat!K2*Weighting!G11+TUM_default_S3_Mat!L2*Weighting!G12+TUM_default_S3_Mat!M2*Weighting!G13+TUM_default_S3_Mat!N2*Weighting!G14+TUM_default_S3_Mat!O2*Weighting!G15+TUM_default_S3_Mat!P2*Weighting!G16+TUM_default_S3_Mat!Q2*Weighting!G17</f>
        <v>0.99674891055098824</v>
      </c>
      <c r="H2" s="6">
        <f>+TUM_default_S3_Mat!B2*Weighting!H2+TUM_default_S3_Mat!C2*Weighting!H3+TUM_default_S3_Mat!D2*Weighting!H4+TUM_default_S3_Mat!E2*Weighting!H5+TUM_default_S3_Mat!F2*Weighting!H6+TUM_default_S3_Mat!G2*Weighting!H7+TUM_default_S3_Mat!H2*Weighting!H8+TUM_default_S3_Mat!I2*Weighting!H9+TUM_default_S3_Mat!J2*Weighting!H10+TUM_default_S3_Mat!K2*Weighting!H11+TUM_default_S3_Mat!L2*Weighting!H12+TUM_default_S3_Mat!M2*Weighting!H13+TUM_default_S3_Mat!N2*Weighting!H14+TUM_default_S3_Mat!O2*Weighting!H15+TUM_default_S3_Mat!P2*Weighting!H16+TUM_default_S3_Mat!Q2*Weighting!H17</f>
        <v>1.011705008155787</v>
      </c>
      <c r="I2" s="6">
        <f>+TUM_default_S3_Mat!B2*Weighting!I2+TUM_default_S3_Mat!C2*Weighting!I3+TUM_default_S3_Mat!D2*Weighting!I4+TUM_default_S3_Mat!E2*Weighting!I5+TUM_default_S3_Mat!F2*Weighting!I6+TUM_default_S3_Mat!G2*Weighting!I7+TUM_default_S3_Mat!H2*Weighting!I8+TUM_default_S3_Mat!I2*Weighting!I9+TUM_default_S3_Mat!J2*Weighting!I10+TUM_default_S3_Mat!K2*Weighting!I11+TUM_default_S3_Mat!L2*Weighting!I12+TUM_default_S3_Mat!M2*Weighting!I13+TUM_default_S3_Mat!N2*Weighting!I14+TUM_default_S3_Mat!O2*Weighting!I15+TUM_default_S3_Mat!P2*Weighting!I16+TUM_default_S3_Mat!Q2*Weighting!I17</f>
        <v>0.9883347405703139</v>
      </c>
      <c r="J2" s="6">
        <f>+TUM_default_S3_Mat!B2*Weighting!J2+TUM_default_S3_Mat!C2*Weighting!J3+TUM_default_S3_Mat!D2*Weighting!J4+TUM_default_S3_Mat!E2*Weighting!J5+TUM_default_S3_Mat!F2*Weighting!J6+TUM_default_S3_Mat!G2*Weighting!J7+TUM_default_S3_Mat!H2*Weighting!J8+TUM_default_S3_Mat!I2*Weighting!J9+TUM_default_S3_Mat!J2*Weighting!J10+TUM_default_S3_Mat!K2*Weighting!J11+TUM_default_S3_Mat!L2*Weighting!J12+TUM_default_S3_Mat!M2*Weighting!J13+TUM_default_S3_Mat!N2*Weighting!J14+TUM_default_S3_Mat!O2*Weighting!J15+TUM_default_S3_Mat!P2*Weighting!J16+TUM_default_S3_Mat!Q2*Weighting!J17</f>
        <v>0.62293129497148736</v>
      </c>
      <c r="K2" s="6">
        <f>+TUM_default_S3_Mat!B2*Weighting!K2+TUM_default_S3_Mat!C2*Weighting!K3+TUM_default_S3_Mat!D2*Weighting!K4+TUM_default_S3_Mat!E2*Weighting!K5+TUM_default_S3_Mat!F2*Weighting!K6+TUM_default_S3_Mat!G2*Weighting!K7+TUM_default_S3_Mat!H2*Weighting!K8+TUM_default_S3_Mat!I2*Weighting!K9+TUM_default_S3_Mat!J2*Weighting!K10+TUM_default_S3_Mat!K2*Weighting!K11+TUM_default_S3_Mat!L2*Weighting!K12+TUM_default_S3_Mat!M2*Weighting!K13+TUM_default_S3_Mat!N2*Weighting!K14+TUM_default_S3_Mat!O2*Weighting!K15+TUM_default_S3_Mat!P2*Weighting!K16+TUM_default_S3_Mat!Q2*Weighting!K17</f>
        <v>0.91883335935494692</v>
      </c>
      <c r="L2" s="6">
        <f>+TUM_default_S3_Mat!B2*Weighting!L2+TUM_default_S3_Mat!C2*Weighting!L3+TUM_default_S3_Mat!D2*Weighting!L4+TUM_default_S3_Mat!E2*Weighting!L5+TUM_default_S3_Mat!F2*Weighting!L6+TUM_default_S3_Mat!G2*Weighting!L7+TUM_default_S3_Mat!H2*Weighting!L8+TUM_default_S3_Mat!I2*Weighting!L9+TUM_default_S3_Mat!J2*Weighting!L10+TUM_default_S3_Mat!K2*Weighting!L11+TUM_default_S3_Mat!L2*Weighting!L12+TUM_default_S3_Mat!M2*Weighting!L13+TUM_default_S3_Mat!N2*Weighting!L14+TUM_default_S3_Mat!O2*Weighting!L15+TUM_default_S3_Mat!P2*Weighting!L16+TUM_default_S3_Mat!Q2*Weighting!L17</f>
        <v>0.63807937685053806</v>
      </c>
      <c r="M2" s="6">
        <f>+TUM_default_S3_Mat!B2*Weighting!M2+TUM_default_S3_Mat!C2*Weighting!M3+TUM_default_S3_Mat!D2*Weighting!M4+TUM_default_S3_Mat!E2*Weighting!M5+TUM_default_S3_Mat!F2*Weighting!M6+TUM_default_S3_Mat!G2*Weighting!M7+TUM_default_S3_Mat!H2*Weighting!M8+TUM_default_S3_Mat!I2*Weighting!M9+TUM_default_S3_Mat!J2*Weighting!M10+TUM_default_S3_Mat!K2*Weighting!M11+TUM_default_S3_Mat!L2*Weighting!M12+TUM_default_S3_Mat!M2*Weighting!M13+TUM_default_S3_Mat!N2*Weighting!M14+TUM_default_S3_Mat!O2*Weighting!M15+TUM_default_S3_Mat!P2*Weighting!M16+TUM_default_S3_Mat!Q2*Weighting!M17</f>
        <v>0.26576930854145431</v>
      </c>
      <c r="N2" s="6">
        <f>+TUM_default_S3_Mat!B2*Weighting!N2+TUM_default_S3_Mat!C2*Weighting!N3+TUM_default_S3_Mat!D2*Weighting!N4+TUM_default_S3_Mat!E2*Weighting!N5+TUM_default_S3_Mat!F2*Weighting!N6+TUM_default_S3_Mat!G2*Weighting!N7+TUM_default_S3_Mat!H2*Weighting!N8+TUM_default_S3_Mat!I2*Weighting!N9+TUM_default_S3_Mat!J2*Weighting!N10+TUM_default_S3_Mat!K2*Weighting!N11+TUM_default_S3_Mat!L2*Weighting!N12+TUM_default_S3_Mat!M2*Weighting!N13+TUM_default_S3_Mat!N2*Weighting!N14+TUM_default_S3_Mat!O2*Weighting!N15+TUM_default_S3_Mat!P2*Weighting!N16+TUM_default_S3_Mat!Q2*Weighting!N17</f>
        <v>3.3938816672808736</v>
      </c>
      <c r="O2" s="6">
        <f>+TUM_default_S3_Mat!B2*Weighting!O2+TUM_default_S3_Mat!C2*Weighting!O3+TUM_default_S3_Mat!D2*Weighting!O4+TUM_default_S3_Mat!E2*Weighting!O5+TUM_default_S3_Mat!F2*Weighting!O6+TUM_default_S3_Mat!G2*Weighting!O7+TUM_default_S3_Mat!H2*Weighting!O8+TUM_default_S3_Mat!I2*Weighting!O9+TUM_default_S3_Mat!J2*Weighting!O10+TUM_default_S3_Mat!K2*Weighting!O11+TUM_default_S3_Mat!L2*Weighting!O12+TUM_default_S3_Mat!M2*Weighting!O13+TUM_default_S3_Mat!N2*Weighting!O14+TUM_default_S3_Mat!O2*Weighting!O15+TUM_default_S3_Mat!P2*Weighting!O16+TUM_default_S3_Mat!Q2*Weighting!O17</f>
        <v>0.89799620101254674</v>
      </c>
      <c r="P2" s="6">
        <f>+TUM_default_S3_Mat!B2*Weighting!P2+TUM_default_S3_Mat!C2*Weighting!P3+TUM_default_S3_Mat!D2*Weighting!P4+TUM_default_S3_Mat!E2*Weighting!P5+TUM_default_S3_Mat!F2*Weighting!P6+TUM_default_S3_Mat!G2*Weighting!P7+TUM_default_S3_Mat!H2*Weighting!P8+TUM_default_S3_Mat!I2*Weighting!P9+TUM_default_S3_Mat!J2*Weighting!P10+TUM_default_S3_Mat!K2*Weighting!P11+TUM_default_S3_Mat!L2*Weighting!P12+TUM_default_S3_Mat!M2*Weighting!P13+TUM_default_S3_Mat!N2*Weighting!P14+TUM_default_S3_Mat!O2*Weighting!P15+TUM_default_S3_Mat!P2*Weighting!P16+TUM_default_S3_Mat!Q2*Weighting!P17</f>
        <v>0.50736769663489623</v>
      </c>
      <c r="Q2" s="6">
        <f>+TUM_default_S3_Mat!B2*Weighting!Q2+TUM_default_S3_Mat!C2*Weighting!Q3+TUM_default_S3_Mat!D2*Weighting!Q4+TUM_default_S3_Mat!E2*Weighting!Q5+TUM_default_S3_Mat!F2*Weighting!Q6+TUM_default_S3_Mat!G2*Weighting!Q7+TUM_default_S3_Mat!H2*Weighting!Q8+TUM_default_S3_Mat!I2*Weighting!Q9+TUM_default_S3_Mat!J2*Weighting!Q10+TUM_default_S3_Mat!K2*Weighting!Q11+TUM_default_S3_Mat!L2*Weighting!Q12+TUM_default_S3_Mat!M2*Weighting!Q13+TUM_default_S3_Mat!N2*Weighting!Q14+TUM_default_S3_Mat!O2*Weighting!Q15+TUM_default_S3_Mat!P2*Weighting!Q16+TUM_default_S3_Mat!Q2*Weighting!Q17</f>
        <v>0.41395525109773862</v>
      </c>
      <c r="R2" s="6">
        <f>+TUM_default_S3_Mat!B2*Weighting!R2+TUM_default_S3_Mat!C2*Weighting!R3+TUM_default_S3_Mat!D2*Weighting!R4+TUM_default_S3_Mat!E2*Weighting!R5+TUM_default_S3_Mat!F2*Weighting!R6+TUM_default_S3_Mat!G2*Weighting!R7+TUM_default_S3_Mat!H2*Weighting!R8+TUM_default_S3_Mat!I2*Weighting!R9+TUM_default_S3_Mat!J2*Weighting!R10+TUM_default_S3_Mat!K2*Weighting!R11+TUM_default_S3_Mat!L2*Weighting!R12+TUM_default_S3_Mat!M2*Weighting!R13+TUM_default_S3_Mat!N2*Weighting!R14+TUM_default_S3_Mat!O2*Weighting!R15+TUM_default_S3_Mat!P2*Weighting!R16+TUM_default_S3_Mat!Q2*Weighting!R17</f>
        <v>0.85521002447315531</v>
      </c>
      <c r="S2" s="6">
        <f>+TUM_default_S3_Mat!B2*Weighting!S2+TUM_default_S3_Mat!C2*Weighting!S3+TUM_default_S3_Mat!D2*Weighting!S4+TUM_default_S3_Mat!E2*Weighting!S5+TUM_default_S3_Mat!F2*Weighting!S6+TUM_default_S3_Mat!G2*Weighting!S7+TUM_default_S3_Mat!H2*Weighting!S8+TUM_default_S3_Mat!I2*Weighting!S9+TUM_default_S3_Mat!J2*Weighting!S10+TUM_default_S3_Mat!K2*Weighting!S11+TUM_default_S3_Mat!L2*Weighting!S12+TUM_default_S3_Mat!M2*Weighting!S13+TUM_default_S3_Mat!N2*Weighting!S14+TUM_default_S3_Mat!O2*Weighting!S15+TUM_default_S3_Mat!P2*Weighting!S16+TUM_default_S3_Mat!Q2*Weighting!S17</f>
        <v>0.98686148730317158</v>
      </c>
      <c r="T2" s="6">
        <f>+TUM_default_S3_Mat!B2*Weighting!T2+TUM_default_S3_Mat!C2*Weighting!T3+TUM_default_S3_Mat!D2*Weighting!T4+TUM_default_S3_Mat!E2*Weighting!T5+TUM_default_S3_Mat!F2*Weighting!T6+TUM_default_S3_Mat!G2*Weighting!T7+TUM_default_S3_Mat!H2*Weighting!T8+TUM_default_S3_Mat!I2*Weighting!T9+TUM_default_S3_Mat!J2*Weighting!T10+TUM_default_S3_Mat!K2*Weighting!T11+TUM_default_S3_Mat!L2*Weighting!T12+TUM_default_S3_Mat!M2*Weighting!T13+TUM_default_S3_Mat!N2*Weighting!T14+TUM_default_S3_Mat!O2*Weighting!T15+TUM_default_S3_Mat!P2*Weighting!T16+TUM_default_S3_Mat!Q2*Weighting!T17</f>
        <v>0.54808462808697245</v>
      </c>
      <c r="U2" s="6">
        <f>+TUM_default_S3_Mat!B2*Weighting!U2+TUM_default_S3_Mat!C2*Weighting!U3+TUM_default_S3_Mat!D2*Weighting!U4+TUM_default_S3_Mat!E2*Weighting!U5+TUM_default_S3_Mat!F2*Weighting!U6+TUM_default_S3_Mat!G2*Weighting!U7+TUM_default_S3_Mat!H2*Weighting!U8+TUM_default_S3_Mat!I2*Weighting!U9+TUM_default_S3_Mat!J2*Weighting!U10+TUM_default_S3_Mat!K2*Weighting!U11+TUM_default_S3_Mat!L2*Weighting!U12+TUM_default_S3_Mat!M2*Weighting!U13+TUM_default_S3_Mat!N2*Weighting!U14+TUM_default_S3_Mat!O2*Weighting!U15+TUM_default_S3_Mat!P2*Weighting!U16+TUM_default_S3_Mat!Q2*Weighting!U17</f>
        <v>0.13996215418625013</v>
      </c>
      <c r="V2" s="6">
        <f>+TUM_default_S3_Mat!B2*Weighting!V2+TUM_default_S3_Mat!C2*Weighting!V3+TUM_default_S3_Mat!D2*Weighting!V4+TUM_default_S3_Mat!E2*Weighting!V5+TUM_default_S3_Mat!F2*Weighting!V6+TUM_default_S3_Mat!G2*Weighting!V7+TUM_default_S3_Mat!H2*Weighting!V8+TUM_default_S3_Mat!I2*Weighting!V9+TUM_default_S3_Mat!J2*Weighting!V10+TUM_default_S3_Mat!K2*Weighting!V11+TUM_default_S3_Mat!L2*Weighting!V12+TUM_default_S3_Mat!M2*Weighting!V13+TUM_default_S3_Mat!N2*Weighting!V14+TUM_default_S3_Mat!O2*Weighting!V15+TUM_default_S3_Mat!P2*Weighting!V16+TUM_default_S3_Mat!Q2*Weighting!V17</f>
        <v>0.31226854494447626</v>
      </c>
      <c r="W2" s="6">
        <f>+TUM_default_S3_Mat!B2*Weighting!W2+TUM_default_S3_Mat!C2*Weighting!W3+TUM_default_S3_Mat!D2*Weighting!W4+TUM_default_S3_Mat!E2*Weighting!W5+TUM_default_S3_Mat!F2*Weighting!W6+TUM_default_S3_Mat!G2*Weighting!W7+TUM_default_S3_Mat!H2*Weighting!W8+TUM_default_S3_Mat!I2*Weighting!W9+TUM_default_S3_Mat!J2*Weighting!W10+TUM_default_S3_Mat!K2*Weighting!W11+TUM_default_S3_Mat!L2*Weighting!W12+TUM_default_S3_Mat!M2*Weighting!W13+TUM_default_S3_Mat!N2*Weighting!W14+TUM_default_S3_Mat!O2*Weighting!W15+TUM_default_S3_Mat!P2*Weighting!W16+TUM_default_S3_Mat!Q2*Weighting!W17</f>
        <v>0.53849633866016011</v>
      </c>
      <c r="X2" s="6">
        <f>+TUM_default_S3_Mat!B2*Weighting!X2+TUM_default_S3_Mat!C2*Weighting!X3+TUM_default_S3_Mat!D2*Weighting!X4+TUM_default_S3_Mat!E2*Weighting!X5+TUM_default_S3_Mat!F2*Weighting!X6+TUM_default_S3_Mat!G2*Weighting!X7+TUM_default_S3_Mat!H2*Weighting!X8+TUM_default_S3_Mat!I2*Weighting!X9+TUM_default_S3_Mat!J2*Weighting!X10+TUM_default_S3_Mat!K2*Weighting!X11+TUM_default_S3_Mat!L2*Weighting!X12+TUM_default_S3_Mat!M2*Weighting!X13+TUM_default_S3_Mat!N2*Weighting!X14+TUM_default_S3_Mat!O2*Weighting!X15+TUM_default_S3_Mat!P2*Weighting!X16+TUM_default_S3_Mat!Q2*Weighting!X17</f>
        <v>0.131514810068905</v>
      </c>
      <c r="Y2" s="6">
        <f>+TUM_default_S3_Mat!B2*Weighting!Y2+TUM_default_S3_Mat!C2*Weighting!Y3+TUM_default_S3_Mat!D2*Weighting!Y4+TUM_default_S3_Mat!E2*Weighting!Y5+TUM_default_S3_Mat!F2*Weighting!Y6+TUM_default_S3_Mat!G2*Weighting!Y7+TUM_default_S3_Mat!H2*Weighting!Y8+TUM_default_S3_Mat!I2*Weighting!Y9+TUM_default_S3_Mat!J2*Weighting!Y10+TUM_default_S3_Mat!K2*Weighting!Y11+TUM_default_S3_Mat!L2*Weighting!Y12+TUM_default_S3_Mat!M2*Weighting!Y13+TUM_default_S3_Mat!N2*Weighting!Y14+TUM_default_S3_Mat!O2*Weighting!Y15+TUM_default_S3_Mat!P2*Weighting!Y16+TUM_default_S3_Mat!Q2*Weighting!Y17</f>
        <v>0.1659228006038653</v>
      </c>
      <c r="Z2" s="6">
        <f>+TUM_default_S3_Mat!B2*Weighting!Z2+TUM_default_S3_Mat!C2*Weighting!Z3+TUM_default_S3_Mat!D2*Weighting!Z4+TUM_default_S3_Mat!E2*Weighting!Z5+TUM_default_S3_Mat!F2*Weighting!Z6+TUM_default_S3_Mat!G2*Weighting!Z7+TUM_default_S3_Mat!H2*Weighting!Z8+TUM_default_S3_Mat!I2*Weighting!Z9+TUM_default_S3_Mat!J2*Weighting!Z10+TUM_default_S3_Mat!K2*Weighting!Z11+TUM_default_S3_Mat!L2*Weighting!Z12+TUM_default_S3_Mat!M2*Weighting!Z13+TUM_default_S3_Mat!N2*Weighting!Z14+TUM_default_S3_Mat!O2*Weighting!Z15+TUM_default_S3_Mat!P2*Weighting!Z16+TUM_default_S3_Mat!Q2*Weighting!Z17</f>
        <v>0.17093652121176001</v>
      </c>
      <c r="AA2" s="6">
        <f>+TUM_default_S3_Mat!B2*Weighting!AA2+TUM_default_S3_Mat!C2*Weighting!AA3+TUM_default_S3_Mat!D2*Weighting!AA4+TUM_default_S3_Mat!E2*Weighting!AA5+TUM_default_S3_Mat!F2*Weighting!AA6+TUM_default_S3_Mat!G2*Weighting!AA7+TUM_default_S3_Mat!H2*Weighting!AA8+TUM_default_S3_Mat!I2*Weighting!AA9+TUM_default_S3_Mat!J2*Weighting!AA10+TUM_default_S3_Mat!K2*Weighting!AA11+TUM_default_S3_Mat!L2*Weighting!AA12+TUM_default_S3_Mat!M2*Weighting!AA13+TUM_default_S3_Mat!N2*Weighting!AA14+TUM_default_S3_Mat!O2*Weighting!AA15+TUM_default_S3_Mat!P2*Weighting!AA16+TUM_default_S3_Mat!Q2*Weighting!AA17</f>
        <v>5.9816757578590476</v>
      </c>
    </row>
    <row r="3" spans="1:27" x14ac:dyDescent="0.35">
      <c r="A3" s="5" t="s">
        <v>2</v>
      </c>
      <c r="B3" s="6">
        <f ca="1">+TUM_default_S3_Mat!B3*Weighting!B2+TUM_default_S3_Mat!C3*Weighting!B3+TUM_default_S3_Mat!D3*Weighting!B4+TUM_default_S3_Mat!E3*Weighting!B5+TUM_default_S3_Mat!F3*Weighting!B6+TUM_default_S3_Mat!G3*Weighting!B7+TUM_default_S3_Mat!H3*Weighting!B8+TUM_default_S3_Mat!I3*Weighting!B9+TUM_default_S3_Mat!J3*Weighting!B10+TUM_default_S3_Mat!K3*Weighting!B11+TUM_default_S3_Mat!L3*Weighting!B12+TUM_default_S3_Mat!M3*Weighting!B13+TUM_default_S3_Mat!N3*Weighting!B14+TUM_default_S3_Mat!O3*Weighting!B15+TUM_default_S3_Mat!P3*Weighting!B16+TUM_default_S3_Mat!Q3*Weighting!B17</f>
        <v>0.32090475835750415</v>
      </c>
      <c r="C3" s="6">
        <f ca="1">+TUM_default_S3_Mat!B3*Weighting!C2+TUM_default_S3_Mat!C3*Weighting!C3+TUM_default_S3_Mat!D3*Weighting!C4+TUM_default_S3_Mat!E3*Weighting!C5+TUM_default_S3_Mat!F3*Weighting!C6+TUM_default_S3_Mat!G3*Weighting!C7+TUM_default_S3_Mat!H3*Weighting!C8+TUM_default_S3_Mat!I3*Weighting!C9+TUM_default_S3_Mat!J3*Weighting!C10+TUM_default_S3_Mat!K3*Weighting!C11+TUM_default_S3_Mat!L3*Weighting!C12+TUM_default_S3_Mat!M3*Weighting!C13+TUM_default_S3_Mat!N3*Weighting!C14+TUM_default_S3_Mat!O3*Weighting!C15+TUM_default_S3_Mat!P3*Weighting!C16+TUM_default_S3_Mat!Q3*Weighting!C17</f>
        <v>0.22608353005511733</v>
      </c>
      <c r="D3" s="6">
        <f ca="1">+TUM_default_S3_Mat!B3*Weighting!D2+TUM_default_S3_Mat!C3*Weighting!D3+TUM_default_S3_Mat!D3*Weighting!D4+TUM_default_S3_Mat!E3*Weighting!D5+TUM_default_S3_Mat!F3*Weighting!D6+TUM_default_S3_Mat!G3*Weighting!D7+TUM_default_S3_Mat!H3*Weighting!D8+TUM_default_S3_Mat!I3*Weighting!D9+TUM_default_S3_Mat!J3*Weighting!D10+TUM_default_S3_Mat!K3*Weighting!D11+TUM_default_S3_Mat!L3*Weighting!D12+TUM_default_S3_Mat!M3*Weighting!D13+TUM_default_S3_Mat!N3*Weighting!D14+TUM_default_S3_Mat!O3*Weighting!D15+TUM_default_S3_Mat!P3*Weighting!D16+TUM_default_S3_Mat!Q3*Weighting!D17</f>
        <v>0.31552015771014269</v>
      </c>
      <c r="E3" s="6">
        <f ca="1">+TUM_default_S3_Mat!B3*Weighting!E2+TUM_default_S3_Mat!C3*Weighting!E3+TUM_default_S3_Mat!D3*Weighting!E4+TUM_default_S3_Mat!E3*Weighting!E5+TUM_default_S3_Mat!F3*Weighting!E6+TUM_default_S3_Mat!G3*Weighting!E7+TUM_default_S3_Mat!H3*Weighting!E8+TUM_default_S3_Mat!I3*Weighting!E9+TUM_default_S3_Mat!J3*Weighting!E10+TUM_default_S3_Mat!K3*Weighting!E11+TUM_default_S3_Mat!L3*Weighting!E12+TUM_default_S3_Mat!M3*Weighting!E13+TUM_default_S3_Mat!N3*Weighting!E14+TUM_default_S3_Mat!O3*Weighting!E15+TUM_default_S3_Mat!P3*Weighting!E16+TUM_default_S3_Mat!Q3*Weighting!E17</f>
        <v>0.10968313204780242</v>
      </c>
      <c r="F3" s="6">
        <f ca="1">+TUM_default_S3_Mat!B3*Weighting!F2+TUM_default_S3_Mat!C3*Weighting!F3+TUM_default_S3_Mat!D3*Weighting!F4+TUM_default_S3_Mat!E3*Weighting!F5+TUM_default_S3_Mat!F3*Weighting!F6+TUM_default_S3_Mat!G3*Weighting!F7+TUM_default_S3_Mat!H3*Weighting!F8+TUM_default_S3_Mat!I3*Weighting!F9+TUM_default_S3_Mat!J3*Weighting!F10+TUM_default_S3_Mat!K3*Weighting!F11+TUM_default_S3_Mat!L3*Weighting!F12+TUM_default_S3_Mat!M3*Weighting!F13+TUM_default_S3_Mat!N3*Weighting!F14+TUM_default_S3_Mat!O3*Weighting!F15+TUM_default_S3_Mat!P3*Weighting!F16+TUM_default_S3_Mat!Q3*Weighting!F17</f>
        <v>0.26701452010784971</v>
      </c>
      <c r="G3" s="6">
        <f>+TUM_default_S3_Mat!B3*Weighting!G2+TUM_default_S3_Mat!C3*Weighting!G3+TUM_default_S3_Mat!D3*Weighting!G4+TUM_default_S3_Mat!E3*Weighting!G5+TUM_default_S3_Mat!F3*Weighting!G6+TUM_default_S3_Mat!G3*Weighting!G7+TUM_default_S3_Mat!H3*Weighting!G8+TUM_default_S3_Mat!I3*Weighting!G9+TUM_default_S3_Mat!J3*Weighting!G10+TUM_default_S3_Mat!K3*Weighting!G11+TUM_default_S3_Mat!L3*Weighting!G12+TUM_default_S3_Mat!M3*Weighting!G13+TUM_default_S3_Mat!N3*Weighting!G14+TUM_default_S3_Mat!O3*Weighting!G15+TUM_default_S3_Mat!P3*Weighting!G16+TUM_default_S3_Mat!Q3*Weighting!G17</f>
        <v>0.16612481842516477</v>
      </c>
      <c r="H3" s="6">
        <f>+TUM_default_S3_Mat!B3*Weighting!H2+TUM_default_S3_Mat!C3*Weighting!H3+TUM_default_S3_Mat!D3*Weighting!H4+TUM_default_S3_Mat!E3*Weighting!H5+TUM_default_S3_Mat!F3*Weighting!H6+TUM_default_S3_Mat!G3*Weighting!H7+TUM_default_S3_Mat!H3*Weighting!H8+TUM_default_S3_Mat!I3*Weighting!H9+TUM_default_S3_Mat!J3*Weighting!H10+TUM_default_S3_Mat!K3*Weighting!H11+TUM_default_S3_Mat!L3*Weighting!H12+TUM_default_S3_Mat!M3*Weighting!H13+TUM_default_S3_Mat!N3*Weighting!H14+TUM_default_S3_Mat!O3*Weighting!H15+TUM_default_S3_Mat!P3*Weighting!H16+TUM_default_S3_Mat!Q3*Weighting!H17</f>
        <v>0.16861750135929784</v>
      </c>
      <c r="I3" s="6">
        <f>+TUM_default_S3_Mat!B3*Weighting!I2+TUM_default_S3_Mat!C3*Weighting!I3+TUM_default_S3_Mat!D3*Weighting!I4+TUM_default_S3_Mat!E3*Weighting!I5+TUM_default_S3_Mat!F3*Weighting!I6+TUM_default_S3_Mat!G3*Weighting!I7+TUM_default_S3_Mat!H3*Weighting!I8+TUM_default_S3_Mat!I3*Weighting!I9+TUM_default_S3_Mat!J3*Weighting!I10+TUM_default_S3_Mat!K3*Weighting!I11+TUM_default_S3_Mat!L3*Weighting!I12+TUM_default_S3_Mat!M3*Weighting!I13+TUM_default_S3_Mat!N3*Weighting!I14+TUM_default_S3_Mat!O3*Weighting!I15+TUM_default_S3_Mat!P3*Weighting!I16+TUM_default_S3_Mat!Q3*Weighting!I17</f>
        <v>0.16472245676171901</v>
      </c>
      <c r="J3" s="6">
        <f>+TUM_default_S3_Mat!B3*Weighting!J2+TUM_default_S3_Mat!C3*Weighting!J3+TUM_default_S3_Mat!D3*Weighting!J4+TUM_default_S3_Mat!E3*Weighting!J5+TUM_default_S3_Mat!F3*Weighting!J6+TUM_default_S3_Mat!G3*Weighting!J7+TUM_default_S3_Mat!H3*Weighting!J8+TUM_default_S3_Mat!I3*Weighting!J9+TUM_default_S3_Mat!J3*Weighting!J10+TUM_default_S3_Mat!K3*Weighting!J11+TUM_default_S3_Mat!L3*Weighting!J12+TUM_default_S3_Mat!M3*Weighting!J13+TUM_default_S3_Mat!N3*Weighting!J14+TUM_default_S3_Mat!O3*Weighting!J15+TUM_default_S3_Mat!P3*Weighting!J16+TUM_default_S3_Mat!Q3*Weighting!J17</f>
        <v>0.10382188249524792</v>
      </c>
      <c r="K3" s="6">
        <f>+TUM_default_S3_Mat!B3*Weighting!K2+TUM_default_S3_Mat!C3*Weighting!K3+TUM_default_S3_Mat!D3*Weighting!K4+TUM_default_S3_Mat!E3*Weighting!K5+TUM_default_S3_Mat!F3*Weighting!K6+TUM_default_S3_Mat!G3*Weighting!K7+TUM_default_S3_Mat!H3*Weighting!K8+TUM_default_S3_Mat!I3*Weighting!K9+TUM_default_S3_Mat!J3*Weighting!K10+TUM_default_S3_Mat!K3*Weighting!K11+TUM_default_S3_Mat!L3*Weighting!K12+TUM_default_S3_Mat!M3*Weighting!K13+TUM_default_S3_Mat!N3*Weighting!K14+TUM_default_S3_Mat!O3*Weighting!K15+TUM_default_S3_Mat!P3*Weighting!K16+TUM_default_S3_Mat!Q3*Weighting!K17</f>
        <v>0.1531388932258245</v>
      </c>
      <c r="L3" s="6">
        <f>+TUM_default_S3_Mat!B3*Weighting!L2+TUM_default_S3_Mat!C3*Weighting!L3+TUM_default_S3_Mat!D3*Weighting!L4+TUM_default_S3_Mat!E3*Weighting!L5+TUM_default_S3_Mat!F3*Weighting!L6+TUM_default_S3_Mat!G3*Weighting!L7+TUM_default_S3_Mat!H3*Weighting!L8+TUM_default_S3_Mat!I3*Weighting!L9+TUM_default_S3_Mat!J3*Weighting!L10+TUM_default_S3_Mat!K3*Weighting!L11+TUM_default_S3_Mat!L3*Weighting!L12+TUM_default_S3_Mat!M3*Weighting!L13+TUM_default_S3_Mat!N3*Weighting!L14+TUM_default_S3_Mat!O3*Weighting!L15+TUM_default_S3_Mat!P3*Weighting!L16+TUM_default_S3_Mat!Q3*Weighting!L17</f>
        <v>0.10634656280842304</v>
      </c>
      <c r="M3" s="6">
        <f>+TUM_default_S3_Mat!B3*Weighting!M2+TUM_default_S3_Mat!C3*Weighting!M3+TUM_default_S3_Mat!D3*Weighting!M4+TUM_default_S3_Mat!E3*Weighting!M5+TUM_default_S3_Mat!F3*Weighting!M6+TUM_default_S3_Mat!G3*Weighting!M7+TUM_default_S3_Mat!H3*Weighting!M8+TUM_default_S3_Mat!I3*Weighting!M9+TUM_default_S3_Mat!J3*Weighting!M10+TUM_default_S3_Mat!K3*Weighting!M11+TUM_default_S3_Mat!L3*Weighting!M12+TUM_default_S3_Mat!M3*Weighting!M13+TUM_default_S3_Mat!N3*Weighting!M14+TUM_default_S3_Mat!O3*Weighting!M15+TUM_default_S3_Mat!P3*Weighting!M16+TUM_default_S3_Mat!Q3*Weighting!M17</f>
        <v>4.429488475690907E-2</v>
      </c>
      <c r="N3" s="6">
        <f>+TUM_default_S3_Mat!B3*Weighting!N2+TUM_default_S3_Mat!C3*Weighting!N3+TUM_default_S3_Mat!D3*Weighting!N4+TUM_default_S3_Mat!E3*Weighting!N5+TUM_default_S3_Mat!F3*Weighting!N6+TUM_default_S3_Mat!G3*Weighting!N7+TUM_default_S3_Mat!H3*Weighting!N8+TUM_default_S3_Mat!I3*Weighting!N9+TUM_default_S3_Mat!J3*Weighting!N10+TUM_default_S3_Mat!K3*Weighting!N11+TUM_default_S3_Mat!L3*Weighting!N12+TUM_default_S3_Mat!M3*Weighting!N13+TUM_default_S3_Mat!N3*Weighting!N14+TUM_default_S3_Mat!O3*Weighting!N15+TUM_default_S3_Mat!P3*Weighting!N16+TUM_default_S3_Mat!Q3*Weighting!N17</f>
        <v>0.56564694454681241</v>
      </c>
      <c r="O3" s="6">
        <f>+TUM_default_S3_Mat!B3*Weighting!O2+TUM_default_S3_Mat!C3*Weighting!O3+TUM_default_S3_Mat!D3*Weighting!O4+TUM_default_S3_Mat!E3*Weighting!O5+TUM_default_S3_Mat!F3*Weighting!O6+TUM_default_S3_Mat!G3*Weighting!O7+TUM_default_S3_Mat!H3*Weighting!O8+TUM_default_S3_Mat!I3*Weighting!O9+TUM_default_S3_Mat!J3*Weighting!O10+TUM_default_S3_Mat!K3*Weighting!O11+TUM_default_S3_Mat!L3*Weighting!O12+TUM_default_S3_Mat!M3*Weighting!O13+TUM_default_S3_Mat!N3*Weighting!O14+TUM_default_S3_Mat!O3*Weighting!O15+TUM_default_S3_Mat!P3*Weighting!O16+TUM_default_S3_Mat!Q3*Weighting!O17</f>
        <v>0.14966603350209112</v>
      </c>
      <c r="P3" s="6">
        <f>+TUM_default_S3_Mat!B3*Weighting!P2+TUM_default_S3_Mat!C3*Weighting!P3+TUM_default_S3_Mat!D3*Weighting!P4+TUM_default_S3_Mat!E3*Weighting!P5+TUM_default_S3_Mat!F3*Weighting!P6+TUM_default_S3_Mat!G3*Weighting!P7+TUM_default_S3_Mat!H3*Weighting!P8+TUM_default_S3_Mat!I3*Weighting!P9+TUM_default_S3_Mat!J3*Weighting!P10+TUM_default_S3_Mat!K3*Weighting!P11+TUM_default_S3_Mat!L3*Weighting!P12+TUM_default_S3_Mat!M3*Weighting!P13+TUM_default_S3_Mat!N3*Weighting!P14+TUM_default_S3_Mat!O3*Weighting!P15+TUM_default_S3_Mat!P3*Weighting!P16+TUM_default_S3_Mat!Q3*Weighting!P17</f>
        <v>8.4561282772482718E-2</v>
      </c>
      <c r="Q3" s="6">
        <f>+TUM_default_S3_Mat!B3*Weighting!Q2+TUM_default_S3_Mat!C3*Weighting!Q3+TUM_default_S3_Mat!D3*Weighting!Q4+TUM_default_S3_Mat!E3*Weighting!Q5+TUM_default_S3_Mat!F3*Weighting!Q6+TUM_default_S3_Mat!G3*Weighting!Q7+TUM_default_S3_Mat!H3*Weighting!Q8+TUM_default_S3_Mat!I3*Weighting!Q9+TUM_default_S3_Mat!J3*Weighting!Q10+TUM_default_S3_Mat!K3*Weighting!Q11+TUM_default_S3_Mat!L3*Weighting!Q12+TUM_default_S3_Mat!M3*Weighting!Q13+TUM_default_S3_Mat!N3*Weighting!Q14+TUM_default_S3_Mat!O3*Weighting!Q15+TUM_default_S3_Mat!P3*Weighting!Q16+TUM_default_S3_Mat!Q3*Weighting!Q17</f>
        <v>6.8992541849623126E-2</v>
      </c>
      <c r="R3" s="6">
        <f>+TUM_default_S3_Mat!B3*Weighting!R2+TUM_default_S3_Mat!C3*Weighting!R3+TUM_default_S3_Mat!D3*Weighting!R4+TUM_default_S3_Mat!E3*Weighting!R5+TUM_default_S3_Mat!F3*Weighting!R6+TUM_default_S3_Mat!G3*Weighting!R7+TUM_default_S3_Mat!H3*Weighting!R8+TUM_default_S3_Mat!I3*Weighting!R9+TUM_default_S3_Mat!J3*Weighting!R10+TUM_default_S3_Mat!K3*Weighting!R11+TUM_default_S3_Mat!L3*Weighting!R12+TUM_default_S3_Mat!M3*Weighting!R13+TUM_default_S3_Mat!N3*Weighting!R14+TUM_default_S3_Mat!O3*Weighting!R15+TUM_default_S3_Mat!P3*Weighting!R16+TUM_default_S3_Mat!Q3*Weighting!R17</f>
        <v>0.14253500407885925</v>
      </c>
      <c r="S3" s="6">
        <f>+TUM_default_S3_Mat!B3*Weighting!S2+TUM_default_S3_Mat!C3*Weighting!S3+TUM_default_S3_Mat!D3*Weighting!S4+TUM_default_S3_Mat!E3*Weighting!S5+TUM_default_S3_Mat!F3*Weighting!S6+TUM_default_S3_Mat!G3*Weighting!S7+TUM_default_S3_Mat!H3*Weighting!S8+TUM_default_S3_Mat!I3*Weighting!S9+TUM_default_S3_Mat!J3*Weighting!S10+TUM_default_S3_Mat!K3*Weighting!S11+TUM_default_S3_Mat!L3*Weighting!S12+TUM_default_S3_Mat!M3*Weighting!S13+TUM_default_S3_Mat!N3*Weighting!S14+TUM_default_S3_Mat!O3*Weighting!S15+TUM_default_S3_Mat!P3*Weighting!S16+TUM_default_S3_Mat!Q3*Weighting!S17</f>
        <v>0.16447691455052862</v>
      </c>
      <c r="T3" s="6">
        <f>+TUM_default_S3_Mat!B3*Weighting!T2+TUM_default_S3_Mat!C3*Weighting!T3+TUM_default_S3_Mat!D3*Weighting!T4+TUM_default_S3_Mat!E3*Weighting!T5+TUM_default_S3_Mat!F3*Weighting!T6+TUM_default_S3_Mat!G3*Weighting!T7+TUM_default_S3_Mat!H3*Weighting!T8+TUM_default_S3_Mat!I3*Weighting!T9+TUM_default_S3_Mat!J3*Weighting!T10+TUM_default_S3_Mat!K3*Weighting!T11+TUM_default_S3_Mat!L3*Weighting!T12+TUM_default_S3_Mat!M3*Weighting!T13+TUM_default_S3_Mat!N3*Weighting!T14+TUM_default_S3_Mat!O3*Weighting!T15+TUM_default_S3_Mat!P3*Weighting!T16+TUM_default_S3_Mat!Q3*Weighting!T17</f>
        <v>9.1347438014495436E-2</v>
      </c>
      <c r="U3" s="6">
        <f>+TUM_default_S3_Mat!B3*Weighting!U2+TUM_default_S3_Mat!C3*Weighting!U3+TUM_default_S3_Mat!D3*Weighting!U4+TUM_default_S3_Mat!E3*Weighting!U5+TUM_default_S3_Mat!F3*Weighting!U6+TUM_default_S3_Mat!G3*Weighting!U7+TUM_default_S3_Mat!H3*Weighting!U8+TUM_default_S3_Mat!I3*Weighting!U9+TUM_default_S3_Mat!J3*Weighting!U10+TUM_default_S3_Mat!K3*Weighting!U11+TUM_default_S3_Mat!L3*Weighting!U12+TUM_default_S3_Mat!M3*Weighting!U13+TUM_default_S3_Mat!N3*Weighting!U14+TUM_default_S3_Mat!O3*Weighting!U15+TUM_default_S3_Mat!P3*Weighting!U16+TUM_default_S3_Mat!Q3*Weighting!U17</f>
        <v>2.3327025697708358E-2</v>
      </c>
      <c r="V3" s="6">
        <f>+TUM_default_S3_Mat!B3*Weighting!V2+TUM_default_S3_Mat!C3*Weighting!V3+TUM_default_S3_Mat!D3*Weighting!V4+TUM_default_S3_Mat!E3*Weighting!V5+TUM_default_S3_Mat!F3*Weighting!V6+TUM_default_S3_Mat!G3*Weighting!V7+TUM_default_S3_Mat!H3*Weighting!V8+TUM_default_S3_Mat!I3*Weighting!V9+TUM_default_S3_Mat!J3*Weighting!V10+TUM_default_S3_Mat!K3*Weighting!V11+TUM_default_S3_Mat!L3*Weighting!V12+TUM_default_S3_Mat!M3*Weighting!V13+TUM_default_S3_Mat!N3*Weighting!V14+TUM_default_S3_Mat!O3*Weighting!V15+TUM_default_S3_Mat!P3*Weighting!V16+TUM_default_S3_Mat!Q3*Weighting!V17</f>
        <v>5.2044757490746045E-2</v>
      </c>
      <c r="W3" s="6">
        <f>+TUM_default_S3_Mat!B3*Weighting!W2+TUM_default_S3_Mat!C3*Weighting!W3+TUM_default_S3_Mat!D3*Weighting!W4+TUM_default_S3_Mat!E3*Weighting!W5+TUM_default_S3_Mat!F3*Weighting!W6+TUM_default_S3_Mat!G3*Weighting!W7+TUM_default_S3_Mat!H3*Weighting!W8+TUM_default_S3_Mat!I3*Weighting!W9+TUM_default_S3_Mat!J3*Weighting!W10+TUM_default_S3_Mat!K3*Weighting!W11+TUM_default_S3_Mat!L3*Weighting!W12+TUM_default_S3_Mat!M3*Weighting!W13+TUM_default_S3_Mat!N3*Weighting!W14+TUM_default_S3_Mat!O3*Weighting!W15+TUM_default_S3_Mat!P3*Weighting!W16+TUM_default_S3_Mat!Q3*Weighting!W17</f>
        <v>8.9749389776693375E-2</v>
      </c>
      <c r="X3" s="6">
        <f>+TUM_default_S3_Mat!B3*Weighting!X2+TUM_default_S3_Mat!C3*Weighting!X3+TUM_default_S3_Mat!D3*Weighting!X4+TUM_default_S3_Mat!E3*Weighting!X5+TUM_default_S3_Mat!F3*Weighting!X6+TUM_default_S3_Mat!G3*Weighting!X7+TUM_default_S3_Mat!H3*Weighting!X8+TUM_default_S3_Mat!I3*Weighting!X9+TUM_default_S3_Mat!J3*Weighting!X10+TUM_default_S3_Mat!K3*Weighting!X11+TUM_default_S3_Mat!L3*Weighting!X12+TUM_default_S3_Mat!M3*Weighting!X13+TUM_default_S3_Mat!N3*Weighting!X14+TUM_default_S3_Mat!O3*Weighting!X15+TUM_default_S3_Mat!P3*Weighting!X16+TUM_default_S3_Mat!Q3*Weighting!X17</f>
        <v>2.1919135011484174E-2</v>
      </c>
      <c r="Y3" s="6">
        <f>+TUM_default_S3_Mat!B3*Weighting!Y2+TUM_default_S3_Mat!C3*Weighting!Y3+TUM_default_S3_Mat!D3*Weighting!Y4+TUM_default_S3_Mat!E3*Weighting!Y5+TUM_default_S3_Mat!F3*Weighting!Y6+TUM_default_S3_Mat!G3*Weighting!Y7+TUM_default_S3_Mat!H3*Weighting!Y8+TUM_default_S3_Mat!I3*Weighting!Y9+TUM_default_S3_Mat!J3*Weighting!Y10+TUM_default_S3_Mat!K3*Weighting!Y11+TUM_default_S3_Mat!L3*Weighting!Y12+TUM_default_S3_Mat!M3*Weighting!Y13+TUM_default_S3_Mat!N3*Weighting!Y14+TUM_default_S3_Mat!O3*Weighting!Y15+TUM_default_S3_Mat!P3*Weighting!Y16+TUM_default_S3_Mat!Q3*Weighting!Y17</f>
        <v>2.7653800100644225E-2</v>
      </c>
      <c r="Z3" s="6">
        <f>+TUM_default_S3_Mat!B3*Weighting!Z2+TUM_default_S3_Mat!C3*Weighting!Z3+TUM_default_S3_Mat!D3*Weighting!Z4+TUM_default_S3_Mat!E3*Weighting!Z5+TUM_default_S3_Mat!F3*Weighting!Z6+TUM_default_S3_Mat!G3*Weighting!Z7+TUM_default_S3_Mat!H3*Weighting!Z8+TUM_default_S3_Mat!I3*Weighting!Z9+TUM_default_S3_Mat!J3*Weighting!Z10+TUM_default_S3_Mat!K3*Weighting!Z11+TUM_default_S3_Mat!L3*Weighting!Z12+TUM_default_S3_Mat!M3*Weighting!Z13+TUM_default_S3_Mat!N3*Weighting!Z14+TUM_default_S3_Mat!O3*Weighting!Z15+TUM_default_S3_Mat!P3*Weighting!Z16+TUM_default_S3_Mat!Q3*Weighting!Z17</f>
        <v>2.8489420201960009E-2</v>
      </c>
      <c r="AA3" s="6">
        <f>+TUM_default_S3_Mat!B3*Weighting!AA2+TUM_default_S3_Mat!C3*Weighting!AA3+TUM_default_S3_Mat!D3*Weighting!AA4+TUM_default_S3_Mat!E3*Weighting!AA5+TUM_default_S3_Mat!F3*Weighting!AA6+TUM_default_S3_Mat!G3*Weighting!AA7+TUM_default_S3_Mat!H3*Weighting!AA8+TUM_default_S3_Mat!I3*Weighting!AA9+TUM_default_S3_Mat!J3*Weighting!AA10+TUM_default_S3_Mat!K3*Weighting!AA11+TUM_default_S3_Mat!L3*Weighting!AA12+TUM_default_S3_Mat!M3*Weighting!AA13+TUM_default_S3_Mat!N3*Weighting!AA14+TUM_default_S3_Mat!O3*Weighting!AA15+TUM_default_S3_Mat!P3*Weighting!AA16+TUM_default_S3_Mat!Q3*Weighting!AA17</f>
        <v>0.99694595964317478</v>
      </c>
    </row>
    <row r="4" spans="1:27" x14ac:dyDescent="0.35">
      <c r="A4" s="5" t="s">
        <v>3</v>
      </c>
      <c r="B4" s="6">
        <f ca="1">+TUM_default_S3_Mat!B4*Weighting!B2+TUM_default_S3_Mat!C4*Weighting!B3+TUM_default_S3_Mat!D4*Weighting!B4+TUM_default_S3_Mat!E4*Weighting!B5+TUM_default_S3_Mat!F4*Weighting!B6+TUM_default_S3_Mat!G4*Weighting!B7+TUM_default_S3_Mat!H4*Weighting!B8+TUM_default_S3_Mat!I4*Weighting!B9+TUM_default_S3_Mat!J4*Weighting!B10+TUM_default_S3_Mat!K4*Weighting!B11+TUM_default_S3_Mat!L4*Weighting!B12+TUM_default_S3_Mat!M4*Weighting!B13+TUM_default_S3_Mat!N4*Weighting!B14+TUM_default_S3_Mat!O4*Weighting!B15+TUM_default_S3_Mat!P4*Weighting!B16+TUM_default_S3_Mat!Q4*Weighting!B17</f>
        <v>0.64180951671500808</v>
      </c>
      <c r="C4" s="6">
        <f ca="1">+TUM_default_S3_Mat!B4*Weighting!C2+TUM_default_S3_Mat!C4*Weighting!C3+TUM_default_S3_Mat!D4*Weighting!C4+TUM_default_S3_Mat!E4*Weighting!C5+TUM_default_S3_Mat!F4*Weighting!C6+TUM_default_S3_Mat!G4*Weighting!C7+TUM_default_S3_Mat!H4*Weighting!C8+TUM_default_S3_Mat!I4*Weighting!C9+TUM_default_S3_Mat!J4*Weighting!C10+TUM_default_S3_Mat!K4*Weighting!C11+TUM_default_S3_Mat!L4*Weighting!C12+TUM_default_S3_Mat!M4*Weighting!C13+TUM_default_S3_Mat!N4*Weighting!C14+TUM_default_S3_Mat!O4*Weighting!C15+TUM_default_S3_Mat!P4*Weighting!C16+TUM_default_S3_Mat!Q4*Weighting!C17</f>
        <v>0.4521670601102345</v>
      </c>
      <c r="D4" s="6">
        <f ca="1">+TUM_default_S3_Mat!B4*Weighting!D2+TUM_default_S3_Mat!C4*Weighting!D3+TUM_default_S3_Mat!D4*Weighting!D4+TUM_default_S3_Mat!E4*Weighting!D5+TUM_default_S3_Mat!F4*Weighting!D6+TUM_default_S3_Mat!G4*Weighting!D7+TUM_default_S3_Mat!H4*Weighting!D8+TUM_default_S3_Mat!I4*Weighting!D9+TUM_default_S3_Mat!J4*Weighting!D10+TUM_default_S3_Mat!K4*Weighting!D11+TUM_default_S3_Mat!L4*Weighting!D12+TUM_default_S3_Mat!M4*Weighting!D13+TUM_default_S3_Mat!N4*Weighting!D14+TUM_default_S3_Mat!O4*Weighting!D15+TUM_default_S3_Mat!P4*Weighting!D16+TUM_default_S3_Mat!Q4*Weighting!D17</f>
        <v>0.63104031542028516</v>
      </c>
      <c r="E4" s="6">
        <f ca="1">+TUM_default_S3_Mat!B4*Weighting!E2+TUM_default_S3_Mat!C4*Weighting!E3+TUM_default_S3_Mat!D4*Weighting!E4+TUM_default_S3_Mat!E4*Weighting!E5+TUM_default_S3_Mat!F4*Weighting!E6+TUM_default_S3_Mat!G4*Weighting!E7+TUM_default_S3_Mat!H4*Weighting!E8+TUM_default_S3_Mat!I4*Weighting!E9+TUM_default_S3_Mat!J4*Weighting!E10+TUM_default_S3_Mat!K4*Weighting!E11+TUM_default_S3_Mat!L4*Weighting!E12+TUM_default_S3_Mat!M4*Weighting!E13+TUM_default_S3_Mat!N4*Weighting!E14+TUM_default_S3_Mat!O4*Weighting!E15+TUM_default_S3_Mat!P4*Weighting!E16+TUM_default_S3_Mat!Q4*Weighting!E17</f>
        <v>0.21936626409560472</v>
      </c>
      <c r="F4" s="6">
        <f ca="1">+TUM_default_S3_Mat!B4*Weighting!F2+TUM_default_S3_Mat!C4*Weighting!F3+TUM_default_S3_Mat!D4*Weighting!F4+TUM_default_S3_Mat!E4*Weighting!F5+TUM_default_S3_Mat!F4*Weighting!F6+TUM_default_S3_Mat!G4*Weighting!F7+TUM_default_S3_Mat!H4*Weighting!F8+TUM_default_S3_Mat!I4*Weighting!F9+TUM_default_S3_Mat!J4*Weighting!F10+TUM_default_S3_Mat!K4*Weighting!F11+TUM_default_S3_Mat!L4*Weighting!F12+TUM_default_S3_Mat!M4*Weighting!F13+TUM_default_S3_Mat!N4*Weighting!F14+TUM_default_S3_Mat!O4*Weighting!F15+TUM_default_S3_Mat!P4*Weighting!F16+TUM_default_S3_Mat!Q4*Weighting!F17</f>
        <v>0.5340290402156993</v>
      </c>
      <c r="G4" s="6">
        <f>+TUM_default_S3_Mat!B4*Weighting!G2+TUM_default_S3_Mat!C4*Weighting!G3+TUM_default_S3_Mat!D4*Weighting!G4+TUM_default_S3_Mat!E4*Weighting!G5+TUM_default_S3_Mat!F4*Weighting!G6+TUM_default_S3_Mat!G4*Weighting!G7+TUM_default_S3_Mat!H4*Weighting!G8+TUM_default_S3_Mat!I4*Weighting!G9+TUM_default_S3_Mat!J4*Weighting!G10+TUM_default_S3_Mat!K4*Weighting!G11+TUM_default_S3_Mat!L4*Weighting!G12+TUM_default_S3_Mat!M4*Weighting!G13+TUM_default_S3_Mat!N4*Weighting!G14+TUM_default_S3_Mat!O4*Weighting!G15+TUM_default_S3_Mat!P4*Weighting!G16+TUM_default_S3_Mat!Q4*Weighting!G17</f>
        <v>0.33224963685032932</v>
      </c>
      <c r="H4" s="6">
        <f>+TUM_default_S3_Mat!B4*Weighting!H2+TUM_default_S3_Mat!C4*Weighting!H3+TUM_default_S3_Mat!D4*Weighting!H4+TUM_default_S3_Mat!E4*Weighting!H5+TUM_default_S3_Mat!F4*Weighting!H6+TUM_default_S3_Mat!G4*Weighting!H7+TUM_default_S3_Mat!H4*Weighting!H8+TUM_default_S3_Mat!I4*Weighting!H9+TUM_default_S3_Mat!J4*Weighting!H10+TUM_default_S3_Mat!K4*Weighting!H11+TUM_default_S3_Mat!L4*Weighting!H12+TUM_default_S3_Mat!M4*Weighting!H13+TUM_default_S3_Mat!N4*Weighting!H14+TUM_default_S3_Mat!O4*Weighting!H15+TUM_default_S3_Mat!P4*Weighting!H16+TUM_default_S3_Mat!Q4*Weighting!H17</f>
        <v>0.33723500271859552</v>
      </c>
      <c r="I4" s="6">
        <f>+TUM_default_S3_Mat!B4*Weighting!I2+TUM_default_S3_Mat!C4*Weighting!I3+TUM_default_S3_Mat!D4*Weighting!I4+TUM_default_S3_Mat!E4*Weighting!I5+TUM_default_S3_Mat!F4*Weighting!I6+TUM_default_S3_Mat!G4*Weighting!I7+TUM_default_S3_Mat!H4*Weighting!I8+TUM_default_S3_Mat!I4*Weighting!I9+TUM_default_S3_Mat!J4*Weighting!I10+TUM_default_S3_Mat!K4*Weighting!I11+TUM_default_S3_Mat!L4*Weighting!I12+TUM_default_S3_Mat!M4*Weighting!I13+TUM_default_S3_Mat!N4*Weighting!I14+TUM_default_S3_Mat!O4*Weighting!I15+TUM_default_S3_Mat!P4*Weighting!I16+TUM_default_S3_Mat!Q4*Weighting!I17</f>
        <v>0.32944491352343785</v>
      </c>
      <c r="J4" s="6">
        <f>+TUM_default_S3_Mat!B4*Weighting!J2+TUM_default_S3_Mat!C4*Weighting!J3+TUM_default_S3_Mat!D4*Weighting!J4+TUM_default_S3_Mat!E4*Weighting!J5+TUM_default_S3_Mat!F4*Weighting!J6+TUM_default_S3_Mat!G4*Weighting!J7+TUM_default_S3_Mat!H4*Weighting!J8+TUM_default_S3_Mat!I4*Weighting!J9+TUM_default_S3_Mat!J4*Weighting!J10+TUM_default_S3_Mat!K4*Weighting!J11+TUM_default_S3_Mat!L4*Weighting!J12+TUM_default_S3_Mat!M4*Weighting!J13+TUM_default_S3_Mat!N4*Weighting!J14+TUM_default_S3_Mat!O4*Weighting!J15+TUM_default_S3_Mat!P4*Weighting!J16+TUM_default_S3_Mat!Q4*Weighting!J17</f>
        <v>0.20764376499049572</v>
      </c>
      <c r="K4" s="6">
        <f>+TUM_default_S3_Mat!B4*Weighting!K2+TUM_default_S3_Mat!C4*Weighting!K3+TUM_default_S3_Mat!D4*Weighting!K4+TUM_default_S3_Mat!E4*Weighting!K5+TUM_default_S3_Mat!F4*Weighting!K6+TUM_default_S3_Mat!G4*Weighting!K7+TUM_default_S3_Mat!H4*Weighting!K8+TUM_default_S3_Mat!I4*Weighting!K9+TUM_default_S3_Mat!J4*Weighting!K10+TUM_default_S3_Mat!K4*Weighting!K11+TUM_default_S3_Mat!L4*Weighting!K12+TUM_default_S3_Mat!M4*Weighting!K13+TUM_default_S3_Mat!N4*Weighting!K14+TUM_default_S3_Mat!O4*Weighting!K15+TUM_default_S3_Mat!P4*Weighting!K16+TUM_default_S3_Mat!Q4*Weighting!K17</f>
        <v>0.30627778645164888</v>
      </c>
      <c r="L4" s="6">
        <f>+TUM_default_S3_Mat!B4*Weighting!L2+TUM_default_S3_Mat!C4*Weighting!L3+TUM_default_S3_Mat!D4*Weighting!L4+TUM_default_S3_Mat!E4*Weighting!L5+TUM_default_S3_Mat!F4*Weighting!L6+TUM_default_S3_Mat!G4*Weighting!L7+TUM_default_S3_Mat!H4*Weighting!L8+TUM_default_S3_Mat!I4*Weighting!L9+TUM_default_S3_Mat!J4*Weighting!L10+TUM_default_S3_Mat!K4*Weighting!L11+TUM_default_S3_Mat!L4*Weighting!L12+TUM_default_S3_Mat!M4*Weighting!L13+TUM_default_S3_Mat!N4*Weighting!L14+TUM_default_S3_Mat!O4*Weighting!L15+TUM_default_S3_Mat!P4*Weighting!L16+TUM_default_S3_Mat!Q4*Weighting!L17</f>
        <v>0.212693125616846</v>
      </c>
      <c r="M4" s="6">
        <f>+TUM_default_S3_Mat!B4*Weighting!M2+TUM_default_S3_Mat!C4*Weighting!M3+TUM_default_S3_Mat!D4*Weighting!M4+TUM_default_S3_Mat!E4*Weighting!M5+TUM_default_S3_Mat!F4*Weighting!M6+TUM_default_S3_Mat!G4*Weighting!M7+TUM_default_S3_Mat!H4*Weighting!M8+TUM_default_S3_Mat!I4*Weighting!M9+TUM_default_S3_Mat!J4*Weighting!M10+TUM_default_S3_Mat!K4*Weighting!M11+TUM_default_S3_Mat!L4*Weighting!M12+TUM_default_S3_Mat!M4*Weighting!M13+TUM_default_S3_Mat!N4*Weighting!M14+TUM_default_S3_Mat!O4*Weighting!M15+TUM_default_S3_Mat!P4*Weighting!M16+TUM_default_S3_Mat!Q4*Weighting!M17</f>
        <v>8.8589769513818098E-2</v>
      </c>
      <c r="N4" s="6">
        <f>+TUM_default_S3_Mat!B4*Weighting!N2+TUM_default_S3_Mat!C4*Weighting!N3+TUM_default_S3_Mat!D4*Weighting!N4+TUM_default_S3_Mat!E4*Weighting!N5+TUM_default_S3_Mat!F4*Weighting!N6+TUM_default_S3_Mat!G4*Weighting!N7+TUM_default_S3_Mat!H4*Weighting!N8+TUM_default_S3_Mat!I4*Weighting!N9+TUM_default_S3_Mat!J4*Weighting!N10+TUM_default_S3_Mat!K4*Weighting!N11+TUM_default_S3_Mat!L4*Weighting!N12+TUM_default_S3_Mat!M4*Weighting!N13+TUM_default_S3_Mat!N4*Weighting!N14+TUM_default_S3_Mat!O4*Weighting!N15+TUM_default_S3_Mat!P4*Weighting!N16+TUM_default_S3_Mat!Q4*Weighting!N17</f>
        <v>1.1312938890936244</v>
      </c>
      <c r="O4" s="6">
        <f>+TUM_default_S3_Mat!B4*Weighting!O2+TUM_default_S3_Mat!C4*Weighting!O3+TUM_default_S3_Mat!D4*Weighting!O4+TUM_default_S3_Mat!E4*Weighting!O5+TUM_default_S3_Mat!F4*Weighting!O6+TUM_default_S3_Mat!G4*Weighting!O7+TUM_default_S3_Mat!H4*Weighting!O8+TUM_default_S3_Mat!I4*Weighting!O9+TUM_default_S3_Mat!J4*Weighting!O10+TUM_default_S3_Mat!K4*Weighting!O11+TUM_default_S3_Mat!L4*Weighting!O12+TUM_default_S3_Mat!M4*Weighting!O13+TUM_default_S3_Mat!N4*Weighting!O14+TUM_default_S3_Mat!O4*Weighting!O15+TUM_default_S3_Mat!P4*Weighting!O16+TUM_default_S3_Mat!Q4*Weighting!O17</f>
        <v>0.29933206700418213</v>
      </c>
      <c r="P4" s="6">
        <f>+TUM_default_S3_Mat!B4*Weighting!P2+TUM_default_S3_Mat!C4*Weighting!P3+TUM_default_S3_Mat!D4*Weighting!P4+TUM_default_S3_Mat!E4*Weighting!P5+TUM_default_S3_Mat!F4*Weighting!P6+TUM_default_S3_Mat!G4*Weighting!P7+TUM_default_S3_Mat!H4*Weighting!P8+TUM_default_S3_Mat!I4*Weighting!P9+TUM_default_S3_Mat!J4*Weighting!P10+TUM_default_S3_Mat!K4*Weighting!P11+TUM_default_S3_Mat!L4*Weighting!P12+TUM_default_S3_Mat!M4*Weighting!P13+TUM_default_S3_Mat!N4*Weighting!P14+TUM_default_S3_Mat!O4*Weighting!P15+TUM_default_S3_Mat!P4*Weighting!P16+TUM_default_S3_Mat!Q4*Weighting!P17</f>
        <v>0.16912256554496535</v>
      </c>
      <c r="Q4" s="6">
        <f>+TUM_default_S3_Mat!B4*Weighting!Q2+TUM_default_S3_Mat!C4*Weighting!Q3+TUM_default_S3_Mat!D4*Weighting!Q4+TUM_default_S3_Mat!E4*Weighting!Q5+TUM_default_S3_Mat!F4*Weighting!Q6+TUM_default_S3_Mat!G4*Weighting!Q7+TUM_default_S3_Mat!H4*Weighting!Q8+TUM_default_S3_Mat!I4*Weighting!Q9+TUM_default_S3_Mat!J4*Weighting!Q10+TUM_default_S3_Mat!K4*Weighting!Q11+TUM_default_S3_Mat!L4*Weighting!Q12+TUM_default_S3_Mat!M4*Weighting!Q13+TUM_default_S3_Mat!N4*Weighting!Q14+TUM_default_S3_Mat!O4*Weighting!Q15+TUM_default_S3_Mat!P4*Weighting!Q16+TUM_default_S3_Mat!Q4*Weighting!Q17</f>
        <v>0.1379850836992462</v>
      </c>
      <c r="R4" s="6">
        <f>+TUM_default_S3_Mat!B4*Weighting!R2+TUM_default_S3_Mat!C4*Weighting!R3+TUM_default_S3_Mat!D4*Weighting!R4+TUM_default_S3_Mat!E4*Weighting!R5+TUM_default_S3_Mat!F4*Weighting!R6+TUM_default_S3_Mat!G4*Weighting!R7+TUM_default_S3_Mat!H4*Weighting!R8+TUM_default_S3_Mat!I4*Weighting!R9+TUM_default_S3_Mat!J4*Weighting!R10+TUM_default_S3_Mat!K4*Weighting!R11+TUM_default_S3_Mat!L4*Weighting!R12+TUM_default_S3_Mat!M4*Weighting!R13+TUM_default_S3_Mat!N4*Weighting!R14+TUM_default_S3_Mat!O4*Weighting!R15+TUM_default_S3_Mat!P4*Weighting!R16+TUM_default_S3_Mat!Q4*Weighting!R17</f>
        <v>0.28507000815771838</v>
      </c>
      <c r="S4" s="6">
        <f>+TUM_default_S3_Mat!B4*Weighting!S2+TUM_default_S3_Mat!C4*Weighting!S3+TUM_default_S3_Mat!D4*Weighting!S4+TUM_default_S3_Mat!E4*Weighting!S5+TUM_default_S3_Mat!F4*Weighting!S6+TUM_default_S3_Mat!G4*Weighting!S7+TUM_default_S3_Mat!H4*Weighting!S8+TUM_default_S3_Mat!I4*Weighting!S9+TUM_default_S3_Mat!J4*Weighting!S10+TUM_default_S3_Mat!K4*Weighting!S11+TUM_default_S3_Mat!L4*Weighting!S12+TUM_default_S3_Mat!M4*Weighting!S13+TUM_default_S3_Mat!N4*Weighting!S14+TUM_default_S3_Mat!O4*Weighting!S15+TUM_default_S3_Mat!P4*Weighting!S16+TUM_default_S3_Mat!Q4*Weighting!S17</f>
        <v>0.32895382910105708</v>
      </c>
      <c r="T4" s="6">
        <f>+TUM_default_S3_Mat!B4*Weighting!T2+TUM_default_S3_Mat!C4*Weighting!T3+TUM_default_S3_Mat!D4*Weighting!T4+TUM_default_S3_Mat!E4*Weighting!T5+TUM_default_S3_Mat!F4*Weighting!T6+TUM_default_S3_Mat!G4*Weighting!T7+TUM_default_S3_Mat!H4*Weighting!T8+TUM_default_S3_Mat!I4*Weighting!T9+TUM_default_S3_Mat!J4*Weighting!T10+TUM_default_S3_Mat!K4*Weighting!T11+TUM_default_S3_Mat!L4*Weighting!T12+TUM_default_S3_Mat!M4*Weighting!T13+TUM_default_S3_Mat!N4*Weighting!T14+TUM_default_S3_Mat!O4*Weighting!T15+TUM_default_S3_Mat!P4*Weighting!T16+TUM_default_S3_Mat!Q4*Weighting!T17</f>
        <v>0.18269487602899079</v>
      </c>
      <c r="U4" s="6">
        <f>+TUM_default_S3_Mat!B4*Weighting!U2+TUM_default_S3_Mat!C4*Weighting!U3+TUM_default_S3_Mat!D4*Weighting!U4+TUM_default_S3_Mat!E4*Weighting!U5+TUM_default_S3_Mat!F4*Weighting!U6+TUM_default_S3_Mat!G4*Weighting!U7+TUM_default_S3_Mat!H4*Weighting!U8+TUM_default_S3_Mat!I4*Weighting!U9+TUM_default_S3_Mat!J4*Weighting!U10+TUM_default_S3_Mat!K4*Weighting!U11+TUM_default_S3_Mat!L4*Weighting!U12+TUM_default_S3_Mat!M4*Weighting!U13+TUM_default_S3_Mat!N4*Weighting!U14+TUM_default_S3_Mat!O4*Weighting!U15+TUM_default_S3_Mat!P4*Weighting!U16+TUM_default_S3_Mat!Q4*Weighting!U17</f>
        <v>4.6654051395416694E-2</v>
      </c>
      <c r="V4" s="6">
        <f>+TUM_default_S3_Mat!B4*Weighting!V2+TUM_default_S3_Mat!C4*Weighting!V3+TUM_default_S3_Mat!D4*Weighting!V4+TUM_default_S3_Mat!E4*Weighting!V5+TUM_default_S3_Mat!F4*Weighting!V6+TUM_default_S3_Mat!G4*Weighting!V7+TUM_default_S3_Mat!H4*Weighting!V8+TUM_default_S3_Mat!I4*Weighting!V9+TUM_default_S3_Mat!J4*Weighting!V10+TUM_default_S3_Mat!K4*Weighting!V11+TUM_default_S3_Mat!L4*Weighting!V12+TUM_default_S3_Mat!M4*Weighting!V13+TUM_default_S3_Mat!N4*Weighting!V14+TUM_default_S3_Mat!O4*Weighting!V15+TUM_default_S3_Mat!P4*Weighting!V16+TUM_default_S3_Mat!Q4*Weighting!V17</f>
        <v>0.10408951498149205</v>
      </c>
      <c r="W4" s="6">
        <f>+TUM_default_S3_Mat!B4*Weighting!W2+TUM_default_S3_Mat!C4*Weighting!W3+TUM_default_S3_Mat!D4*Weighting!W4+TUM_default_S3_Mat!E4*Weighting!W5+TUM_default_S3_Mat!F4*Weighting!W6+TUM_default_S3_Mat!G4*Weighting!W7+TUM_default_S3_Mat!H4*Weighting!W8+TUM_default_S3_Mat!I4*Weighting!W9+TUM_default_S3_Mat!J4*Weighting!W10+TUM_default_S3_Mat!K4*Weighting!W11+TUM_default_S3_Mat!L4*Weighting!W12+TUM_default_S3_Mat!M4*Weighting!W13+TUM_default_S3_Mat!N4*Weighting!W14+TUM_default_S3_Mat!O4*Weighting!W15+TUM_default_S3_Mat!P4*Weighting!W16+TUM_default_S3_Mat!Q4*Weighting!W17</f>
        <v>0.17949877955338667</v>
      </c>
      <c r="X4" s="6">
        <f>+TUM_default_S3_Mat!B4*Weighting!X2+TUM_default_S3_Mat!C4*Weighting!X3+TUM_default_S3_Mat!D4*Weighting!X4+TUM_default_S3_Mat!E4*Weighting!X5+TUM_default_S3_Mat!F4*Weighting!X6+TUM_default_S3_Mat!G4*Weighting!X7+TUM_default_S3_Mat!H4*Weighting!X8+TUM_default_S3_Mat!I4*Weighting!X9+TUM_default_S3_Mat!J4*Weighting!X10+TUM_default_S3_Mat!K4*Weighting!X11+TUM_default_S3_Mat!L4*Weighting!X12+TUM_default_S3_Mat!M4*Weighting!X13+TUM_default_S3_Mat!N4*Weighting!X14+TUM_default_S3_Mat!O4*Weighting!X15+TUM_default_S3_Mat!P4*Weighting!X16+TUM_default_S3_Mat!Q4*Weighting!X17</f>
        <v>4.3838270022968327E-2</v>
      </c>
      <c r="Y4" s="6">
        <f>+TUM_default_S3_Mat!B4*Weighting!Y2+TUM_default_S3_Mat!C4*Weighting!Y3+TUM_default_S3_Mat!D4*Weighting!Y4+TUM_default_S3_Mat!E4*Weighting!Y5+TUM_default_S3_Mat!F4*Weighting!Y6+TUM_default_S3_Mat!G4*Weighting!Y7+TUM_default_S3_Mat!H4*Weighting!Y8+TUM_default_S3_Mat!I4*Weighting!Y9+TUM_default_S3_Mat!J4*Weighting!Y10+TUM_default_S3_Mat!K4*Weighting!Y11+TUM_default_S3_Mat!L4*Weighting!Y12+TUM_default_S3_Mat!M4*Weighting!Y13+TUM_default_S3_Mat!N4*Weighting!Y14+TUM_default_S3_Mat!O4*Weighting!Y15+TUM_default_S3_Mat!P4*Weighting!Y16+TUM_default_S3_Mat!Q4*Weighting!Y17</f>
        <v>5.5307600201288422E-2</v>
      </c>
      <c r="Z4" s="6">
        <f>+TUM_default_S3_Mat!B4*Weighting!Z2+TUM_default_S3_Mat!C4*Weighting!Z3+TUM_default_S3_Mat!D4*Weighting!Z4+TUM_default_S3_Mat!E4*Weighting!Z5+TUM_default_S3_Mat!F4*Weighting!Z6+TUM_default_S3_Mat!G4*Weighting!Z7+TUM_default_S3_Mat!H4*Weighting!Z8+TUM_default_S3_Mat!I4*Weighting!Z9+TUM_default_S3_Mat!J4*Weighting!Z10+TUM_default_S3_Mat!K4*Weighting!Z11+TUM_default_S3_Mat!L4*Weighting!Z12+TUM_default_S3_Mat!M4*Weighting!Z13+TUM_default_S3_Mat!N4*Weighting!Z14+TUM_default_S3_Mat!O4*Weighting!Z15+TUM_default_S3_Mat!P4*Weighting!Z16+TUM_default_S3_Mat!Q4*Weighting!Z17</f>
        <v>5.6978840403919991E-2</v>
      </c>
      <c r="AA4" s="6">
        <f>+TUM_default_S3_Mat!B4*Weighting!AA2+TUM_default_S3_Mat!C4*Weighting!AA3+TUM_default_S3_Mat!D4*Weighting!AA4+TUM_default_S3_Mat!E4*Weighting!AA5+TUM_default_S3_Mat!F4*Weighting!AA6+TUM_default_S3_Mat!G4*Weighting!AA7+TUM_default_S3_Mat!H4*Weighting!AA8+TUM_default_S3_Mat!I4*Weighting!AA9+TUM_default_S3_Mat!J4*Weighting!AA10+TUM_default_S3_Mat!K4*Weighting!AA11+TUM_default_S3_Mat!L4*Weighting!AA12+TUM_default_S3_Mat!M4*Weighting!AA13+TUM_default_S3_Mat!N4*Weighting!AA14+TUM_default_S3_Mat!O4*Weighting!AA15+TUM_default_S3_Mat!P4*Weighting!AA16+TUM_default_S3_Mat!Q4*Weighting!AA17</f>
        <v>1.9938919192863487</v>
      </c>
    </row>
    <row r="5" spans="1:27" x14ac:dyDescent="0.35">
      <c r="A5" s="5" t="s">
        <v>4</v>
      </c>
      <c r="B5" s="6">
        <f ca="1">+TUM_default_S3_Mat!B5*Weighting!B2+TUM_default_S3_Mat!C5*Weighting!B3+TUM_default_S3_Mat!D5*Weighting!B4+TUM_default_S3_Mat!E5*Weighting!B5+TUM_default_S3_Mat!F5*Weighting!B6+TUM_default_S3_Mat!G5*Weighting!B7+TUM_default_S3_Mat!H5*Weighting!B8+TUM_default_S3_Mat!I5*Weighting!B9+TUM_default_S3_Mat!J5*Weighting!B10+TUM_default_S3_Mat!K5*Weighting!B11+TUM_default_S3_Mat!L5*Weighting!B12+TUM_default_S3_Mat!M5*Weighting!B13+TUM_default_S3_Mat!N5*Weighting!B14+TUM_default_S3_Mat!O5*Weighting!B15+TUM_default_S3_Mat!P5*Weighting!B16+TUM_default_S3_Mat!Q5*Weighting!B17</f>
        <v>0.96271427507251239</v>
      </c>
      <c r="C5" s="6">
        <f ca="1">+TUM_default_S3_Mat!B5*Weighting!C2+TUM_default_S3_Mat!C5*Weighting!C3+TUM_default_S3_Mat!D5*Weighting!C4+TUM_default_S3_Mat!E5*Weighting!C5+TUM_default_S3_Mat!F5*Weighting!C6+TUM_default_S3_Mat!G5*Weighting!C7+TUM_default_S3_Mat!H5*Weighting!C8+TUM_default_S3_Mat!I5*Weighting!C9+TUM_default_S3_Mat!J5*Weighting!C10+TUM_default_S3_Mat!K5*Weighting!C11+TUM_default_S3_Mat!L5*Weighting!C12+TUM_default_S3_Mat!M5*Weighting!C13+TUM_default_S3_Mat!N5*Weighting!C14+TUM_default_S3_Mat!O5*Weighting!C15+TUM_default_S3_Mat!P5*Weighting!C16+TUM_default_S3_Mat!Q5*Weighting!C17</f>
        <v>0.67825059016535172</v>
      </c>
      <c r="D5" s="6">
        <f ca="1">+TUM_default_S3_Mat!B5*Weighting!D2+TUM_default_S3_Mat!C5*Weighting!D3+TUM_default_S3_Mat!D5*Weighting!D4+TUM_default_S3_Mat!E5*Weighting!D5+TUM_default_S3_Mat!F5*Weighting!D6+TUM_default_S3_Mat!G5*Weighting!D7+TUM_default_S3_Mat!H5*Weighting!D8+TUM_default_S3_Mat!I5*Weighting!D9+TUM_default_S3_Mat!J5*Weighting!D10+TUM_default_S3_Mat!K5*Weighting!D11+TUM_default_S3_Mat!L5*Weighting!D12+TUM_default_S3_Mat!M5*Weighting!D13+TUM_default_S3_Mat!N5*Weighting!D14+TUM_default_S3_Mat!O5*Weighting!D15+TUM_default_S3_Mat!P5*Weighting!D16+TUM_default_S3_Mat!Q5*Weighting!D17</f>
        <v>0.94656047313042779</v>
      </c>
      <c r="E5" s="6">
        <f ca="1">+TUM_default_S3_Mat!B5*Weighting!E2+TUM_default_S3_Mat!C5*Weighting!E3+TUM_default_S3_Mat!D5*Weighting!E4+TUM_default_S3_Mat!E5*Weighting!E5+TUM_default_S3_Mat!F5*Weighting!E6+TUM_default_S3_Mat!G5*Weighting!E7+TUM_default_S3_Mat!H5*Weighting!E8+TUM_default_S3_Mat!I5*Weighting!E9+TUM_default_S3_Mat!J5*Weighting!E10+TUM_default_S3_Mat!K5*Weighting!E11+TUM_default_S3_Mat!L5*Weighting!E12+TUM_default_S3_Mat!M5*Weighting!E13+TUM_default_S3_Mat!N5*Weighting!E14+TUM_default_S3_Mat!O5*Weighting!E15+TUM_default_S3_Mat!P5*Weighting!E16+TUM_default_S3_Mat!Q5*Weighting!E17</f>
        <v>0.32904939614340711</v>
      </c>
      <c r="F5" s="6">
        <f ca="1">+TUM_default_S3_Mat!B5*Weighting!F2+TUM_default_S3_Mat!C5*Weighting!F3+TUM_default_S3_Mat!D5*Weighting!F4+TUM_default_S3_Mat!E5*Weighting!F5+TUM_default_S3_Mat!F5*Weighting!F6+TUM_default_S3_Mat!G5*Weighting!F7+TUM_default_S3_Mat!H5*Weighting!F8+TUM_default_S3_Mat!I5*Weighting!F9+TUM_default_S3_Mat!J5*Weighting!F10+TUM_default_S3_Mat!K5*Weighting!F11+TUM_default_S3_Mat!L5*Weighting!F12+TUM_default_S3_Mat!M5*Weighting!F13+TUM_default_S3_Mat!N5*Weighting!F14+TUM_default_S3_Mat!O5*Weighting!F15+TUM_default_S3_Mat!P5*Weighting!F16+TUM_default_S3_Mat!Q5*Weighting!F17</f>
        <v>0.80104356032354884</v>
      </c>
      <c r="G5" s="6">
        <f>+TUM_default_S3_Mat!B5*Weighting!G2+TUM_default_S3_Mat!C5*Weighting!G3+TUM_default_S3_Mat!D5*Weighting!G4+TUM_default_S3_Mat!E5*Weighting!G5+TUM_default_S3_Mat!F5*Weighting!G6+TUM_default_S3_Mat!G5*Weighting!G7+TUM_default_S3_Mat!H5*Weighting!G8+TUM_default_S3_Mat!I5*Weighting!G9+TUM_default_S3_Mat!J5*Weighting!G10+TUM_default_S3_Mat!K5*Weighting!G11+TUM_default_S3_Mat!L5*Weighting!G12+TUM_default_S3_Mat!M5*Weighting!G13+TUM_default_S3_Mat!N5*Weighting!G14+TUM_default_S3_Mat!O5*Weighting!G15+TUM_default_S3_Mat!P5*Weighting!G16+TUM_default_S3_Mat!Q5*Weighting!G17</f>
        <v>0.49837445527549407</v>
      </c>
      <c r="H5" s="6">
        <f>+TUM_default_S3_Mat!B5*Weighting!H2+TUM_default_S3_Mat!C5*Weighting!H3+TUM_default_S3_Mat!D5*Weighting!H4+TUM_default_S3_Mat!E5*Weighting!H5+TUM_default_S3_Mat!F5*Weighting!H6+TUM_default_S3_Mat!G5*Weighting!H7+TUM_default_S3_Mat!H5*Weighting!H8+TUM_default_S3_Mat!I5*Weighting!H9+TUM_default_S3_Mat!J5*Weighting!H10+TUM_default_S3_Mat!K5*Weighting!H11+TUM_default_S3_Mat!L5*Weighting!H12+TUM_default_S3_Mat!M5*Weighting!H13+TUM_default_S3_Mat!N5*Weighting!H14+TUM_default_S3_Mat!O5*Weighting!H15+TUM_default_S3_Mat!P5*Weighting!H16+TUM_default_S3_Mat!Q5*Weighting!H17</f>
        <v>0.50585250407789339</v>
      </c>
      <c r="I5" s="6">
        <f>+TUM_default_S3_Mat!B5*Weighting!I2+TUM_default_S3_Mat!C5*Weighting!I3+TUM_default_S3_Mat!D5*Weighting!I4+TUM_default_S3_Mat!E5*Weighting!I5+TUM_default_S3_Mat!F5*Weighting!I6+TUM_default_S3_Mat!G5*Weighting!I7+TUM_default_S3_Mat!H5*Weighting!I8+TUM_default_S3_Mat!I5*Weighting!I9+TUM_default_S3_Mat!J5*Weighting!I10+TUM_default_S3_Mat!K5*Weighting!I11+TUM_default_S3_Mat!L5*Weighting!I12+TUM_default_S3_Mat!M5*Weighting!I13+TUM_default_S3_Mat!N5*Weighting!I14+TUM_default_S3_Mat!O5*Weighting!I15+TUM_default_S3_Mat!P5*Weighting!I16+TUM_default_S3_Mat!Q5*Weighting!I17</f>
        <v>0.49416737028515689</v>
      </c>
      <c r="J5" s="6">
        <f>+TUM_default_S3_Mat!B5*Weighting!J2+TUM_default_S3_Mat!C5*Weighting!J3+TUM_default_S3_Mat!D5*Weighting!J4+TUM_default_S3_Mat!E5*Weighting!J5+TUM_default_S3_Mat!F5*Weighting!J6+TUM_default_S3_Mat!G5*Weighting!J7+TUM_default_S3_Mat!H5*Weighting!J8+TUM_default_S3_Mat!I5*Weighting!J9+TUM_default_S3_Mat!J5*Weighting!J10+TUM_default_S3_Mat!K5*Weighting!J11+TUM_default_S3_Mat!L5*Weighting!J12+TUM_default_S3_Mat!M5*Weighting!J13+TUM_default_S3_Mat!N5*Weighting!J14+TUM_default_S3_Mat!O5*Weighting!J15+TUM_default_S3_Mat!P5*Weighting!J16+TUM_default_S3_Mat!Q5*Weighting!J17</f>
        <v>0.31146564748574368</v>
      </c>
      <c r="K5" s="6">
        <f>+TUM_default_S3_Mat!B5*Weighting!K2+TUM_default_S3_Mat!C5*Weighting!K3+TUM_default_S3_Mat!D5*Weighting!K4+TUM_default_S3_Mat!E5*Weighting!K5+TUM_default_S3_Mat!F5*Weighting!K6+TUM_default_S3_Mat!G5*Weighting!K7+TUM_default_S3_Mat!H5*Weighting!K8+TUM_default_S3_Mat!I5*Weighting!K9+TUM_default_S3_Mat!J5*Weighting!K10+TUM_default_S3_Mat!K5*Weighting!K11+TUM_default_S3_Mat!L5*Weighting!K12+TUM_default_S3_Mat!M5*Weighting!K13+TUM_default_S3_Mat!N5*Weighting!K14+TUM_default_S3_Mat!O5*Weighting!K15+TUM_default_S3_Mat!P5*Weighting!K16+TUM_default_S3_Mat!Q5*Weighting!K17</f>
        <v>0.45941667967747346</v>
      </c>
      <c r="L5" s="6">
        <f>+TUM_default_S3_Mat!B5*Weighting!L2+TUM_default_S3_Mat!C5*Weighting!L3+TUM_default_S3_Mat!D5*Weighting!L4+TUM_default_S3_Mat!E5*Weighting!L5+TUM_default_S3_Mat!F5*Weighting!L6+TUM_default_S3_Mat!G5*Weighting!L7+TUM_default_S3_Mat!H5*Weighting!L8+TUM_default_S3_Mat!I5*Weighting!L9+TUM_default_S3_Mat!J5*Weighting!L10+TUM_default_S3_Mat!K5*Weighting!L11+TUM_default_S3_Mat!L5*Weighting!L12+TUM_default_S3_Mat!M5*Weighting!L13+TUM_default_S3_Mat!N5*Weighting!L14+TUM_default_S3_Mat!O5*Weighting!L15+TUM_default_S3_Mat!P5*Weighting!L16+TUM_default_S3_Mat!Q5*Weighting!L17</f>
        <v>0.31903968842526903</v>
      </c>
      <c r="M5" s="6">
        <f>+TUM_default_S3_Mat!B5*Weighting!M2+TUM_default_S3_Mat!C5*Weighting!M3+TUM_default_S3_Mat!D5*Weighting!M4+TUM_default_S3_Mat!E5*Weighting!M5+TUM_default_S3_Mat!F5*Weighting!M6+TUM_default_S3_Mat!G5*Weighting!M7+TUM_default_S3_Mat!H5*Weighting!M8+TUM_default_S3_Mat!I5*Weighting!M9+TUM_default_S3_Mat!J5*Weighting!M10+TUM_default_S3_Mat!K5*Weighting!M11+TUM_default_S3_Mat!L5*Weighting!M12+TUM_default_S3_Mat!M5*Weighting!M13+TUM_default_S3_Mat!N5*Weighting!M14+TUM_default_S3_Mat!O5*Weighting!M15+TUM_default_S3_Mat!P5*Weighting!M16+TUM_default_S3_Mat!Q5*Weighting!M17</f>
        <v>0.13288465427072715</v>
      </c>
      <c r="N5" s="6">
        <f>+TUM_default_S3_Mat!B5*Weighting!N2+TUM_default_S3_Mat!C5*Weighting!N3+TUM_default_S3_Mat!D5*Weighting!N4+TUM_default_S3_Mat!E5*Weighting!N5+TUM_default_S3_Mat!F5*Weighting!N6+TUM_default_S3_Mat!G5*Weighting!N7+TUM_default_S3_Mat!H5*Weighting!N8+TUM_default_S3_Mat!I5*Weighting!N9+TUM_default_S3_Mat!J5*Weighting!N10+TUM_default_S3_Mat!K5*Weighting!N11+TUM_default_S3_Mat!L5*Weighting!N12+TUM_default_S3_Mat!M5*Weighting!N13+TUM_default_S3_Mat!N5*Weighting!N14+TUM_default_S3_Mat!O5*Weighting!N15+TUM_default_S3_Mat!P5*Weighting!N16+TUM_default_S3_Mat!Q5*Weighting!N17</f>
        <v>1.6969408336404368</v>
      </c>
      <c r="O5" s="6">
        <f>+TUM_default_S3_Mat!B5*Weighting!O2+TUM_default_S3_Mat!C5*Weighting!O3+TUM_default_S3_Mat!D5*Weighting!O4+TUM_default_S3_Mat!E5*Weighting!O5+TUM_default_S3_Mat!F5*Weighting!O6+TUM_default_S3_Mat!G5*Weighting!O7+TUM_default_S3_Mat!H5*Weighting!O8+TUM_default_S3_Mat!I5*Weighting!O9+TUM_default_S3_Mat!J5*Weighting!O10+TUM_default_S3_Mat!K5*Weighting!O11+TUM_default_S3_Mat!L5*Weighting!O12+TUM_default_S3_Mat!M5*Weighting!O13+TUM_default_S3_Mat!N5*Weighting!O14+TUM_default_S3_Mat!O5*Weighting!O15+TUM_default_S3_Mat!P5*Weighting!O16+TUM_default_S3_Mat!Q5*Weighting!O17</f>
        <v>0.44899810050627326</v>
      </c>
      <c r="P5" s="6">
        <f>+TUM_default_S3_Mat!B5*Weighting!P2+TUM_default_S3_Mat!C5*Weighting!P3+TUM_default_S3_Mat!D5*Weighting!P4+TUM_default_S3_Mat!E5*Weighting!P5+TUM_default_S3_Mat!F5*Weighting!P6+TUM_default_S3_Mat!G5*Weighting!P7+TUM_default_S3_Mat!H5*Weighting!P8+TUM_default_S3_Mat!I5*Weighting!P9+TUM_default_S3_Mat!J5*Weighting!P10+TUM_default_S3_Mat!K5*Weighting!P11+TUM_default_S3_Mat!L5*Weighting!P12+TUM_default_S3_Mat!M5*Weighting!P13+TUM_default_S3_Mat!N5*Weighting!P14+TUM_default_S3_Mat!O5*Weighting!P15+TUM_default_S3_Mat!P5*Weighting!P16+TUM_default_S3_Mat!Q5*Weighting!P17</f>
        <v>0.25368384831744806</v>
      </c>
      <c r="Q5" s="6">
        <f>+TUM_default_S3_Mat!B5*Weighting!Q2+TUM_default_S3_Mat!C5*Weighting!Q3+TUM_default_S3_Mat!D5*Weighting!Q4+TUM_default_S3_Mat!E5*Weighting!Q5+TUM_default_S3_Mat!F5*Weighting!Q6+TUM_default_S3_Mat!G5*Weighting!Q7+TUM_default_S3_Mat!H5*Weighting!Q8+TUM_default_S3_Mat!I5*Weighting!Q9+TUM_default_S3_Mat!J5*Weighting!Q10+TUM_default_S3_Mat!K5*Weighting!Q11+TUM_default_S3_Mat!L5*Weighting!Q12+TUM_default_S3_Mat!M5*Weighting!Q13+TUM_default_S3_Mat!N5*Weighting!Q14+TUM_default_S3_Mat!O5*Weighting!Q15+TUM_default_S3_Mat!P5*Weighting!Q16+TUM_default_S3_Mat!Q5*Weighting!Q17</f>
        <v>0.20697762554886931</v>
      </c>
      <c r="R5" s="6">
        <f>+TUM_default_S3_Mat!B5*Weighting!R2+TUM_default_S3_Mat!C5*Weighting!R3+TUM_default_S3_Mat!D5*Weighting!R4+TUM_default_S3_Mat!E5*Weighting!R5+TUM_default_S3_Mat!F5*Weighting!R6+TUM_default_S3_Mat!G5*Weighting!R7+TUM_default_S3_Mat!H5*Weighting!R8+TUM_default_S3_Mat!I5*Weighting!R9+TUM_default_S3_Mat!J5*Weighting!R10+TUM_default_S3_Mat!K5*Weighting!R11+TUM_default_S3_Mat!L5*Weighting!R12+TUM_default_S3_Mat!M5*Weighting!R13+TUM_default_S3_Mat!N5*Weighting!R14+TUM_default_S3_Mat!O5*Weighting!R15+TUM_default_S3_Mat!P5*Weighting!R16+TUM_default_S3_Mat!Q5*Weighting!R17</f>
        <v>0.42760501223657765</v>
      </c>
      <c r="S5" s="6">
        <f>+TUM_default_S3_Mat!B5*Weighting!S2+TUM_default_S3_Mat!C5*Weighting!S3+TUM_default_S3_Mat!D5*Weighting!S4+TUM_default_S3_Mat!E5*Weighting!S5+TUM_default_S3_Mat!F5*Weighting!S6+TUM_default_S3_Mat!G5*Weighting!S7+TUM_default_S3_Mat!H5*Weighting!S8+TUM_default_S3_Mat!I5*Weighting!S9+TUM_default_S3_Mat!J5*Weighting!S10+TUM_default_S3_Mat!K5*Weighting!S11+TUM_default_S3_Mat!L5*Weighting!S12+TUM_default_S3_Mat!M5*Weighting!S13+TUM_default_S3_Mat!N5*Weighting!S14+TUM_default_S3_Mat!O5*Weighting!S15+TUM_default_S3_Mat!P5*Weighting!S16+TUM_default_S3_Mat!Q5*Weighting!S17</f>
        <v>0.49343074365158573</v>
      </c>
      <c r="T5" s="6">
        <f>+TUM_default_S3_Mat!B5*Weighting!T2+TUM_default_S3_Mat!C5*Weighting!T3+TUM_default_S3_Mat!D5*Weighting!T4+TUM_default_S3_Mat!E5*Weighting!T5+TUM_default_S3_Mat!F5*Weighting!T6+TUM_default_S3_Mat!G5*Weighting!T7+TUM_default_S3_Mat!H5*Weighting!T8+TUM_default_S3_Mat!I5*Weighting!T9+TUM_default_S3_Mat!J5*Weighting!T10+TUM_default_S3_Mat!K5*Weighting!T11+TUM_default_S3_Mat!L5*Weighting!T12+TUM_default_S3_Mat!M5*Weighting!T13+TUM_default_S3_Mat!N5*Weighting!T14+TUM_default_S3_Mat!O5*Weighting!T15+TUM_default_S3_Mat!P5*Weighting!T16+TUM_default_S3_Mat!Q5*Weighting!T17</f>
        <v>0.27404231404348622</v>
      </c>
      <c r="U5" s="6">
        <f>+TUM_default_S3_Mat!B5*Weighting!U2+TUM_default_S3_Mat!C5*Weighting!U3+TUM_default_S3_Mat!D5*Weighting!U4+TUM_default_S3_Mat!E5*Weighting!U5+TUM_default_S3_Mat!F5*Weighting!U6+TUM_default_S3_Mat!G5*Weighting!U7+TUM_default_S3_Mat!H5*Weighting!U8+TUM_default_S3_Mat!I5*Weighting!U9+TUM_default_S3_Mat!J5*Weighting!U10+TUM_default_S3_Mat!K5*Weighting!U11+TUM_default_S3_Mat!L5*Weighting!U12+TUM_default_S3_Mat!M5*Weighting!U13+TUM_default_S3_Mat!N5*Weighting!U14+TUM_default_S3_Mat!O5*Weighting!U15+TUM_default_S3_Mat!P5*Weighting!U16+TUM_default_S3_Mat!Q5*Weighting!U17</f>
        <v>6.9981077093125052E-2</v>
      </c>
      <c r="V5" s="6">
        <f>+TUM_default_S3_Mat!B5*Weighting!V2+TUM_default_S3_Mat!C5*Weighting!V3+TUM_default_S3_Mat!D5*Weighting!V4+TUM_default_S3_Mat!E5*Weighting!V5+TUM_default_S3_Mat!F5*Weighting!V6+TUM_default_S3_Mat!G5*Weighting!V7+TUM_default_S3_Mat!H5*Weighting!V8+TUM_default_S3_Mat!I5*Weighting!V9+TUM_default_S3_Mat!J5*Weighting!V10+TUM_default_S3_Mat!K5*Weighting!V11+TUM_default_S3_Mat!L5*Weighting!V12+TUM_default_S3_Mat!M5*Weighting!V13+TUM_default_S3_Mat!N5*Weighting!V14+TUM_default_S3_Mat!O5*Weighting!V15+TUM_default_S3_Mat!P5*Weighting!V16+TUM_default_S3_Mat!Q5*Weighting!V17</f>
        <v>0.1561342724722381</v>
      </c>
      <c r="W5" s="6">
        <f>+TUM_default_S3_Mat!B5*Weighting!W2+TUM_default_S3_Mat!C5*Weighting!W3+TUM_default_S3_Mat!D5*Weighting!W4+TUM_default_S3_Mat!E5*Weighting!W5+TUM_default_S3_Mat!F5*Weighting!W6+TUM_default_S3_Mat!G5*Weighting!W7+TUM_default_S3_Mat!H5*Weighting!W8+TUM_default_S3_Mat!I5*Weighting!W9+TUM_default_S3_Mat!J5*Weighting!W10+TUM_default_S3_Mat!K5*Weighting!W11+TUM_default_S3_Mat!L5*Weighting!W12+TUM_default_S3_Mat!M5*Weighting!W13+TUM_default_S3_Mat!N5*Weighting!W14+TUM_default_S3_Mat!O5*Weighting!W15+TUM_default_S3_Mat!P5*Weighting!W16+TUM_default_S3_Mat!Q5*Weighting!W17</f>
        <v>0.26924816933008006</v>
      </c>
      <c r="X5" s="6">
        <f>+TUM_default_S3_Mat!B5*Weighting!X2+TUM_default_S3_Mat!C5*Weighting!X3+TUM_default_S3_Mat!D5*Weighting!X4+TUM_default_S3_Mat!E5*Weighting!X5+TUM_default_S3_Mat!F5*Weighting!X6+TUM_default_S3_Mat!G5*Weighting!X7+TUM_default_S3_Mat!H5*Weighting!X8+TUM_default_S3_Mat!I5*Weighting!X9+TUM_default_S3_Mat!J5*Weighting!X10+TUM_default_S3_Mat!K5*Weighting!X11+TUM_default_S3_Mat!L5*Weighting!X12+TUM_default_S3_Mat!M5*Weighting!X13+TUM_default_S3_Mat!N5*Weighting!X14+TUM_default_S3_Mat!O5*Weighting!X15+TUM_default_S3_Mat!P5*Weighting!X16+TUM_default_S3_Mat!Q5*Weighting!X17</f>
        <v>6.5757405034452501E-2</v>
      </c>
      <c r="Y5" s="6">
        <f>+TUM_default_S3_Mat!B5*Weighting!Y2+TUM_default_S3_Mat!C5*Weighting!Y3+TUM_default_S3_Mat!D5*Weighting!Y4+TUM_default_S3_Mat!E5*Weighting!Y5+TUM_default_S3_Mat!F5*Weighting!Y6+TUM_default_S3_Mat!G5*Weighting!Y7+TUM_default_S3_Mat!H5*Weighting!Y8+TUM_default_S3_Mat!I5*Weighting!Y9+TUM_default_S3_Mat!J5*Weighting!Y10+TUM_default_S3_Mat!K5*Weighting!Y11+TUM_default_S3_Mat!L5*Weighting!Y12+TUM_default_S3_Mat!M5*Weighting!Y13+TUM_default_S3_Mat!N5*Weighting!Y14+TUM_default_S3_Mat!O5*Weighting!Y15+TUM_default_S3_Mat!P5*Weighting!Y16+TUM_default_S3_Mat!Q5*Weighting!Y17</f>
        <v>8.296140030193265E-2</v>
      </c>
      <c r="Z5" s="6">
        <f>+TUM_default_S3_Mat!B5*Weighting!Z2+TUM_default_S3_Mat!C5*Weighting!Z3+TUM_default_S3_Mat!D5*Weighting!Z4+TUM_default_S3_Mat!E5*Weighting!Z5+TUM_default_S3_Mat!F5*Weighting!Z6+TUM_default_S3_Mat!G5*Weighting!Z7+TUM_default_S3_Mat!H5*Weighting!Z8+TUM_default_S3_Mat!I5*Weighting!Z9+TUM_default_S3_Mat!J5*Weighting!Z10+TUM_default_S3_Mat!K5*Weighting!Z11+TUM_default_S3_Mat!L5*Weighting!Z12+TUM_default_S3_Mat!M5*Weighting!Z13+TUM_default_S3_Mat!N5*Weighting!Z14+TUM_default_S3_Mat!O5*Weighting!Z15+TUM_default_S3_Mat!P5*Weighting!Z16+TUM_default_S3_Mat!Q5*Weighting!Z17</f>
        <v>8.5468260605880003E-2</v>
      </c>
      <c r="AA5" s="6">
        <f>+TUM_default_S3_Mat!B5*Weighting!AA2+TUM_default_S3_Mat!C5*Weighting!AA3+TUM_default_S3_Mat!D5*Weighting!AA4+TUM_default_S3_Mat!E5*Weighting!AA5+TUM_default_S3_Mat!F5*Weighting!AA6+TUM_default_S3_Mat!G5*Weighting!AA7+TUM_default_S3_Mat!H5*Weighting!AA8+TUM_default_S3_Mat!I5*Weighting!AA9+TUM_default_S3_Mat!J5*Weighting!AA10+TUM_default_S3_Mat!K5*Weighting!AA11+TUM_default_S3_Mat!L5*Weighting!AA12+TUM_default_S3_Mat!M5*Weighting!AA13+TUM_default_S3_Mat!N5*Weighting!AA14+TUM_default_S3_Mat!O5*Weighting!AA15+TUM_default_S3_Mat!P5*Weighting!AA16+TUM_default_S3_Mat!Q5*Weighting!AA17</f>
        <v>2.9908378789295234</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b1_default_Treatm!B2*Weighting!B2+TUM_db1_default_Treatm!C2*Weighting!B3+TUM_db1_default_Treatm!D2*Weighting!B4+TUM_db1_default_Treatm!E2*Weighting!B5+TUM_db1_default_Treatm!F2*Weighting!B6+TUM_db1_default_Treatm!G2*Weighting!B7+TUM_db1_default_Treatm!H2*Weighting!B8+TUM_db1_default_Treatm!I2*Weighting!B9+TUM_db1_default_Treatm!J2*Weighting!B10+TUM_db1_default_Treatm!K2*Weighting!B11+TUM_db1_default_Treatm!L2*Weighting!B12+TUM_db1_default_Treatm!M2*Weighting!B13+TUM_db1_default_Treatm!N2*Weighting!B14+TUM_db1_default_Treatm!O2*Weighting!B15+TUM_db1_default_Treatm!P2*Weighting!B16+TUM_db1_default_Treatm!Q2*Weighting!B17</f>
        <v>0.64728586561066292</v>
      </c>
      <c r="C2" s="6">
        <f ca="1">+TUM_db1_default_Treatm!B2*Weighting!C2+TUM_db1_default_Treatm!C2*Weighting!C3+TUM_db1_default_Treatm!D2*Weighting!C4+TUM_db1_default_Treatm!E2*Weighting!C5+TUM_db1_default_Treatm!F2*Weighting!C6+TUM_db1_default_Treatm!G2*Weighting!C7+TUM_db1_default_Treatm!H2*Weighting!C8+TUM_db1_default_Treatm!I2*Weighting!C9+TUM_db1_default_Treatm!J2*Weighting!C10+TUM_db1_default_Treatm!K2*Weighting!C11+TUM_db1_default_Treatm!L2*Weighting!C12+TUM_db1_default_Treatm!M2*Weighting!C13+TUM_db1_default_Treatm!N2*Weighting!C14+TUM_db1_default_Treatm!O2*Weighting!C15+TUM_db1_default_Treatm!P2*Weighting!C16+TUM_db1_default_Treatm!Q2*Weighting!C17</f>
        <v>0.53655988496585572</v>
      </c>
      <c r="D2" s="6">
        <f ca="1">+TUM_db1_default_Treatm!B2*Weighting!D2+TUM_db1_default_Treatm!C2*Weighting!D3+TUM_db1_default_Treatm!D2*Weighting!D4+TUM_db1_default_Treatm!E2*Weighting!D5+TUM_db1_default_Treatm!F2*Weighting!D6+TUM_db1_default_Treatm!G2*Weighting!D7+TUM_db1_default_Treatm!H2*Weighting!D8+TUM_db1_default_Treatm!I2*Weighting!D9+TUM_db1_default_Treatm!J2*Weighting!D10+TUM_db1_default_Treatm!K2*Weighting!D11+TUM_db1_default_Treatm!L2*Weighting!D12+TUM_db1_default_Treatm!M2*Weighting!D13+TUM_db1_default_Treatm!N2*Weighting!D14+TUM_db1_default_Treatm!O2*Weighting!D15+TUM_db1_default_Treatm!P2*Weighting!D16+TUM_db1_default_Treatm!Q2*Weighting!D17</f>
        <v>0.65000422440168526</v>
      </c>
      <c r="E2" s="6">
        <f ca="1">+TUM_db1_default_Treatm!B2*Weighting!E2+TUM_db1_default_Treatm!C2*Weighting!E3+TUM_db1_default_Treatm!D2*Weighting!E4+TUM_db1_default_Treatm!E2*Weighting!E5+TUM_db1_default_Treatm!F2*Weighting!E6+TUM_db1_default_Treatm!G2*Weighting!E7+TUM_db1_default_Treatm!H2*Weighting!E8+TUM_db1_default_Treatm!I2*Weighting!E9+TUM_db1_default_Treatm!J2*Weighting!E10+TUM_db1_default_Treatm!K2*Weighting!E11+TUM_db1_default_Treatm!L2*Weighting!E12+TUM_db1_default_Treatm!M2*Weighting!E13+TUM_db1_default_Treatm!N2*Weighting!E14+TUM_db1_default_Treatm!O2*Weighting!E15+TUM_db1_default_Treatm!P2*Weighting!E16+TUM_db1_default_Treatm!Q2*Weighting!E17</f>
        <v>0.42161498795422048</v>
      </c>
      <c r="F2" s="6">
        <f ca="1">+TUM_db1_default_Treatm!B2*Weighting!F2+TUM_db1_default_Treatm!C2*Weighting!F3+TUM_db1_default_Treatm!D2*Weighting!F4+TUM_db1_default_Treatm!E2*Weighting!F5+TUM_db1_default_Treatm!F2*Weighting!F6+TUM_db1_default_Treatm!G2*Weighting!F7+TUM_db1_default_Treatm!H2*Weighting!F8+TUM_db1_default_Treatm!I2*Weighting!F9+TUM_db1_default_Treatm!J2*Weighting!F10+TUM_db1_default_Treatm!K2*Weighting!F11+TUM_db1_default_Treatm!L2*Weighting!F12+TUM_db1_default_Treatm!M2*Weighting!F13+TUM_db1_default_Treatm!N2*Weighting!F14+TUM_db1_default_Treatm!O2*Weighting!F15+TUM_db1_default_Treatm!P2*Weighting!F16+TUM_db1_default_Treatm!Q2*Weighting!F17</f>
        <v>0.59115403954383605</v>
      </c>
      <c r="G2" s="6">
        <f>+TUM_db1_default_Treatm!B2*Weighting!G2+TUM_db1_default_Treatm!C2*Weighting!G3+TUM_db1_default_Treatm!D2*Weighting!G4+TUM_db1_default_Treatm!E2*Weighting!G5+TUM_db1_default_Treatm!F2*Weighting!G6+TUM_db1_default_Treatm!G2*Weighting!G7+TUM_db1_default_Treatm!H2*Weighting!G8+TUM_db1_default_Treatm!I2*Weighting!G9+TUM_db1_default_Treatm!J2*Weighting!G10+TUM_db1_default_Treatm!K2*Weighting!G11+TUM_db1_default_Treatm!L2*Weighting!G12+TUM_db1_default_Treatm!M2*Weighting!G13+TUM_db1_default_Treatm!N2*Weighting!G14+TUM_db1_default_Treatm!O2*Weighting!G15+TUM_db1_default_Treatm!P2*Weighting!G16+TUM_db1_default_Treatm!Q2*Weighting!G17</f>
        <v>0.24902741633302816</v>
      </c>
      <c r="H2" s="6">
        <f>+TUM_db1_default_Treatm!B2*Weighting!H2+TUM_db1_default_Treatm!C2*Weighting!H3+TUM_db1_default_Treatm!D2*Weighting!H4+TUM_db1_default_Treatm!E2*Weighting!H5+TUM_db1_default_Treatm!F2*Weighting!H6+TUM_db1_default_Treatm!G2*Weighting!H7+TUM_db1_default_Treatm!H2*Weighting!H8+TUM_db1_default_Treatm!I2*Weighting!H9+TUM_db1_default_Treatm!J2*Weighting!H10+TUM_db1_default_Treatm!K2*Weighting!H11+TUM_db1_default_Treatm!L2*Weighting!H12+TUM_db1_default_Treatm!M2*Weighting!H13+TUM_db1_default_Treatm!N2*Weighting!H14+TUM_db1_default_Treatm!O2*Weighting!H15+TUM_db1_default_Treatm!P2*Weighting!H16+TUM_db1_default_Treatm!Q2*Weighting!H17</f>
        <v>0.28121744875819121</v>
      </c>
      <c r="I2" s="6">
        <f>+TUM_db1_default_Treatm!B2*Weighting!I2+TUM_db1_default_Treatm!C2*Weighting!I3+TUM_db1_default_Treatm!D2*Weighting!I4+TUM_db1_default_Treatm!E2*Weighting!I5+TUM_db1_default_Treatm!F2*Weighting!I6+TUM_db1_default_Treatm!G2*Weighting!I7+TUM_db1_default_Treatm!H2*Weighting!I8+TUM_db1_default_Treatm!I2*Weighting!I9+TUM_db1_default_Treatm!J2*Weighting!I10+TUM_db1_default_Treatm!K2*Weighting!I11+TUM_db1_default_Treatm!L2*Weighting!I12+TUM_db1_default_Treatm!M2*Weighting!I13+TUM_db1_default_Treatm!N2*Weighting!I14+TUM_db1_default_Treatm!O2*Weighting!I15+TUM_db1_default_Treatm!P2*Weighting!I16+TUM_db1_default_Treatm!Q2*Weighting!I17</f>
        <v>0.25497091992020232</v>
      </c>
      <c r="J2" s="6">
        <f>+TUM_db1_default_Treatm!B2*Weighting!J2+TUM_db1_default_Treatm!C2*Weighting!J3+TUM_db1_default_Treatm!D2*Weighting!J4+TUM_db1_default_Treatm!E2*Weighting!J5+TUM_db1_default_Treatm!F2*Weighting!J6+TUM_db1_default_Treatm!G2*Weighting!J7+TUM_db1_default_Treatm!H2*Weighting!J8+TUM_db1_default_Treatm!I2*Weighting!J9+TUM_db1_default_Treatm!J2*Weighting!J10+TUM_db1_default_Treatm!K2*Weighting!J11+TUM_db1_default_Treatm!L2*Weighting!J12+TUM_db1_default_Treatm!M2*Weighting!J13+TUM_db1_default_Treatm!N2*Weighting!J14+TUM_db1_default_Treatm!O2*Weighting!J15+TUM_db1_default_Treatm!P2*Weighting!J16+TUM_db1_default_Treatm!Q2*Weighting!J17</f>
        <v>0.29237888255080186</v>
      </c>
      <c r="K2" s="6">
        <f>+TUM_db1_default_Treatm!B2*Weighting!K2+TUM_db1_default_Treatm!C2*Weighting!K3+TUM_db1_default_Treatm!D2*Weighting!K4+TUM_db1_default_Treatm!E2*Weighting!K5+TUM_db1_default_Treatm!F2*Weighting!K6+TUM_db1_default_Treatm!G2*Weighting!K7+TUM_db1_default_Treatm!H2*Weighting!K8+TUM_db1_default_Treatm!I2*Weighting!K9+TUM_db1_default_Treatm!J2*Weighting!K10+TUM_db1_default_Treatm!K2*Weighting!K11+TUM_db1_default_Treatm!L2*Weighting!K12+TUM_db1_default_Treatm!M2*Weighting!K13+TUM_db1_default_Treatm!N2*Weighting!K14+TUM_db1_default_Treatm!O2*Weighting!K15+TUM_db1_default_Treatm!P2*Weighting!K16+TUM_db1_default_Treatm!Q2*Weighting!K17</f>
        <v>0.25245187019009335</v>
      </c>
      <c r="L2" s="6">
        <f>+TUM_db1_default_Treatm!B2*Weighting!L2+TUM_db1_default_Treatm!C2*Weighting!L3+TUM_db1_default_Treatm!D2*Weighting!L4+TUM_db1_default_Treatm!E2*Weighting!L5+TUM_db1_default_Treatm!F2*Weighting!L6+TUM_db1_default_Treatm!G2*Weighting!L7+TUM_db1_default_Treatm!H2*Weighting!L8+TUM_db1_default_Treatm!I2*Weighting!L9+TUM_db1_default_Treatm!J2*Weighting!L10+TUM_db1_default_Treatm!K2*Weighting!L11+TUM_db1_default_Treatm!L2*Weighting!L12+TUM_db1_default_Treatm!M2*Weighting!L13+TUM_db1_default_Treatm!N2*Weighting!L14+TUM_db1_default_Treatm!O2*Weighting!L15+TUM_db1_default_Treatm!P2*Weighting!L16+TUM_db1_default_Treatm!Q2*Weighting!L17</f>
        <v>0.62552827119143761</v>
      </c>
      <c r="M2" s="6">
        <f>+TUM_db1_default_Treatm!B2*Weighting!M2+TUM_db1_default_Treatm!C2*Weighting!M3+TUM_db1_default_Treatm!D2*Weighting!M4+TUM_db1_default_Treatm!E2*Weighting!M5+TUM_db1_default_Treatm!F2*Weighting!M6+TUM_db1_default_Treatm!G2*Weighting!M7+TUM_db1_default_Treatm!H2*Weighting!M8+TUM_db1_default_Treatm!I2*Weighting!M9+TUM_db1_default_Treatm!J2*Weighting!M10+TUM_db1_default_Treatm!K2*Weighting!M11+TUM_db1_default_Treatm!L2*Weighting!M12+TUM_db1_default_Treatm!M2*Weighting!M13+TUM_db1_default_Treatm!N2*Weighting!M14+TUM_db1_default_Treatm!O2*Weighting!M15+TUM_db1_default_Treatm!P2*Weighting!M16+TUM_db1_default_Treatm!Q2*Weighting!M17</f>
        <v>1.4061745564336033E-2</v>
      </c>
      <c r="N2" s="6">
        <f>+TUM_db1_default_Treatm!B2*Weighting!N2+TUM_db1_default_Treatm!C2*Weighting!N3+TUM_db1_default_Treatm!D2*Weighting!N4+TUM_db1_default_Treatm!E2*Weighting!N5+TUM_db1_default_Treatm!F2*Weighting!N6+TUM_db1_default_Treatm!G2*Weighting!N7+TUM_db1_default_Treatm!H2*Weighting!N8+TUM_db1_default_Treatm!I2*Weighting!N9+TUM_db1_default_Treatm!J2*Weighting!N10+TUM_db1_default_Treatm!K2*Weighting!N11+TUM_db1_default_Treatm!L2*Weighting!N12+TUM_db1_default_Treatm!M2*Weighting!N13+TUM_db1_default_Treatm!N2*Weighting!N14+TUM_db1_default_Treatm!O2*Weighting!N15+TUM_db1_default_Treatm!P2*Weighting!N16+TUM_db1_default_Treatm!Q2*Weighting!N17</f>
        <v>1.2890086663496987</v>
      </c>
      <c r="O2" s="6">
        <f>+TUM_db1_default_Treatm!B2*Weighting!O2+TUM_db1_default_Treatm!C2*Weighting!O3+TUM_db1_default_Treatm!D2*Weighting!O4+TUM_db1_default_Treatm!E2*Weighting!O5+TUM_db1_default_Treatm!F2*Weighting!O6+TUM_db1_default_Treatm!G2*Weighting!O7+TUM_db1_default_Treatm!H2*Weighting!O8+TUM_db1_default_Treatm!I2*Weighting!O9+TUM_db1_default_Treatm!J2*Weighting!O10+TUM_db1_default_Treatm!K2*Weighting!O11+TUM_db1_default_Treatm!L2*Weighting!O12+TUM_db1_default_Treatm!M2*Weighting!O13+TUM_db1_default_Treatm!N2*Weighting!O14+TUM_db1_default_Treatm!O2*Weighting!O15+TUM_db1_default_Treatm!P2*Weighting!O16+TUM_db1_default_Treatm!Q2*Weighting!O17</f>
        <v>0.30962303084621839</v>
      </c>
      <c r="P2" s="6">
        <f>+TUM_db1_default_Treatm!B2*Weighting!P2+TUM_db1_default_Treatm!C2*Weighting!P3+TUM_db1_default_Treatm!D2*Weighting!P4+TUM_db1_default_Treatm!E2*Weighting!P5+TUM_db1_default_Treatm!F2*Weighting!P6+TUM_db1_default_Treatm!G2*Weighting!P7+TUM_db1_default_Treatm!H2*Weighting!P8+TUM_db1_default_Treatm!I2*Weighting!P9+TUM_db1_default_Treatm!J2*Weighting!P10+TUM_db1_default_Treatm!K2*Weighting!P11+TUM_db1_default_Treatm!L2*Weighting!P12+TUM_db1_default_Treatm!M2*Weighting!P13+TUM_db1_default_Treatm!N2*Weighting!P14+TUM_db1_default_Treatm!O2*Weighting!P15+TUM_db1_default_Treatm!P2*Weighting!P16+TUM_db1_default_Treatm!Q2*Weighting!P17</f>
        <v>0.2439524484839691</v>
      </c>
      <c r="Q2" s="6">
        <f>+TUM_db1_default_Treatm!B2*Weighting!Q2+TUM_db1_default_Treatm!C2*Weighting!Q3+TUM_db1_default_Treatm!D2*Weighting!Q4+TUM_db1_default_Treatm!E2*Weighting!Q5+TUM_db1_default_Treatm!F2*Weighting!Q6+TUM_db1_default_Treatm!G2*Weighting!Q7+TUM_db1_default_Treatm!H2*Weighting!Q8+TUM_db1_default_Treatm!I2*Weighting!Q9+TUM_db1_default_Treatm!J2*Weighting!Q10+TUM_db1_default_Treatm!K2*Weighting!Q11+TUM_db1_default_Treatm!L2*Weighting!Q12+TUM_db1_default_Treatm!M2*Weighting!Q13+TUM_db1_default_Treatm!N2*Weighting!Q14+TUM_db1_default_Treatm!O2*Weighting!Q15+TUM_db1_default_Treatm!P2*Weighting!Q16+TUM_db1_default_Treatm!Q2*Weighting!Q17</f>
        <v>2.2142246395387779E-2</v>
      </c>
      <c r="R2" s="6">
        <f>+TUM_db1_default_Treatm!B2*Weighting!R2+TUM_db1_default_Treatm!C2*Weighting!R3+TUM_db1_default_Treatm!D2*Weighting!R4+TUM_db1_default_Treatm!E2*Weighting!R5+TUM_db1_default_Treatm!F2*Weighting!R6+TUM_db1_default_Treatm!G2*Weighting!R7+TUM_db1_default_Treatm!H2*Weighting!R8+TUM_db1_default_Treatm!I2*Weighting!R9+TUM_db1_default_Treatm!J2*Weighting!R10+TUM_db1_default_Treatm!K2*Weighting!R11+TUM_db1_default_Treatm!L2*Weighting!R12+TUM_db1_default_Treatm!M2*Weighting!R13+TUM_db1_default_Treatm!N2*Weighting!R14+TUM_db1_default_Treatm!O2*Weighting!R15+TUM_db1_default_Treatm!P2*Weighting!R16+TUM_db1_default_Treatm!Q2*Weighting!R17</f>
        <v>0.20620877099726112</v>
      </c>
      <c r="S2" s="6">
        <f>+TUM_db1_default_Treatm!B2*Weighting!S2+TUM_db1_default_Treatm!C2*Weighting!S3+TUM_db1_default_Treatm!D2*Weighting!S4+TUM_db1_default_Treatm!E2*Weighting!S5+TUM_db1_default_Treatm!F2*Weighting!S6+TUM_db1_default_Treatm!G2*Weighting!S7+TUM_db1_default_Treatm!H2*Weighting!S8+TUM_db1_default_Treatm!I2*Weighting!S9+TUM_db1_default_Treatm!J2*Weighting!S10+TUM_db1_default_Treatm!K2*Weighting!S11+TUM_db1_default_Treatm!L2*Weighting!S12+TUM_db1_default_Treatm!M2*Weighting!S13+TUM_db1_default_Treatm!N2*Weighting!S14+TUM_db1_default_Treatm!O2*Weighting!S15+TUM_db1_default_Treatm!P2*Weighting!S16+TUM_db1_default_Treatm!Q2*Weighting!S17</f>
        <v>0.14334920666981782</v>
      </c>
      <c r="T2" s="6">
        <f>+TUM_db1_default_Treatm!B2*Weighting!T2+TUM_db1_default_Treatm!C2*Weighting!T3+TUM_db1_default_Treatm!D2*Weighting!T4+TUM_db1_default_Treatm!E2*Weighting!T5+TUM_db1_default_Treatm!F2*Weighting!T6+TUM_db1_default_Treatm!G2*Weighting!T7+TUM_db1_default_Treatm!H2*Weighting!T8+TUM_db1_default_Treatm!I2*Weighting!T9+TUM_db1_default_Treatm!J2*Weighting!T10+TUM_db1_default_Treatm!K2*Weighting!T11+TUM_db1_default_Treatm!L2*Weighting!T12+TUM_db1_default_Treatm!M2*Weighting!T13+TUM_db1_default_Treatm!N2*Weighting!T14+TUM_db1_default_Treatm!O2*Weighting!T15+TUM_db1_default_Treatm!P2*Weighting!T16+TUM_db1_default_Treatm!Q2*Weighting!T17</f>
        <v>0.15216380474836563</v>
      </c>
      <c r="U2" s="6">
        <f>+TUM_db1_default_Treatm!B2*Weighting!U2+TUM_db1_default_Treatm!C2*Weighting!U3+TUM_db1_default_Treatm!D2*Weighting!U4+TUM_db1_default_Treatm!E2*Weighting!U5+TUM_db1_default_Treatm!F2*Weighting!U6+TUM_db1_default_Treatm!G2*Weighting!U7+TUM_db1_default_Treatm!H2*Weighting!U8+TUM_db1_default_Treatm!I2*Weighting!U9+TUM_db1_default_Treatm!J2*Weighting!U10+TUM_db1_default_Treatm!K2*Weighting!U11+TUM_db1_default_Treatm!L2*Weighting!U12+TUM_db1_default_Treatm!M2*Weighting!U13+TUM_db1_default_Treatm!N2*Weighting!U14+TUM_db1_default_Treatm!O2*Weighting!U15+TUM_db1_default_Treatm!P2*Weighting!U16+TUM_db1_default_Treatm!Q2*Weighting!U17</f>
        <v>4.6729304409793199E-2</v>
      </c>
      <c r="V2" s="6">
        <f>+TUM_db1_default_Treatm!B2*Weighting!V2+TUM_db1_default_Treatm!C2*Weighting!V3+TUM_db1_default_Treatm!D2*Weighting!V4+TUM_db1_default_Treatm!E2*Weighting!V5+TUM_db1_default_Treatm!F2*Weighting!V6+TUM_db1_default_Treatm!G2*Weighting!V7+TUM_db1_default_Treatm!H2*Weighting!V8+TUM_db1_default_Treatm!I2*Weighting!V9+TUM_db1_default_Treatm!J2*Weighting!V10+TUM_db1_default_Treatm!K2*Weighting!V11+TUM_db1_default_Treatm!L2*Weighting!V12+TUM_db1_default_Treatm!M2*Weighting!V13+TUM_db1_default_Treatm!N2*Weighting!V14+TUM_db1_default_Treatm!O2*Weighting!V15+TUM_db1_default_Treatm!P2*Weighting!V16+TUM_db1_default_Treatm!Q2*Weighting!V17</f>
        <v>0.10205330067485777</v>
      </c>
      <c r="W2" s="6">
        <f>+TUM_db1_default_Treatm!B2*Weighting!W2+TUM_db1_default_Treatm!C2*Weighting!W3+TUM_db1_default_Treatm!D2*Weighting!W4+TUM_db1_default_Treatm!E2*Weighting!W5+TUM_db1_default_Treatm!F2*Weighting!W6+TUM_db1_default_Treatm!G2*Weighting!W7+TUM_db1_default_Treatm!H2*Weighting!W8+TUM_db1_default_Treatm!I2*Weighting!W9+TUM_db1_default_Treatm!J2*Weighting!W10+TUM_db1_default_Treatm!K2*Weighting!W11+TUM_db1_default_Treatm!L2*Weighting!W12+TUM_db1_default_Treatm!M2*Weighting!W13+TUM_db1_default_Treatm!N2*Weighting!W14+TUM_db1_default_Treatm!O2*Weighting!W15+TUM_db1_default_Treatm!P2*Weighting!W16+TUM_db1_default_Treatm!Q2*Weighting!W17</f>
        <v>0.22459664383595473</v>
      </c>
      <c r="X2" s="6">
        <f>+TUM_db1_default_Treatm!B2*Weighting!X2+TUM_db1_default_Treatm!C2*Weighting!X3+TUM_db1_default_Treatm!D2*Weighting!X4+TUM_db1_default_Treatm!E2*Weighting!X5+TUM_db1_default_Treatm!F2*Weighting!X6+TUM_db1_default_Treatm!G2*Weighting!X7+TUM_db1_default_Treatm!H2*Weighting!X8+TUM_db1_default_Treatm!I2*Weighting!X9+TUM_db1_default_Treatm!J2*Weighting!X10+TUM_db1_default_Treatm!K2*Weighting!X11+TUM_db1_default_Treatm!L2*Weighting!X12+TUM_db1_default_Treatm!M2*Weighting!X13+TUM_db1_default_Treatm!N2*Weighting!X14+TUM_db1_default_Treatm!O2*Weighting!X15+TUM_db1_default_Treatm!P2*Weighting!X16+TUM_db1_default_Treatm!Q2*Weighting!X17</f>
        <v>6.190848717048978E-2</v>
      </c>
      <c r="Y2" s="6">
        <f>+TUM_db1_default_Treatm!B2*Weighting!Y2+TUM_db1_default_Treatm!C2*Weighting!Y3+TUM_db1_default_Treatm!D2*Weighting!Y4+TUM_db1_default_Treatm!E2*Weighting!Y5+TUM_db1_default_Treatm!F2*Weighting!Y6+TUM_db1_default_Treatm!G2*Weighting!Y7+TUM_db1_default_Treatm!H2*Weighting!Y8+TUM_db1_default_Treatm!I2*Weighting!Y9+TUM_db1_default_Treatm!J2*Weighting!Y10+TUM_db1_default_Treatm!K2*Weighting!Y11+TUM_db1_default_Treatm!L2*Weighting!Y12+TUM_db1_default_Treatm!M2*Weighting!Y13+TUM_db1_default_Treatm!N2*Weighting!Y14+TUM_db1_default_Treatm!O2*Weighting!Y15+TUM_db1_default_Treatm!P2*Weighting!Y16+TUM_db1_default_Treatm!Q2*Weighting!Y17</f>
        <v>1.7658393801999642E-2</v>
      </c>
      <c r="Z2" s="6">
        <f>+TUM_db1_default_Treatm!B2*Weighting!Z2+TUM_db1_default_Treatm!C2*Weighting!Z3+TUM_db1_default_Treatm!D2*Weighting!Z4+TUM_db1_default_Treatm!E2*Weighting!Z5+TUM_db1_default_Treatm!F2*Weighting!Z6+TUM_db1_default_Treatm!G2*Weighting!Z7+TUM_db1_default_Treatm!H2*Weighting!Z8+TUM_db1_default_Treatm!I2*Weighting!Z9+TUM_db1_default_Treatm!J2*Weighting!Z10+TUM_db1_default_Treatm!K2*Weighting!Z11+TUM_db1_default_Treatm!L2*Weighting!Z12+TUM_db1_default_Treatm!M2*Weighting!Z13+TUM_db1_default_Treatm!N2*Weighting!Z14+TUM_db1_default_Treatm!O2*Weighting!Z15+TUM_db1_default_Treatm!P2*Weighting!Z16+TUM_db1_default_Treatm!Q2*Weighting!Z17</f>
        <v>6.3320509941659345E-2</v>
      </c>
      <c r="AA2" s="6">
        <f>+TUM_db1_default_Treatm!B2*Weighting!AA2+TUM_db1_default_Treatm!C2*Weighting!AA3+TUM_db1_default_Treatm!D2*Weighting!AA4+TUM_db1_default_Treatm!E2*Weighting!AA5+TUM_db1_default_Treatm!F2*Weighting!AA6+TUM_db1_default_Treatm!G2*Weighting!AA7+TUM_db1_default_Treatm!H2*Weighting!AA8+TUM_db1_default_Treatm!I2*Weighting!AA9+TUM_db1_default_Treatm!J2*Weighting!AA10+TUM_db1_default_Treatm!K2*Weighting!AA11+TUM_db1_default_Treatm!L2*Weighting!AA12+TUM_db1_default_Treatm!M2*Weighting!AA13+TUM_db1_default_Treatm!N2*Weighting!AA14+TUM_db1_default_Treatm!O2*Weighting!AA15+TUM_db1_default_Treatm!P2*Weighting!AA16+TUM_db1_default_Treatm!Q2*Weighting!AA17</f>
        <v>0.46213383024720422</v>
      </c>
    </row>
    <row r="3" spans="1:27" x14ac:dyDescent="0.35">
      <c r="A3" s="5" t="s">
        <v>2</v>
      </c>
      <c r="B3" s="6">
        <f ca="1">+TUM_db1_default_Treatm!B3*Weighting!B2+TUM_db1_default_Treatm!C3*Weighting!B3+TUM_db1_default_Treatm!D3*Weighting!B4+TUM_db1_default_Treatm!E3*Weighting!B5+TUM_db1_default_Treatm!F3*Weighting!B6+TUM_db1_default_Treatm!G3*Weighting!B7+TUM_db1_default_Treatm!H3*Weighting!B8+TUM_db1_default_Treatm!I3*Weighting!B9+TUM_db1_default_Treatm!J3*Weighting!B10+TUM_db1_default_Treatm!K3*Weighting!B11+TUM_db1_default_Treatm!L3*Weighting!B12+TUM_db1_default_Treatm!M3*Weighting!B13+TUM_db1_default_Treatm!N3*Weighting!B14+TUM_db1_default_Treatm!O3*Weighting!B15+TUM_db1_default_Treatm!P3*Weighting!B16+TUM_db1_default_Treatm!Q3*Weighting!B17</f>
        <v>0.17781193336845322</v>
      </c>
      <c r="C3" s="6">
        <f ca="1">+TUM_db1_default_Treatm!B3*Weighting!C2+TUM_db1_default_Treatm!C3*Weighting!C3+TUM_db1_default_Treatm!D3*Weighting!C4+TUM_db1_default_Treatm!E3*Weighting!C5+TUM_db1_default_Treatm!F3*Weighting!C6+TUM_db1_default_Treatm!G3*Weighting!C7+TUM_db1_default_Treatm!H3*Weighting!C8+TUM_db1_default_Treatm!I3*Weighting!C9+TUM_db1_default_Treatm!J3*Weighting!C10+TUM_db1_default_Treatm!K3*Weighting!C11+TUM_db1_default_Treatm!L3*Weighting!C12+TUM_db1_default_Treatm!M3*Weighting!C13+TUM_db1_default_Treatm!N3*Weighting!C14+TUM_db1_default_Treatm!O3*Weighting!C15+TUM_db1_default_Treatm!P3*Weighting!C16+TUM_db1_default_Treatm!Q3*Weighting!C17</f>
        <v>0.23620349078339614</v>
      </c>
      <c r="D3" s="6">
        <f ca="1">+TUM_db1_default_Treatm!B3*Weighting!D2+TUM_db1_default_Treatm!C3*Weighting!D3+TUM_db1_default_Treatm!D3*Weighting!D4+TUM_db1_default_Treatm!E3*Weighting!D5+TUM_db1_default_Treatm!F3*Weighting!D6+TUM_db1_default_Treatm!G3*Weighting!D7+TUM_db1_default_Treatm!H3*Weighting!D8+TUM_db1_default_Treatm!I3*Weighting!D9+TUM_db1_default_Treatm!J3*Weighting!D10+TUM_db1_default_Treatm!K3*Weighting!D11+TUM_db1_default_Treatm!L3*Weighting!D12+TUM_db1_default_Treatm!M3*Weighting!D13+TUM_db1_default_Treatm!N3*Weighting!D14+TUM_db1_default_Treatm!O3*Weighting!D15+TUM_db1_default_Treatm!P3*Weighting!D16+TUM_db1_default_Treatm!Q3*Weighting!D17</f>
        <v>0.18010493144088882</v>
      </c>
      <c r="E3" s="6">
        <f ca="1">+TUM_db1_default_Treatm!B3*Weighting!E2+TUM_db1_default_Treatm!C3*Weighting!E3+TUM_db1_default_Treatm!D3*Weighting!E4+TUM_db1_default_Treatm!E3*Weighting!E5+TUM_db1_default_Treatm!F3*Weighting!E6+TUM_db1_default_Treatm!G3*Weighting!E7+TUM_db1_default_Treatm!H3*Weighting!E8+TUM_db1_default_Treatm!I3*Weighting!E9+TUM_db1_default_Treatm!J3*Weighting!E10+TUM_db1_default_Treatm!K3*Weighting!E11+TUM_db1_default_Treatm!L3*Weighting!E12+TUM_db1_default_Treatm!M3*Weighting!E13+TUM_db1_default_Treatm!N3*Weighting!E14+TUM_db1_default_Treatm!O3*Weighting!E15+TUM_db1_default_Treatm!P3*Weighting!E16+TUM_db1_default_Treatm!Q3*Weighting!E17</f>
        <v>0.20631107669198689</v>
      </c>
      <c r="F3" s="6">
        <f ca="1">+TUM_db1_default_Treatm!B3*Weighting!F2+TUM_db1_default_Treatm!C3*Weighting!F3+TUM_db1_default_Treatm!D3*Weighting!F4+TUM_db1_default_Treatm!E3*Weighting!F5+TUM_db1_default_Treatm!F3*Weighting!F6+TUM_db1_default_Treatm!G3*Weighting!F7+TUM_db1_default_Treatm!H3*Weighting!F8+TUM_db1_default_Treatm!I3*Weighting!F9+TUM_db1_default_Treatm!J3*Weighting!F10+TUM_db1_default_Treatm!K3*Weighting!F11+TUM_db1_default_Treatm!L3*Weighting!F12+TUM_db1_default_Treatm!M3*Weighting!F13+TUM_db1_default_Treatm!N3*Weighting!F14+TUM_db1_default_Treatm!O3*Weighting!F15+TUM_db1_default_Treatm!P3*Weighting!F16+TUM_db1_default_Treatm!Q3*Weighting!F17</f>
        <v>0.19485911951585511</v>
      </c>
      <c r="G3" s="6">
        <f>+TUM_db1_default_Treatm!B3*Weighting!G2+TUM_db1_default_Treatm!C3*Weighting!G3+TUM_db1_default_Treatm!D3*Weighting!G4+TUM_db1_default_Treatm!E3*Weighting!G5+TUM_db1_default_Treatm!F3*Weighting!G6+TUM_db1_default_Treatm!G3*Weighting!G7+TUM_db1_default_Treatm!H3*Weighting!G8+TUM_db1_default_Treatm!I3*Weighting!G9+TUM_db1_default_Treatm!J3*Weighting!G10+TUM_db1_default_Treatm!K3*Weighting!G11+TUM_db1_default_Treatm!L3*Weighting!G12+TUM_db1_default_Treatm!M3*Weighting!G13+TUM_db1_default_Treatm!N3*Weighting!G14+TUM_db1_default_Treatm!O3*Weighting!G15+TUM_db1_default_Treatm!P3*Weighting!G16+TUM_db1_default_Treatm!Q3*Weighting!G17</f>
        <v>5.509415779715722E-2</v>
      </c>
      <c r="H3" s="6">
        <f>+TUM_db1_default_Treatm!B3*Weighting!H2+TUM_db1_default_Treatm!C3*Weighting!H3+TUM_db1_default_Treatm!D3*Weighting!H4+TUM_db1_default_Treatm!E3*Weighting!H5+TUM_db1_default_Treatm!F3*Weighting!H6+TUM_db1_default_Treatm!G3*Weighting!H7+TUM_db1_default_Treatm!H3*Weighting!H8+TUM_db1_default_Treatm!I3*Weighting!H9+TUM_db1_default_Treatm!J3*Weighting!H10+TUM_db1_default_Treatm!K3*Weighting!H11+TUM_db1_default_Treatm!L3*Weighting!H12+TUM_db1_default_Treatm!M3*Weighting!H13+TUM_db1_default_Treatm!N3*Weighting!H14+TUM_db1_default_Treatm!O3*Weighting!H15+TUM_db1_default_Treatm!P3*Weighting!H16+TUM_db1_default_Treatm!Q3*Weighting!H17</f>
        <v>0.10366991445710816</v>
      </c>
      <c r="I3" s="6">
        <f>+TUM_db1_default_Treatm!B3*Weighting!I2+TUM_db1_default_Treatm!C3*Weighting!I3+TUM_db1_default_Treatm!D3*Weighting!I4+TUM_db1_default_Treatm!E3*Weighting!I5+TUM_db1_default_Treatm!F3*Weighting!I6+TUM_db1_default_Treatm!G3*Weighting!I7+TUM_db1_default_Treatm!H3*Weighting!I8+TUM_db1_default_Treatm!I3*Weighting!I9+TUM_db1_default_Treatm!J3*Weighting!I10+TUM_db1_default_Treatm!K3*Weighting!I11+TUM_db1_default_Treatm!L3*Weighting!I12+TUM_db1_default_Treatm!M3*Weighting!I13+TUM_db1_default_Treatm!N3*Weighting!I14+TUM_db1_default_Treatm!O3*Weighting!I15+TUM_db1_default_Treatm!P3*Weighting!I16+TUM_db1_default_Treatm!Q3*Weighting!I17</f>
        <v>5.6671132287207202E-2</v>
      </c>
      <c r="J3" s="6">
        <f>+TUM_db1_default_Treatm!B3*Weighting!J2+TUM_db1_default_Treatm!C3*Weighting!J3+TUM_db1_default_Treatm!D3*Weighting!J4+TUM_db1_default_Treatm!E3*Weighting!J5+TUM_db1_default_Treatm!F3*Weighting!J6+TUM_db1_default_Treatm!G3*Weighting!J7+TUM_db1_default_Treatm!H3*Weighting!J8+TUM_db1_default_Treatm!I3*Weighting!J9+TUM_db1_default_Treatm!J3*Weighting!J10+TUM_db1_default_Treatm!K3*Weighting!J11+TUM_db1_default_Treatm!L3*Weighting!J12+TUM_db1_default_Treatm!M3*Weighting!J13+TUM_db1_default_Treatm!N3*Weighting!J14+TUM_db1_default_Treatm!O3*Weighting!J15+TUM_db1_default_Treatm!P3*Weighting!J16+TUM_db1_default_Treatm!Q3*Weighting!J17</f>
        <v>0.10129997201653165</v>
      </c>
      <c r="K3" s="6">
        <f>+TUM_db1_default_Treatm!B3*Weighting!K2+TUM_db1_default_Treatm!C3*Weighting!K3+TUM_db1_default_Treatm!D3*Weighting!K4+TUM_db1_default_Treatm!E3*Weighting!K5+TUM_db1_default_Treatm!F3*Weighting!K6+TUM_db1_default_Treatm!G3*Weighting!K7+TUM_db1_default_Treatm!H3*Weighting!K8+TUM_db1_default_Treatm!I3*Weighting!K9+TUM_db1_default_Treatm!J3*Weighting!K10+TUM_db1_default_Treatm!K3*Weighting!K11+TUM_db1_default_Treatm!L3*Weighting!K12+TUM_db1_default_Treatm!M3*Weighting!K13+TUM_db1_default_Treatm!N3*Weighting!K14+TUM_db1_default_Treatm!O3*Weighting!K15+TUM_db1_default_Treatm!P3*Weighting!K16+TUM_db1_default_Treatm!Q3*Weighting!K17</f>
        <v>6.8926258294232171E-2</v>
      </c>
      <c r="L3" s="6">
        <f>+TUM_db1_default_Treatm!B3*Weighting!L2+TUM_db1_default_Treatm!C3*Weighting!L3+TUM_db1_default_Treatm!D3*Weighting!L4+TUM_db1_default_Treatm!E3*Weighting!L5+TUM_db1_default_Treatm!F3*Weighting!L6+TUM_db1_default_Treatm!G3*Weighting!L7+TUM_db1_default_Treatm!H3*Weighting!L8+TUM_db1_default_Treatm!I3*Weighting!L9+TUM_db1_default_Treatm!J3*Weighting!L10+TUM_db1_default_Treatm!K3*Weighting!L11+TUM_db1_default_Treatm!L3*Weighting!L12+TUM_db1_default_Treatm!M3*Weighting!L13+TUM_db1_default_Treatm!N3*Weighting!L14+TUM_db1_default_Treatm!O3*Weighting!L15+TUM_db1_default_Treatm!P3*Weighting!L16+TUM_db1_default_Treatm!Q3*Weighting!L17</f>
        <v>0.40475002481045763</v>
      </c>
      <c r="M3" s="6">
        <f>+TUM_db1_default_Treatm!B3*Weighting!M2+TUM_db1_default_Treatm!C3*Weighting!M3+TUM_db1_default_Treatm!D3*Weighting!M4+TUM_db1_default_Treatm!E3*Weighting!M5+TUM_db1_default_Treatm!F3*Weighting!M6+TUM_db1_default_Treatm!G3*Weighting!M7+TUM_db1_default_Treatm!H3*Weighting!M8+TUM_db1_default_Treatm!I3*Weighting!M9+TUM_db1_default_Treatm!J3*Weighting!M10+TUM_db1_default_Treatm!K3*Weighting!M11+TUM_db1_default_Treatm!L3*Weighting!M12+TUM_db1_default_Treatm!M3*Weighting!M13+TUM_db1_default_Treatm!N3*Weighting!M14+TUM_db1_default_Treatm!O3*Weighting!M15+TUM_db1_default_Treatm!P3*Weighting!M16+TUM_db1_default_Treatm!Q3*Weighting!M17</f>
        <v>1.2920555567956724E-3</v>
      </c>
      <c r="N3" s="6">
        <f>+TUM_db1_default_Treatm!B3*Weighting!N2+TUM_db1_default_Treatm!C3*Weighting!N3+TUM_db1_default_Treatm!D3*Weighting!N4+TUM_db1_default_Treatm!E3*Weighting!N5+TUM_db1_default_Treatm!F3*Weighting!N6+TUM_db1_default_Treatm!G3*Weighting!N7+TUM_db1_default_Treatm!H3*Weighting!N8+TUM_db1_default_Treatm!I3*Weighting!N9+TUM_db1_default_Treatm!J3*Weighting!N10+TUM_db1_default_Treatm!K3*Weighting!N11+TUM_db1_default_Treatm!L3*Weighting!N12+TUM_db1_default_Treatm!M3*Weighting!N13+TUM_db1_default_Treatm!N3*Weighting!N14+TUM_db1_default_Treatm!O3*Weighting!N15+TUM_db1_default_Treatm!P3*Weighting!N16+TUM_db1_default_Treatm!Q3*Weighting!N17</f>
        <v>0.31302627536713767</v>
      </c>
      <c r="O3" s="6">
        <f>+TUM_db1_default_Treatm!B3*Weighting!O2+TUM_db1_default_Treatm!C3*Weighting!O3+TUM_db1_default_Treatm!D3*Weighting!O4+TUM_db1_default_Treatm!E3*Weighting!O5+TUM_db1_default_Treatm!F3*Weighting!O6+TUM_db1_default_Treatm!G3*Weighting!O7+TUM_db1_default_Treatm!H3*Weighting!O8+TUM_db1_default_Treatm!I3*Weighting!O9+TUM_db1_default_Treatm!J3*Weighting!O10+TUM_db1_default_Treatm!K3*Weighting!O11+TUM_db1_default_Treatm!L3*Weighting!O12+TUM_db1_default_Treatm!M3*Weighting!O13+TUM_db1_default_Treatm!N3*Weighting!O14+TUM_db1_default_Treatm!O3*Weighting!O15+TUM_db1_default_Treatm!P3*Weighting!O16+TUM_db1_default_Treatm!Q3*Weighting!O17</f>
        <v>2.1713727550455697E-2</v>
      </c>
      <c r="P3" s="6">
        <f>+TUM_db1_default_Treatm!B3*Weighting!P2+TUM_db1_default_Treatm!C3*Weighting!P3+TUM_db1_default_Treatm!D3*Weighting!P4+TUM_db1_default_Treatm!E3*Weighting!P5+TUM_db1_default_Treatm!F3*Weighting!P6+TUM_db1_default_Treatm!G3*Weighting!P7+TUM_db1_default_Treatm!H3*Weighting!P8+TUM_db1_default_Treatm!I3*Weighting!P9+TUM_db1_default_Treatm!J3*Weighting!P10+TUM_db1_default_Treatm!K3*Weighting!P11+TUM_db1_default_Treatm!L3*Weighting!P12+TUM_db1_default_Treatm!M3*Weighting!P13+TUM_db1_default_Treatm!N3*Weighting!P14+TUM_db1_default_Treatm!O3*Weighting!P15+TUM_db1_default_Treatm!P3*Weighting!P16+TUM_db1_default_Treatm!Q3*Weighting!P17</f>
        <v>4.5540944569870921E-3</v>
      </c>
      <c r="Q3" s="6">
        <f>+TUM_db1_default_Treatm!B3*Weighting!Q2+TUM_db1_default_Treatm!C3*Weighting!Q3+TUM_db1_default_Treatm!D3*Weighting!Q4+TUM_db1_default_Treatm!E3*Weighting!Q5+TUM_db1_default_Treatm!F3*Weighting!Q6+TUM_db1_default_Treatm!G3*Weighting!Q7+TUM_db1_default_Treatm!H3*Weighting!Q8+TUM_db1_default_Treatm!I3*Weighting!Q9+TUM_db1_default_Treatm!J3*Weighting!Q10+TUM_db1_default_Treatm!K3*Weighting!Q11+TUM_db1_default_Treatm!L3*Weighting!Q12+TUM_db1_default_Treatm!M3*Weighting!Q13+TUM_db1_default_Treatm!N3*Weighting!Q14+TUM_db1_default_Treatm!O3*Weighting!Q15+TUM_db1_default_Treatm!P3*Weighting!Q16+TUM_db1_default_Treatm!Q3*Weighting!Q17</f>
        <v>7.938332551372957E-4</v>
      </c>
      <c r="R3" s="6">
        <f>+TUM_db1_default_Treatm!B3*Weighting!R2+TUM_db1_default_Treatm!C3*Weighting!R3+TUM_db1_default_Treatm!D3*Weighting!R4+TUM_db1_default_Treatm!E3*Weighting!R5+TUM_db1_default_Treatm!F3*Weighting!R6+TUM_db1_default_Treatm!G3*Weighting!R7+TUM_db1_default_Treatm!H3*Weighting!R8+TUM_db1_default_Treatm!I3*Weighting!R9+TUM_db1_default_Treatm!J3*Weighting!R10+TUM_db1_default_Treatm!K3*Weighting!R11+TUM_db1_default_Treatm!L3*Weighting!R12+TUM_db1_default_Treatm!M3*Weighting!R13+TUM_db1_default_Treatm!N3*Weighting!R14+TUM_db1_default_Treatm!O3*Weighting!R15+TUM_db1_default_Treatm!P3*Weighting!R16+TUM_db1_default_Treatm!Q3*Weighting!R17</f>
        <v>-9.7571260996387257E-3</v>
      </c>
      <c r="S3" s="6">
        <f>+TUM_db1_default_Treatm!B3*Weighting!S2+TUM_db1_default_Treatm!C3*Weighting!S3+TUM_db1_default_Treatm!D3*Weighting!S4+TUM_db1_default_Treatm!E3*Weighting!S5+TUM_db1_default_Treatm!F3*Weighting!S6+TUM_db1_default_Treatm!G3*Weighting!S7+TUM_db1_default_Treatm!H3*Weighting!S8+TUM_db1_default_Treatm!I3*Weighting!S9+TUM_db1_default_Treatm!J3*Weighting!S10+TUM_db1_default_Treatm!K3*Weighting!S11+TUM_db1_default_Treatm!L3*Weighting!S12+TUM_db1_default_Treatm!M3*Weighting!S13+TUM_db1_default_Treatm!N3*Weighting!S14+TUM_db1_default_Treatm!O3*Weighting!S15+TUM_db1_default_Treatm!P3*Weighting!S16+TUM_db1_default_Treatm!Q3*Weighting!S17</f>
        <v>-5.804146972862162E-4</v>
      </c>
      <c r="T3" s="6">
        <f>+TUM_db1_default_Treatm!B3*Weighting!T2+TUM_db1_default_Treatm!C3*Weighting!T3+TUM_db1_default_Treatm!D3*Weighting!T4+TUM_db1_default_Treatm!E3*Weighting!T5+TUM_db1_default_Treatm!F3*Weighting!T6+TUM_db1_default_Treatm!G3*Weighting!T7+TUM_db1_default_Treatm!H3*Weighting!T8+TUM_db1_default_Treatm!I3*Weighting!T9+TUM_db1_default_Treatm!J3*Weighting!T10+TUM_db1_default_Treatm!K3*Weighting!T11+TUM_db1_default_Treatm!L3*Weighting!T12+TUM_db1_default_Treatm!M3*Weighting!T13+TUM_db1_default_Treatm!N3*Weighting!T14+TUM_db1_default_Treatm!O3*Weighting!T15+TUM_db1_default_Treatm!P3*Weighting!T16+TUM_db1_default_Treatm!Q3*Weighting!T17</f>
        <v>-9.9431396764129015E-3</v>
      </c>
      <c r="U3" s="6">
        <f>+TUM_db1_default_Treatm!B3*Weighting!U2+TUM_db1_default_Treatm!C3*Weighting!U3+TUM_db1_default_Treatm!D3*Weighting!U4+TUM_db1_default_Treatm!E3*Weighting!U5+TUM_db1_default_Treatm!F3*Weighting!U6+TUM_db1_default_Treatm!G3*Weighting!U7+TUM_db1_default_Treatm!H3*Weighting!U8+TUM_db1_default_Treatm!I3*Weighting!U9+TUM_db1_default_Treatm!J3*Weighting!U10+TUM_db1_default_Treatm!K3*Weighting!U11+TUM_db1_default_Treatm!L3*Weighting!U12+TUM_db1_default_Treatm!M3*Weighting!U13+TUM_db1_default_Treatm!N3*Weighting!U14+TUM_db1_default_Treatm!O3*Weighting!U15+TUM_db1_default_Treatm!P3*Weighting!U16+TUM_db1_default_Treatm!Q3*Weighting!U17</f>
        <v>2.6623289971859788E-2</v>
      </c>
      <c r="V3" s="6">
        <f>+TUM_db1_default_Treatm!B3*Weighting!V2+TUM_db1_default_Treatm!C3*Weighting!V3+TUM_db1_default_Treatm!D3*Weighting!V4+TUM_db1_default_Treatm!E3*Weighting!V5+TUM_db1_default_Treatm!F3*Weighting!V6+TUM_db1_default_Treatm!G3*Weighting!V7+TUM_db1_default_Treatm!H3*Weighting!V8+TUM_db1_default_Treatm!I3*Weighting!V9+TUM_db1_default_Treatm!J3*Weighting!V10+TUM_db1_default_Treatm!K3*Weighting!V11+TUM_db1_default_Treatm!L3*Weighting!V12+TUM_db1_default_Treatm!M3*Weighting!V13+TUM_db1_default_Treatm!N3*Weighting!V14+TUM_db1_default_Treatm!O3*Weighting!V15+TUM_db1_default_Treatm!P3*Weighting!V16+TUM_db1_default_Treatm!Q3*Weighting!V17</f>
        <v>-5.8236503343280406E-3</v>
      </c>
      <c r="W3" s="6">
        <f>+TUM_db1_default_Treatm!B3*Weighting!W2+TUM_db1_default_Treatm!C3*Weighting!W3+TUM_db1_default_Treatm!D3*Weighting!W4+TUM_db1_default_Treatm!E3*Weighting!W5+TUM_db1_default_Treatm!F3*Weighting!W6+TUM_db1_default_Treatm!G3*Weighting!W7+TUM_db1_default_Treatm!H3*Weighting!W8+TUM_db1_default_Treatm!I3*Weighting!W9+TUM_db1_default_Treatm!J3*Weighting!W10+TUM_db1_default_Treatm!K3*Weighting!W11+TUM_db1_default_Treatm!L3*Weighting!W12+TUM_db1_default_Treatm!M3*Weighting!W13+TUM_db1_default_Treatm!N3*Weighting!W14+TUM_db1_default_Treatm!O3*Weighting!W15+TUM_db1_default_Treatm!P3*Weighting!W16+TUM_db1_default_Treatm!Q3*Weighting!W17</f>
        <v>4.5090804676466301E-3</v>
      </c>
      <c r="X3" s="6">
        <f>+TUM_db1_default_Treatm!B3*Weighting!X2+TUM_db1_default_Treatm!C3*Weighting!X3+TUM_db1_default_Treatm!D3*Weighting!X4+TUM_db1_default_Treatm!E3*Weighting!X5+TUM_db1_default_Treatm!F3*Weighting!X6+TUM_db1_default_Treatm!G3*Weighting!X7+TUM_db1_default_Treatm!H3*Weighting!X8+TUM_db1_default_Treatm!I3*Weighting!X9+TUM_db1_default_Treatm!J3*Weighting!X10+TUM_db1_default_Treatm!K3*Weighting!X11+TUM_db1_default_Treatm!L3*Weighting!X12+TUM_db1_default_Treatm!M3*Weighting!X13+TUM_db1_default_Treatm!N3*Weighting!X14+TUM_db1_default_Treatm!O3*Weighting!X15+TUM_db1_default_Treatm!P3*Weighting!X16+TUM_db1_default_Treatm!Q3*Weighting!X17</f>
        <v>-1.7431095920356901E-4</v>
      </c>
      <c r="Y3" s="6">
        <f>+TUM_db1_default_Treatm!B3*Weighting!Y2+TUM_db1_default_Treatm!C3*Weighting!Y3+TUM_db1_default_Treatm!D3*Weighting!Y4+TUM_db1_default_Treatm!E3*Weighting!Y5+TUM_db1_default_Treatm!F3*Weighting!Y6+TUM_db1_default_Treatm!G3*Weighting!Y7+TUM_db1_default_Treatm!H3*Weighting!Y8+TUM_db1_default_Treatm!I3*Weighting!Y9+TUM_db1_default_Treatm!J3*Weighting!Y10+TUM_db1_default_Treatm!K3*Weighting!Y11+TUM_db1_default_Treatm!L3*Weighting!Y12+TUM_db1_default_Treatm!M3*Weighting!Y13+TUM_db1_default_Treatm!N3*Weighting!Y14+TUM_db1_default_Treatm!O3*Weighting!Y15+TUM_db1_default_Treatm!P3*Weighting!Y16+TUM_db1_default_Treatm!Q3*Weighting!Y17</f>
        <v>6.0560184111764538E-3</v>
      </c>
      <c r="Z3" s="6">
        <f>+TUM_db1_default_Treatm!B3*Weighting!Z2+TUM_db1_default_Treatm!C3*Weighting!Z3+TUM_db1_default_Treatm!D3*Weighting!Z4+TUM_db1_default_Treatm!E3*Weighting!Z5+TUM_db1_default_Treatm!F3*Weighting!Z6+TUM_db1_default_Treatm!G3*Weighting!Z7+TUM_db1_default_Treatm!H3*Weighting!Z8+TUM_db1_default_Treatm!I3*Weighting!Z9+TUM_db1_default_Treatm!J3*Weighting!Z10+TUM_db1_default_Treatm!K3*Weighting!Z11+TUM_db1_default_Treatm!L3*Weighting!Z12+TUM_db1_default_Treatm!M3*Weighting!Z13+TUM_db1_default_Treatm!N3*Weighting!Z14+TUM_db1_default_Treatm!O3*Weighting!Z15+TUM_db1_default_Treatm!P3*Weighting!Z16+TUM_db1_default_Treatm!Q3*Weighting!Z17</f>
        <v>1.2241721632656176E-2</v>
      </c>
      <c r="AA3" s="6">
        <f>+TUM_db1_default_Treatm!B3*Weighting!AA2+TUM_db1_default_Treatm!C3*Weighting!AA3+TUM_db1_default_Treatm!D3*Weighting!AA4+TUM_db1_default_Treatm!E3*Weighting!AA5+TUM_db1_default_Treatm!F3*Weighting!AA6+TUM_db1_default_Treatm!G3*Weighting!AA7+TUM_db1_default_Treatm!H3*Weighting!AA8+TUM_db1_default_Treatm!I3*Weighting!AA9+TUM_db1_default_Treatm!J3*Weighting!AA10+TUM_db1_default_Treatm!K3*Weighting!AA11+TUM_db1_default_Treatm!L3*Weighting!AA12+TUM_db1_default_Treatm!M3*Weighting!AA13+TUM_db1_default_Treatm!N3*Weighting!AA14+TUM_db1_default_Treatm!O3*Weighting!AA15+TUM_db1_default_Treatm!P3*Weighting!AA16+TUM_db1_default_Treatm!Q3*Weighting!AA17</f>
        <v>0.11222504504107517</v>
      </c>
    </row>
    <row r="4" spans="1:27" x14ac:dyDescent="0.35">
      <c r="A4" s="5" t="s">
        <v>3</v>
      </c>
      <c r="B4" s="6">
        <f ca="1">+TUM_db1_default_Treatm!B4*Weighting!B2+TUM_db1_default_Treatm!C4*Weighting!B3+TUM_db1_default_Treatm!D4*Weighting!B4+TUM_db1_default_Treatm!E4*Weighting!B5+TUM_db1_default_Treatm!F4*Weighting!B6+TUM_db1_default_Treatm!G4*Weighting!B7+TUM_db1_default_Treatm!H4*Weighting!B8+TUM_db1_default_Treatm!I4*Weighting!B9+TUM_db1_default_Treatm!J4*Weighting!B10+TUM_db1_default_Treatm!K4*Weighting!B11+TUM_db1_default_Treatm!L4*Weighting!B12+TUM_db1_default_Treatm!M4*Weighting!B13+TUM_db1_default_Treatm!N4*Weighting!B14+TUM_db1_default_Treatm!O4*Weighting!B15+TUM_db1_default_Treatm!P4*Weighting!B16+TUM_db1_default_Treatm!Q4*Weighting!B17</f>
        <v>0.16815190246804587</v>
      </c>
      <c r="C4" s="6">
        <f ca="1">+TUM_db1_default_Treatm!B4*Weighting!C2+TUM_db1_default_Treatm!C4*Weighting!C3+TUM_db1_default_Treatm!D4*Weighting!C4+TUM_db1_default_Treatm!E4*Weighting!C5+TUM_db1_default_Treatm!F4*Weighting!C6+TUM_db1_default_Treatm!G4*Weighting!C7+TUM_db1_default_Treatm!H4*Weighting!C8+TUM_db1_default_Treatm!I4*Weighting!C9+TUM_db1_default_Treatm!J4*Weighting!C10+TUM_db1_default_Treatm!K4*Weighting!C11+TUM_db1_default_Treatm!L4*Weighting!C12+TUM_db1_default_Treatm!M4*Weighting!C13+TUM_db1_default_Treatm!N4*Weighting!C14+TUM_db1_default_Treatm!O4*Weighting!C15+TUM_db1_default_Treatm!P4*Weighting!C16+TUM_db1_default_Treatm!Q4*Weighting!C17</f>
        <v>0.11591838138928501</v>
      </c>
      <c r="D4" s="6">
        <f ca="1">+TUM_db1_default_Treatm!B4*Weighting!D2+TUM_db1_default_Treatm!C4*Weighting!D3+TUM_db1_default_Treatm!D4*Weighting!D4+TUM_db1_default_Treatm!E4*Weighting!D5+TUM_db1_default_Treatm!F4*Weighting!D6+TUM_db1_default_Treatm!G4*Weighting!D7+TUM_db1_default_Treatm!H4*Weighting!D8+TUM_db1_default_Treatm!I4*Weighting!D9+TUM_db1_default_Treatm!J4*Weighting!D10+TUM_db1_default_Treatm!K4*Weighting!D11+TUM_db1_default_Treatm!L4*Weighting!D12+TUM_db1_default_Treatm!M4*Weighting!D13+TUM_db1_default_Treatm!N4*Weighting!D14+TUM_db1_default_Treatm!O4*Weighting!D15+TUM_db1_default_Treatm!P4*Weighting!D16+TUM_db1_default_Treatm!Q4*Weighting!D17</f>
        <v>0.16787554593631279</v>
      </c>
      <c r="E4" s="6">
        <f ca="1">+TUM_db1_default_Treatm!B4*Weighting!E2+TUM_db1_default_Treatm!C4*Weighting!E3+TUM_db1_default_Treatm!D4*Weighting!E4+TUM_db1_default_Treatm!E4*Weighting!E5+TUM_db1_default_Treatm!F4*Weighting!E6+TUM_db1_default_Treatm!G4*Weighting!E7+TUM_db1_default_Treatm!H4*Weighting!E8+TUM_db1_default_Treatm!I4*Weighting!E9+TUM_db1_default_Treatm!J4*Weighting!E10+TUM_db1_default_Treatm!K4*Weighting!E11+TUM_db1_default_Treatm!L4*Weighting!E12+TUM_db1_default_Treatm!M4*Weighting!E13+TUM_db1_default_Treatm!N4*Weighting!E14+TUM_db1_default_Treatm!O4*Weighting!E15+TUM_db1_default_Treatm!P4*Weighting!E16+TUM_db1_default_Treatm!Q4*Weighting!E17</f>
        <v>9.1197580229607556E-2</v>
      </c>
      <c r="F4" s="6">
        <f ca="1">+TUM_db1_default_Treatm!B4*Weighting!F2+TUM_db1_default_Treatm!C4*Weighting!F3+TUM_db1_default_Treatm!D4*Weighting!F4+TUM_db1_default_Treatm!E4*Weighting!F5+TUM_db1_default_Treatm!F4*Weighting!F6+TUM_db1_default_Treatm!G4*Weighting!F7+TUM_db1_default_Treatm!H4*Weighting!F8+TUM_db1_default_Treatm!I4*Weighting!F9+TUM_db1_default_Treatm!J4*Weighting!F10+TUM_db1_default_Treatm!K4*Weighting!F11+TUM_db1_default_Treatm!L4*Weighting!F12+TUM_db1_default_Treatm!M4*Weighting!F13+TUM_db1_default_Treatm!N4*Weighting!F14+TUM_db1_default_Treatm!O4*Weighting!F15+TUM_db1_default_Treatm!P4*Weighting!F16+TUM_db1_default_Treatm!Q4*Weighting!F17</f>
        <v>0.14489911365745176</v>
      </c>
      <c r="G4" s="6">
        <f>+TUM_db1_default_Treatm!B4*Weighting!G2+TUM_db1_default_Treatm!C4*Weighting!G3+TUM_db1_default_Treatm!D4*Weighting!G4+TUM_db1_default_Treatm!E4*Weighting!G5+TUM_db1_default_Treatm!F4*Weighting!G6+TUM_db1_default_Treatm!G4*Weighting!G7+TUM_db1_default_Treatm!H4*Weighting!G8+TUM_db1_default_Treatm!I4*Weighting!G9+TUM_db1_default_Treatm!J4*Weighting!G10+TUM_db1_default_Treatm!K4*Weighting!G11+TUM_db1_default_Treatm!L4*Weighting!G12+TUM_db1_default_Treatm!M4*Weighting!G13+TUM_db1_default_Treatm!N4*Weighting!G14+TUM_db1_default_Treatm!O4*Weighting!G15+TUM_db1_default_Treatm!P4*Weighting!G16+TUM_db1_default_Treatm!Q4*Weighting!G17</f>
        <v>7.4746310003123151E-2</v>
      </c>
      <c r="H4" s="6">
        <f>+TUM_db1_default_Treatm!B4*Weighting!H2+TUM_db1_default_Treatm!C4*Weighting!H3+TUM_db1_default_Treatm!D4*Weighting!H4+TUM_db1_default_Treatm!E4*Weighting!H5+TUM_db1_default_Treatm!F4*Weighting!H6+TUM_db1_default_Treatm!G4*Weighting!H7+TUM_db1_default_Treatm!H4*Weighting!H8+TUM_db1_default_Treatm!I4*Weighting!H9+TUM_db1_default_Treatm!J4*Weighting!H10+TUM_db1_default_Treatm!K4*Weighting!H11+TUM_db1_default_Treatm!L4*Weighting!H12+TUM_db1_default_Treatm!M4*Weighting!H13+TUM_db1_default_Treatm!N4*Weighting!H14+TUM_db1_default_Treatm!O4*Weighting!H15+TUM_db1_default_Treatm!P4*Weighting!H16+TUM_db1_default_Treatm!Q4*Weighting!H17</f>
        <v>7.0853999618173319E-2</v>
      </c>
      <c r="I4" s="6">
        <f>+TUM_db1_default_Treatm!B4*Weighting!I2+TUM_db1_default_Treatm!C4*Weighting!I3+TUM_db1_default_Treatm!D4*Weighting!I4+TUM_db1_default_Treatm!E4*Weighting!I5+TUM_db1_default_Treatm!F4*Weighting!I6+TUM_db1_default_Treatm!G4*Weighting!I7+TUM_db1_default_Treatm!H4*Weighting!I8+TUM_db1_default_Treatm!I4*Weighting!I9+TUM_db1_default_Treatm!J4*Weighting!I10+TUM_db1_default_Treatm!K4*Weighting!I11+TUM_db1_default_Treatm!L4*Weighting!I12+TUM_db1_default_Treatm!M4*Weighting!I13+TUM_db1_default_Treatm!N4*Weighting!I14+TUM_db1_default_Treatm!O4*Weighting!I15+TUM_db1_default_Treatm!P4*Weighting!I16+TUM_db1_default_Treatm!Q4*Weighting!I17</f>
        <v>7.6104860169972643E-2</v>
      </c>
      <c r="J4" s="6">
        <f>+TUM_db1_default_Treatm!B4*Weighting!J2+TUM_db1_default_Treatm!C4*Weighting!J3+TUM_db1_default_Treatm!D4*Weighting!J4+TUM_db1_default_Treatm!E4*Weighting!J5+TUM_db1_default_Treatm!F4*Weighting!J6+TUM_db1_default_Treatm!G4*Weighting!J7+TUM_db1_default_Treatm!H4*Weighting!J8+TUM_db1_default_Treatm!I4*Weighting!J9+TUM_db1_default_Treatm!J4*Weighting!J10+TUM_db1_default_Treatm!K4*Weighting!J11+TUM_db1_default_Treatm!L4*Weighting!J12+TUM_db1_default_Treatm!M4*Weighting!J13+TUM_db1_default_Treatm!N4*Weighting!J14+TUM_db1_default_Treatm!O4*Weighting!J15+TUM_db1_default_Treatm!P4*Weighting!J16+TUM_db1_default_Treatm!Q4*Weighting!J17</f>
        <v>8.0700544327025406E-2</v>
      </c>
      <c r="K4" s="6">
        <f>+TUM_db1_default_Treatm!B4*Weighting!K2+TUM_db1_default_Treatm!C4*Weighting!K3+TUM_db1_default_Treatm!D4*Weighting!K4+TUM_db1_default_Treatm!E4*Weighting!K5+TUM_db1_default_Treatm!F4*Weighting!K6+TUM_db1_default_Treatm!G4*Weighting!K7+TUM_db1_default_Treatm!H4*Weighting!K8+TUM_db1_default_Treatm!I4*Weighting!K9+TUM_db1_default_Treatm!J4*Weighting!K10+TUM_db1_default_Treatm!K4*Weighting!K11+TUM_db1_default_Treatm!L4*Weighting!K12+TUM_db1_default_Treatm!M4*Weighting!K13+TUM_db1_default_Treatm!N4*Weighting!K14+TUM_db1_default_Treatm!O4*Weighting!K15+TUM_db1_default_Treatm!P4*Weighting!K16+TUM_db1_default_Treatm!Q4*Weighting!K17</f>
        <v>7.1228694660923339E-2</v>
      </c>
      <c r="L4" s="6">
        <f>+TUM_db1_default_Treatm!B4*Weighting!L2+TUM_db1_default_Treatm!C4*Weighting!L3+TUM_db1_default_Treatm!D4*Weighting!L4+TUM_db1_default_Treatm!E4*Weighting!L5+TUM_db1_default_Treatm!F4*Weighting!L6+TUM_db1_default_Treatm!G4*Weighting!L7+TUM_db1_default_Treatm!H4*Weighting!L8+TUM_db1_default_Treatm!I4*Weighting!L9+TUM_db1_default_Treatm!J4*Weighting!L10+TUM_db1_default_Treatm!K4*Weighting!L11+TUM_db1_default_Treatm!L4*Weighting!L12+TUM_db1_default_Treatm!M4*Weighting!L13+TUM_db1_default_Treatm!N4*Weighting!L14+TUM_db1_default_Treatm!O4*Weighting!L15+TUM_db1_default_Treatm!P4*Weighting!L16+TUM_db1_default_Treatm!Q4*Weighting!L17</f>
        <v>9.1004393298831351E-2</v>
      </c>
      <c r="M4" s="6">
        <f>+TUM_db1_default_Treatm!B4*Weighting!M2+TUM_db1_default_Treatm!C4*Weighting!M3+TUM_db1_default_Treatm!D4*Weighting!M4+TUM_db1_default_Treatm!E4*Weighting!M5+TUM_db1_default_Treatm!F4*Weighting!M6+TUM_db1_default_Treatm!G4*Weighting!M7+TUM_db1_default_Treatm!H4*Weighting!M8+TUM_db1_default_Treatm!I4*Weighting!M9+TUM_db1_default_Treatm!J4*Weighting!M10+TUM_db1_default_Treatm!K4*Weighting!M11+TUM_db1_default_Treatm!L4*Weighting!M12+TUM_db1_default_Treatm!M4*Weighting!M13+TUM_db1_default_Treatm!N4*Weighting!M14+TUM_db1_default_Treatm!O4*Weighting!M15+TUM_db1_default_Treatm!P4*Weighting!M16+TUM_db1_default_Treatm!Q4*Weighting!M17</f>
        <v>5.1471566222214054E-3</v>
      </c>
      <c r="N4" s="6">
        <f>+TUM_db1_default_Treatm!B4*Weighting!N2+TUM_db1_default_Treatm!C4*Weighting!N3+TUM_db1_default_Treatm!D4*Weighting!N4+TUM_db1_default_Treatm!E4*Weighting!N5+TUM_db1_default_Treatm!F4*Weighting!N6+TUM_db1_default_Treatm!G4*Weighting!N7+TUM_db1_default_Treatm!H4*Weighting!N8+TUM_db1_default_Treatm!I4*Weighting!N9+TUM_db1_default_Treatm!J4*Weighting!N10+TUM_db1_default_Treatm!K4*Weighting!N11+TUM_db1_default_Treatm!L4*Weighting!N12+TUM_db1_default_Treatm!M4*Weighting!N13+TUM_db1_default_Treatm!N4*Weighting!N14+TUM_db1_default_Treatm!O4*Weighting!N15+TUM_db1_default_Treatm!P4*Weighting!N16+TUM_db1_default_Treatm!Q4*Weighting!N17</f>
        <v>0.32239490222933553</v>
      </c>
      <c r="O4" s="6">
        <f>+TUM_db1_default_Treatm!B4*Weighting!O2+TUM_db1_default_Treatm!C4*Weighting!O3+TUM_db1_default_Treatm!D4*Weighting!O4+TUM_db1_default_Treatm!E4*Weighting!O5+TUM_db1_default_Treatm!F4*Weighting!O6+TUM_db1_default_Treatm!G4*Weighting!O7+TUM_db1_default_Treatm!H4*Weighting!O8+TUM_db1_default_Treatm!I4*Weighting!O9+TUM_db1_default_Treatm!J4*Weighting!O10+TUM_db1_default_Treatm!K4*Weighting!O11+TUM_db1_default_Treatm!L4*Weighting!O12+TUM_db1_default_Treatm!M4*Weighting!O13+TUM_db1_default_Treatm!N4*Weighting!O14+TUM_db1_default_Treatm!O4*Weighting!O15+TUM_db1_default_Treatm!P4*Weighting!O16+TUM_db1_default_Treatm!Q4*Weighting!O17</f>
        <v>0.13902205284108324</v>
      </c>
      <c r="P4" s="6">
        <f>+TUM_db1_default_Treatm!B4*Weighting!P2+TUM_db1_default_Treatm!C4*Weighting!P3+TUM_db1_default_Treatm!D4*Weighting!P4+TUM_db1_default_Treatm!E4*Weighting!P5+TUM_db1_default_Treatm!F4*Weighting!P6+TUM_db1_default_Treatm!G4*Weighting!P7+TUM_db1_default_Treatm!H4*Weighting!P8+TUM_db1_default_Treatm!I4*Weighting!P9+TUM_db1_default_Treatm!J4*Weighting!P10+TUM_db1_default_Treatm!K4*Weighting!P11+TUM_db1_default_Treatm!L4*Weighting!P12+TUM_db1_default_Treatm!M4*Weighting!P13+TUM_db1_default_Treatm!N4*Weighting!P14+TUM_db1_default_Treatm!O4*Weighting!P15+TUM_db1_default_Treatm!P4*Weighting!P16+TUM_db1_default_Treatm!Q4*Weighting!P17</f>
        <v>9.5123267021182026E-2</v>
      </c>
      <c r="Q4" s="6">
        <f>+TUM_db1_default_Treatm!B4*Weighting!Q2+TUM_db1_default_Treatm!C4*Weighting!Q3+TUM_db1_default_Treatm!D4*Weighting!Q4+TUM_db1_default_Treatm!E4*Weighting!Q5+TUM_db1_default_Treatm!F4*Weighting!Q6+TUM_db1_default_Treatm!G4*Weighting!Q7+TUM_db1_default_Treatm!H4*Weighting!Q8+TUM_db1_default_Treatm!I4*Weighting!Q9+TUM_db1_default_Treatm!J4*Weighting!Q10+TUM_db1_default_Treatm!K4*Weighting!Q11+TUM_db1_default_Treatm!L4*Weighting!Q12+TUM_db1_default_Treatm!M4*Weighting!Q13+TUM_db1_default_Treatm!N4*Weighting!Q14+TUM_db1_default_Treatm!O4*Weighting!Q15+TUM_db1_default_Treatm!P4*Weighting!Q16+TUM_db1_default_Treatm!Q4*Weighting!Q17</f>
        <v>8.5821217470831521E-3</v>
      </c>
      <c r="R4" s="6">
        <f>+TUM_db1_default_Treatm!B4*Weighting!R2+TUM_db1_default_Treatm!C4*Weighting!R3+TUM_db1_default_Treatm!D4*Weighting!R4+TUM_db1_default_Treatm!E4*Weighting!R5+TUM_db1_default_Treatm!F4*Weighting!R6+TUM_db1_default_Treatm!G4*Weighting!R7+TUM_db1_default_Treatm!H4*Weighting!R8+TUM_db1_default_Treatm!I4*Weighting!R9+TUM_db1_default_Treatm!J4*Weighting!R10+TUM_db1_default_Treatm!K4*Weighting!R11+TUM_db1_default_Treatm!L4*Weighting!R12+TUM_db1_default_Treatm!M4*Weighting!R13+TUM_db1_default_Treatm!N4*Weighting!R14+TUM_db1_default_Treatm!O4*Weighting!R15+TUM_db1_default_Treatm!P4*Weighting!R16+TUM_db1_default_Treatm!Q4*Weighting!R17</f>
        <v>8.1920880409180927E-2</v>
      </c>
      <c r="S4" s="6">
        <f>+TUM_db1_default_Treatm!B4*Weighting!S2+TUM_db1_default_Treatm!C4*Weighting!S3+TUM_db1_default_Treatm!D4*Weighting!S4+TUM_db1_default_Treatm!E4*Weighting!S5+TUM_db1_default_Treatm!F4*Weighting!S6+TUM_db1_default_Treatm!G4*Weighting!S7+TUM_db1_default_Treatm!H4*Weighting!S8+TUM_db1_default_Treatm!I4*Weighting!S9+TUM_db1_default_Treatm!J4*Weighting!S10+TUM_db1_default_Treatm!K4*Weighting!S11+TUM_db1_default_Treatm!L4*Weighting!S12+TUM_db1_default_Treatm!M4*Weighting!S13+TUM_db1_default_Treatm!N4*Weighting!S14+TUM_db1_default_Treatm!O4*Weighting!S15+TUM_db1_default_Treatm!P4*Weighting!S16+TUM_db1_default_Treatm!Q4*Weighting!S17</f>
        <v>5.3390705064238368E-2</v>
      </c>
      <c r="T4" s="6">
        <f>+TUM_db1_default_Treatm!B4*Weighting!T2+TUM_db1_default_Treatm!C4*Weighting!T3+TUM_db1_default_Treatm!D4*Weighting!T4+TUM_db1_default_Treatm!E4*Weighting!T5+TUM_db1_default_Treatm!F4*Weighting!T6+TUM_db1_default_Treatm!G4*Weighting!T7+TUM_db1_default_Treatm!H4*Weighting!T8+TUM_db1_default_Treatm!I4*Weighting!T9+TUM_db1_default_Treatm!J4*Weighting!T10+TUM_db1_default_Treatm!K4*Weighting!T11+TUM_db1_default_Treatm!L4*Weighting!T12+TUM_db1_default_Treatm!M4*Weighting!T13+TUM_db1_default_Treatm!N4*Weighting!T14+TUM_db1_default_Treatm!O4*Weighting!T15+TUM_db1_default_Treatm!P4*Weighting!T16+TUM_db1_default_Treatm!Q4*Weighting!T17</f>
        <v>5.9887504064966179E-2</v>
      </c>
      <c r="U4" s="6">
        <f>+TUM_db1_default_Treatm!B4*Weighting!U2+TUM_db1_default_Treatm!C4*Weighting!U3+TUM_db1_default_Treatm!D4*Weighting!U4+TUM_db1_default_Treatm!E4*Weighting!U5+TUM_db1_default_Treatm!F4*Weighting!U6+TUM_db1_default_Treatm!G4*Weighting!U7+TUM_db1_default_Treatm!H4*Weighting!U8+TUM_db1_default_Treatm!I4*Weighting!U9+TUM_db1_default_Treatm!J4*Weighting!U10+TUM_db1_default_Treatm!K4*Weighting!U11+TUM_db1_default_Treatm!L4*Weighting!U12+TUM_db1_default_Treatm!M4*Weighting!U13+TUM_db1_default_Treatm!N4*Weighting!U14+TUM_db1_default_Treatm!O4*Weighting!U15+TUM_db1_default_Treatm!P4*Weighting!U16+TUM_db1_default_Treatm!Q4*Weighting!U17</f>
        <v>6.7889432529100692E-3</v>
      </c>
      <c r="V4" s="6">
        <f>+TUM_db1_default_Treatm!B4*Weighting!V2+TUM_db1_default_Treatm!C4*Weighting!V3+TUM_db1_default_Treatm!D4*Weighting!V4+TUM_db1_default_Treatm!E4*Weighting!V5+TUM_db1_default_Treatm!F4*Weighting!V6+TUM_db1_default_Treatm!G4*Weighting!V7+TUM_db1_default_Treatm!H4*Weighting!V8+TUM_db1_default_Treatm!I4*Weighting!V9+TUM_db1_default_Treatm!J4*Weighting!V10+TUM_db1_default_Treatm!K4*Weighting!V11+TUM_db1_default_Treatm!L4*Weighting!V12+TUM_db1_default_Treatm!M4*Weighting!V13+TUM_db1_default_Treatm!N4*Weighting!V14+TUM_db1_default_Treatm!O4*Weighting!V15+TUM_db1_default_Treatm!P4*Weighting!V16+TUM_db1_default_Treatm!Q4*Weighting!V17</f>
        <v>4.0525887589023923E-2</v>
      </c>
      <c r="W4" s="6">
        <f>+TUM_db1_default_Treatm!B4*Weighting!W2+TUM_db1_default_Treatm!C4*Weighting!W3+TUM_db1_default_Treatm!D4*Weighting!W4+TUM_db1_default_Treatm!E4*Weighting!W5+TUM_db1_default_Treatm!F4*Weighting!W6+TUM_db1_default_Treatm!G4*Weighting!W7+TUM_db1_default_Treatm!H4*Weighting!W8+TUM_db1_default_Treatm!I4*Weighting!W9+TUM_db1_default_Treatm!J4*Weighting!W10+TUM_db1_default_Treatm!K4*Weighting!W11+TUM_db1_default_Treatm!L4*Weighting!W12+TUM_db1_default_Treatm!M4*Weighting!W13+TUM_db1_default_Treatm!N4*Weighting!W14+TUM_db1_default_Treatm!O4*Weighting!W15+TUM_db1_default_Treatm!P4*Weighting!W16+TUM_db1_default_Treatm!Q4*Weighting!W17</f>
        <v>0.10937387260215529</v>
      </c>
      <c r="X4" s="6">
        <f>+TUM_db1_default_Treatm!B4*Weighting!X2+TUM_db1_default_Treatm!C4*Weighting!X3+TUM_db1_default_Treatm!D4*Weighting!X4+TUM_db1_default_Treatm!E4*Weighting!X5+TUM_db1_default_Treatm!F4*Weighting!X6+TUM_db1_default_Treatm!G4*Weighting!X7+TUM_db1_default_Treatm!H4*Weighting!X8+TUM_db1_default_Treatm!I4*Weighting!X9+TUM_db1_default_Treatm!J4*Weighting!X10+TUM_db1_default_Treatm!K4*Weighting!X11+TUM_db1_default_Treatm!L4*Weighting!X12+TUM_db1_default_Treatm!M4*Weighting!X13+TUM_db1_default_Treatm!N4*Weighting!X14+TUM_db1_default_Treatm!O4*Weighting!X15+TUM_db1_default_Treatm!P4*Weighting!X16+TUM_db1_default_Treatm!Q4*Weighting!X17</f>
        <v>2.5429830237132679E-2</v>
      </c>
      <c r="Y4" s="6">
        <f>+TUM_db1_default_Treatm!B4*Weighting!Y2+TUM_db1_default_Treatm!C4*Weighting!Y3+TUM_db1_default_Treatm!D4*Weighting!Y4+TUM_db1_default_Treatm!E4*Weighting!Y5+TUM_db1_default_Treatm!F4*Weighting!Y6+TUM_db1_default_Treatm!G4*Weighting!Y7+TUM_db1_default_Treatm!H4*Weighting!Y8+TUM_db1_default_Treatm!I4*Weighting!Y9+TUM_db1_default_Treatm!J4*Weighting!Y10+TUM_db1_default_Treatm!K4*Weighting!Y11+TUM_db1_default_Treatm!L4*Weighting!Y12+TUM_db1_default_Treatm!M4*Weighting!Y13+TUM_db1_default_Treatm!N4*Weighting!Y14+TUM_db1_default_Treatm!O4*Weighting!Y15+TUM_db1_default_Treatm!P4*Weighting!Y16+TUM_db1_default_Treatm!Q4*Weighting!Y17</f>
        <v>4.3764481748151578E-3</v>
      </c>
      <c r="Z4" s="6">
        <f>+TUM_db1_default_Treatm!B4*Weighting!Z2+TUM_db1_default_Treatm!C4*Weighting!Z3+TUM_db1_default_Treatm!D4*Weighting!Z4+TUM_db1_default_Treatm!E4*Weighting!Z5+TUM_db1_default_Treatm!F4*Weighting!Z6+TUM_db1_default_Treatm!G4*Weighting!Z7+TUM_db1_default_Treatm!H4*Weighting!Z8+TUM_db1_default_Treatm!I4*Weighting!Z9+TUM_db1_default_Treatm!J4*Weighting!Z10+TUM_db1_default_Treatm!K4*Weighting!Z11+TUM_db1_default_Treatm!L4*Weighting!Z12+TUM_db1_default_Treatm!M4*Weighting!Z13+TUM_db1_default_Treatm!N4*Weighting!Z14+TUM_db1_default_Treatm!O4*Weighting!Z15+TUM_db1_default_Treatm!P4*Weighting!Z16+TUM_db1_default_Treatm!Q4*Weighting!Z17</f>
        <v>1.6128497409227897E-2</v>
      </c>
      <c r="AA4" s="6">
        <f>+TUM_db1_default_Treatm!B4*Weighting!AA2+TUM_db1_default_Treatm!C4*Weighting!AA3+TUM_db1_default_Treatm!D4*Weighting!AA4+TUM_db1_default_Treatm!E4*Weighting!AA5+TUM_db1_default_Treatm!F4*Weighting!AA6+TUM_db1_default_Treatm!G4*Weighting!AA7+TUM_db1_default_Treatm!H4*Weighting!AA8+TUM_db1_default_Treatm!I4*Weighting!AA9+TUM_db1_default_Treatm!J4*Weighting!AA10+TUM_db1_default_Treatm!K4*Weighting!AA11+TUM_db1_default_Treatm!L4*Weighting!AA12+TUM_db1_default_Treatm!M4*Weighting!AA13+TUM_db1_default_Treatm!N4*Weighting!AA14+TUM_db1_default_Treatm!O4*Weighting!AA15+TUM_db1_default_Treatm!P4*Weighting!AA16+TUM_db1_default_Treatm!Q4*Weighting!AA17</f>
        <v>0.13684449748658295</v>
      </c>
    </row>
    <row r="5" spans="1:27" x14ac:dyDescent="0.35">
      <c r="A5" s="5" t="s">
        <v>4</v>
      </c>
      <c r="B5" s="6">
        <f ca="1">+TUM_db1_default_Treatm!B5*Weighting!B2+TUM_db1_default_Treatm!C5*Weighting!B3+TUM_db1_default_Treatm!D5*Weighting!B4+TUM_db1_default_Treatm!E5*Weighting!B5+TUM_db1_default_Treatm!F5*Weighting!B6+TUM_db1_default_Treatm!G5*Weighting!B7+TUM_db1_default_Treatm!H5*Weighting!B8+TUM_db1_default_Treatm!I5*Weighting!B9+TUM_db1_default_Treatm!J5*Weighting!B10+TUM_db1_default_Treatm!K5*Weighting!B11+TUM_db1_default_Treatm!L5*Weighting!B12+TUM_db1_default_Treatm!M5*Weighting!B13+TUM_db1_default_Treatm!N5*Weighting!B14+TUM_db1_default_Treatm!O5*Weighting!B15+TUM_db1_default_Treatm!P5*Weighting!B16+TUM_db1_default_Treatm!Q5*Weighting!B17</f>
        <v>0.30132202977416384</v>
      </c>
      <c r="C5" s="6">
        <f ca="1">+TUM_db1_default_Treatm!B5*Weighting!C2+TUM_db1_default_Treatm!C5*Weighting!C3+TUM_db1_default_Treatm!D5*Weighting!C4+TUM_db1_default_Treatm!E5*Weighting!C5+TUM_db1_default_Treatm!F5*Weighting!C6+TUM_db1_default_Treatm!G5*Weighting!C7+TUM_db1_default_Treatm!H5*Weighting!C8+TUM_db1_default_Treatm!I5*Weighting!C9+TUM_db1_default_Treatm!J5*Weighting!C10+TUM_db1_default_Treatm!K5*Weighting!C11+TUM_db1_default_Treatm!L5*Weighting!C12+TUM_db1_default_Treatm!M5*Weighting!C13+TUM_db1_default_Treatm!N5*Weighting!C14+TUM_db1_default_Treatm!O5*Weighting!C15+TUM_db1_default_Treatm!P5*Weighting!C16+TUM_db1_default_Treatm!Q5*Weighting!C17</f>
        <v>0.18443801279317457</v>
      </c>
      <c r="D5" s="6">
        <f ca="1">+TUM_db1_default_Treatm!B5*Weighting!D2+TUM_db1_default_Treatm!C5*Weighting!D3+TUM_db1_default_Treatm!D5*Weighting!D4+TUM_db1_default_Treatm!E5*Weighting!D5+TUM_db1_default_Treatm!F5*Weighting!D6+TUM_db1_default_Treatm!G5*Weighting!D7+TUM_db1_default_Treatm!H5*Weighting!D8+TUM_db1_default_Treatm!I5*Weighting!D9+TUM_db1_default_Treatm!J5*Weighting!D10+TUM_db1_default_Treatm!K5*Weighting!D11+TUM_db1_default_Treatm!L5*Weighting!D12+TUM_db1_default_Treatm!M5*Weighting!D13+TUM_db1_default_Treatm!N5*Weighting!D14+TUM_db1_default_Treatm!O5*Weighting!D15+TUM_db1_default_Treatm!P5*Weighting!D16+TUM_db1_default_Treatm!Q5*Weighting!D17</f>
        <v>0.30202374702448376</v>
      </c>
      <c r="E5" s="6">
        <f ca="1">+TUM_db1_default_Treatm!B5*Weighting!E2+TUM_db1_default_Treatm!C5*Weighting!E3+TUM_db1_default_Treatm!D5*Weighting!E4+TUM_db1_default_Treatm!E5*Weighting!E5+TUM_db1_default_Treatm!F5*Weighting!E6+TUM_db1_default_Treatm!G5*Weighting!E7+TUM_db1_default_Treatm!H5*Weighting!E8+TUM_db1_default_Treatm!I5*Weighting!E9+TUM_db1_default_Treatm!J5*Weighting!E10+TUM_db1_default_Treatm!K5*Weighting!E11+TUM_db1_default_Treatm!L5*Weighting!E12+TUM_db1_default_Treatm!M5*Weighting!E13+TUM_db1_default_Treatm!N5*Weighting!E14+TUM_db1_default_Treatm!O5*Weighting!E15+TUM_db1_default_Treatm!P5*Weighting!E16+TUM_db1_default_Treatm!Q5*Weighting!E17</f>
        <v>0.12410633103262599</v>
      </c>
      <c r="F5" s="6">
        <f ca="1">+TUM_db1_default_Treatm!B5*Weighting!F2+TUM_db1_default_Treatm!C5*Weighting!F3+TUM_db1_default_Treatm!D5*Weighting!F4+TUM_db1_default_Treatm!E5*Weighting!F5+TUM_db1_default_Treatm!F5*Weighting!F6+TUM_db1_default_Treatm!G5*Weighting!F7+TUM_db1_default_Treatm!H5*Weighting!F8+TUM_db1_default_Treatm!I5*Weighting!F9+TUM_db1_default_Treatm!J5*Weighting!F10+TUM_db1_default_Treatm!K5*Weighting!F11+TUM_db1_default_Treatm!L5*Weighting!F12+TUM_db1_default_Treatm!M5*Weighting!F13+TUM_db1_default_Treatm!N5*Weighting!F14+TUM_db1_default_Treatm!O5*Weighting!F15+TUM_db1_default_Treatm!P5*Weighting!F16+TUM_db1_default_Treatm!Q5*Weighting!F17</f>
        <v>0.25139580637052927</v>
      </c>
      <c r="G5" s="6">
        <f>+TUM_db1_default_Treatm!B5*Weighting!G2+TUM_db1_default_Treatm!C5*Weighting!G3+TUM_db1_default_Treatm!D5*Weighting!G4+TUM_db1_default_Treatm!E5*Weighting!G5+TUM_db1_default_Treatm!F5*Weighting!G6+TUM_db1_default_Treatm!G5*Weighting!G7+TUM_db1_default_Treatm!H5*Weighting!G8+TUM_db1_default_Treatm!I5*Weighting!G9+TUM_db1_default_Treatm!J5*Weighting!G10+TUM_db1_default_Treatm!K5*Weighting!G11+TUM_db1_default_Treatm!L5*Weighting!G12+TUM_db1_default_Treatm!M5*Weighting!G13+TUM_db1_default_Treatm!N5*Weighting!G14+TUM_db1_default_Treatm!O5*Weighting!G15+TUM_db1_default_Treatm!P5*Weighting!G16+TUM_db1_default_Treatm!Q5*Weighting!G17</f>
        <v>0.11918694853274781</v>
      </c>
      <c r="H5" s="6">
        <f>+TUM_db1_default_Treatm!B5*Weighting!H2+TUM_db1_default_Treatm!C5*Weighting!H3+TUM_db1_default_Treatm!D5*Weighting!H4+TUM_db1_default_Treatm!E5*Weighting!H5+TUM_db1_default_Treatm!F5*Weighting!H6+TUM_db1_default_Treatm!G5*Weighting!H7+TUM_db1_default_Treatm!H5*Weighting!H8+TUM_db1_default_Treatm!I5*Weighting!H9+TUM_db1_default_Treatm!J5*Weighting!H10+TUM_db1_default_Treatm!K5*Weighting!H11+TUM_db1_default_Treatm!L5*Weighting!H12+TUM_db1_default_Treatm!M5*Weighting!H13+TUM_db1_default_Treatm!N5*Weighting!H14+TUM_db1_default_Treatm!O5*Weighting!H15+TUM_db1_default_Treatm!P5*Weighting!H16+TUM_db1_default_Treatm!Q5*Weighting!H17</f>
        <v>0.10669353468290962</v>
      </c>
      <c r="I5" s="6">
        <f>+TUM_db1_default_Treatm!B5*Weighting!I2+TUM_db1_default_Treatm!C5*Weighting!I3+TUM_db1_default_Treatm!D5*Weighting!I4+TUM_db1_default_Treatm!E5*Weighting!I5+TUM_db1_default_Treatm!F5*Weighting!I6+TUM_db1_default_Treatm!G5*Weighting!I7+TUM_db1_default_Treatm!H5*Weighting!I8+TUM_db1_default_Treatm!I5*Weighting!I9+TUM_db1_default_Treatm!J5*Weighting!I10+TUM_db1_default_Treatm!K5*Weighting!I11+TUM_db1_default_Treatm!L5*Weighting!I12+TUM_db1_default_Treatm!M5*Weighting!I13+TUM_db1_default_Treatm!N5*Weighting!I14+TUM_db1_default_Treatm!O5*Weighting!I15+TUM_db1_default_Treatm!P5*Weighting!I16+TUM_db1_default_Treatm!Q5*Weighting!I17</f>
        <v>0.12219492746302245</v>
      </c>
      <c r="J5" s="6">
        <f>+TUM_db1_default_Treatm!B5*Weighting!J2+TUM_db1_default_Treatm!C5*Weighting!J3+TUM_db1_default_Treatm!D5*Weighting!J4+TUM_db1_default_Treatm!E5*Weighting!J5+TUM_db1_default_Treatm!F5*Weighting!J6+TUM_db1_default_Treatm!G5*Weighting!J7+TUM_db1_default_Treatm!H5*Weighting!J8+TUM_db1_default_Treatm!I5*Weighting!J9+TUM_db1_default_Treatm!J5*Weighting!J10+TUM_db1_default_Treatm!K5*Weighting!J11+TUM_db1_default_Treatm!L5*Weighting!J12+TUM_db1_default_Treatm!M5*Weighting!J13+TUM_db1_default_Treatm!N5*Weighting!J14+TUM_db1_default_Treatm!O5*Weighting!J15+TUM_db1_default_Treatm!P5*Weighting!J16+TUM_db1_default_Treatm!Q5*Weighting!J17</f>
        <v>0.11037836620724474</v>
      </c>
      <c r="K5" s="6">
        <f>+TUM_db1_default_Treatm!B5*Weighting!K2+TUM_db1_default_Treatm!C5*Weighting!K3+TUM_db1_default_Treatm!D5*Weighting!K4+TUM_db1_default_Treatm!E5*Weighting!K5+TUM_db1_default_Treatm!F5*Weighting!K6+TUM_db1_default_Treatm!G5*Weighting!K7+TUM_db1_default_Treatm!H5*Weighting!K8+TUM_db1_default_Treatm!I5*Weighting!K9+TUM_db1_default_Treatm!J5*Weighting!K10+TUM_db1_default_Treatm!K5*Weighting!K11+TUM_db1_default_Treatm!L5*Weighting!K12+TUM_db1_default_Treatm!M5*Weighting!K13+TUM_db1_default_Treatm!N5*Weighting!K14+TUM_db1_default_Treatm!O5*Weighting!K15+TUM_db1_default_Treatm!P5*Weighting!K16+TUM_db1_default_Treatm!Q5*Weighting!K17</f>
        <v>0.1122969172349378</v>
      </c>
      <c r="L5" s="6">
        <f>+TUM_db1_default_Treatm!B5*Weighting!L2+TUM_db1_default_Treatm!C5*Weighting!L3+TUM_db1_default_Treatm!D5*Weighting!L4+TUM_db1_default_Treatm!E5*Weighting!L5+TUM_db1_default_Treatm!F5*Weighting!L6+TUM_db1_default_Treatm!G5*Weighting!L7+TUM_db1_default_Treatm!H5*Weighting!L8+TUM_db1_default_Treatm!I5*Weighting!L9+TUM_db1_default_Treatm!J5*Weighting!L10+TUM_db1_default_Treatm!K5*Weighting!L11+TUM_db1_default_Treatm!L5*Weighting!L12+TUM_db1_default_Treatm!M5*Weighting!L13+TUM_db1_default_Treatm!N5*Weighting!L14+TUM_db1_default_Treatm!O5*Weighting!L15+TUM_db1_default_Treatm!P5*Weighting!L16+TUM_db1_default_Treatm!Q5*Weighting!L17</f>
        <v>0.12977385308214856</v>
      </c>
      <c r="M5" s="6">
        <f>+TUM_db1_default_Treatm!B5*Weighting!M2+TUM_db1_default_Treatm!C5*Weighting!M3+TUM_db1_default_Treatm!D5*Weighting!M4+TUM_db1_default_Treatm!E5*Weighting!M5+TUM_db1_default_Treatm!F5*Weighting!M6+TUM_db1_default_Treatm!G5*Weighting!M7+TUM_db1_default_Treatm!H5*Weighting!M8+TUM_db1_default_Treatm!I5*Weighting!M9+TUM_db1_default_Treatm!J5*Weighting!M10+TUM_db1_default_Treatm!K5*Weighting!M11+TUM_db1_default_Treatm!L5*Weighting!M12+TUM_db1_default_Treatm!M5*Weighting!M13+TUM_db1_default_Treatm!N5*Weighting!M14+TUM_db1_default_Treatm!O5*Weighting!M15+TUM_db1_default_Treatm!P5*Weighting!M16+TUM_db1_default_Treatm!Q5*Weighting!M17</f>
        <v>7.6225333853189563E-3</v>
      </c>
      <c r="N5" s="6">
        <f>+TUM_db1_default_Treatm!B5*Weighting!N2+TUM_db1_default_Treatm!C5*Weighting!N3+TUM_db1_default_Treatm!D5*Weighting!N4+TUM_db1_default_Treatm!E5*Weighting!N5+TUM_db1_default_Treatm!F5*Weighting!N6+TUM_db1_default_Treatm!G5*Weighting!N7+TUM_db1_default_Treatm!H5*Weighting!N8+TUM_db1_default_Treatm!I5*Weighting!N9+TUM_db1_default_Treatm!J5*Weighting!N10+TUM_db1_default_Treatm!K5*Weighting!N11+TUM_db1_default_Treatm!L5*Weighting!N12+TUM_db1_default_Treatm!M5*Weighting!N13+TUM_db1_default_Treatm!N5*Weighting!N14+TUM_db1_default_Treatm!O5*Weighting!N15+TUM_db1_default_Treatm!P5*Weighting!N16+TUM_db1_default_Treatm!Q5*Weighting!N17</f>
        <v>0.65358748875322537</v>
      </c>
      <c r="O5" s="6">
        <f>+TUM_db1_default_Treatm!B5*Weighting!O2+TUM_db1_default_Treatm!C5*Weighting!O3+TUM_db1_default_Treatm!D5*Weighting!O4+TUM_db1_default_Treatm!E5*Weighting!O5+TUM_db1_default_Treatm!F5*Weighting!O6+TUM_db1_default_Treatm!G5*Weighting!O7+TUM_db1_default_Treatm!H5*Weighting!O8+TUM_db1_default_Treatm!I5*Weighting!O9+TUM_db1_default_Treatm!J5*Weighting!O10+TUM_db1_default_Treatm!K5*Weighting!O11+TUM_db1_default_Treatm!L5*Weighting!O12+TUM_db1_default_Treatm!M5*Weighting!O13+TUM_db1_default_Treatm!N5*Weighting!O14+TUM_db1_default_Treatm!O5*Weighting!O15+TUM_db1_default_Treatm!P5*Weighting!O16+TUM_db1_default_Treatm!Q5*Weighting!O17</f>
        <v>0.14888725045467946</v>
      </c>
      <c r="P5" s="6">
        <f>+TUM_db1_default_Treatm!B5*Weighting!P2+TUM_db1_default_Treatm!C5*Weighting!P3+TUM_db1_default_Treatm!D5*Weighting!P4+TUM_db1_default_Treatm!E5*Weighting!P5+TUM_db1_default_Treatm!F5*Weighting!P6+TUM_db1_default_Treatm!G5*Weighting!P7+TUM_db1_default_Treatm!H5*Weighting!P8+TUM_db1_default_Treatm!I5*Weighting!P9+TUM_db1_default_Treatm!J5*Weighting!P10+TUM_db1_default_Treatm!K5*Weighting!P11+TUM_db1_default_Treatm!L5*Weighting!P12+TUM_db1_default_Treatm!M5*Weighting!P13+TUM_db1_default_Treatm!N5*Weighting!P14+TUM_db1_default_Treatm!O5*Weighting!P15+TUM_db1_default_Treatm!P5*Weighting!P16+TUM_db1_default_Treatm!Q5*Weighting!P17</f>
        <v>0.14427508700579994</v>
      </c>
      <c r="Q5" s="6">
        <f>+TUM_db1_default_Treatm!B5*Weighting!Q2+TUM_db1_default_Treatm!C5*Weighting!Q3+TUM_db1_default_Treatm!D5*Weighting!Q4+TUM_db1_default_Treatm!E5*Weighting!Q5+TUM_db1_default_Treatm!F5*Weighting!Q6+TUM_db1_default_Treatm!G5*Weighting!Q7+TUM_db1_default_Treatm!H5*Weighting!Q8+TUM_db1_default_Treatm!I5*Weighting!Q9+TUM_db1_default_Treatm!J5*Weighting!Q10+TUM_db1_default_Treatm!K5*Weighting!Q11+TUM_db1_default_Treatm!L5*Weighting!Q12+TUM_db1_default_Treatm!M5*Weighting!Q13+TUM_db1_default_Treatm!N5*Weighting!Q14+TUM_db1_default_Treatm!O5*Weighting!Q15+TUM_db1_default_Treatm!P5*Weighting!Q16+TUM_db1_default_Treatm!Q5*Weighting!Q17</f>
        <v>1.2766291393167328E-2</v>
      </c>
      <c r="R5" s="6">
        <f>+TUM_db1_default_Treatm!B5*Weighting!R2+TUM_db1_default_Treatm!C5*Weighting!R3+TUM_db1_default_Treatm!D5*Weighting!R4+TUM_db1_default_Treatm!E5*Weighting!R5+TUM_db1_default_Treatm!F5*Weighting!R6+TUM_db1_default_Treatm!G5*Weighting!R7+TUM_db1_default_Treatm!H5*Weighting!R8+TUM_db1_default_Treatm!I5*Weighting!R9+TUM_db1_default_Treatm!J5*Weighting!R10+TUM_db1_default_Treatm!K5*Weighting!R11+TUM_db1_default_Treatm!L5*Weighting!R12+TUM_db1_default_Treatm!M5*Weighting!R13+TUM_db1_default_Treatm!N5*Weighting!R14+TUM_db1_default_Treatm!O5*Weighting!R15+TUM_db1_default_Treatm!P5*Weighting!R16+TUM_db1_default_Treatm!Q5*Weighting!R17</f>
        <v>0.1340450166877189</v>
      </c>
      <c r="S5" s="6">
        <f>+TUM_db1_default_Treatm!B5*Weighting!S2+TUM_db1_default_Treatm!C5*Weighting!S3+TUM_db1_default_Treatm!D5*Weighting!S4+TUM_db1_default_Treatm!E5*Weighting!S5+TUM_db1_default_Treatm!F5*Weighting!S6+TUM_db1_default_Treatm!G5*Weighting!S7+TUM_db1_default_Treatm!H5*Weighting!S8+TUM_db1_default_Treatm!I5*Weighting!S9+TUM_db1_default_Treatm!J5*Weighting!S10+TUM_db1_default_Treatm!K5*Weighting!S11+TUM_db1_default_Treatm!L5*Weighting!S12+TUM_db1_default_Treatm!M5*Weighting!S13+TUM_db1_default_Treatm!N5*Weighting!S14+TUM_db1_default_Treatm!O5*Weighting!S15+TUM_db1_default_Treatm!P5*Weighting!S16+TUM_db1_default_Treatm!Q5*Weighting!S17</f>
        <v>9.0538916302865646E-2</v>
      </c>
      <c r="T5" s="6">
        <f>+TUM_db1_default_Treatm!B5*Weighting!T2+TUM_db1_default_Treatm!C5*Weighting!T3+TUM_db1_default_Treatm!D5*Weighting!T4+TUM_db1_default_Treatm!E5*Weighting!T5+TUM_db1_default_Treatm!F5*Weighting!T6+TUM_db1_default_Treatm!G5*Weighting!T7+TUM_db1_default_Treatm!H5*Weighting!T8+TUM_db1_default_Treatm!I5*Weighting!T9+TUM_db1_default_Treatm!J5*Weighting!T10+TUM_db1_default_Treatm!K5*Weighting!T11+TUM_db1_default_Treatm!L5*Weighting!T12+TUM_db1_default_Treatm!M5*Weighting!T13+TUM_db1_default_Treatm!N5*Weighting!T14+TUM_db1_default_Treatm!O5*Weighting!T15+TUM_db1_default_Treatm!P5*Weighting!T16+TUM_db1_default_Treatm!Q5*Weighting!T17</f>
        <v>0.10221944035981237</v>
      </c>
      <c r="U5" s="6">
        <f>+TUM_db1_default_Treatm!B5*Weighting!U2+TUM_db1_default_Treatm!C5*Weighting!U3+TUM_db1_default_Treatm!D5*Weighting!U4+TUM_db1_default_Treatm!E5*Weighting!U5+TUM_db1_default_Treatm!F5*Weighting!U6+TUM_db1_default_Treatm!G5*Weighting!U7+TUM_db1_default_Treatm!H5*Weighting!U8+TUM_db1_default_Treatm!I5*Weighting!U9+TUM_db1_default_Treatm!J5*Weighting!U10+TUM_db1_default_Treatm!K5*Weighting!U11+TUM_db1_default_Treatm!L5*Weighting!U12+TUM_db1_default_Treatm!M5*Weighting!U13+TUM_db1_default_Treatm!N5*Weighting!U14+TUM_db1_default_Treatm!O5*Weighting!U15+TUM_db1_default_Treatm!P5*Weighting!U16+TUM_db1_default_Treatm!Q5*Weighting!U17</f>
        <v>1.3317071185023347E-2</v>
      </c>
      <c r="V5" s="6">
        <f>+TUM_db1_default_Treatm!B5*Weighting!V2+TUM_db1_default_Treatm!C5*Weighting!V3+TUM_db1_default_Treatm!D5*Weighting!V4+TUM_db1_default_Treatm!E5*Weighting!V5+TUM_db1_default_Treatm!F5*Weighting!V6+TUM_db1_default_Treatm!G5*Weighting!V7+TUM_db1_default_Treatm!H5*Weighting!V8+TUM_db1_default_Treatm!I5*Weighting!V9+TUM_db1_default_Treatm!J5*Weighting!V10+TUM_db1_default_Treatm!K5*Weighting!V11+TUM_db1_default_Treatm!L5*Weighting!V12+TUM_db1_default_Treatm!M5*Weighting!V13+TUM_db1_default_Treatm!N5*Weighting!V14+TUM_db1_default_Treatm!O5*Weighting!V15+TUM_db1_default_Treatm!P5*Weighting!V16+TUM_db1_default_Treatm!Q5*Weighting!V17</f>
        <v>6.735106342016188E-2</v>
      </c>
      <c r="W5" s="6">
        <f>+TUM_db1_default_Treatm!B5*Weighting!W2+TUM_db1_default_Treatm!C5*Weighting!W3+TUM_db1_default_Treatm!D5*Weighting!W4+TUM_db1_default_Treatm!E5*Weighting!W5+TUM_db1_default_Treatm!F5*Weighting!W6+TUM_db1_default_Treatm!G5*Weighting!W7+TUM_db1_default_Treatm!H5*Weighting!W8+TUM_db1_default_Treatm!I5*Weighting!W9+TUM_db1_default_Treatm!J5*Weighting!W10+TUM_db1_default_Treatm!K5*Weighting!W11+TUM_db1_default_Treatm!L5*Weighting!W12+TUM_db1_default_Treatm!M5*Weighting!W13+TUM_db1_default_Treatm!N5*Weighting!W14+TUM_db1_default_Treatm!O5*Weighting!W15+TUM_db1_default_Treatm!P5*Weighting!W16+TUM_db1_default_Treatm!Q5*Weighting!W17</f>
        <v>0.1107136907661528</v>
      </c>
      <c r="X5" s="6">
        <f>+TUM_db1_default_Treatm!B5*Weighting!X2+TUM_db1_default_Treatm!C5*Weighting!X3+TUM_db1_default_Treatm!D5*Weighting!X4+TUM_db1_default_Treatm!E5*Weighting!X5+TUM_db1_default_Treatm!F5*Weighting!X6+TUM_db1_default_Treatm!G5*Weighting!X7+TUM_db1_default_Treatm!H5*Weighting!X8+TUM_db1_default_Treatm!I5*Weighting!X9+TUM_db1_default_Treatm!J5*Weighting!X10+TUM_db1_default_Treatm!K5*Weighting!X11+TUM_db1_default_Treatm!L5*Weighting!X12+TUM_db1_default_Treatm!M5*Weighting!X13+TUM_db1_default_Treatm!N5*Weighting!X14+TUM_db1_default_Treatm!O5*Weighting!X15+TUM_db1_default_Treatm!P5*Weighting!X16+TUM_db1_default_Treatm!Q5*Weighting!X17</f>
        <v>3.6652967892560666E-2</v>
      </c>
      <c r="Y5" s="6">
        <f>+TUM_db1_default_Treatm!B5*Weighting!Y2+TUM_db1_default_Treatm!C5*Weighting!Y3+TUM_db1_default_Treatm!D5*Weighting!Y4+TUM_db1_default_Treatm!E5*Weighting!Y5+TUM_db1_default_Treatm!F5*Weighting!Y6+TUM_db1_default_Treatm!G5*Weighting!Y7+TUM_db1_default_Treatm!H5*Weighting!Y8+TUM_db1_default_Treatm!I5*Weighting!Y9+TUM_db1_default_Treatm!J5*Weighting!Y10+TUM_db1_default_Treatm!K5*Weighting!Y11+TUM_db1_default_Treatm!L5*Weighting!Y12+TUM_db1_default_Treatm!M5*Weighting!Y13+TUM_db1_default_Treatm!N5*Weighting!Y14+TUM_db1_default_Treatm!O5*Weighting!Y15+TUM_db1_default_Treatm!P5*Weighting!Y16+TUM_db1_default_Treatm!Q5*Weighting!Y17</f>
        <v>7.2259272160080301E-3</v>
      </c>
      <c r="Z5" s="6">
        <f>+TUM_db1_default_Treatm!B5*Weighting!Z2+TUM_db1_default_Treatm!C5*Weighting!Z3+TUM_db1_default_Treatm!D5*Weighting!Z4+TUM_db1_default_Treatm!E5*Weighting!Z5+TUM_db1_default_Treatm!F5*Weighting!Z6+TUM_db1_default_Treatm!G5*Weighting!Z7+TUM_db1_default_Treatm!H5*Weighting!Z8+TUM_db1_default_Treatm!I5*Weighting!Z9+TUM_db1_default_Treatm!J5*Weighting!Z10+TUM_db1_default_Treatm!K5*Weighting!Z11+TUM_db1_default_Treatm!L5*Weighting!Z12+TUM_db1_default_Treatm!M5*Weighting!Z13+TUM_db1_default_Treatm!N5*Weighting!Z14+TUM_db1_default_Treatm!O5*Weighting!Z15+TUM_db1_default_Treatm!P5*Weighting!Z16+TUM_db1_default_Treatm!Q5*Weighting!Z17</f>
        <v>3.495029089977527E-2</v>
      </c>
      <c r="AA5" s="6">
        <f>+TUM_db1_default_Treatm!B5*Weighting!AA2+TUM_db1_default_Treatm!C5*Weighting!AA3+TUM_db1_default_Treatm!D5*Weighting!AA4+TUM_db1_default_Treatm!E5*Weighting!AA5+TUM_db1_default_Treatm!F5*Weighting!AA6+TUM_db1_default_Treatm!G5*Weighting!AA7+TUM_db1_default_Treatm!H5*Weighting!AA8+TUM_db1_default_Treatm!I5*Weighting!AA9+TUM_db1_default_Treatm!J5*Weighting!AA10+TUM_db1_default_Treatm!K5*Weighting!AA11+TUM_db1_default_Treatm!L5*Weighting!AA12+TUM_db1_default_Treatm!M5*Weighting!AA13+TUM_db1_default_Treatm!N5*Weighting!AA14+TUM_db1_default_Treatm!O5*Weighting!AA15+TUM_db1_default_Treatm!P5*Weighting!AA16+TUM_db1_default_Treatm!Q5*Weighting!AA17</f>
        <v>0.21306428771954608</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b1_default_Util!B2*Weighting!B2+TUM_db1_default_Util!C2*Weighting!B3+TUM_db1_default_Util!D2*Weighting!B4+TUM_db1_default_Util!E2*Weighting!B5+TUM_db1_default_Util!F2*Weighting!B6+TUM_db1_default_Util!G2*Weighting!B7+TUM_db1_default_Util!H2*Weighting!B8+TUM_db1_default_Util!I2*Weighting!B9+TUM_db1_default_Util!J2*Weighting!B10+TUM_db1_default_Util!K2*Weighting!B11+TUM_db1_default_Util!L2*Weighting!B12+TUM_db1_default_Util!M2*Weighting!B13+TUM_db1_default_Util!N2*Weighting!B14+TUM_db1_default_Util!O2*Weighting!B15+TUM_db1_default_Util!P2*Weighting!B16+TUM_db1_default_Util!Q2*Weighting!B17</f>
        <v>-0.16194880122247612</v>
      </c>
      <c r="C2" s="6">
        <f ca="1">+TUM_db1_default_Util!B2*Weighting!C2+TUM_db1_default_Util!C2*Weighting!C3+TUM_db1_default_Util!D2*Weighting!C4+TUM_db1_default_Util!E2*Weighting!C5+TUM_db1_default_Util!F2*Weighting!C6+TUM_db1_default_Util!G2*Weighting!C7+TUM_db1_default_Util!H2*Weighting!C8+TUM_db1_default_Util!I2*Weighting!C9+TUM_db1_default_Util!J2*Weighting!C10+TUM_db1_default_Util!K2*Weighting!C11+TUM_db1_default_Util!L2*Weighting!C12+TUM_db1_default_Util!M2*Weighting!C13+TUM_db1_default_Util!N2*Weighting!C14+TUM_db1_default_Util!O2*Weighting!C15+TUM_db1_default_Util!P2*Weighting!C16+TUM_db1_default_Util!Q2*Weighting!C17</f>
        <v>-0.13900780168752586</v>
      </c>
      <c r="D2" s="6">
        <f ca="1">+TUM_db1_default_Util!B2*Weighting!D2+TUM_db1_default_Util!C2*Weighting!D3+TUM_db1_default_Util!D2*Weighting!D4+TUM_db1_default_Util!E2*Weighting!D5+TUM_db1_default_Util!F2*Weighting!D6+TUM_db1_default_Util!G2*Weighting!D7+TUM_db1_default_Util!H2*Weighting!D8+TUM_db1_default_Util!I2*Weighting!D9+TUM_db1_default_Util!J2*Weighting!D10+TUM_db1_default_Util!K2*Weighting!D11+TUM_db1_default_Util!L2*Weighting!D12+TUM_db1_default_Util!M2*Weighting!D13+TUM_db1_default_Util!N2*Weighting!D14+TUM_db1_default_Util!O2*Weighting!D15+TUM_db1_default_Util!P2*Weighting!D16+TUM_db1_default_Util!Q2*Weighting!D17</f>
        <v>-0.16118885439375005</v>
      </c>
      <c r="E2" s="6">
        <f ca="1">+TUM_db1_default_Util!B2*Weighting!E2+TUM_db1_default_Util!C2*Weighting!E3+TUM_db1_default_Util!D2*Weighting!E4+TUM_db1_default_Util!E2*Weighting!E5+TUM_db1_default_Util!F2*Weighting!E6+TUM_db1_default_Util!G2*Weighting!E7+TUM_db1_default_Util!H2*Weighting!E8+TUM_db1_default_Util!I2*Weighting!E9+TUM_db1_default_Util!J2*Weighting!E10+TUM_db1_default_Util!K2*Weighting!E11+TUM_db1_default_Util!L2*Weighting!E12+TUM_db1_default_Util!M2*Weighting!E13+TUM_db1_default_Util!N2*Weighting!E14+TUM_db1_default_Util!O2*Weighting!E15+TUM_db1_default_Util!P2*Weighting!E16+TUM_db1_default_Util!Q2*Weighting!E17</f>
        <v>-9.367211377329368E-2</v>
      </c>
      <c r="F2" s="6">
        <f ca="1">+TUM_db1_default_Util!B2*Weighting!F2+TUM_db1_default_Util!C2*Weighting!F3+TUM_db1_default_Util!D2*Weighting!F4+TUM_db1_default_Util!E2*Weighting!F5+TUM_db1_default_Util!F2*Weighting!F6+TUM_db1_default_Util!G2*Weighting!F7+TUM_db1_default_Util!H2*Weighting!F8+TUM_db1_default_Util!I2*Weighting!F9+TUM_db1_default_Util!J2*Weighting!F10+TUM_db1_default_Util!K2*Weighting!F11+TUM_db1_default_Util!L2*Weighting!F12+TUM_db1_default_Util!M2*Weighting!F13+TUM_db1_default_Util!N2*Weighting!F14+TUM_db1_default_Util!O2*Weighting!F15+TUM_db1_default_Util!P2*Weighting!F16+TUM_db1_default_Util!Q2*Weighting!F17</f>
        <v>-0.14596440953474224</v>
      </c>
      <c r="G2" s="6">
        <f>+TUM_db1_default_Util!B2*Weighting!G2+TUM_db1_default_Util!C2*Weighting!G3+TUM_db1_default_Util!D2*Weighting!G4+TUM_db1_default_Util!E2*Weighting!G5+TUM_db1_default_Util!F2*Weighting!G6+TUM_db1_default_Util!G2*Weighting!G7+TUM_db1_default_Util!H2*Weighting!G8+TUM_db1_default_Util!I2*Weighting!G9+TUM_db1_default_Util!J2*Weighting!G10+TUM_db1_default_Util!K2*Weighting!G11+TUM_db1_default_Util!L2*Weighting!G12+TUM_db1_default_Util!M2*Weighting!G13+TUM_db1_default_Util!N2*Weighting!G14+TUM_db1_default_Util!O2*Weighting!G15+TUM_db1_default_Util!P2*Weighting!G16+TUM_db1_default_Util!Q2*Weighting!G17</f>
        <v>-6.8793604319371426E-2</v>
      </c>
      <c r="H2" s="6">
        <f>+TUM_db1_default_Util!B2*Weighting!H2+TUM_db1_default_Util!C2*Weighting!H3+TUM_db1_default_Util!D2*Weighting!H4+TUM_db1_default_Util!E2*Weighting!H5+TUM_db1_default_Util!F2*Weighting!H6+TUM_db1_default_Util!G2*Weighting!H7+TUM_db1_default_Util!H2*Weighting!H8+TUM_db1_default_Util!I2*Weighting!H9+TUM_db1_default_Util!J2*Weighting!H10+TUM_db1_default_Util!K2*Weighting!H11+TUM_db1_default_Util!L2*Weighting!H12+TUM_db1_default_Util!M2*Weighting!H13+TUM_db1_default_Util!N2*Weighting!H14+TUM_db1_default_Util!O2*Weighting!H15+TUM_db1_default_Util!P2*Weighting!H16+TUM_db1_default_Util!Q2*Weighting!H17</f>
        <v>-8.035259150477464E-2</v>
      </c>
      <c r="I2" s="6">
        <f>+TUM_db1_default_Util!B2*Weighting!I2+TUM_db1_default_Util!C2*Weighting!I3+TUM_db1_default_Util!D2*Weighting!I4+TUM_db1_default_Util!E2*Weighting!I5+TUM_db1_default_Util!F2*Weighting!I6+TUM_db1_default_Util!G2*Weighting!I7+TUM_db1_default_Util!H2*Weighting!I8+TUM_db1_default_Util!I2*Weighting!I9+TUM_db1_default_Util!J2*Weighting!I10+TUM_db1_default_Util!K2*Weighting!I11+TUM_db1_default_Util!L2*Weighting!I12+TUM_db1_default_Util!M2*Weighting!I13+TUM_db1_default_Util!N2*Weighting!I14+TUM_db1_default_Util!O2*Weighting!I15+TUM_db1_default_Util!P2*Weighting!I16+TUM_db1_default_Util!Q2*Weighting!I17</f>
        <v>-6.9114720569629307E-2</v>
      </c>
      <c r="J2" s="6">
        <f>+TUM_db1_default_Util!B2*Weighting!J2+TUM_db1_default_Util!C2*Weighting!J3+TUM_db1_default_Util!D2*Weighting!J4+TUM_db1_default_Util!E2*Weighting!J5+TUM_db1_default_Util!F2*Weighting!J6+TUM_db1_default_Util!G2*Weighting!J7+TUM_db1_default_Util!H2*Weighting!J8+TUM_db1_default_Util!I2*Weighting!J9+TUM_db1_default_Util!J2*Weighting!J10+TUM_db1_default_Util!K2*Weighting!J11+TUM_db1_default_Util!L2*Weighting!J12+TUM_db1_default_Util!M2*Weighting!J13+TUM_db1_default_Util!N2*Weighting!J14+TUM_db1_default_Util!O2*Weighting!J15+TUM_db1_default_Util!P2*Weighting!J16+TUM_db1_default_Util!Q2*Weighting!J17</f>
        <v>-6.2963619944409105E-2</v>
      </c>
      <c r="K2" s="6">
        <f>+TUM_db1_default_Util!B2*Weighting!K2+TUM_db1_default_Util!C2*Weighting!K3+TUM_db1_default_Util!D2*Weighting!K4+TUM_db1_default_Util!E2*Weighting!K5+TUM_db1_default_Util!F2*Weighting!K6+TUM_db1_default_Util!G2*Weighting!K7+TUM_db1_default_Util!H2*Weighting!K8+TUM_db1_default_Util!I2*Weighting!K9+TUM_db1_default_Util!J2*Weighting!K10+TUM_db1_default_Util!K2*Weighting!K11+TUM_db1_default_Util!L2*Weighting!K12+TUM_db1_default_Util!M2*Weighting!K13+TUM_db1_default_Util!N2*Weighting!K14+TUM_db1_default_Util!O2*Weighting!K15+TUM_db1_default_Util!P2*Weighting!K16+TUM_db1_default_Util!Q2*Weighting!K17</f>
        <v>-6.7105963532434074E-2</v>
      </c>
      <c r="L2" s="6">
        <f>+TUM_db1_default_Util!B2*Weighting!L2+TUM_db1_default_Util!C2*Weighting!L3+TUM_db1_default_Util!D2*Weighting!L4+TUM_db1_default_Util!E2*Weighting!L5+TUM_db1_default_Util!F2*Weighting!L6+TUM_db1_default_Util!G2*Weighting!L7+TUM_db1_default_Util!H2*Weighting!L8+TUM_db1_default_Util!I2*Weighting!L9+TUM_db1_default_Util!J2*Weighting!L10+TUM_db1_default_Util!K2*Weighting!L11+TUM_db1_default_Util!L2*Weighting!L12+TUM_db1_default_Util!M2*Weighting!L13+TUM_db1_default_Util!N2*Weighting!L14+TUM_db1_default_Util!O2*Weighting!L15+TUM_db1_default_Util!P2*Weighting!L16+TUM_db1_default_Util!Q2*Weighting!L17</f>
        <v>-0.14932231884886021</v>
      </c>
      <c r="M2" s="6">
        <f>+TUM_db1_default_Util!B2*Weighting!M2+TUM_db1_default_Util!C2*Weighting!M3+TUM_db1_default_Util!D2*Weighting!M4+TUM_db1_default_Util!E2*Weighting!M5+TUM_db1_default_Util!F2*Weighting!M6+TUM_db1_default_Util!G2*Weighting!M7+TUM_db1_default_Util!H2*Weighting!M8+TUM_db1_default_Util!I2*Weighting!M9+TUM_db1_default_Util!J2*Weighting!M10+TUM_db1_default_Util!K2*Weighting!M11+TUM_db1_default_Util!L2*Weighting!M12+TUM_db1_default_Util!M2*Weighting!M13+TUM_db1_default_Util!N2*Weighting!M14+TUM_db1_default_Util!O2*Weighting!M15+TUM_db1_default_Util!P2*Weighting!M16+TUM_db1_default_Util!Q2*Weighting!M17</f>
        <v>-5.5010829966145817E-3</v>
      </c>
      <c r="N2" s="6">
        <f>+TUM_db1_default_Util!B2*Weighting!N2+TUM_db1_default_Util!C2*Weighting!N3+TUM_db1_default_Util!D2*Weighting!N4+TUM_db1_default_Util!E2*Weighting!N5+TUM_db1_default_Util!F2*Weighting!N6+TUM_db1_default_Util!G2*Weighting!N7+TUM_db1_default_Util!H2*Weighting!N8+TUM_db1_default_Util!I2*Weighting!N9+TUM_db1_default_Util!J2*Weighting!N10+TUM_db1_default_Util!K2*Weighting!N11+TUM_db1_default_Util!L2*Weighting!N12+TUM_db1_default_Util!M2*Weighting!N13+TUM_db1_default_Util!N2*Weighting!N14+TUM_db1_default_Util!O2*Weighting!N15+TUM_db1_default_Util!P2*Weighting!N16+TUM_db1_default_Util!Q2*Weighting!N17</f>
        <v>-0.30305049776589427</v>
      </c>
      <c r="O2" s="6">
        <f>+TUM_db1_default_Util!B2*Weighting!O2+TUM_db1_default_Util!C2*Weighting!O3+TUM_db1_default_Util!D2*Weighting!O4+TUM_db1_default_Util!E2*Weighting!O5+TUM_db1_default_Util!F2*Weighting!O6+TUM_db1_default_Util!G2*Weighting!O7+TUM_db1_default_Util!H2*Weighting!O8+TUM_db1_default_Util!I2*Weighting!O9+TUM_db1_default_Util!J2*Weighting!O10+TUM_db1_default_Util!K2*Weighting!O11+TUM_db1_default_Util!L2*Weighting!O12+TUM_db1_default_Util!M2*Weighting!O13+TUM_db1_default_Util!N2*Weighting!O14+TUM_db1_default_Util!O2*Weighting!O15+TUM_db1_default_Util!P2*Weighting!O16+TUM_db1_default_Util!Q2*Weighting!O17</f>
        <v>-6.1009880647140156E-2</v>
      </c>
      <c r="P2" s="6">
        <f>+TUM_db1_default_Util!B2*Weighting!P2+TUM_db1_default_Util!C2*Weighting!P3+TUM_db1_default_Util!D2*Weighting!P4+TUM_db1_default_Util!E2*Weighting!P5+TUM_db1_default_Util!F2*Weighting!P6+TUM_db1_default_Util!G2*Weighting!P7+TUM_db1_default_Util!H2*Weighting!P8+TUM_db1_default_Util!I2*Weighting!P9+TUM_db1_default_Util!J2*Weighting!P10+TUM_db1_default_Util!K2*Weighting!P11+TUM_db1_default_Util!L2*Weighting!P12+TUM_db1_default_Util!M2*Weighting!P13+TUM_db1_default_Util!N2*Weighting!P14+TUM_db1_default_Util!O2*Weighting!P15+TUM_db1_default_Util!P2*Weighting!P16+TUM_db1_default_Util!Q2*Weighting!P17</f>
        <v>-1.8030841981676763E-2</v>
      </c>
      <c r="Q2" s="6">
        <f>+TUM_db1_default_Util!B2*Weighting!Q2+TUM_db1_default_Util!C2*Weighting!Q3+TUM_db1_default_Util!D2*Weighting!Q4+TUM_db1_default_Util!E2*Weighting!Q5+TUM_db1_default_Util!F2*Weighting!Q6+TUM_db1_default_Util!G2*Weighting!Q7+TUM_db1_default_Util!H2*Weighting!Q8+TUM_db1_default_Util!I2*Weighting!Q9+TUM_db1_default_Util!J2*Weighting!Q10+TUM_db1_default_Util!K2*Weighting!Q11+TUM_db1_default_Util!L2*Weighting!Q12+TUM_db1_default_Util!M2*Weighting!Q13+TUM_db1_default_Util!N2*Weighting!Q14+TUM_db1_default_Util!O2*Weighting!Q15+TUM_db1_default_Util!P2*Weighting!Q16+TUM_db1_default_Util!Q2*Weighting!Q17</f>
        <v>-3.06691708154812E-3</v>
      </c>
      <c r="R2" s="6">
        <f>+TUM_db1_default_Util!B2*Weighting!R2+TUM_db1_default_Util!C2*Weighting!R3+TUM_db1_default_Util!D2*Weighting!R4+TUM_db1_default_Util!E2*Weighting!R5+TUM_db1_default_Util!F2*Weighting!R6+TUM_db1_default_Util!G2*Weighting!R7+TUM_db1_default_Util!H2*Weighting!R8+TUM_db1_default_Util!I2*Weighting!R9+TUM_db1_default_Util!J2*Weighting!R10+TUM_db1_default_Util!K2*Weighting!R11+TUM_db1_default_Util!L2*Weighting!R12+TUM_db1_default_Util!M2*Weighting!R13+TUM_db1_default_Util!N2*Weighting!R14+TUM_db1_default_Util!O2*Weighting!R15+TUM_db1_default_Util!P2*Weighting!R16+TUM_db1_default_Util!Q2*Weighting!R17</f>
        <v>-5.3250020394590654E-2</v>
      </c>
      <c r="S2" s="6">
        <f>+TUM_db1_default_Util!B2*Weighting!S2+TUM_db1_default_Util!C2*Weighting!S3+TUM_db1_default_Util!D2*Weighting!S4+TUM_db1_default_Util!E2*Weighting!S5+TUM_db1_default_Util!F2*Weighting!S6+TUM_db1_default_Util!G2*Weighting!S7+TUM_db1_default_Util!H2*Weighting!S8+TUM_db1_default_Util!I2*Weighting!S9+TUM_db1_default_Util!J2*Weighting!S10+TUM_db1_default_Util!K2*Weighting!S11+TUM_db1_default_Util!L2*Weighting!S12+TUM_db1_default_Util!M2*Weighting!S13+TUM_db1_default_Util!N2*Weighting!S14+TUM_db1_default_Util!O2*Weighting!S15+TUM_db1_default_Util!P2*Weighting!S16+TUM_db1_default_Util!Q2*Weighting!S17</f>
        <v>-3.8598777304015827E-2</v>
      </c>
      <c r="T2" s="6">
        <f>+TUM_db1_default_Util!B2*Weighting!T2+TUM_db1_default_Util!C2*Weighting!T3+TUM_db1_default_Util!D2*Weighting!T4+TUM_db1_default_Util!E2*Weighting!T5+TUM_db1_default_Util!F2*Weighting!T6+TUM_db1_default_Util!G2*Weighting!T7+TUM_db1_default_Util!H2*Weighting!T8+TUM_db1_default_Util!I2*Weighting!T9+TUM_db1_default_Util!J2*Weighting!T10+TUM_db1_default_Util!K2*Weighting!T11+TUM_db1_default_Util!L2*Weighting!T12+TUM_db1_default_Util!M2*Weighting!T13+TUM_db1_default_Util!N2*Weighting!T14+TUM_db1_default_Util!O2*Weighting!T15+TUM_db1_default_Util!P2*Weighting!T16+TUM_db1_default_Util!Q2*Weighting!T17</f>
        <v>-4.4789560605881996E-2</v>
      </c>
      <c r="U2" s="6">
        <f>+TUM_db1_default_Util!B2*Weighting!U2+TUM_db1_default_Util!C2*Weighting!U3+TUM_db1_default_Util!D2*Weighting!U4+TUM_db1_default_Util!E2*Weighting!U5+TUM_db1_default_Util!F2*Weighting!U6+TUM_db1_default_Util!G2*Weighting!U7+TUM_db1_default_Util!H2*Weighting!U8+TUM_db1_default_Util!I2*Weighting!U9+TUM_db1_default_Util!J2*Weighting!U10+TUM_db1_default_Util!K2*Weighting!U11+TUM_db1_default_Util!L2*Weighting!U12+TUM_db1_default_Util!M2*Weighting!U13+TUM_db1_default_Util!N2*Weighting!U14+TUM_db1_default_Util!O2*Weighting!U15+TUM_db1_default_Util!P2*Weighting!U16+TUM_db1_default_Util!Q2*Weighting!U17</f>
        <v>-1.8116861813647585E-2</v>
      </c>
      <c r="V2" s="6">
        <f>+TUM_db1_default_Util!B2*Weighting!V2+TUM_db1_default_Util!C2*Weighting!V3+TUM_db1_default_Util!D2*Weighting!V4+TUM_db1_default_Util!E2*Weighting!V5+TUM_db1_default_Util!F2*Weighting!V6+TUM_db1_default_Util!G2*Weighting!V7+TUM_db1_default_Util!H2*Weighting!V8+TUM_db1_default_Util!I2*Weighting!V9+TUM_db1_default_Util!J2*Weighting!V10+TUM_db1_default_Util!K2*Weighting!V11+TUM_db1_default_Util!L2*Weighting!V12+TUM_db1_default_Util!M2*Weighting!V13+TUM_db1_default_Util!N2*Weighting!V14+TUM_db1_default_Util!O2*Weighting!V15+TUM_db1_default_Util!P2*Weighting!V16+TUM_db1_default_Util!Q2*Weighting!V17</f>
        <v>-2.4693629118283347E-2</v>
      </c>
      <c r="W2" s="6">
        <f>+TUM_db1_default_Util!B2*Weighting!W2+TUM_db1_default_Util!C2*Weighting!W3+TUM_db1_default_Util!D2*Weighting!W4+TUM_db1_default_Util!E2*Weighting!W5+TUM_db1_default_Util!F2*Weighting!W6+TUM_db1_default_Util!G2*Weighting!W7+TUM_db1_default_Util!H2*Weighting!W8+TUM_db1_default_Util!I2*Weighting!W9+TUM_db1_default_Util!J2*Weighting!W10+TUM_db1_default_Util!K2*Weighting!W11+TUM_db1_default_Util!L2*Weighting!W12+TUM_db1_default_Util!M2*Weighting!W13+TUM_db1_default_Util!N2*Weighting!W14+TUM_db1_default_Util!O2*Weighting!W15+TUM_db1_default_Util!P2*Weighting!W16+TUM_db1_default_Util!Q2*Weighting!W17</f>
        <v>-1.8095065170119218E-2</v>
      </c>
      <c r="X2" s="6">
        <f>+TUM_db1_default_Util!B2*Weighting!X2+TUM_db1_default_Util!C2*Weighting!X3+TUM_db1_default_Util!D2*Weighting!X4+TUM_db1_default_Util!E2*Weighting!X5+TUM_db1_default_Util!F2*Weighting!X6+TUM_db1_default_Util!G2*Weighting!X7+TUM_db1_default_Util!H2*Weighting!X8+TUM_db1_default_Util!I2*Weighting!X9+TUM_db1_default_Util!J2*Weighting!X10+TUM_db1_default_Util!K2*Weighting!X11+TUM_db1_default_Util!L2*Weighting!X12+TUM_db1_default_Util!M2*Weighting!X13+TUM_db1_default_Util!N2*Weighting!X14+TUM_db1_default_Util!O2*Weighting!X15+TUM_db1_default_Util!P2*Weighting!X16+TUM_db1_default_Util!Q2*Weighting!X17</f>
        <v>-2.4666814668212671E-3</v>
      </c>
      <c r="Y2" s="6">
        <f>+TUM_db1_default_Util!B2*Weighting!Y2+TUM_db1_default_Util!C2*Weighting!Y3+TUM_db1_default_Util!D2*Weighting!Y4+TUM_db1_default_Util!E2*Weighting!Y5+TUM_db1_default_Util!F2*Weighting!Y6+TUM_db1_default_Util!G2*Weighting!Y7+TUM_db1_default_Util!H2*Weighting!Y8+TUM_db1_default_Util!I2*Weighting!Y9+TUM_db1_default_Util!J2*Weighting!Y10+TUM_db1_default_Util!K2*Weighting!Y11+TUM_db1_default_Util!L2*Weighting!Y12+TUM_db1_default_Util!M2*Weighting!Y13+TUM_db1_default_Util!N2*Weighting!Y14+TUM_db1_default_Util!O2*Weighting!Y15+TUM_db1_default_Util!P2*Weighting!Y16+TUM_db1_default_Util!Q2*Weighting!Y17</f>
        <v>-1.8858531269075808E-2</v>
      </c>
      <c r="Z2" s="6">
        <f>+TUM_db1_default_Util!B2*Weighting!Z2+TUM_db1_default_Util!C2*Weighting!Z3+TUM_db1_default_Util!D2*Weighting!Z4+TUM_db1_default_Util!E2*Weighting!Z5+TUM_db1_default_Util!F2*Weighting!Z6+TUM_db1_default_Util!G2*Weighting!Z7+TUM_db1_default_Util!H2*Weighting!Z8+TUM_db1_default_Util!I2*Weighting!Z9+TUM_db1_default_Util!J2*Weighting!Z10+TUM_db1_default_Util!K2*Weighting!Z11+TUM_db1_default_Util!L2*Weighting!Z12+TUM_db1_default_Util!M2*Weighting!Z13+TUM_db1_default_Util!N2*Weighting!Z14+TUM_db1_default_Util!O2*Weighting!Z15+TUM_db1_default_Util!P2*Weighting!Z16+TUM_db1_default_Util!Q2*Weighting!Z17</f>
        <v>-2.0466504443567488E-2</v>
      </c>
      <c r="AA2" s="6">
        <f>+TUM_db1_default_Util!B2*Weighting!AA2+TUM_db1_default_Util!C2*Weighting!AA3+TUM_db1_default_Util!D2*Weighting!AA4+TUM_db1_default_Util!E2*Weighting!AA5+TUM_db1_default_Util!F2*Weighting!AA6+TUM_db1_default_Util!G2*Weighting!AA7+TUM_db1_default_Util!H2*Weighting!AA8+TUM_db1_default_Util!I2*Weighting!AA9+TUM_db1_default_Util!J2*Weighting!AA10+TUM_db1_default_Util!K2*Weighting!AA11+TUM_db1_default_Util!L2*Weighting!AA12+TUM_db1_default_Util!M2*Weighting!AA13+TUM_db1_default_Util!N2*Weighting!AA14+TUM_db1_default_Util!O2*Weighting!AA15+TUM_db1_default_Util!P2*Weighting!AA16+TUM_db1_default_Util!Q2*Weighting!AA17</f>
        <v>-0.32138049820220527</v>
      </c>
    </row>
    <row r="3" spans="1:27" x14ac:dyDescent="0.35">
      <c r="A3" s="5" t="s">
        <v>2</v>
      </c>
      <c r="B3" s="6">
        <f ca="1">+TUM_db1_default_Util!B3*Weighting!B2+TUM_db1_default_Util!C3*Weighting!B3+TUM_db1_default_Util!D3*Weighting!B4+TUM_db1_default_Util!E3*Weighting!B5+TUM_db1_default_Util!F3*Weighting!B6+TUM_db1_default_Util!G3*Weighting!B7+TUM_db1_default_Util!H3*Weighting!B8+TUM_db1_default_Util!I3*Weighting!B9+TUM_db1_default_Util!J3*Weighting!B10+TUM_db1_default_Util!K3*Weighting!B11+TUM_db1_default_Util!L3*Weighting!B12+TUM_db1_default_Util!M3*Weighting!B13+TUM_db1_default_Util!N3*Weighting!B14+TUM_db1_default_Util!O3*Weighting!B15+TUM_db1_default_Util!P3*Weighting!B16+TUM_db1_default_Util!Q3*Weighting!B17</f>
        <v>-0.16194880122247612</v>
      </c>
      <c r="C3" s="6">
        <f ca="1">+TUM_db1_default_Util!B3*Weighting!C2+TUM_db1_default_Util!C3*Weighting!C3+TUM_db1_default_Util!D3*Weighting!C4+TUM_db1_default_Util!E3*Weighting!C5+TUM_db1_default_Util!F3*Weighting!C6+TUM_db1_default_Util!G3*Weighting!C7+TUM_db1_default_Util!H3*Weighting!C8+TUM_db1_default_Util!I3*Weighting!C9+TUM_db1_default_Util!J3*Weighting!C10+TUM_db1_default_Util!K3*Weighting!C11+TUM_db1_default_Util!L3*Weighting!C12+TUM_db1_default_Util!M3*Weighting!C13+TUM_db1_default_Util!N3*Weighting!C14+TUM_db1_default_Util!O3*Weighting!C15+TUM_db1_default_Util!P3*Weighting!C16+TUM_db1_default_Util!Q3*Weighting!C17</f>
        <v>-0.13900780168752586</v>
      </c>
      <c r="D3" s="6">
        <f ca="1">+TUM_db1_default_Util!B3*Weighting!D2+TUM_db1_default_Util!C3*Weighting!D3+TUM_db1_default_Util!D3*Weighting!D4+TUM_db1_default_Util!E3*Weighting!D5+TUM_db1_default_Util!F3*Weighting!D6+TUM_db1_default_Util!G3*Weighting!D7+TUM_db1_default_Util!H3*Weighting!D8+TUM_db1_default_Util!I3*Weighting!D9+TUM_db1_default_Util!J3*Weighting!D10+TUM_db1_default_Util!K3*Weighting!D11+TUM_db1_default_Util!L3*Weighting!D12+TUM_db1_default_Util!M3*Weighting!D13+TUM_db1_default_Util!N3*Weighting!D14+TUM_db1_default_Util!O3*Weighting!D15+TUM_db1_default_Util!P3*Weighting!D16+TUM_db1_default_Util!Q3*Weighting!D17</f>
        <v>-0.16118885439375005</v>
      </c>
      <c r="E3" s="6">
        <f ca="1">+TUM_db1_default_Util!B3*Weighting!E2+TUM_db1_default_Util!C3*Weighting!E3+TUM_db1_default_Util!D3*Weighting!E4+TUM_db1_default_Util!E3*Weighting!E5+TUM_db1_default_Util!F3*Weighting!E6+TUM_db1_default_Util!G3*Weighting!E7+TUM_db1_default_Util!H3*Weighting!E8+TUM_db1_default_Util!I3*Weighting!E9+TUM_db1_default_Util!J3*Weighting!E10+TUM_db1_default_Util!K3*Weighting!E11+TUM_db1_default_Util!L3*Weighting!E12+TUM_db1_default_Util!M3*Weighting!E13+TUM_db1_default_Util!N3*Weighting!E14+TUM_db1_default_Util!O3*Weighting!E15+TUM_db1_default_Util!P3*Weighting!E16+TUM_db1_default_Util!Q3*Weighting!E17</f>
        <v>-9.367211377329368E-2</v>
      </c>
      <c r="F3" s="6">
        <f ca="1">+TUM_db1_default_Util!B3*Weighting!F2+TUM_db1_default_Util!C3*Weighting!F3+TUM_db1_default_Util!D3*Weighting!F4+TUM_db1_default_Util!E3*Weighting!F5+TUM_db1_default_Util!F3*Weighting!F6+TUM_db1_default_Util!G3*Weighting!F7+TUM_db1_default_Util!H3*Weighting!F8+TUM_db1_default_Util!I3*Weighting!F9+TUM_db1_default_Util!J3*Weighting!F10+TUM_db1_default_Util!K3*Weighting!F11+TUM_db1_default_Util!L3*Weighting!F12+TUM_db1_default_Util!M3*Weighting!F13+TUM_db1_default_Util!N3*Weighting!F14+TUM_db1_default_Util!O3*Weighting!F15+TUM_db1_default_Util!P3*Weighting!F16+TUM_db1_default_Util!Q3*Weighting!F17</f>
        <v>-0.14596440953474224</v>
      </c>
      <c r="G3" s="6">
        <f>+TUM_db1_default_Util!B3*Weighting!G2+TUM_db1_default_Util!C3*Weighting!G3+TUM_db1_default_Util!D3*Weighting!G4+TUM_db1_default_Util!E3*Weighting!G5+TUM_db1_default_Util!F3*Weighting!G6+TUM_db1_default_Util!G3*Weighting!G7+TUM_db1_default_Util!H3*Weighting!G8+TUM_db1_default_Util!I3*Weighting!G9+TUM_db1_default_Util!J3*Weighting!G10+TUM_db1_default_Util!K3*Weighting!G11+TUM_db1_default_Util!L3*Weighting!G12+TUM_db1_default_Util!M3*Weighting!G13+TUM_db1_default_Util!N3*Weighting!G14+TUM_db1_default_Util!O3*Weighting!G15+TUM_db1_default_Util!P3*Weighting!G16+TUM_db1_default_Util!Q3*Weighting!G17</f>
        <v>-6.8793604319371426E-2</v>
      </c>
      <c r="H3" s="6">
        <f>+TUM_db1_default_Util!B3*Weighting!H2+TUM_db1_default_Util!C3*Weighting!H3+TUM_db1_default_Util!D3*Weighting!H4+TUM_db1_default_Util!E3*Weighting!H5+TUM_db1_default_Util!F3*Weighting!H6+TUM_db1_default_Util!G3*Weighting!H7+TUM_db1_default_Util!H3*Weighting!H8+TUM_db1_default_Util!I3*Weighting!H9+TUM_db1_default_Util!J3*Weighting!H10+TUM_db1_default_Util!K3*Weighting!H11+TUM_db1_default_Util!L3*Weighting!H12+TUM_db1_default_Util!M3*Weighting!H13+TUM_db1_default_Util!N3*Weighting!H14+TUM_db1_default_Util!O3*Weighting!H15+TUM_db1_default_Util!P3*Weighting!H16+TUM_db1_default_Util!Q3*Weighting!H17</f>
        <v>-8.035259150477464E-2</v>
      </c>
      <c r="I3" s="6">
        <f>+TUM_db1_default_Util!B3*Weighting!I2+TUM_db1_default_Util!C3*Weighting!I3+TUM_db1_default_Util!D3*Weighting!I4+TUM_db1_default_Util!E3*Weighting!I5+TUM_db1_default_Util!F3*Weighting!I6+TUM_db1_default_Util!G3*Weighting!I7+TUM_db1_default_Util!H3*Weighting!I8+TUM_db1_default_Util!I3*Weighting!I9+TUM_db1_default_Util!J3*Weighting!I10+TUM_db1_default_Util!K3*Weighting!I11+TUM_db1_default_Util!L3*Weighting!I12+TUM_db1_default_Util!M3*Weighting!I13+TUM_db1_default_Util!N3*Weighting!I14+TUM_db1_default_Util!O3*Weighting!I15+TUM_db1_default_Util!P3*Weighting!I16+TUM_db1_default_Util!Q3*Weighting!I17</f>
        <v>-6.9114720569629307E-2</v>
      </c>
      <c r="J3" s="6">
        <f>+TUM_db1_default_Util!B3*Weighting!J2+TUM_db1_default_Util!C3*Weighting!J3+TUM_db1_default_Util!D3*Weighting!J4+TUM_db1_default_Util!E3*Weighting!J5+TUM_db1_default_Util!F3*Weighting!J6+TUM_db1_default_Util!G3*Weighting!J7+TUM_db1_default_Util!H3*Weighting!J8+TUM_db1_default_Util!I3*Weighting!J9+TUM_db1_default_Util!J3*Weighting!J10+TUM_db1_default_Util!K3*Weighting!J11+TUM_db1_default_Util!L3*Weighting!J12+TUM_db1_default_Util!M3*Weighting!J13+TUM_db1_default_Util!N3*Weighting!J14+TUM_db1_default_Util!O3*Weighting!J15+TUM_db1_default_Util!P3*Weighting!J16+TUM_db1_default_Util!Q3*Weighting!J17</f>
        <v>-6.2963619944409105E-2</v>
      </c>
      <c r="K3" s="6">
        <f>+TUM_db1_default_Util!B3*Weighting!K2+TUM_db1_default_Util!C3*Weighting!K3+TUM_db1_default_Util!D3*Weighting!K4+TUM_db1_default_Util!E3*Weighting!K5+TUM_db1_default_Util!F3*Weighting!K6+TUM_db1_default_Util!G3*Weighting!K7+TUM_db1_default_Util!H3*Weighting!K8+TUM_db1_default_Util!I3*Weighting!K9+TUM_db1_default_Util!J3*Weighting!K10+TUM_db1_default_Util!K3*Weighting!K11+TUM_db1_default_Util!L3*Weighting!K12+TUM_db1_default_Util!M3*Weighting!K13+TUM_db1_default_Util!N3*Weighting!K14+TUM_db1_default_Util!O3*Weighting!K15+TUM_db1_default_Util!P3*Weighting!K16+TUM_db1_default_Util!Q3*Weighting!K17</f>
        <v>-6.7105963532434074E-2</v>
      </c>
      <c r="L3" s="6">
        <f>+TUM_db1_default_Util!B3*Weighting!L2+TUM_db1_default_Util!C3*Weighting!L3+TUM_db1_default_Util!D3*Weighting!L4+TUM_db1_default_Util!E3*Weighting!L5+TUM_db1_default_Util!F3*Weighting!L6+TUM_db1_default_Util!G3*Weighting!L7+TUM_db1_default_Util!H3*Weighting!L8+TUM_db1_default_Util!I3*Weighting!L9+TUM_db1_default_Util!J3*Weighting!L10+TUM_db1_default_Util!K3*Weighting!L11+TUM_db1_default_Util!L3*Weighting!L12+TUM_db1_default_Util!M3*Weighting!L13+TUM_db1_default_Util!N3*Weighting!L14+TUM_db1_default_Util!O3*Weighting!L15+TUM_db1_default_Util!P3*Weighting!L16+TUM_db1_default_Util!Q3*Weighting!L17</f>
        <v>-0.14932231884886021</v>
      </c>
      <c r="M3" s="6">
        <f>+TUM_db1_default_Util!B3*Weighting!M2+TUM_db1_default_Util!C3*Weighting!M3+TUM_db1_default_Util!D3*Weighting!M4+TUM_db1_default_Util!E3*Weighting!M5+TUM_db1_default_Util!F3*Weighting!M6+TUM_db1_default_Util!G3*Weighting!M7+TUM_db1_default_Util!H3*Weighting!M8+TUM_db1_default_Util!I3*Weighting!M9+TUM_db1_default_Util!J3*Weighting!M10+TUM_db1_default_Util!K3*Weighting!M11+TUM_db1_default_Util!L3*Weighting!M12+TUM_db1_default_Util!M3*Weighting!M13+TUM_db1_default_Util!N3*Weighting!M14+TUM_db1_default_Util!O3*Weighting!M15+TUM_db1_default_Util!P3*Weighting!M16+TUM_db1_default_Util!Q3*Weighting!M17</f>
        <v>-5.5010829966145817E-3</v>
      </c>
      <c r="N3" s="6">
        <f>+TUM_db1_default_Util!B3*Weighting!N2+TUM_db1_default_Util!C3*Weighting!N3+TUM_db1_default_Util!D3*Weighting!N4+TUM_db1_default_Util!E3*Weighting!N5+TUM_db1_default_Util!F3*Weighting!N6+TUM_db1_default_Util!G3*Weighting!N7+TUM_db1_default_Util!H3*Weighting!N8+TUM_db1_default_Util!I3*Weighting!N9+TUM_db1_default_Util!J3*Weighting!N10+TUM_db1_default_Util!K3*Weighting!N11+TUM_db1_default_Util!L3*Weighting!N12+TUM_db1_default_Util!M3*Weighting!N13+TUM_db1_default_Util!N3*Weighting!N14+TUM_db1_default_Util!O3*Weighting!N15+TUM_db1_default_Util!P3*Weighting!N16+TUM_db1_default_Util!Q3*Weighting!N17</f>
        <v>-0.30305049776589427</v>
      </c>
      <c r="O3" s="6">
        <f>+TUM_db1_default_Util!B3*Weighting!O2+TUM_db1_default_Util!C3*Weighting!O3+TUM_db1_default_Util!D3*Weighting!O4+TUM_db1_default_Util!E3*Weighting!O5+TUM_db1_default_Util!F3*Weighting!O6+TUM_db1_default_Util!G3*Weighting!O7+TUM_db1_default_Util!H3*Weighting!O8+TUM_db1_default_Util!I3*Weighting!O9+TUM_db1_default_Util!J3*Weighting!O10+TUM_db1_default_Util!K3*Weighting!O11+TUM_db1_default_Util!L3*Weighting!O12+TUM_db1_default_Util!M3*Weighting!O13+TUM_db1_default_Util!N3*Weighting!O14+TUM_db1_default_Util!O3*Weighting!O15+TUM_db1_default_Util!P3*Weighting!O16+TUM_db1_default_Util!Q3*Weighting!O17</f>
        <v>-6.1009880647140156E-2</v>
      </c>
      <c r="P3" s="6">
        <f>+TUM_db1_default_Util!B3*Weighting!P2+TUM_db1_default_Util!C3*Weighting!P3+TUM_db1_default_Util!D3*Weighting!P4+TUM_db1_default_Util!E3*Weighting!P5+TUM_db1_default_Util!F3*Weighting!P6+TUM_db1_default_Util!G3*Weighting!P7+TUM_db1_default_Util!H3*Weighting!P8+TUM_db1_default_Util!I3*Weighting!P9+TUM_db1_default_Util!J3*Weighting!P10+TUM_db1_default_Util!K3*Weighting!P11+TUM_db1_default_Util!L3*Weighting!P12+TUM_db1_default_Util!M3*Weighting!P13+TUM_db1_default_Util!N3*Weighting!P14+TUM_db1_default_Util!O3*Weighting!P15+TUM_db1_default_Util!P3*Weighting!P16+TUM_db1_default_Util!Q3*Weighting!P17</f>
        <v>-1.8030841981676763E-2</v>
      </c>
      <c r="Q3" s="6">
        <f>+TUM_db1_default_Util!B3*Weighting!Q2+TUM_db1_default_Util!C3*Weighting!Q3+TUM_db1_default_Util!D3*Weighting!Q4+TUM_db1_default_Util!E3*Weighting!Q5+TUM_db1_default_Util!F3*Weighting!Q6+TUM_db1_default_Util!G3*Weighting!Q7+TUM_db1_default_Util!H3*Weighting!Q8+TUM_db1_default_Util!I3*Weighting!Q9+TUM_db1_default_Util!J3*Weighting!Q10+TUM_db1_default_Util!K3*Weighting!Q11+TUM_db1_default_Util!L3*Weighting!Q12+TUM_db1_default_Util!M3*Weighting!Q13+TUM_db1_default_Util!N3*Weighting!Q14+TUM_db1_default_Util!O3*Weighting!Q15+TUM_db1_default_Util!P3*Weighting!Q16+TUM_db1_default_Util!Q3*Weighting!Q17</f>
        <v>-3.06691708154812E-3</v>
      </c>
      <c r="R3" s="6">
        <f>+TUM_db1_default_Util!B3*Weighting!R2+TUM_db1_default_Util!C3*Weighting!R3+TUM_db1_default_Util!D3*Weighting!R4+TUM_db1_default_Util!E3*Weighting!R5+TUM_db1_default_Util!F3*Weighting!R6+TUM_db1_default_Util!G3*Weighting!R7+TUM_db1_default_Util!H3*Weighting!R8+TUM_db1_default_Util!I3*Weighting!R9+TUM_db1_default_Util!J3*Weighting!R10+TUM_db1_default_Util!K3*Weighting!R11+TUM_db1_default_Util!L3*Weighting!R12+TUM_db1_default_Util!M3*Weighting!R13+TUM_db1_default_Util!N3*Weighting!R14+TUM_db1_default_Util!O3*Weighting!R15+TUM_db1_default_Util!P3*Weighting!R16+TUM_db1_default_Util!Q3*Weighting!R17</f>
        <v>-5.3250020394590654E-2</v>
      </c>
      <c r="S3" s="6">
        <f>+TUM_db1_default_Util!B3*Weighting!S2+TUM_db1_default_Util!C3*Weighting!S3+TUM_db1_default_Util!D3*Weighting!S4+TUM_db1_default_Util!E3*Weighting!S5+TUM_db1_default_Util!F3*Weighting!S6+TUM_db1_default_Util!G3*Weighting!S7+TUM_db1_default_Util!H3*Weighting!S8+TUM_db1_default_Util!I3*Weighting!S9+TUM_db1_default_Util!J3*Weighting!S10+TUM_db1_default_Util!K3*Weighting!S11+TUM_db1_default_Util!L3*Weighting!S12+TUM_db1_default_Util!M3*Weighting!S13+TUM_db1_default_Util!N3*Weighting!S14+TUM_db1_default_Util!O3*Weighting!S15+TUM_db1_default_Util!P3*Weighting!S16+TUM_db1_default_Util!Q3*Weighting!S17</f>
        <v>-3.8598777304015827E-2</v>
      </c>
      <c r="T3" s="6">
        <f>+TUM_db1_default_Util!B3*Weighting!T2+TUM_db1_default_Util!C3*Weighting!T3+TUM_db1_default_Util!D3*Weighting!T4+TUM_db1_default_Util!E3*Weighting!T5+TUM_db1_default_Util!F3*Weighting!T6+TUM_db1_default_Util!G3*Weighting!T7+TUM_db1_default_Util!H3*Weighting!T8+TUM_db1_default_Util!I3*Weighting!T9+TUM_db1_default_Util!J3*Weighting!T10+TUM_db1_default_Util!K3*Weighting!T11+TUM_db1_default_Util!L3*Weighting!T12+TUM_db1_default_Util!M3*Weighting!T13+TUM_db1_default_Util!N3*Weighting!T14+TUM_db1_default_Util!O3*Weighting!T15+TUM_db1_default_Util!P3*Weighting!T16+TUM_db1_default_Util!Q3*Weighting!T17</f>
        <v>-4.4789560605881996E-2</v>
      </c>
      <c r="U3" s="6">
        <f>+TUM_db1_default_Util!B3*Weighting!U2+TUM_db1_default_Util!C3*Weighting!U3+TUM_db1_default_Util!D3*Weighting!U4+TUM_db1_default_Util!E3*Weighting!U5+TUM_db1_default_Util!F3*Weighting!U6+TUM_db1_default_Util!G3*Weighting!U7+TUM_db1_default_Util!H3*Weighting!U8+TUM_db1_default_Util!I3*Weighting!U9+TUM_db1_default_Util!J3*Weighting!U10+TUM_db1_default_Util!K3*Weighting!U11+TUM_db1_default_Util!L3*Weighting!U12+TUM_db1_default_Util!M3*Weighting!U13+TUM_db1_default_Util!N3*Weighting!U14+TUM_db1_default_Util!O3*Weighting!U15+TUM_db1_default_Util!P3*Weighting!U16+TUM_db1_default_Util!Q3*Weighting!U17</f>
        <v>-1.8116861813647585E-2</v>
      </c>
      <c r="V3" s="6">
        <f>+TUM_db1_default_Util!B3*Weighting!V2+TUM_db1_default_Util!C3*Weighting!V3+TUM_db1_default_Util!D3*Weighting!V4+TUM_db1_default_Util!E3*Weighting!V5+TUM_db1_default_Util!F3*Weighting!V6+TUM_db1_default_Util!G3*Weighting!V7+TUM_db1_default_Util!H3*Weighting!V8+TUM_db1_default_Util!I3*Weighting!V9+TUM_db1_default_Util!J3*Weighting!V10+TUM_db1_default_Util!K3*Weighting!V11+TUM_db1_default_Util!L3*Weighting!V12+TUM_db1_default_Util!M3*Weighting!V13+TUM_db1_default_Util!N3*Weighting!V14+TUM_db1_default_Util!O3*Weighting!V15+TUM_db1_default_Util!P3*Weighting!V16+TUM_db1_default_Util!Q3*Weighting!V17</f>
        <v>-2.4693629118283347E-2</v>
      </c>
      <c r="W3" s="6">
        <f>+TUM_db1_default_Util!B3*Weighting!W2+TUM_db1_default_Util!C3*Weighting!W3+TUM_db1_default_Util!D3*Weighting!W4+TUM_db1_default_Util!E3*Weighting!W5+TUM_db1_default_Util!F3*Weighting!W6+TUM_db1_default_Util!G3*Weighting!W7+TUM_db1_default_Util!H3*Weighting!W8+TUM_db1_default_Util!I3*Weighting!W9+TUM_db1_default_Util!J3*Weighting!W10+TUM_db1_default_Util!K3*Weighting!W11+TUM_db1_default_Util!L3*Weighting!W12+TUM_db1_default_Util!M3*Weighting!W13+TUM_db1_default_Util!N3*Weighting!W14+TUM_db1_default_Util!O3*Weighting!W15+TUM_db1_default_Util!P3*Weighting!W16+TUM_db1_default_Util!Q3*Weighting!W17</f>
        <v>-1.8095065170119218E-2</v>
      </c>
      <c r="X3" s="6">
        <f>+TUM_db1_default_Util!B3*Weighting!X2+TUM_db1_default_Util!C3*Weighting!X3+TUM_db1_default_Util!D3*Weighting!X4+TUM_db1_default_Util!E3*Weighting!X5+TUM_db1_default_Util!F3*Weighting!X6+TUM_db1_default_Util!G3*Weighting!X7+TUM_db1_default_Util!H3*Weighting!X8+TUM_db1_default_Util!I3*Weighting!X9+TUM_db1_default_Util!J3*Weighting!X10+TUM_db1_default_Util!K3*Weighting!X11+TUM_db1_default_Util!L3*Weighting!X12+TUM_db1_default_Util!M3*Weighting!X13+TUM_db1_default_Util!N3*Weighting!X14+TUM_db1_default_Util!O3*Weighting!X15+TUM_db1_default_Util!P3*Weighting!X16+TUM_db1_default_Util!Q3*Weighting!X17</f>
        <v>-2.4666814668212671E-3</v>
      </c>
      <c r="Y3" s="6">
        <f>+TUM_db1_default_Util!B3*Weighting!Y2+TUM_db1_default_Util!C3*Weighting!Y3+TUM_db1_default_Util!D3*Weighting!Y4+TUM_db1_default_Util!E3*Weighting!Y5+TUM_db1_default_Util!F3*Weighting!Y6+TUM_db1_default_Util!G3*Weighting!Y7+TUM_db1_default_Util!H3*Weighting!Y8+TUM_db1_default_Util!I3*Weighting!Y9+TUM_db1_default_Util!J3*Weighting!Y10+TUM_db1_default_Util!K3*Weighting!Y11+TUM_db1_default_Util!L3*Weighting!Y12+TUM_db1_default_Util!M3*Weighting!Y13+TUM_db1_default_Util!N3*Weighting!Y14+TUM_db1_default_Util!O3*Weighting!Y15+TUM_db1_default_Util!P3*Weighting!Y16+TUM_db1_default_Util!Q3*Weighting!Y17</f>
        <v>-1.8858531269075808E-2</v>
      </c>
      <c r="Z3" s="6">
        <f>+TUM_db1_default_Util!B3*Weighting!Z2+TUM_db1_default_Util!C3*Weighting!Z3+TUM_db1_default_Util!D3*Weighting!Z4+TUM_db1_default_Util!E3*Weighting!Z5+TUM_db1_default_Util!F3*Weighting!Z6+TUM_db1_default_Util!G3*Weighting!Z7+TUM_db1_default_Util!H3*Weighting!Z8+TUM_db1_default_Util!I3*Weighting!Z9+TUM_db1_default_Util!J3*Weighting!Z10+TUM_db1_default_Util!K3*Weighting!Z11+TUM_db1_default_Util!L3*Weighting!Z12+TUM_db1_default_Util!M3*Weighting!Z13+TUM_db1_default_Util!N3*Weighting!Z14+TUM_db1_default_Util!O3*Weighting!Z15+TUM_db1_default_Util!P3*Weighting!Z16+TUM_db1_default_Util!Q3*Weighting!Z17</f>
        <v>-2.0466504443567488E-2</v>
      </c>
      <c r="AA3" s="6">
        <f>+TUM_db1_default_Util!B3*Weighting!AA2+TUM_db1_default_Util!C3*Weighting!AA3+TUM_db1_default_Util!D3*Weighting!AA4+TUM_db1_default_Util!E3*Weighting!AA5+TUM_db1_default_Util!F3*Weighting!AA6+TUM_db1_default_Util!G3*Weighting!AA7+TUM_db1_default_Util!H3*Weighting!AA8+TUM_db1_default_Util!I3*Weighting!AA9+TUM_db1_default_Util!J3*Weighting!AA10+TUM_db1_default_Util!K3*Weighting!AA11+TUM_db1_default_Util!L3*Weighting!AA12+TUM_db1_default_Util!M3*Weighting!AA13+TUM_db1_default_Util!N3*Weighting!AA14+TUM_db1_default_Util!O3*Weighting!AA15+TUM_db1_default_Util!P3*Weighting!AA16+TUM_db1_default_Util!Q3*Weighting!AA17</f>
        <v>-0.32138049820220527</v>
      </c>
    </row>
    <row r="4" spans="1:27" x14ac:dyDescent="0.35">
      <c r="A4" s="5" t="s">
        <v>3</v>
      </c>
      <c r="B4" s="6">
        <f ca="1">+TUM_db1_default_Util!B4*Weighting!B2+TUM_db1_default_Util!C4*Weighting!B3+TUM_db1_default_Util!D4*Weighting!B4+TUM_db1_default_Util!E4*Weighting!B5+TUM_db1_default_Util!F4*Weighting!B6+TUM_db1_default_Util!G4*Weighting!B7+TUM_db1_default_Util!H4*Weighting!B8+TUM_db1_default_Util!I4*Weighting!B9+TUM_db1_default_Util!J4*Weighting!B10+TUM_db1_default_Util!K4*Weighting!B11+TUM_db1_default_Util!L4*Weighting!B12+TUM_db1_default_Util!M4*Weighting!B13+TUM_db1_default_Util!N4*Weighting!B14+TUM_db1_default_Util!O4*Weighting!B15+TUM_db1_default_Util!P4*Weighting!B16+TUM_db1_default_Util!Q4*Weighting!B17</f>
        <v>0</v>
      </c>
      <c r="C4" s="6">
        <f ca="1">+TUM_db1_default_Util!B4*Weighting!C2+TUM_db1_default_Util!C4*Weighting!C3+TUM_db1_default_Util!D4*Weighting!C4+TUM_db1_default_Util!E4*Weighting!C5+TUM_db1_default_Util!F4*Weighting!C6+TUM_db1_default_Util!G4*Weighting!C7+TUM_db1_default_Util!H4*Weighting!C8+TUM_db1_default_Util!I4*Weighting!C9+TUM_db1_default_Util!J4*Weighting!C10+TUM_db1_default_Util!K4*Weighting!C11+TUM_db1_default_Util!L4*Weighting!C12+TUM_db1_default_Util!M4*Weighting!C13+TUM_db1_default_Util!N4*Weighting!C14+TUM_db1_default_Util!O4*Weighting!C15+TUM_db1_default_Util!P4*Weighting!C16+TUM_db1_default_Util!Q4*Weighting!C17</f>
        <v>0</v>
      </c>
      <c r="D4" s="6">
        <f ca="1">+TUM_db1_default_Util!B4*Weighting!D2+TUM_db1_default_Util!C4*Weighting!D3+TUM_db1_default_Util!D4*Weighting!D4+TUM_db1_default_Util!E4*Weighting!D5+TUM_db1_default_Util!F4*Weighting!D6+TUM_db1_default_Util!G4*Weighting!D7+TUM_db1_default_Util!H4*Weighting!D8+TUM_db1_default_Util!I4*Weighting!D9+TUM_db1_default_Util!J4*Weighting!D10+TUM_db1_default_Util!K4*Weighting!D11+TUM_db1_default_Util!L4*Weighting!D12+TUM_db1_default_Util!M4*Weighting!D13+TUM_db1_default_Util!N4*Weighting!D14+TUM_db1_default_Util!O4*Weighting!D15+TUM_db1_default_Util!P4*Weighting!D16+TUM_db1_default_Util!Q4*Weighting!D17</f>
        <v>0</v>
      </c>
      <c r="E4" s="6">
        <f ca="1">+TUM_db1_default_Util!B4*Weighting!E2+TUM_db1_default_Util!C4*Weighting!E3+TUM_db1_default_Util!D4*Weighting!E4+TUM_db1_default_Util!E4*Weighting!E5+TUM_db1_default_Util!F4*Weighting!E6+TUM_db1_default_Util!G4*Weighting!E7+TUM_db1_default_Util!H4*Weighting!E8+TUM_db1_default_Util!I4*Weighting!E9+TUM_db1_default_Util!J4*Weighting!E10+TUM_db1_default_Util!K4*Weighting!E11+TUM_db1_default_Util!L4*Weighting!E12+TUM_db1_default_Util!M4*Weighting!E13+TUM_db1_default_Util!N4*Weighting!E14+TUM_db1_default_Util!O4*Weighting!E15+TUM_db1_default_Util!P4*Weighting!E16+TUM_db1_default_Util!Q4*Weighting!E17</f>
        <v>0</v>
      </c>
      <c r="F4" s="6">
        <f ca="1">+TUM_db1_default_Util!B4*Weighting!F2+TUM_db1_default_Util!C4*Weighting!F3+TUM_db1_default_Util!D4*Weighting!F4+TUM_db1_default_Util!E4*Weighting!F5+TUM_db1_default_Util!F4*Weighting!F6+TUM_db1_default_Util!G4*Weighting!F7+TUM_db1_default_Util!H4*Weighting!F8+TUM_db1_default_Util!I4*Weighting!F9+TUM_db1_default_Util!J4*Weighting!F10+TUM_db1_default_Util!K4*Weighting!F11+TUM_db1_default_Util!L4*Weighting!F12+TUM_db1_default_Util!M4*Weighting!F13+TUM_db1_default_Util!N4*Weighting!F14+TUM_db1_default_Util!O4*Weighting!F15+TUM_db1_default_Util!P4*Weighting!F16+TUM_db1_default_Util!Q4*Weighting!F17</f>
        <v>0</v>
      </c>
      <c r="G4" s="6">
        <f>+TUM_db1_default_Util!B4*Weighting!G2+TUM_db1_default_Util!C4*Weighting!G3+TUM_db1_default_Util!D4*Weighting!G4+TUM_db1_default_Util!E4*Weighting!G5+TUM_db1_default_Util!F4*Weighting!G6+TUM_db1_default_Util!G4*Weighting!G7+TUM_db1_default_Util!H4*Weighting!G8+TUM_db1_default_Util!I4*Weighting!G9+TUM_db1_default_Util!J4*Weighting!G10+TUM_db1_default_Util!K4*Weighting!G11+TUM_db1_default_Util!L4*Weighting!G12+TUM_db1_default_Util!M4*Weighting!G13+TUM_db1_default_Util!N4*Weighting!G14+TUM_db1_default_Util!O4*Weighting!G15+TUM_db1_default_Util!P4*Weighting!G16+TUM_db1_default_Util!Q4*Weighting!G17</f>
        <v>0</v>
      </c>
      <c r="H4" s="6">
        <f>+TUM_db1_default_Util!B4*Weighting!H2+TUM_db1_default_Util!C4*Weighting!H3+TUM_db1_default_Util!D4*Weighting!H4+TUM_db1_default_Util!E4*Weighting!H5+TUM_db1_default_Util!F4*Weighting!H6+TUM_db1_default_Util!G4*Weighting!H7+TUM_db1_default_Util!H4*Weighting!H8+TUM_db1_default_Util!I4*Weighting!H9+TUM_db1_default_Util!J4*Weighting!H10+TUM_db1_default_Util!K4*Weighting!H11+TUM_db1_default_Util!L4*Weighting!H12+TUM_db1_default_Util!M4*Weighting!H13+TUM_db1_default_Util!N4*Weighting!H14+TUM_db1_default_Util!O4*Weighting!H15+TUM_db1_default_Util!P4*Weighting!H16+TUM_db1_default_Util!Q4*Weighting!H17</f>
        <v>0</v>
      </c>
      <c r="I4" s="6">
        <f>+TUM_db1_default_Util!B4*Weighting!I2+TUM_db1_default_Util!C4*Weighting!I3+TUM_db1_default_Util!D4*Weighting!I4+TUM_db1_default_Util!E4*Weighting!I5+TUM_db1_default_Util!F4*Weighting!I6+TUM_db1_default_Util!G4*Weighting!I7+TUM_db1_default_Util!H4*Weighting!I8+TUM_db1_default_Util!I4*Weighting!I9+TUM_db1_default_Util!J4*Weighting!I10+TUM_db1_default_Util!K4*Weighting!I11+TUM_db1_default_Util!L4*Weighting!I12+TUM_db1_default_Util!M4*Weighting!I13+TUM_db1_default_Util!N4*Weighting!I14+TUM_db1_default_Util!O4*Weighting!I15+TUM_db1_default_Util!P4*Weighting!I16+TUM_db1_default_Util!Q4*Weighting!I17</f>
        <v>0</v>
      </c>
      <c r="J4" s="6">
        <f>+TUM_db1_default_Util!B4*Weighting!J2+TUM_db1_default_Util!C4*Weighting!J3+TUM_db1_default_Util!D4*Weighting!J4+TUM_db1_default_Util!E4*Weighting!J5+TUM_db1_default_Util!F4*Weighting!J6+TUM_db1_default_Util!G4*Weighting!J7+TUM_db1_default_Util!H4*Weighting!J8+TUM_db1_default_Util!I4*Weighting!J9+TUM_db1_default_Util!J4*Weighting!J10+TUM_db1_default_Util!K4*Weighting!J11+TUM_db1_default_Util!L4*Weighting!J12+TUM_db1_default_Util!M4*Weighting!J13+TUM_db1_default_Util!N4*Weighting!J14+TUM_db1_default_Util!O4*Weighting!J15+TUM_db1_default_Util!P4*Weighting!J16+TUM_db1_default_Util!Q4*Weighting!J17</f>
        <v>0</v>
      </c>
      <c r="K4" s="6">
        <f>+TUM_db1_default_Util!B4*Weighting!K2+TUM_db1_default_Util!C4*Weighting!K3+TUM_db1_default_Util!D4*Weighting!K4+TUM_db1_default_Util!E4*Weighting!K5+TUM_db1_default_Util!F4*Weighting!K6+TUM_db1_default_Util!G4*Weighting!K7+TUM_db1_default_Util!H4*Weighting!K8+TUM_db1_default_Util!I4*Weighting!K9+TUM_db1_default_Util!J4*Weighting!K10+TUM_db1_default_Util!K4*Weighting!K11+TUM_db1_default_Util!L4*Weighting!K12+TUM_db1_default_Util!M4*Weighting!K13+TUM_db1_default_Util!N4*Weighting!K14+TUM_db1_default_Util!O4*Weighting!K15+TUM_db1_default_Util!P4*Weighting!K16+TUM_db1_default_Util!Q4*Weighting!K17</f>
        <v>0</v>
      </c>
      <c r="L4" s="6">
        <f>+TUM_db1_default_Util!B4*Weighting!L2+TUM_db1_default_Util!C4*Weighting!L3+TUM_db1_default_Util!D4*Weighting!L4+TUM_db1_default_Util!E4*Weighting!L5+TUM_db1_default_Util!F4*Weighting!L6+TUM_db1_default_Util!G4*Weighting!L7+TUM_db1_default_Util!H4*Weighting!L8+TUM_db1_default_Util!I4*Weighting!L9+TUM_db1_default_Util!J4*Weighting!L10+TUM_db1_default_Util!K4*Weighting!L11+TUM_db1_default_Util!L4*Weighting!L12+TUM_db1_default_Util!M4*Weighting!L13+TUM_db1_default_Util!N4*Weighting!L14+TUM_db1_default_Util!O4*Weighting!L15+TUM_db1_default_Util!P4*Weighting!L16+TUM_db1_default_Util!Q4*Weighting!L17</f>
        <v>0</v>
      </c>
      <c r="M4" s="6">
        <f>+TUM_db1_default_Util!B4*Weighting!M2+TUM_db1_default_Util!C4*Weighting!M3+TUM_db1_default_Util!D4*Weighting!M4+TUM_db1_default_Util!E4*Weighting!M5+TUM_db1_default_Util!F4*Weighting!M6+TUM_db1_default_Util!G4*Weighting!M7+TUM_db1_default_Util!H4*Weighting!M8+TUM_db1_default_Util!I4*Weighting!M9+TUM_db1_default_Util!J4*Weighting!M10+TUM_db1_default_Util!K4*Weighting!M11+TUM_db1_default_Util!L4*Weighting!M12+TUM_db1_default_Util!M4*Weighting!M13+TUM_db1_default_Util!N4*Weighting!M14+TUM_db1_default_Util!O4*Weighting!M15+TUM_db1_default_Util!P4*Weighting!M16+TUM_db1_default_Util!Q4*Weighting!M17</f>
        <v>0</v>
      </c>
      <c r="N4" s="6">
        <f>+TUM_db1_default_Util!B4*Weighting!N2+TUM_db1_default_Util!C4*Weighting!N3+TUM_db1_default_Util!D4*Weighting!N4+TUM_db1_default_Util!E4*Weighting!N5+TUM_db1_default_Util!F4*Weighting!N6+TUM_db1_default_Util!G4*Weighting!N7+TUM_db1_default_Util!H4*Weighting!N8+TUM_db1_default_Util!I4*Weighting!N9+TUM_db1_default_Util!J4*Weighting!N10+TUM_db1_default_Util!K4*Weighting!N11+TUM_db1_default_Util!L4*Weighting!N12+TUM_db1_default_Util!M4*Weighting!N13+TUM_db1_default_Util!N4*Weighting!N14+TUM_db1_default_Util!O4*Weighting!N15+TUM_db1_default_Util!P4*Weighting!N16+TUM_db1_default_Util!Q4*Weighting!N17</f>
        <v>0</v>
      </c>
      <c r="O4" s="6">
        <f>+TUM_db1_default_Util!B4*Weighting!O2+TUM_db1_default_Util!C4*Weighting!O3+TUM_db1_default_Util!D4*Weighting!O4+TUM_db1_default_Util!E4*Weighting!O5+TUM_db1_default_Util!F4*Weighting!O6+TUM_db1_default_Util!G4*Weighting!O7+TUM_db1_default_Util!H4*Weighting!O8+TUM_db1_default_Util!I4*Weighting!O9+TUM_db1_default_Util!J4*Weighting!O10+TUM_db1_default_Util!K4*Weighting!O11+TUM_db1_default_Util!L4*Weighting!O12+TUM_db1_default_Util!M4*Weighting!O13+TUM_db1_default_Util!N4*Weighting!O14+TUM_db1_default_Util!O4*Weighting!O15+TUM_db1_default_Util!P4*Weighting!O16+TUM_db1_default_Util!Q4*Weighting!O17</f>
        <v>0</v>
      </c>
      <c r="P4" s="6">
        <f>+TUM_db1_default_Util!B4*Weighting!P2+TUM_db1_default_Util!C4*Weighting!P3+TUM_db1_default_Util!D4*Weighting!P4+TUM_db1_default_Util!E4*Weighting!P5+TUM_db1_default_Util!F4*Weighting!P6+TUM_db1_default_Util!G4*Weighting!P7+TUM_db1_default_Util!H4*Weighting!P8+TUM_db1_default_Util!I4*Weighting!P9+TUM_db1_default_Util!J4*Weighting!P10+TUM_db1_default_Util!K4*Weighting!P11+TUM_db1_default_Util!L4*Weighting!P12+TUM_db1_default_Util!M4*Weighting!P13+TUM_db1_default_Util!N4*Weighting!P14+TUM_db1_default_Util!O4*Weighting!P15+TUM_db1_default_Util!P4*Weighting!P16+TUM_db1_default_Util!Q4*Weighting!P17</f>
        <v>0</v>
      </c>
      <c r="Q4" s="6">
        <f>+TUM_db1_default_Util!B4*Weighting!Q2+TUM_db1_default_Util!C4*Weighting!Q3+TUM_db1_default_Util!D4*Weighting!Q4+TUM_db1_default_Util!E4*Weighting!Q5+TUM_db1_default_Util!F4*Weighting!Q6+TUM_db1_default_Util!G4*Weighting!Q7+TUM_db1_default_Util!H4*Weighting!Q8+TUM_db1_default_Util!I4*Weighting!Q9+TUM_db1_default_Util!J4*Weighting!Q10+TUM_db1_default_Util!K4*Weighting!Q11+TUM_db1_default_Util!L4*Weighting!Q12+TUM_db1_default_Util!M4*Weighting!Q13+TUM_db1_default_Util!N4*Weighting!Q14+TUM_db1_default_Util!O4*Weighting!Q15+TUM_db1_default_Util!P4*Weighting!Q16+TUM_db1_default_Util!Q4*Weighting!Q17</f>
        <v>0</v>
      </c>
      <c r="R4" s="6">
        <f>+TUM_db1_default_Util!B4*Weighting!R2+TUM_db1_default_Util!C4*Weighting!R3+TUM_db1_default_Util!D4*Weighting!R4+TUM_db1_default_Util!E4*Weighting!R5+TUM_db1_default_Util!F4*Weighting!R6+TUM_db1_default_Util!G4*Weighting!R7+TUM_db1_default_Util!H4*Weighting!R8+TUM_db1_default_Util!I4*Weighting!R9+TUM_db1_default_Util!J4*Weighting!R10+TUM_db1_default_Util!K4*Weighting!R11+TUM_db1_default_Util!L4*Weighting!R12+TUM_db1_default_Util!M4*Weighting!R13+TUM_db1_default_Util!N4*Weighting!R14+TUM_db1_default_Util!O4*Weighting!R15+TUM_db1_default_Util!P4*Weighting!R16+TUM_db1_default_Util!Q4*Weighting!R17</f>
        <v>0</v>
      </c>
      <c r="S4" s="6">
        <f>+TUM_db1_default_Util!B4*Weighting!S2+TUM_db1_default_Util!C4*Weighting!S3+TUM_db1_default_Util!D4*Weighting!S4+TUM_db1_default_Util!E4*Weighting!S5+TUM_db1_default_Util!F4*Weighting!S6+TUM_db1_default_Util!G4*Weighting!S7+TUM_db1_default_Util!H4*Weighting!S8+TUM_db1_default_Util!I4*Weighting!S9+TUM_db1_default_Util!J4*Weighting!S10+TUM_db1_default_Util!K4*Weighting!S11+TUM_db1_default_Util!L4*Weighting!S12+TUM_db1_default_Util!M4*Weighting!S13+TUM_db1_default_Util!N4*Weighting!S14+TUM_db1_default_Util!O4*Weighting!S15+TUM_db1_default_Util!P4*Weighting!S16+TUM_db1_default_Util!Q4*Weighting!S17</f>
        <v>0</v>
      </c>
      <c r="T4" s="6">
        <f>+TUM_db1_default_Util!B4*Weighting!T2+TUM_db1_default_Util!C4*Weighting!T3+TUM_db1_default_Util!D4*Weighting!T4+TUM_db1_default_Util!E4*Weighting!T5+TUM_db1_default_Util!F4*Weighting!T6+TUM_db1_default_Util!G4*Weighting!T7+TUM_db1_default_Util!H4*Weighting!T8+TUM_db1_default_Util!I4*Weighting!T9+TUM_db1_default_Util!J4*Weighting!T10+TUM_db1_default_Util!K4*Weighting!T11+TUM_db1_default_Util!L4*Weighting!T12+TUM_db1_default_Util!M4*Weighting!T13+TUM_db1_default_Util!N4*Weighting!T14+TUM_db1_default_Util!O4*Weighting!T15+TUM_db1_default_Util!P4*Weighting!T16+TUM_db1_default_Util!Q4*Weighting!T17</f>
        <v>0</v>
      </c>
      <c r="U4" s="6">
        <f>+TUM_db1_default_Util!B4*Weighting!U2+TUM_db1_default_Util!C4*Weighting!U3+TUM_db1_default_Util!D4*Weighting!U4+TUM_db1_default_Util!E4*Weighting!U5+TUM_db1_default_Util!F4*Weighting!U6+TUM_db1_default_Util!G4*Weighting!U7+TUM_db1_default_Util!H4*Weighting!U8+TUM_db1_default_Util!I4*Weighting!U9+TUM_db1_default_Util!J4*Weighting!U10+TUM_db1_default_Util!K4*Weighting!U11+TUM_db1_default_Util!L4*Weighting!U12+TUM_db1_default_Util!M4*Weighting!U13+TUM_db1_default_Util!N4*Weighting!U14+TUM_db1_default_Util!O4*Weighting!U15+TUM_db1_default_Util!P4*Weighting!U16+TUM_db1_default_Util!Q4*Weighting!U17</f>
        <v>0</v>
      </c>
      <c r="V4" s="6">
        <f>+TUM_db1_default_Util!B4*Weighting!V2+TUM_db1_default_Util!C4*Weighting!V3+TUM_db1_default_Util!D4*Weighting!V4+TUM_db1_default_Util!E4*Weighting!V5+TUM_db1_default_Util!F4*Weighting!V6+TUM_db1_default_Util!G4*Weighting!V7+TUM_db1_default_Util!H4*Weighting!V8+TUM_db1_default_Util!I4*Weighting!V9+TUM_db1_default_Util!J4*Weighting!V10+TUM_db1_default_Util!K4*Weighting!V11+TUM_db1_default_Util!L4*Weighting!V12+TUM_db1_default_Util!M4*Weighting!V13+TUM_db1_default_Util!N4*Weighting!V14+TUM_db1_default_Util!O4*Weighting!V15+TUM_db1_default_Util!P4*Weighting!V16+TUM_db1_default_Util!Q4*Weighting!V17</f>
        <v>0</v>
      </c>
      <c r="W4" s="6">
        <f>+TUM_db1_default_Util!B4*Weighting!W2+TUM_db1_default_Util!C4*Weighting!W3+TUM_db1_default_Util!D4*Weighting!W4+TUM_db1_default_Util!E4*Weighting!W5+TUM_db1_default_Util!F4*Weighting!W6+TUM_db1_default_Util!G4*Weighting!W7+TUM_db1_default_Util!H4*Weighting!W8+TUM_db1_default_Util!I4*Weighting!W9+TUM_db1_default_Util!J4*Weighting!W10+TUM_db1_default_Util!K4*Weighting!W11+TUM_db1_default_Util!L4*Weighting!W12+TUM_db1_default_Util!M4*Weighting!W13+TUM_db1_default_Util!N4*Weighting!W14+TUM_db1_default_Util!O4*Weighting!W15+TUM_db1_default_Util!P4*Weighting!W16+TUM_db1_default_Util!Q4*Weighting!W17</f>
        <v>0</v>
      </c>
      <c r="X4" s="6">
        <f>+TUM_db1_default_Util!B4*Weighting!X2+TUM_db1_default_Util!C4*Weighting!X3+TUM_db1_default_Util!D4*Weighting!X4+TUM_db1_default_Util!E4*Weighting!X5+TUM_db1_default_Util!F4*Weighting!X6+TUM_db1_default_Util!G4*Weighting!X7+TUM_db1_default_Util!H4*Weighting!X8+TUM_db1_default_Util!I4*Weighting!X9+TUM_db1_default_Util!J4*Weighting!X10+TUM_db1_default_Util!K4*Weighting!X11+TUM_db1_default_Util!L4*Weighting!X12+TUM_db1_default_Util!M4*Weighting!X13+TUM_db1_default_Util!N4*Weighting!X14+TUM_db1_default_Util!O4*Weighting!X15+TUM_db1_default_Util!P4*Weighting!X16+TUM_db1_default_Util!Q4*Weighting!X17</f>
        <v>0</v>
      </c>
      <c r="Y4" s="6">
        <f>+TUM_db1_default_Util!B4*Weighting!Y2+TUM_db1_default_Util!C4*Weighting!Y3+TUM_db1_default_Util!D4*Weighting!Y4+TUM_db1_default_Util!E4*Weighting!Y5+TUM_db1_default_Util!F4*Weighting!Y6+TUM_db1_default_Util!G4*Weighting!Y7+TUM_db1_default_Util!H4*Weighting!Y8+TUM_db1_default_Util!I4*Weighting!Y9+TUM_db1_default_Util!J4*Weighting!Y10+TUM_db1_default_Util!K4*Weighting!Y11+TUM_db1_default_Util!L4*Weighting!Y12+TUM_db1_default_Util!M4*Weighting!Y13+TUM_db1_default_Util!N4*Weighting!Y14+TUM_db1_default_Util!O4*Weighting!Y15+TUM_db1_default_Util!P4*Weighting!Y16+TUM_db1_default_Util!Q4*Weighting!Y17</f>
        <v>0</v>
      </c>
      <c r="Z4" s="6">
        <f>+TUM_db1_default_Util!B4*Weighting!Z2+TUM_db1_default_Util!C4*Weighting!Z3+TUM_db1_default_Util!D4*Weighting!Z4+TUM_db1_default_Util!E4*Weighting!Z5+TUM_db1_default_Util!F4*Weighting!Z6+TUM_db1_default_Util!G4*Weighting!Z7+TUM_db1_default_Util!H4*Weighting!Z8+TUM_db1_default_Util!I4*Weighting!Z9+TUM_db1_default_Util!J4*Weighting!Z10+TUM_db1_default_Util!K4*Weighting!Z11+TUM_db1_default_Util!L4*Weighting!Z12+TUM_db1_default_Util!M4*Weighting!Z13+TUM_db1_default_Util!N4*Weighting!Z14+TUM_db1_default_Util!O4*Weighting!Z15+TUM_db1_default_Util!P4*Weighting!Z16+TUM_db1_default_Util!Q4*Weighting!Z17</f>
        <v>0</v>
      </c>
      <c r="AA4" s="6">
        <f>+TUM_db1_default_Util!B4*Weighting!AA2+TUM_db1_default_Util!C4*Weighting!AA3+TUM_db1_default_Util!D4*Weighting!AA4+TUM_db1_default_Util!E4*Weighting!AA5+TUM_db1_default_Util!F4*Weighting!AA6+TUM_db1_default_Util!G4*Weighting!AA7+TUM_db1_default_Util!H4*Weighting!AA8+TUM_db1_default_Util!I4*Weighting!AA9+TUM_db1_default_Util!J4*Weighting!AA10+TUM_db1_default_Util!K4*Weighting!AA11+TUM_db1_default_Util!L4*Weighting!AA12+TUM_db1_default_Util!M4*Weighting!AA13+TUM_db1_default_Util!N4*Weighting!AA14+TUM_db1_default_Util!O4*Weighting!AA15+TUM_db1_default_Util!P4*Weighting!AA16+TUM_db1_default_Util!Q4*Weighting!AA17</f>
        <v>0</v>
      </c>
    </row>
    <row r="5" spans="1:27" x14ac:dyDescent="0.35">
      <c r="A5" s="5" t="s">
        <v>4</v>
      </c>
      <c r="B5" s="6">
        <f ca="1">+TUM_db1_default_Util!B5*Weighting!B2+TUM_db1_default_Util!C5*Weighting!B3+TUM_db1_default_Util!D5*Weighting!B4+TUM_db1_default_Util!E5*Weighting!B5+TUM_db1_default_Util!F5*Weighting!B6+TUM_db1_default_Util!G5*Weighting!B7+TUM_db1_default_Util!H5*Weighting!B8+TUM_db1_default_Util!I5*Weighting!B9+TUM_db1_default_Util!J5*Weighting!B10+TUM_db1_default_Util!K5*Weighting!B11+TUM_db1_default_Util!L5*Weighting!B12+TUM_db1_default_Util!M5*Weighting!B13+TUM_db1_default_Util!N5*Weighting!B14+TUM_db1_default_Util!O5*Weighting!B15+TUM_db1_default_Util!P5*Weighting!B16+TUM_db1_default_Util!Q5*Weighting!B17</f>
        <v>0</v>
      </c>
      <c r="C5" s="6">
        <f ca="1">+TUM_db1_default_Util!B5*Weighting!C2+TUM_db1_default_Util!C5*Weighting!C3+TUM_db1_default_Util!D5*Weighting!C4+TUM_db1_default_Util!E5*Weighting!C5+TUM_db1_default_Util!F5*Weighting!C6+TUM_db1_default_Util!G5*Weighting!C7+TUM_db1_default_Util!H5*Weighting!C8+TUM_db1_default_Util!I5*Weighting!C9+TUM_db1_default_Util!J5*Weighting!C10+TUM_db1_default_Util!K5*Weighting!C11+TUM_db1_default_Util!L5*Weighting!C12+TUM_db1_default_Util!M5*Weighting!C13+TUM_db1_default_Util!N5*Weighting!C14+TUM_db1_default_Util!O5*Weighting!C15+TUM_db1_default_Util!P5*Weighting!C16+TUM_db1_default_Util!Q5*Weighting!C17</f>
        <v>0</v>
      </c>
      <c r="D5" s="6">
        <f ca="1">+TUM_db1_default_Util!B5*Weighting!D2+TUM_db1_default_Util!C5*Weighting!D3+TUM_db1_default_Util!D5*Weighting!D4+TUM_db1_default_Util!E5*Weighting!D5+TUM_db1_default_Util!F5*Weighting!D6+TUM_db1_default_Util!G5*Weighting!D7+TUM_db1_default_Util!H5*Weighting!D8+TUM_db1_default_Util!I5*Weighting!D9+TUM_db1_default_Util!J5*Weighting!D10+TUM_db1_default_Util!K5*Weighting!D11+TUM_db1_default_Util!L5*Weighting!D12+TUM_db1_default_Util!M5*Weighting!D13+TUM_db1_default_Util!N5*Weighting!D14+TUM_db1_default_Util!O5*Weighting!D15+TUM_db1_default_Util!P5*Weighting!D16+TUM_db1_default_Util!Q5*Weighting!D17</f>
        <v>0</v>
      </c>
      <c r="E5" s="6">
        <f ca="1">+TUM_db1_default_Util!B5*Weighting!E2+TUM_db1_default_Util!C5*Weighting!E3+TUM_db1_default_Util!D5*Weighting!E4+TUM_db1_default_Util!E5*Weighting!E5+TUM_db1_default_Util!F5*Weighting!E6+TUM_db1_default_Util!G5*Weighting!E7+TUM_db1_default_Util!H5*Weighting!E8+TUM_db1_default_Util!I5*Weighting!E9+TUM_db1_default_Util!J5*Weighting!E10+TUM_db1_default_Util!K5*Weighting!E11+TUM_db1_default_Util!L5*Weighting!E12+TUM_db1_default_Util!M5*Weighting!E13+TUM_db1_default_Util!N5*Weighting!E14+TUM_db1_default_Util!O5*Weighting!E15+TUM_db1_default_Util!P5*Weighting!E16+TUM_db1_default_Util!Q5*Weighting!E17</f>
        <v>0</v>
      </c>
      <c r="F5" s="6">
        <f ca="1">+TUM_db1_default_Util!B5*Weighting!F2+TUM_db1_default_Util!C5*Weighting!F3+TUM_db1_default_Util!D5*Weighting!F4+TUM_db1_default_Util!E5*Weighting!F5+TUM_db1_default_Util!F5*Weighting!F6+TUM_db1_default_Util!G5*Weighting!F7+TUM_db1_default_Util!H5*Weighting!F8+TUM_db1_default_Util!I5*Weighting!F9+TUM_db1_default_Util!J5*Weighting!F10+TUM_db1_default_Util!K5*Weighting!F11+TUM_db1_default_Util!L5*Weighting!F12+TUM_db1_default_Util!M5*Weighting!F13+TUM_db1_default_Util!N5*Weighting!F14+TUM_db1_default_Util!O5*Weighting!F15+TUM_db1_default_Util!P5*Weighting!F16+TUM_db1_default_Util!Q5*Weighting!F17</f>
        <v>0</v>
      </c>
      <c r="G5" s="6">
        <f>+TUM_db1_default_Util!B5*Weighting!G2+TUM_db1_default_Util!C5*Weighting!G3+TUM_db1_default_Util!D5*Weighting!G4+TUM_db1_default_Util!E5*Weighting!G5+TUM_db1_default_Util!F5*Weighting!G6+TUM_db1_default_Util!G5*Weighting!G7+TUM_db1_default_Util!H5*Weighting!G8+TUM_db1_default_Util!I5*Weighting!G9+TUM_db1_default_Util!J5*Weighting!G10+TUM_db1_default_Util!K5*Weighting!G11+TUM_db1_default_Util!L5*Weighting!G12+TUM_db1_default_Util!M5*Weighting!G13+TUM_db1_default_Util!N5*Weighting!G14+TUM_db1_default_Util!O5*Weighting!G15+TUM_db1_default_Util!P5*Weighting!G16+TUM_db1_default_Util!Q5*Weighting!G17</f>
        <v>0</v>
      </c>
      <c r="H5" s="6">
        <f>+TUM_db1_default_Util!B5*Weighting!H2+TUM_db1_default_Util!C5*Weighting!H3+TUM_db1_default_Util!D5*Weighting!H4+TUM_db1_default_Util!E5*Weighting!H5+TUM_db1_default_Util!F5*Weighting!H6+TUM_db1_default_Util!G5*Weighting!H7+TUM_db1_default_Util!H5*Weighting!H8+TUM_db1_default_Util!I5*Weighting!H9+TUM_db1_default_Util!J5*Weighting!H10+TUM_db1_default_Util!K5*Weighting!H11+TUM_db1_default_Util!L5*Weighting!H12+TUM_db1_default_Util!M5*Weighting!H13+TUM_db1_default_Util!N5*Weighting!H14+TUM_db1_default_Util!O5*Weighting!H15+TUM_db1_default_Util!P5*Weighting!H16+TUM_db1_default_Util!Q5*Weighting!H17</f>
        <v>0</v>
      </c>
      <c r="I5" s="6">
        <f>+TUM_db1_default_Util!B5*Weighting!I2+TUM_db1_default_Util!C5*Weighting!I3+TUM_db1_default_Util!D5*Weighting!I4+TUM_db1_default_Util!E5*Weighting!I5+TUM_db1_default_Util!F5*Weighting!I6+TUM_db1_default_Util!G5*Weighting!I7+TUM_db1_default_Util!H5*Weighting!I8+TUM_db1_default_Util!I5*Weighting!I9+TUM_db1_default_Util!J5*Weighting!I10+TUM_db1_default_Util!K5*Weighting!I11+TUM_db1_default_Util!L5*Weighting!I12+TUM_db1_default_Util!M5*Weighting!I13+TUM_db1_default_Util!N5*Weighting!I14+TUM_db1_default_Util!O5*Weighting!I15+TUM_db1_default_Util!P5*Weighting!I16+TUM_db1_default_Util!Q5*Weighting!I17</f>
        <v>0</v>
      </c>
      <c r="J5" s="6">
        <f>+TUM_db1_default_Util!B5*Weighting!J2+TUM_db1_default_Util!C5*Weighting!J3+TUM_db1_default_Util!D5*Weighting!J4+TUM_db1_default_Util!E5*Weighting!J5+TUM_db1_default_Util!F5*Weighting!J6+TUM_db1_default_Util!G5*Weighting!J7+TUM_db1_default_Util!H5*Weighting!J8+TUM_db1_default_Util!I5*Weighting!J9+TUM_db1_default_Util!J5*Weighting!J10+TUM_db1_default_Util!K5*Weighting!J11+TUM_db1_default_Util!L5*Weighting!J12+TUM_db1_default_Util!M5*Weighting!J13+TUM_db1_default_Util!N5*Weighting!J14+TUM_db1_default_Util!O5*Weighting!J15+TUM_db1_default_Util!P5*Weighting!J16+TUM_db1_default_Util!Q5*Weighting!J17</f>
        <v>0</v>
      </c>
      <c r="K5" s="6">
        <f>+TUM_db1_default_Util!B5*Weighting!K2+TUM_db1_default_Util!C5*Weighting!K3+TUM_db1_default_Util!D5*Weighting!K4+TUM_db1_default_Util!E5*Weighting!K5+TUM_db1_default_Util!F5*Weighting!K6+TUM_db1_default_Util!G5*Weighting!K7+TUM_db1_default_Util!H5*Weighting!K8+TUM_db1_default_Util!I5*Weighting!K9+TUM_db1_default_Util!J5*Weighting!K10+TUM_db1_default_Util!K5*Weighting!K11+TUM_db1_default_Util!L5*Weighting!K12+TUM_db1_default_Util!M5*Weighting!K13+TUM_db1_default_Util!N5*Weighting!K14+TUM_db1_default_Util!O5*Weighting!K15+TUM_db1_default_Util!P5*Weighting!K16+TUM_db1_default_Util!Q5*Weighting!K17</f>
        <v>0</v>
      </c>
      <c r="L5" s="6">
        <f>+TUM_db1_default_Util!B5*Weighting!L2+TUM_db1_default_Util!C5*Weighting!L3+TUM_db1_default_Util!D5*Weighting!L4+TUM_db1_default_Util!E5*Weighting!L5+TUM_db1_default_Util!F5*Weighting!L6+TUM_db1_default_Util!G5*Weighting!L7+TUM_db1_default_Util!H5*Weighting!L8+TUM_db1_default_Util!I5*Weighting!L9+TUM_db1_default_Util!J5*Weighting!L10+TUM_db1_default_Util!K5*Weighting!L11+TUM_db1_default_Util!L5*Weighting!L12+TUM_db1_default_Util!M5*Weighting!L13+TUM_db1_default_Util!N5*Weighting!L14+TUM_db1_default_Util!O5*Weighting!L15+TUM_db1_default_Util!P5*Weighting!L16+TUM_db1_default_Util!Q5*Weighting!L17</f>
        <v>0</v>
      </c>
      <c r="M5" s="6">
        <f>+TUM_db1_default_Util!B5*Weighting!M2+TUM_db1_default_Util!C5*Weighting!M3+TUM_db1_default_Util!D5*Weighting!M4+TUM_db1_default_Util!E5*Weighting!M5+TUM_db1_default_Util!F5*Weighting!M6+TUM_db1_default_Util!G5*Weighting!M7+TUM_db1_default_Util!H5*Weighting!M8+TUM_db1_default_Util!I5*Weighting!M9+TUM_db1_default_Util!J5*Weighting!M10+TUM_db1_default_Util!K5*Weighting!M11+TUM_db1_default_Util!L5*Weighting!M12+TUM_db1_default_Util!M5*Weighting!M13+TUM_db1_default_Util!N5*Weighting!M14+TUM_db1_default_Util!O5*Weighting!M15+TUM_db1_default_Util!P5*Weighting!M16+TUM_db1_default_Util!Q5*Weighting!M17</f>
        <v>0</v>
      </c>
      <c r="N5" s="6">
        <f>+TUM_db1_default_Util!B5*Weighting!N2+TUM_db1_default_Util!C5*Weighting!N3+TUM_db1_default_Util!D5*Weighting!N4+TUM_db1_default_Util!E5*Weighting!N5+TUM_db1_default_Util!F5*Weighting!N6+TUM_db1_default_Util!G5*Weighting!N7+TUM_db1_default_Util!H5*Weighting!N8+TUM_db1_default_Util!I5*Weighting!N9+TUM_db1_default_Util!J5*Weighting!N10+TUM_db1_default_Util!K5*Weighting!N11+TUM_db1_default_Util!L5*Weighting!N12+TUM_db1_default_Util!M5*Weighting!N13+TUM_db1_default_Util!N5*Weighting!N14+TUM_db1_default_Util!O5*Weighting!N15+TUM_db1_default_Util!P5*Weighting!N16+TUM_db1_default_Util!Q5*Weighting!N17</f>
        <v>0</v>
      </c>
      <c r="O5" s="6">
        <f>+TUM_db1_default_Util!B5*Weighting!O2+TUM_db1_default_Util!C5*Weighting!O3+TUM_db1_default_Util!D5*Weighting!O4+TUM_db1_default_Util!E5*Weighting!O5+TUM_db1_default_Util!F5*Weighting!O6+TUM_db1_default_Util!G5*Weighting!O7+TUM_db1_default_Util!H5*Weighting!O8+TUM_db1_default_Util!I5*Weighting!O9+TUM_db1_default_Util!J5*Weighting!O10+TUM_db1_default_Util!K5*Weighting!O11+TUM_db1_default_Util!L5*Weighting!O12+TUM_db1_default_Util!M5*Weighting!O13+TUM_db1_default_Util!N5*Weighting!O14+TUM_db1_default_Util!O5*Weighting!O15+TUM_db1_default_Util!P5*Weighting!O16+TUM_db1_default_Util!Q5*Weighting!O17</f>
        <v>0</v>
      </c>
      <c r="P5" s="6">
        <f>+TUM_db1_default_Util!B5*Weighting!P2+TUM_db1_default_Util!C5*Weighting!P3+TUM_db1_default_Util!D5*Weighting!P4+TUM_db1_default_Util!E5*Weighting!P5+TUM_db1_default_Util!F5*Weighting!P6+TUM_db1_default_Util!G5*Weighting!P7+TUM_db1_default_Util!H5*Weighting!P8+TUM_db1_default_Util!I5*Weighting!P9+TUM_db1_default_Util!J5*Weighting!P10+TUM_db1_default_Util!K5*Weighting!P11+TUM_db1_default_Util!L5*Weighting!P12+TUM_db1_default_Util!M5*Weighting!P13+TUM_db1_default_Util!N5*Weighting!P14+TUM_db1_default_Util!O5*Weighting!P15+TUM_db1_default_Util!P5*Weighting!P16+TUM_db1_default_Util!Q5*Weighting!P17</f>
        <v>0</v>
      </c>
      <c r="Q5" s="6">
        <f>+TUM_db1_default_Util!B5*Weighting!Q2+TUM_db1_default_Util!C5*Weighting!Q3+TUM_db1_default_Util!D5*Weighting!Q4+TUM_db1_default_Util!E5*Weighting!Q5+TUM_db1_default_Util!F5*Weighting!Q6+TUM_db1_default_Util!G5*Weighting!Q7+TUM_db1_default_Util!H5*Weighting!Q8+TUM_db1_default_Util!I5*Weighting!Q9+TUM_db1_default_Util!J5*Weighting!Q10+TUM_db1_default_Util!K5*Weighting!Q11+TUM_db1_default_Util!L5*Weighting!Q12+TUM_db1_default_Util!M5*Weighting!Q13+TUM_db1_default_Util!N5*Weighting!Q14+TUM_db1_default_Util!O5*Weighting!Q15+TUM_db1_default_Util!P5*Weighting!Q16+TUM_db1_default_Util!Q5*Weighting!Q17</f>
        <v>0</v>
      </c>
      <c r="R5" s="6">
        <f>+TUM_db1_default_Util!B5*Weighting!R2+TUM_db1_default_Util!C5*Weighting!R3+TUM_db1_default_Util!D5*Weighting!R4+TUM_db1_default_Util!E5*Weighting!R5+TUM_db1_default_Util!F5*Weighting!R6+TUM_db1_default_Util!G5*Weighting!R7+TUM_db1_default_Util!H5*Weighting!R8+TUM_db1_default_Util!I5*Weighting!R9+TUM_db1_default_Util!J5*Weighting!R10+TUM_db1_default_Util!K5*Weighting!R11+TUM_db1_default_Util!L5*Weighting!R12+TUM_db1_default_Util!M5*Weighting!R13+TUM_db1_default_Util!N5*Weighting!R14+TUM_db1_default_Util!O5*Weighting!R15+TUM_db1_default_Util!P5*Weighting!R16+TUM_db1_default_Util!Q5*Weighting!R17</f>
        <v>0</v>
      </c>
      <c r="S5" s="6">
        <f>+TUM_db1_default_Util!B5*Weighting!S2+TUM_db1_default_Util!C5*Weighting!S3+TUM_db1_default_Util!D5*Weighting!S4+TUM_db1_default_Util!E5*Weighting!S5+TUM_db1_default_Util!F5*Weighting!S6+TUM_db1_default_Util!G5*Weighting!S7+TUM_db1_default_Util!H5*Weighting!S8+TUM_db1_default_Util!I5*Weighting!S9+TUM_db1_default_Util!J5*Weighting!S10+TUM_db1_default_Util!K5*Weighting!S11+TUM_db1_default_Util!L5*Weighting!S12+TUM_db1_default_Util!M5*Weighting!S13+TUM_db1_default_Util!N5*Weighting!S14+TUM_db1_default_Util!O5*Weighting!S15+TUM_db1_default_Util!P5*Weighting!S16+TUM_db1_default_Util!Q5*Weighting!S17</f>
        <v>0</v>
      </c>
      <c r="T5" s="6">
        <f>+TUM_db1_default_Util!B5*Weighting!T2+TUM_db1_default_Util!C5*Weighting!T3+TUM_db1_default_Util!D5*Weighting!T4+TUM_db1_default_Util!E5*Weighting!T5+TUM_db1_default_Util!F5*Weighting!T6+TUM_db1_default_Util!G5*Weighting!T7+TUM_db1_default_Util!H5*Weighting!T8+TUM_db1_default_Util!I5*Weighting!T9+TUM_db1_default_Util!J5*Weighting!T10+TUM_db1_default_Util!K5*Weighting!T11+TUM_db1_default_Util!L5*Weighting!T12+TUM_db1_default_Util!M5*Weighting!T13+TUM_db1_default_Util!N5*Weighting!T14+TUM_db1_default_Util!O5*Weighting!T15+TUM_db1_default_Util!P5*Weighting!T16+TUM_db1_default_Util!Q5*Weighting!T17</f>
        <v>0</v>
      </c>
      <c r="U5" s="6">
        <f>+TUM_db1_default_Util!B5*Weighting!U2+TUM_db1_default_Util!C5*Weighting!U3+TUM_db1_default_Util!D5*Weighting!U4+TUM_db1_default_Util!E5*Weighting!U5+TUM_db1_default_Util!F5*Weighting!U6+TUM_db1_default_Util!G5*Weighting!U7+TUM_db1_default_Util!H5*Weighting!U8+TUM_db1_default_Util!I5*Weighting!U9+TUM_db1_default_Util!J5*Weighting!U10+TUM_db1_default_Util!K5*Weighting!U11+TUM_db1_default_Util!L5*Weighting!U12+TUM_db1_default_Util!M5*Weighting!U13+TUM_db1_default_Util!N5*Weighting!U14+TUM_db1_default_Util!O5*Weighting!U15+TUM_db1_default_Util!P5*Weighting!U16+TUM_db1_default_Util!Q5*Weighting!U17</f>
        <v>0</v>
      </c>
      <c r="V5" s="6">
        <f>+TUM_db1_default_Util!B5*Weighting!V2+TUM_db1_default_Util!C5*Weighting!V3+TUM_db1_default_Util!D5*Weighting!V4+TUM_db1_default_Util!E5*Weighting!V5+TUM_db1_default_Util!F5*Weighting!V6+TUM_db1_default_Util!G5*Weighting!V7+TUM_db1_default_Util!H5*Weighting!V8+TUM_db1_default_Util!I5*Weighting!V9+TUM_db1_default_Util!J5*Weighting!V10+TUM_db1_default_Util!K5*Weighting!V11+TUM_db1_default_Util!L5*Weighting!V12+TUM_db1_default_Util!M5*Weighting!V13+TUM_db1_default_Util!N5*Weighting!V14+TUM_db1_default_Util!O5*Weighting!V15+TUM_db1_default_Util!P5*Weighting!V16+TUM_db1_default_Util!Q5*Weighting!V17</f>
        <v>0</v>
      </c>
      <c r="W5" s="6">
        <f>+TUM_db1_default_Util!B5*Weighting!W2+TUM_db1_default_Util!C5*Weighting!W3+TUM_db1_default_Util!D5*Weighting!W4+TUM_db1_default_Util!E5*Weighting!W5+TUM_db1_default_Util!F5*Weighting!W6+TUM_db1_default_Util!G5*Weighting!W7+TUM_db1_default_Util!H5*Weighting!W8+TUM_db1_default_Util!I5*Weighting!W9+TUM_db1_default_Util!J5*Weighting!W10+TUM_db1_default_Util!K5*Weighting!W11+TUM_db1_default_Util!L5*Weighting!W12+TUM_db1_default_Util!M5*Weighting!W13+TUM_db1_default_Util!N5*Weighting!W14+TUM_db1_default_Util!O5*Weighting!W15+TUM_db1_default_Util!P5*Weighting!W16+TUM_db1_default_Util!Q5*Weighting!W17</f>
        <v>0</v>
      </c>
      <c r="X5" s="6">
        <f>+TUM_db1_default_Util!B5*Weighting!X2+TUM_db1_default_Util!C5*Weighting!X3+TUM_db1_default_Util!D5*Weighting!X4+TUM_db1_default_Util!E5*Weighting!X5+TUM_db1_default_Util!F5*Weighting!X6+TUM_db1_default_Util!G5*Weighting!X7+TUM_db1_default_Util!H5*Weighting!X8+TUM_db1_default_Util!I5*Weighting!X9+TUM_db1_default_Util!J5*Weighting!X10+TUM_db1_default_Util!K5*Weighting!X11+TUM_db1_default_Util!L5*Weighting!X12+TUM_db1_default_Util!M5*Weighting!X13+TUM_db1_default_Util!N5*Weighting!X14+TUM_db1_default_Util!O5*Weighting!X15+TUM_db1_default_Util!P5*Weighting!X16+TUM_db1_default_Util!Q5*Weighting!X17</f>
        <v>0</v>
      </c>
      <c r="Y5" s="6">
        <f>+TUM_db1_default_Util!B5*Weighting!Y2+TUM_db1_default_Util!C5*Weighting!Y3+TUM_db1_default_Util!D5*Weighting!Y4+TUM_db1_default_Util!E5*Weighting!Y5+TUM_db1_default_Util!F5*Weighting!Y6+TUM_db1_default_Util!G5*Weighting!Y7+TUM_db1_default_Util!H5*Weighting!Y8+TUM_db1_default_Util!I5*Weighting!Y9+TUM_db1_default_Util!J5*Weighting!Y10+TUM_db1_default_Util!K5*Weighting!Y11+TUM_db1_default_Util!L5*Weighting!Y12+TUM_db1_default_Util!M5*Weighting!Y13+TUM_db1_default_Util!N5*Weighting!Y14+TUM_db1_default_Util!O5*Weighting!Y15+TUM_db1_default_Util!P5*Weighting!Y16+TUM_db1_default_Util!Q5*Weighting!Y17</f>
        <v>0</v>
      </c>
      <c r="Z5" s="6">
        <f>+TUM_db1_default_Util!B5*Weighting!Z2+TUM_db1_default_Util!C5*Weighting!Z3+TUM_db1_default_Util!D5*Weighting!Z4+TUM_db1_default_Util!E5*Weighting!Z5+TUM_db1_default_Util!F5*Weighting!Z6+TUM_db1_default_Util!G5*Weighting!Z7+TUM_db1_default_Util!H5*Weighting!Z8+TUM_db1_default_Util!I5*Weighting!Z9+TUM_db1_default_Util!J5*Weighting!Z10+TUM_db1_default_Util!K5*Weighting!Z11+TUM_db1_default_Util!L5*Weighting!Z12+TUM_db1_default_Util!M5*Weighting!Z13+TUM_db1_default_Util!N5*Weighting!Z14+TUM_db1_default_Util!O5*Weighting!Z15+TUM_db1_default_Util!P5*Weighting!Z16+TUM_db1_default_Util!Q5*Weighting!Z17</f>
        <v>0</v>
      </c>
      <c r="AA5" s="6">
        <f>+TUM_db1_default_Util!B5*Weighting!AA2+TUM_db1_default_Util!C5*Weighting!AA3+TUM_db1_default_Util!D5*Weighting!AA4+TUM_db1_default_Util!E5*Weighting!AA5+TUM_db1_default_Util!F5*Weighting!AA6+TUM_db1_default_Util!G5*Weighting!AA7+TUM_db1_default_Util!H5*Weighting!AA8+TUM_db1_default_Util!I5*Weighting!AA9+TUM_db1_default_Util!J5*Weighting!AA10+TUM_db1_default_Util!K5*Weighting!AA11+TUM_db1_default_Util!L5*Weighting!AA12+TUM_db1_default_Util!M5*Weighting!AA13+TUM_db1_default_Util!N5*Weighting!AA14+TUM_db1_default_Util!O5*Weighting!AA15+TUM_db1_default_Util!P5*Weighting!AA16+TUM_db1_default_Util!Q5*Weighting!AA17</f>
        <v>0</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b1_default_Mat!B2*Weighting!B2+TUM_db1_default_Mat!C2*Weighting!B3+TUM_db1_default_Mat!D2*Weighting!B4+TUM_db1_default_Mat!E2*Weighting!B5+TUM_db1_default_Mat!F2*Weighting!B6+TUM_db1_default_Mat!G2*Weighting!B7+TUM_db1_default_Mat!H2*Weighting!B8+TUM_db1_default_Mat!I2*Weighting!B9+TUM_db1_default_Mat!J2*Weighting!B10+TUM_db1_default_Mat!K2*Weighting!B11+TUM_db1_default_Mat!L2*Weighting!B12+TUM_db1_default_Mat!M2*Weighting!B13+TUM_db1_default_Mat!N2*Weighting!B14+TUM_db1_default_Mat!O2*Weighting!B15+TUM_db1_default_Mat!P2*Weighting!B16+TUM_db1_default_Mat!Q2*Weighting!B17</f>
        <v>1.9253765378475187</v>
      </c>
      <c r="C2" s="6">
        <f ca="1">+TUM_db1_default_Mat!B2*Weighting!C2+TUM_db1_default_Mat!C2*Weighting!C3+TUM_db1_default_Mat!D2*Weighting!C4+TUM_db1_default_Mat!E2*Weighting!C5+TUM_db1_default_Mat!F2*Weighting!C6+TUM_db1_default_Mat!G2*Weighting!C7+TUM_db1_default_Mat!H2*Weighting!C8+TUM_db1_default_Mat!I2*Weighting!C9+TUM_db1_default_Mat!J2*Weighting!C10+TUM_db1_default_Mat!K2*Weighting!C11+TUM_db1_default_Mat!L2*Weighting!C12+TUM_db1_default_Mat!M2*Weighting!C13+TUM_db1_default_Mat!N2*Weighting!C14+TUM_db1_default_Mat!O2*Weighting!C15+TUM_db1_default_Mat!P2*Weighting!C16+TUM_db1_default_Mat!Q2*Weighting!C17</f>
        <v>1.3564599871368794</v>
      </c>
      <c r="D2" s="6">
        <f ca="1">+TUM_db1_default_Mat!B2*Weighting!D2+TUM_db1_default_Mat!C2*Weighting!D3+TUM_db1_default_Mat!D2*Weighting!D4+TUM_db1_default_Mat!E2*Weighting!D5+TUM_db1_default_Mat!F2*Weighting!D6+TUM_db1_default_Mat!G2*Weighting!D7+TUM_db1_default_Mat!H2*Weighting!D8+TUM_db1_default_Mat!I2*Weighting!D9+TUM_db1_default_Mat!J2*Weighting!D10+TUM_db1_default_Mat!K2*Weighting!D11+TUM_db1_default_Mat!L2*Weighting!D12+TUM_db1_default_Mat!M2*Weighting!D13+TUM_db1_default_Mat!N2*Weighting!D14+TUM_db1_default_Mat!O2*Weighting!D15+TUM_db1_default_Mat!P2*Weighting!D16+TUM_db1_default_Mat!Q2*Weighting!D17</f>
        <v>1.893070223734729</v>
      </c>
      <c r="E2" s="6">
        <f ca="1">+TUM_db1_default_Mat!B2*Weighting!E2+TUM_db1_default_Mat!C2*Weighting!E3+TUM_db1_default_Mat!D2*Weighting!E4+TUM_db1_default_Mat!E2*Weighting!E5+TUM_db1_default_Mat!F2*Weighting!E6+TUM_db1_default_Mat!G2*Weighting!E7+TUM_db1_default_Mat!H2*Weighting!E8+TUM_db1_default_Mat!I2*Weighting!E9+TUM_db1_default_Mat!J2*Weighting!E10+TUM_db1_default_Mat!K2*Weighting!E11+TUM_db1_default_Mat!L2*Weighting!E12+TUM_db1_default_Mat!M2*Weighting!E13+TUM_db1_default_Mat!N2*Weighting!E14+TUM_db1_default_Mat!O2*Weighting!E15+TUM_db1_default_Mat!P2*Weighting!E16+TUM_db1_default_Mat!Q2*Weighting!E17</f>
        <v>0.65807978221394903</v>
      </c>
      <c r="F2" s="6">
        <f ca="1">+TUM_db1_default_Mat!B2*Weighting!F2+TUM_db1_default_Mat!C2*Weighting!F3+TUM_db1_default_Mat!D2*Weighting!F4+TUM_db1_default_Mat!E2*Weighting!F5+TUM_db1_default_Mat!F2*Weighting!F6+TUM_db1_default_Mat!G2*Weighting!F7+TUM_db1_default_Mat!H2*Weighting!F8+TUM_db1_default_Mat!I2*Weighting!F9+TUM_db1_default_Mat!J2*Weighting!F10+TUM_db1_default_Mat!K2*Weighting!F11+TUM_db1_default_Mat!L2*Weighting!F12+TUM_db1_default_Mat!M2*Weighting!F13+TUM_db1_default_Mat!N2*Weighting!F14+TUM_db1_default_Mat!O2*Weighting!F15+TUM_db1_default_Mat!P2*Weighting!F16+TUM_db1_default_Mat!Q2*Weighting!F17</f>
        <v>1.6020428039595505</v>
      </c>
      <c r="G2" s="6">
        <f>+TUM_db1_default_Mat!B2*Weighting!G2+TUM_db1_default_Mat!C2*Weighting!G3+TUM_db1_default_Mat!D2*Weighting!G4+TUM_db1_default_Mat!E2*Weighting!G5+TUM_db1_default_Mat!F2*Weighting!G6+TUM_db1_default_Mat!G2*Weighting!G7+TUM_db1_default_Mat!H2*Weighting!G8+TUM_db1_default_Mat!I2*Weighting!G9+TUM_db1_default_Mat!J2*Weighting!G10+TUM_db1_default_Mat!K2*Weighting!G11+TUM_db1_default_Mat!L2*Weighting!G12+TUM_db1_default_Mat!M2*Weighting!G13+TUM_db1_default_Mat!N2*Weighting!G14+TUM_db1_default_Mat!O2*Weighting!G15+TUM_db1_default_Mat!P2*Weighting!G16+TUM_db1_default_Mat!Q2*Weighting!G17</f>
        <v>0.99671883221341284</v>
      </c>
      <c r="H2" s="6">
        <f>+TUM_db1_default_Mat!B2*Weighting!H2+TUM_db1_default_Mat!C2*Weighting!H3+TUM_db1_default_Mat!D2*Weighting!H4+TUM_db1_default_Mat!E2*Weighting!H5+TUM_db1_default_Mat!F2*Weighting!H6+TUM_db1_default_Mat!G2*Weighting!H7+TUM_db1_default_Mat!H2*Weighting!H8+TUM_db1_default_Mat!I2*Weighting!H9+TUM_db1_default_Mat!J2*Weighting!H10+TUM_db1_default_Mat!K2*Weighting!H11+TUM_db1_default_Mat!L2*Weighting!H12+TUM_db1_default_Mat!M2*Weighting!H13+TUM_db1_default_Mat!N2*Weighting!H14+TUM_db1_default_Mat!O2*Weighting!H15+TUM_db1_default_Mat!P2*Weighting!H16+TUM_db1_default_Mat!Q2*Weighting!H17</f>
        <v>1.0116723525295857</v>
      </c>
      <c r="I2" s="6">
        <f>+TUM_db1_default_Mat!B2*Weighting!I2+TUM_db1_default_Mat!C2*Weighting!I3+TUM_db1_default_Mat!D2*Weighting!I4+TUM_db1_default_Mat!E2*Weighting!I5+TUM_db1_default_Mat!F2*Weighting!I6+TUM_db1_default_Mat!G2*Weighting!I7+TUM_db1_default_Mat!H2*Weighting!I8+TUM_db1_default_Mat!I2*Weighting!I9+TUM_db1_default_Mat!J2*Weighting!I10+TUM_db1_default_Mat!K2*Weighting!I11+TUM_db1_default_Mat!L2*Weighting!I12+TUM_db1_default_Mat!M2*Weighting!I13+TUM_db1_default_Mat!N2*Weighting!I14+TUM_db1_default_Mat!O2*Weighting!I15+TUM_db1_default_Mat!P2*Weighting!I16+TUM_db1_default_Mat!Q2*Weighting!I17</f>
        <v>0.98830514548457682</v>
      </c>
      <c r="J2" s="6">
        <f>+TUM_db1_default_Mat!B2*Weighting!J2+TUM_db1_default_Mat!C2*Weighting!J3+TUM_db1_default_Mat!D2*Weighting!J4+TUM_db1_default_Mat!E2*Weighting!J5+TUM_db1_default_Mat!F2*Weighting!J6+TUM_db1_default_Mat!G2*Weighting!J7+TUM_db1_default_Mat!H2*Weighting!J8+TUM_db1_default_Mat!I2*Weighting!J9+TUM_db1_default_Mat!J2*Weighting!J10+TUM_db1_default_Mat!K2*Weighting!J11+TUM_db1_default_Mat!L2*Weighting!J12+TUM_db1_default_Mat!M2*Weighting!J13+TUM_db1_default_Mat!N2*Weighting!J14+TUM_db1_default_Mat!O2*Weighting!J15+TUM_db1_default_Mat!P2*Weighting!J16+TUM_db1_default_Mat!Q2*Weighting!J17</f>
        <v>0.62291356936631925</v>
      </c>
      <c r="K2" s="6">
        <f>+TUM_db1_default_Mat!B2*Weighting!K2+TUM_db1_default_Mat!C2*Weighting!K3+TUM_db1_default_Mat!D2*Weighting!K4+TUM_db1_default_Mat!E2*Weighting!K5+TUM_db1_default_Mat!F2*Weighting!K6+TUM_db1_default_Mat!G2*Weighting!K7+TUM_db1_default_Mat!H2*Weighting!K8+TUM_db1_default_Mat!I2*Weighting!K9+TUM_db1_default_Mat!J2*Weighting!K10+TUM_db1_default_Mat!K2*Weighting!K11+TUM_db1_default_Mat!L2*Weighting!K12+TUM_db1_default_Mat!M2*Weighting!K13+TUM_db1_default_Mat!N2*Weighting!K14+TUM_db1_default_Mat!O2*Weighting!K15+TUM_db1_default_Mat!P2*Weighting!K16+TUM_db1_default_Mat!Q2*Weighting!K17</f>
        <v>0.91880517329951905</v>
      </c>
      <c r="L2" s="6">
        <f>+TUM_db1_default_Mat!B2*Weighting!L2+TUM_db1_default_Mat!C2*Weighting!L3+TUM_db1_default_Mat!D2*Weighting!L4+TUM_db1_default_Mat!E2*Weighting!L5+TUM_db1_default_Mat!F2*Weighting!L6+TUM_db1_default_Mat!G2*Weighting!L7+TUM_db1_default_Mat!H2*Weighting!L8+TUM_db1_default_Mat!I2*Weighting!L9+TUM_db1_default_Mat!J2*Weighting!L10+TUM_db1_default_Mat!K2*Weighting!L11+TUM_db1_default_Mat!L2*Weighting!L12+TUM_db1_default_Mat!M2*Weighting!L13+TUM_db1_default_Mat!N2*Weighting!L14+TUM_db1_default_Mat!O2*Weighting!L15+TUM_db1_default_Mat!P2*Weighting!L16+TUM_db1_default_Mat!Q2*Weighting!L17</f>
        <v>0.6380608781625754</v>
      </c>
      <c r="M2" s="6">
        <f>+TUM_db1_default_Mat!B2*Weighting!M2+TUM_db1_default_Mat!C2*Weighting!M3+TUM_db1_default_Mat!D2*Weighting!M4+TUM_db1_default_Mat!E2*Weighting!M5+TUM_db1_default_Mat!F2*Weighting!M6+TUM_db1_default_Mat!G2*Weighting!M7+TUM_db1_default_Mat!H2*Weighting!M8+TUM_db1_default_Mat!I2*Weighting!M9+TUM_db1_default_Mat!J2*Weighting!M10+TUM_db1_default_Mat!K2*Weighting!M11+TUM_db1_default_Mat!L2*Weighting!M12+TUM_db1_default_Mat!M2*Weighting!M13+TUM_db1_default_Mat!N2*Weighting!M14+TUM_db1_default_Mat!O2*Weighting!M15+TUM_db1_default_Mat!P2*Weighting!M16+TUM_db1_default_Mat!Q2*Weighting!M17</f>
        <v>0.26575915456085192</v>
      </c>
      <c r="N2" s="6">
        <f>+TUM_db1_default_Mat!B2*Weighting!N2+TUM_db1_default_Mat!C2*Weighting!N3+TUM_db1_default_Mat!D2*Weighting!N4+TUM_db1_default_Mat!E2*Weighting!N5+TUM_db1_default_Mat!F2*Weighting!N6+TUM_db1_default_Mat!G2*Weighting!N7+TUM_db1_default_Mat!H2*Weighting!N8+TUM_db1_default_Mat!I2*Weighting!N9+TUM_db1_default_Mat!J2*Weighting!N10+TUM_db1_default_Mat!K2*Weighting!N11+TUM_db1_default_Mat!L2*Weighting!N12+TUM_db1_default_Mat!M2*Weighting!N13+TUM_db1_default_Mat!N2*Weighting!N14+TUM_db1_default_Mat!O2*Weighting!N15+TUM_db1_default_Mat!P2*Weighting!N16+TUM_db1_default_Mat!Q2*Weighting!N17</f>
        <v>3.3938038531680736</v>
      </c>
      <c r="O2" s="6">
        <f>+TUM_db1_default_Mat!B2*Weighting!O2+TUM_db1_default_Mat!C2*Weighting!O3+TUM_db1_default_Mat!D2*Weighting!O4+TUM_db1_default_Mat!E2*Weighting!O5+TUM_db1_default_Mat!F2*Weighting!O6+TUM_db1_default_Mat!G2*Weighting!O7+TUM_db1_default_Mat!H2*Weighting!O8+TUM_db1_default_Mat!I2*Weighting!O9+TUM_db1_default_Mat!J2*Weighting!O10+TUM_db1_default_Mat!K2*Weighting!O11+TUM_db1_default_Mat!L2*Weighting!O12+TUM_db1_default_Mat!M2*Weighting!O13+TUM_db1_default_Mat!N2*Weighting!O14+TUM_db1_default_Mat!O2*Weighting!O15+TUM_db1_default_Mat!P2*Weighting!O16+TUM_db1_default_Mat!Q2*Weighting!O17</f>
        <v>0.8979732421541371</v>
      </c>
      <c r="P2" s="6">
        <f>+TUM_db1_default_Mat!B2*Weighting!P2+TUM_db1_default_Mat!C2*Weighting!P3+TUM_db1_default_Mat!D2*Weighting!P4+TUM_db1_default_Mat!E2*Weighting!P5+TUM_db1_default_Mat!F2*Weighting!P6+TUM_db1_default_Mat!G2*Weighting!P7+TUM_db1_default_Mat!H2*Weighting!P8+TUM_db1_default_Mat!I2*Weighting!P9+TUM_db1_default_Mat!J2*Weighting!P10+TUM_db1_default_Mat!K2*Weighting!P11+TUM_db1_default_Mat!L2*Weighting!P12+TUM_db1_default_Mat!M2*Weighting!P13+TUM_db1_default_Mat!N2*Weighting!P14+TUM_db1_default_Mat!O2*Weighting!P15+TUM_db1_default_Mat!P2*Weighting!P16+TUM_db1_default_Mat!Q2*Weighting!P17</f>
        <v>0.50735370118050405</v>
      </c>
      <c r="Q2" s="6">
        <f>+TUM_db1_default_Mat!B2*Weighting!Q2+TUM_db1_default_Mat!C2*Weighting!Q3+TUM_db1_default_Mat!D2*Weighting!Q4+TUM_db1_default_Mat!E2*Weighting!Q5+TUM_db1_default_Mat!F2*Weighting!Q6+TUM_db1_default_Mat!G2*Weighting!Q7+TUM_db1_default_Mat!H2*Weighting!Q8+TUM_db1_default_Mat!I2*Weighting!Q9+TUM_db1_default_Mat!J2*Weighting!Q10+TUM_db1_default_Mat!K2*Weighting!Q11+TUM_db1_default_Mat!L2*Weighting!Q12+TUM_db1_default_Mat!M2*Weighting!Q13+TUM_db1_default_Mat!N2*Weighting!Q14+TUM_db1_default_Mat!O2*Weighting!Q15+TUM_db1_default_Mat!P2*Weighting!Q16+TUM_db1_default_Mat!Q2*Weighting!Q17</f>
        <v>0.41393999127140862</v>
      </c>
      <c r="R2" s="6">
        <f>+TUM_db1_default_Mat!B2*Weighting!R2+TUM_db1_default_Mat!C2*Weighting!R3+TUM_db1_default_Mat!D2*Weighting!R4+TUM_db1_default_Mat!E2*Weighting!R5+TUM_db1_default_Mat!F2*Weighting!R6+TUM_db1_default_Mat!G2*Weighting!R7+TUM_db1_default_Mat!H2*Weighting!R8+TUM_db1_default_Mat!I2*Weighting!R9+TUM_db1_default_Mat!J2*Weighting!R10+TUM_db1_default_Mat!K2*Weighting!R11+TUM_db1_default_Mat!L2*Weighting!R12+TUM_db1_default_Mat!M2*Weighting!R13+TUM_db1_default_Mat!N2*Weighting!R14+TUM_db1_default_Mat!O2*Weighting!R15+TUM_db1_default_Mat!P2*Weighting!R16+TUM_db1_default_Mat!Q2*Weighting!R17</f>
        <v>0.85518559040877906</v>
      </c>
      <c r="S2" s="6">
        <f>+TUM_db1_default_Mat!B2*Weighting!S2+TUM_db1_default_Mat!C2*Weighting!S3+TUM_db1_default_Mat!D2*Weighting!S4+TUM_db1_default_Mat!E2*Weighting!S5+TUM_db1_default_Mat!F2*Weighting!S6+TUM_db1_default_Mat!G2*Weighting!S7+TUM_db1_default_Mat!H2*Weighting!S8+TUM_db1_default_Mat!I2*Weighting!S9+TUM_db1_default_Mat!J2*Weighting!S10+TUM_db1_default_Mat!K2*Weighting!S11+TUM_db1_default_Mat!L2*Weighting!S12+TUM_db1_default_Mat!M2*Weighting!S13+TUM_db1_default_Mat!N2*Weighting!S14+TUM_db1_default_Mat!O2*Weighting!S15+TUM_db1_default_Mat!P2*Weighting!S16+TUM_db1_default_Mat!Q2*Weighting!S17</f>
        <v>0.9868287905776616</v>
      </c>
      <c r="T2" s="6">
        <f>+TUM_db1_default_Mat!B2*Weighting!T2+TUM_db1_default_Mat!C2*Weighting!T3+TUM_db1_default_Mat!D2*Weighting!T4+TUM_db1_default_Mat!E2*Weighting!T5+TUM_db1_default_Mat!F2*Weighting!T6+TUM_db1_default_Mat!G2*Weighting!T7+TUM_db1_default_Mat!H2*Weighting!T8+TUM_db1_default_Mat!I2*Weighting!T9+TUM_db1_default_Mat!J2*Weighting!T10+TUM_db1_default_Mat!K2*Weighting!T11+TUM_db1_default_Mat!L2*Weighting!T12+TUM_db1_default_Mat!M2*Weighting!T13+TUM_db1_default_Mat!N2*Weighting!T14+TUM_db1_default_Mat!O2*Weighting!T15+TUM_db1_default_Mat!P2*Weighting!T16+TUM_db1_default_Mat!Q2*Weighting!T17</f>
        <v>0.5480709531719179</v>
      </c>
      <c r="U2" s="6">
        <f>+TUM_db1_default_Mat!B2*Weighting!U2+TUM_db1_default_Mat!C2*Weighting!U3+TUM_db1_default_Mat!D2*Weighting!U4+TUM_db1_default_Mat!E2*Weighting!U5+TUM_db1_default_Mat!F2*Weighting!U6+TUM_db1_default_Mat!G2*Weighting!U7+TUM_db1_default_Mat!H2*Weighting!U8+TUM_db1_default_Mat!I2*Weighting!U9+TUM_db1_default_Mat!J2*Weighting!U10+TUM_db1_default_Mat!K2*Weighting!U11+TUM_db1_default_Mat!L2*Weighting!U12+TUM_db1_default_Mat!M2*Weighting!U13+TUM_db1_default_Mat!N2*Weighting!U14+TUM_db1_default_Mat!O2*Weighting!U15+TUM_db1_default_Mat!P2*Weighting!U16+TUM_db1_default_Mat!Q2*Weighting!U17</f>
        <v>0.13996032658608332</v>
      </c>
      <c r="V2" s="6">
        <f>+TUM_db1_default_Mat!B2*Weighting!V2+TUM_db1_default_Mat!C2*Weighting!V3+TUM_db1_default_Mat!D2*Weighting!V4+TUM_db1_default_Mat!E2*Weighting!V5+TUM_db1_default_Mat!F2*Weighting!V6+TUM_db1_default_Mat!G2*Weighting!V7+TUM_db1_default_Mat!H2*Weighting!V8+TUM_db1_default_Mat!I2*Weighting!V9+TUM_db1_default_Mat!J2*Weighting!V10+TUM_db1_default_Mat!K2*Weighting!V11+TUM_db1_default_Mat!L2*Weighting!V12+TUM_db1_default_Mat!M2*Weighting!V13+TUM_db1_default_Mat!N2*Weighting!V14+TUM_db1_default_Mat!O2*Weighting!V15+TUM_db1_default_Mat!P2*Weighting!V16+TUM_db1_default_Mat!Q2*Weighting!V17</f>
        <v>0.31226075572407813</v>
      </c>
      <c r="W2" s="6">
        <f>+TUM_db1_default_Mat!B2*Weighting!W2+TUM_db1_default_Mat!C2*Weighting!W3+TUM_db1_default_Mat!D2*Weighting!W4+TUM_db1_default_Mat!E2*Weighting!W5+TUM_db1_default_Mat!F2*Weighting!W6+TUM_db1_default_Mat!G2*Weighting!W7+TUM_db1_default_Mat!H2*Weighting!W8+TUM_db1_default_Mat!I2*Weighting!W9+TUM_db1_default_Mat!J2*Weighting!W10+TUM_db1_default_Mat!K2*Weighting!W11+TUM_db1_default_Mat!L2*Weighting!W12+TUM_db1_default_Mat!M2*Weighting!W13+TUM_db1_default_Mat!N2*Weighting!W14+TUM_db1_default_Mat!O2*Weighting!W15+TUM_db1_default_Mat!P2*Weighting!W16+TUM_db1_default_Mat!Q2*Weighting!W17</f>
        <v>0.5384805042944889</v>
      </c>
      <c r="X2" s="6">
        <f>+TUM_db1_default_Mat!B2*Weighting!X2+TUM_db1_default_Mat!C2*Weighting!X3+TUM_db1_default_Mat!D2*Weighting!X4+TUM_db1_default_Mat!E2*Weighting!X5+TUM_db1_default_Mat!F2*Weighting!X6+TUM_db1_default_Mat!G2*Weighting!X7+TUM_db1_default_Mat!H2*Weighting!X8+TUM_db1_default_Mat!I2*Weighting!X9+TUM_db1_default_Mat!J2*Weighting!X10+TUM_db1_default_Mat!K2*Weighting!X11+TUM_db1_default_Mat!L2*Weighting!X12+TUM_db1_default_Mat!M2*Weighting!X13+TUM_db1_default_Mat!N2*Weighting!X14+TUM_db1_default_Mat!O2*Weighting!X15+TUM_db1_default_Mat!P2*Weighting!X16+TUM_db1_default_Mat!Q2*Weighting!X17</f>
        <v>0.1315143393463987</v>
      </c>
      <c r="Y2" s="6">
        <f>+TUM_db1_default_Mat!B2*Weighting!Y2+TUM_db1_default_Mat!C2*Weighting!Y3+TUM_db1_default_Mat!D2*Weighting!Y4+TUM_db1_default_Mat!E2*Weighting!Y5+TUM_db1_default_Mat!F2*Weighting!Y6+TUM_db1_default_Mat!G2*Weighting!Y7+TUM_db1_default_Mat!H2*Weighting!Y8+TUM_db1_default_Mat!I2*Weighting!Y9+TUM_db1_default_Mat!J2*Weighting!Y10+TUM_db1_default_Mat!K2*Weighting!Y11+TUM_db1_default_Mat!L2*Weighting!Y12+TUM_db1_default_Mat!M2*Weighting!Y13+TUM_db1_default_Mat!N2*Weighting!Y14+TUM_db1_default_Mat!O2*Weighting!Y15+TUM_db1_default_Mat!P2*Weighting!Y16+TUM_db1_default_Mat!Q2*Weighting!Y17</f>
        <v>0.16592102930476629</v>
      </c>
      <c r="Z2" s="6">
        <f>+TUM_db1_default_Mat!B2*Weighting!Z2+TUM_db1_default_Mat!C2*Weighting!Z3+TUM_db1_default_Mat!D2*Weighting!Z4+TUM_db1_default_Mat!E2*Weighting!Z5+TUM_db1_default_Mat!F2*Weighting!Z6+TUM_db1_default_Mat!G2*Weighting!Z7+TUM_db1_default_Mat!H2*Weighting!Z8+TUM_db1_default_Mat!I2*Weighting!Z9+TUM_db1_default_Mat!J2*Weighting!Z10+TUM_db1_default_Mat!K2*Weighting!Z11+TUM_db1_default_Mat!L2*Weighting!Z12+TUM_db1_default_Mat!M2*Weighting!Z13+TUM_db1_default_Mat!N2*Weighting!Z14+TUM_db1_default_Mat!O2*Weighting!Z15+TUM_db1_default_Mat!P2*Weighting!Z16+TUM_db1_default_Mat!Q2*Weighting!Z17</f>
        <v>0.17093347309271389</v>
      </c>
      <c r="AA2" s="6">
        <f>+TUM_db1_default_Mat!B2*Weighting!AA2+TUM_db1_default_Mat!C2*Weighting!AA3+TUM_db1_default_Mat!D2*Weighting!AA4+TUM_db1_default_Mat!E2*Weighting!AA5+TUM_db1_default_Mat!F2*Weighting!AA6+TUM_db1_default_Mat!G2*Weighting!AA7+TUM_db1_default_Mat!H2*Weighting!AA8+TUM_db1_default_Mat!I2*Weighting!AA9+TUM_db1_default_Mat!J2*Weighting!AA10+TUM_db1_default_Mat!K2*Weighting!AA11+TUM_db1_default_Mat!L2*Weighting!AA12+TUM_db1_default_Mat!M2*Weighting!AA13+TUM_db1_default_Mat!N2*Weighting!AA14+TUM_db1_default_Mat!O2*Weighting!AA15+TUM_db1_default_Mat!P2*Weighting!AA16+TUM_db1_default_Mat!Q2*Weighting!AA17</f>
        <v>5.9814547324101692</v>
      </c>
    </row>
    <row r="3" spans="1:27" x14ac:dyDescent="0.35">
      <c r="A3" s="5" t="s">
        <v>2</v>
      </c>
      <c r="B3" s="6">
        <f ca="1">+TUM_db1_default_Mat!B3*Weighting!B2+TUM_db1_default_Mat!C3*Weighting!B3+TUM_db1_default_Mat!D3*Weighting!B4+TUM_db1_default_Mat!E3*Weighting!B5+TUM_db1_default_Mat!F3*Weighting!B6+TUM_db1_default_Mat!G3*Weighting!B7+TUM_db1_default_Mat!H3*Weighting!B8+TUM_db1_default_Mat!I3*Weighting!B9+TUM_db1_default_Mat!J3*Weighting!B10+TUM_db1_default_Mat!K3*Weighting!B11+TUM_db1_default_Mat!L3*Weighting!B12+TUM_db1_default_Mat!M3*Weighting!B13+TUM_db1_default_Mat!N3*Weighting!B14+TUM_db1_default_Mat!O3*Weighting!B15+TUM_db1_default_Mat!P3*Weighting!B16+TUM_db1_default_Mat!Q3*Weighting!B17</f>
        <v>0.32089608964125316</v>
      </c>
      <c r="C3" s="6">
        <f ca="1">+TUM_db1_default_Mat!B3*Weighting!C2+TUM_db1_default_Mat!C3*Weighting!C3+TUM_db1_default_Mat!D3*Weighting!C4+TUM_db1_default_Mat!E3*Weighting!C5+TUM_db1_default_Mat!F3*Weighting!C6+TUM_db1_default_Mat!G3*Weighting!C7+TUM_db1_default_Mat!H3*Weighting!C8+TUM_db1_default_Mat!I3*Weighting!C9+TUM_db1_default_Mat!J3*Weighting!C10+TUM_db1_default_Mat!K3*Weighting!C11+TUM_db1_default_Mat!L3*Weighting!C12+TUM_db1_default_Mat!M3*Weighting!C13+TUM_db1_default_Mat!N3*Weighting!C14+TUM_db1_default_Mat!O3*Weighting!C15+TUM_db1_default_Mat!P3*Weighting!C16+TUM_db1_default_Mat!Q3*Weighting!C17</f>
        <v>0.22607666452281325</v>
      </c>
      <c r="D3" s="6">
        <f ca="1">+TUM_db1_default_Mat!B3*Weighting!D2+TUM_db1_default_Mat!C3*Weighting!D3+TUM_db1_default_Mat!D3*Weighting!D4+TUM_db1_default_Mat!E3*Weighting!D5+TUM_db1_default_Mat!F3*Weighting!D6+TUM_db1_default_Mat!G3*Weighting!D7+TUM_db1_default_Mat!H3*Weighting!D8+TUM_db1_default_Mat!I3*Weighting!D9+TUM_db1_default_Mat!J3*Weighting!D10+TUM_db1_default_Mat!K3*Weighting!D11+TUM_db1_default_Mat!L3*Weighting!D12+TUM_db1_default_Mat!M3*Weighting!D13+TUM_db1_default_Mat!N3*Weighting!D14+TUM_db1_default_Mat!O3*Weighting!D15+TUM_db1_default_Mat!P3*Weighting!D16+TUM_db1_default_Mat!Q3*Weighting!D17</f>
        <v>0.3155117039557882</v>
      </c>
      <c r="E3" s="6">
        <f ca="1">+TUM_db1_default_Mat!B3*Weighting!E2+TUM_db1_default_Mat!C3*Weighting!E3+TUM_db1_default_Mat!D3*Weighting!E4+TUM_db1_default_Mat!E3*Weighting!E5+TUM_db1_default_Mat!F3*Weighting!E6+TUM_db1_default_Mat!G3*Weighting!E7+TUM_db1_default_Mat!H3*Weighting!E8+TUM_db1_default_Mat!I3*Weighting!E9+TUM_db1_default_Mat!J3*Weighting!E10+TUM_db1_default_Mat!K3*Weighting!E11+TUM_db1_default_Mat!L3*Weighting!E12+TUM_db1_default_Mat!M3*Weighting!E13+TUM_db1_default_Mat!N3*Weighting!E14+TUM_db1_default_Mat!O3*Weighting!E15+TUM_db1_default_Mat!P3*Weighting!E16+TUM_db1_default_Mat!Q3*Weighting!E17</f>
        <v>0.10967996370232486</v>
      </c>
      <c r="F3" s="6">
        <f ca="1">+TUM_db1_default_Mat!B3*Weighting!F2+TUM_db1_default_Mat!C3*Weighting!F3+TUM_db1_default_Mat!D3*Weighting!F4+TUM_db1_default_Mat!E3*Weighting!F5+TUM_db1_default_Mat!F3*Weighting!F6+TUM_db1_default_Mat!G3*Weighting!F7+TUM_db1_default_Mat!H3*Weighting!F8+TUM_db1_default_Mat!I3*Weighting!F9+TUM_db1_default_Mat!J3*Weighting!F10+TUM_db1_default_Mat!K3*Weighting!F11+TUM_db1_default_Mat!L3*Weighting!F12+TUM_db1_default_Mat!M3*Weighting!F13+TUM_db1_default_Mat!N3*Weighting!F14+TUM_db1_default_Mat!O3*Weighting!F15+TUM_db1_default_Mat!P3*Weighting!F16+TUM_db1_default_Mat!Q3*Weighting!F17</f>
        <v>0.26700713399325859</v>
      </c>
      <c r="G3" s="6">
        <f>+TUM_db1_default_Mat!B3*Weighting!G2+TUM_db1_default_Mat!C3*Weighting!G3+TUM_db1_default_Mat!D3*Weighting!G4+TUM_db1_default_Mat!E3*Weighting!G5+TUM_db1_default_Mat!F3*Weighting!G6+TUM_db1_default_Mat!G3*Weighting!G7+TUM_db1_default_Mat!H3*Weighting!G8+TUM_db1_default_Mat!I3*Weighting!G9+TUM_db1_default_Mat!J3*Weighting!G10+TUM_db1_default_Mat!K3*Weighting!G11+TUM_db1_default_Mat!L3*Weighting!G12+TUM_db1_default_Mat!M3*Weighting!G13+TUM_db1_default_Mat!N3*Weighting!G14+TUM_db1_default_Mat!O3*Weighting!G15+TUM_db1_default_Mat!P3*Weighting!G16+TUM_db1_default_Mat!Q3*Weighting!G17</f>
        <v>0.1661198053689022</v>
      </c>
      <c r="H3" s="6">
        <f>+TUM_db1_default_Mat!B3*Weighting!H2+TUM_db1_default_Mat!C3*Weighting!H3+TUM_db1_default_Mat!D3*Weighting!H4+TUM_db1_default_Mat!E3*Weighting!H5+TUM_db1_default_Mat!F3*Weighting!H6+TUM_db1_default_Mat!G3*Weighting!H7+TUM_db1_default_Mat!H3*Weighting!H8+TUM_db1_default_Mat!I3*Weighting!H9+TUM_db1_default_Mat!J3*Weighting!H10+TUM_db1_default_Mat!K3*Weighting!H11+TUM_db1_default_Mat!L3*Weighting!H12+TUM_db1_default_Mat!M3*Weighting!H13+TUM_db1_default_Mat!N3*Weighting!H14+TUM_db1_default_Mat!O3*Weighting!H15+TUM_db1_default_Mat!P3*Weighting!H16+TUM_db1_default_Mat!Q3*Weighting!H17</f>
        <v>0.16861205875493099</v>
      </c>
      <c r="I3" s="6">
        <f>+TUM_db1_default_Mat!B3*Weighting!I2+TUM_db1_default_Mat!C3*Weighting!I3+TUM_db1_default_Mat!D3*Weighting!I4+TUM_db1_default_Mat!E3*Weighting!I5+TUM_db1_default_Mat!F3*Weighting!I6+TUM_db1_default_Mat!G3*Weighting!I7+TUM_db1_default_Mat!H3*Weighting!I8+TUM_db1_default_Mat!I3*Weighting!I9+TUM_db1_default_Mat!J3*Weighting!I10+TUM_db1_default_Mat!K3*Weighting!I11+TUM_db1_default_Mat!L3*Weighting!I12+TUM_db1_default_Mat!M3*Weighting!I13+TUM_db1_default_Mat!N3*Weighting!I14+TUM_db1_default_Mat!O3*Weighting!I15+TUM_db1_default_Mat!P3*Weighting!I16+TUM_db1_default_Mat!Q3*Weighting!I17</f>
        <v>0.16471752424742953</v>
      </c>
      <c r="J3" s="6">
        <f>+TUM_db1_default_Mat!B3*Weighting!J2+TUM_db1_default_Mat!C3*Weighting!J3+TUM_db1_default_Mat!D3*Weighting!J4+TUM_db1_default_Mat!E3*Weighting!J5+TUM_db1_default_Mat!F3*Weighting!J6+TUM_db1_default_Mat!G3*Weighting!J7+TUM_db1_default_Mat!H3*Weighting!J8+TUM_db1_default_Mat!I3*Weighting!J9+TUM_db1_default_Mat!J3*Weighting!J10+TUM_db1_default_Mat!K3*Weighting!J11+TUM_db1_default_Mat!L3*Weighting!J12+TUM_db1_default_Mat!M3*Weighting!J13+TUM_db1_default_Mat!N3*Weighting!J14+TUM_db1_default_Mat!O3*Weighting!J15+TUM_db1_default_Mat!P3*Weighting!J16+TUM_db1_default_Mat!Q3*Weighting!J17</f>
        <v>0.10381892822771989</v>
      </c>
      <c r="K3" s="6">
        <f>+TUM_db1_default_Mat!B3*Weighting!K2+TUM_db1_default_Mat!C3*Weighting!K3+TUM_db1_default_Mat!D3*Weighting!K4+TUM_db1_default_Mat!E3*Weighting!K5+TUM_db1_default_Mat!F3*Weighting!K6+TUM_db1_default_Mat!G3*Weighting!K7+TUM_db1_default_Mat!H3*Weighting!K8+TUM_db1_default_Mat!I3*Weighting!K9+TUM_db1_default_Mat!J3*Weighting!K10+TUM_db1_default_Mat!K3*Weighting!K11+TUM_db1_default_Mat!L3*Weighting!K12+TUM_db1_default_Mat!M3*Weighting!K13+TUM_db1_default_Mat!N3*Weighting!K14+TUM_db1_default_Mat!O3*Weighting!K15+TUM_db1_default_Mat!P3*Weighting!K16+TUM_db1_default_Mat!Q3*Weighting!K17</f>
        <v>0.15313419554991992</v>
      </c>
      <c r="L3" s="6">
        <f>+TUM_db1_default_Mat!B3*Weighting!L2+TUM_db1_default_Mat!C3*Weighting!L3+TUM_db1_default_Mat!D3*Weighting!L4+TUM_db1_default_Mat!E3*Weighting!L5+TUM_db1_default_Mat!F3*Weighting!L6+TUM_db1_default_Mat!G3*Weighting!L7+TUM_db1_default_Mat!H3*Weighting!L8+TUM_db1_default_Mat!I3*Weighting!L9+TUM_db1_default_Mat!J3*Weighting!L10+TUM_db1_default_Mat!K3*Weighting!L11+TUM_db1_default_Mat!L3*Weighting!L12+TUM_db1_default_Mat!M3*Weighting!L13+TUM_db1_default_Mat!N3*Weighting!L14+TUM_db1_default_Mat!O3*Weighting!L15+TUM_db1_default_Mat!P3*Weighting!L16+TUM_db1_default_Mat!Q3*Weighting!L17</f>
        <v>0.10634347969376259</v>
      </c>
      <c r="M3" s="6">
        <f>+TUM_db1_default_Mat!B3*Weighting!M2+TUM_db1_default_Mat!C3*Weighting!M3+TUM_db1_default_Mat!D3*Weighting!M4+TUM_db1_default_Mat!E3*Weighting!M5+TUM_db1_default_Mat!F3*Weighting!M6+TUM_db1_default_Mat!G3*Weighting!M7+TUM_db1_default_Mat!H3*Weighting!M8+TUM_db1_default_Mat!I3*Weighting!M9+TUM_db1_default_Mat!J3*Weighting!M10+TUM_db1_default_Mat!K3*Weighting!M11+TUM_db1_default_Mat!L3*Weighting!M12+TUM_db1_default_Mat!M3*Weighting!M13+TUM_db1_default_Mat!N3*Weighting!M14+TUM_db1_default_Mat!O3*Weighting!M15+TUM_db1_default_Mat!P3*Weighting!M16+TUM_db1_default_Mat!Q3*Weighting!M17</f>
        <v>4.429319242680866E-2</v>
      </c>
      <c r="N3" s="6">
        <f>+TUM_db1_default_Mat!B3*Weighting!N2+TUM_db1_default_Mat!C3*Weighting!N3+TUM_db1_default_Mat!D3*Weighting!N4+TUM_db1_default_Mat!E3*Weighting!N5+TUM_db1_default_Mat!F3*Weighting!N6+TUM_db1_default_Mat!G3*Weighting!N7+TUM_db1_default_Mat!H3*Weighting!N8+TUM_db1_default_Mat!I3*Weighting!N9+TUM_db1_default_Mat!J3*Weighting!N10+TUM_db1_default_Mat!K3*Weighting!N11+TUM_db1_default_Mat!L3*Weighting!N12+TUM_db1_default_Mat!M3*Weighting!N13+TUM_db1_default_Mat!N3*Weighting!N14+TUM_db1_default_Mat!O3*Weighting!N15+TUM_db1_default_Mat!P3*Weighting!N16+TUM_db1_default_Mat!Q3*Weighting!N17</f>
        <v>0.56563397552801231</v>
      </c>
      <c r="O3" s="6">
        <f>+TUM_db1_default_Mat!B3*Weighting!O2+TUM_db1_default_Mat!C3*Weighting!O3+TUM_db1_default_Mat!D3*Weighting!O4+TUM_db1_default_Mat!E3*Weighting!O5+TUM_db1_default_Mat!F3*Weighting!O6+TUM_db1_default_Mat!G3*Weighting!O7+TUM_db1_default_Mat!H3*Weighting!O8+TUM_db1_default_Mat!I3*Weighting!O9+TUM_db1_default_Mat!J3*Weighting!O10+TUM_db1_default_Mat!K3*Weighting!O11+TUM_db1_default_Mat!L3*Weighting!O12+TUM_db1_default_Mat!M3*Weighting!O13+TUM_db1_default_Mat!N3*Weighting!O14+TUM_db1_default_Mat!O3*Weighting!O15+TUM_db1_default_Mat!P3*Weighting!O16+TUM_db1_default_Mat!Q3*Weighting!O17</f>
        <v>0.14966220702568953</v>
      </c>
      <c r="P3" s="6">
        <f>+TUM_db1_default_Mat!B3*Weighting!P2+TUM_db1_default_Mat!C3*Weighting!P3+TUM_db1_default_Mat!D3*Weighting!P4+TUM_db1_default_Mat!E3*Weighting!P5+TUM_db1_default_Mat!F3*Weighting!P6+TUM_db1_default_Mat!G3*Weighting!P7+TUM_db1_default_Mat!H3*Weighting!P8+TUM_db1_default_Mat!I3*Weighting!P9+TUM_db1_default_Mat!J3*Weighting!P10+TUM_db1_default_Mat!K3*Weighting!P11+TUM_db1_default_Mat!L3*Weighting!P12+TUM_db1_default_Mat!M3*Weighting!P13+TUM_db1_default_Mat!N3*Weighting!P14+TUM_db1_default_Mat!O3*Weighting!P15+TUM_db1_default_Mat!P3*Weighting!P16+TUM_db1_default_Mat!Q3*Weighting!P17</f>
        <v>8.4558950196750693E-2</v>
      </c>
      <c r="Q3" s="6">
        <f>+TUM_db1_default_Mat!B3*Weighting!Q2+TUM_db1_default_Mat!C3*Weighting!Q3+TUM_db1_default_Mat!D3*Weighting!Q4+TUM_db1_default_Mat!E3*Weighting!Q5+TUM_db1_default_Mat!F3*Weighting!Q6+TUM_db1_default_Mat!G3*Weighting!Q7+TUM_db1_default_Mat!H3*Weighting!Q8+TUM_db1_default_Mat!I3*Weighting!Q9+TUM_db1_default_Mat!J3*Weighting!Q10+TUM_db1_default_Mat!K3*Weighting!Q11+TUM_db1_default_Mat!L3*Weighting!Q12+TUM_db1_default_Mat!M3*Weighting!Q13+TUM_db1_default_Mat!N3*Weighting!Q14+TUM_db1_default_Mat!O3*Weighting!Q15+TUM_db1_default_Mat!P3*Weighting!Q16+TUM_db1_default_Mat!Q3*Weighting!Q17</f>
        <v>6.8989998545234785E-2</v>
      </c>
      <c r="R3" s="6">
        <f>+TUM_db1_default_Mat!B3*Weighting!R2+TUM_db1_default_Mat!C3*Weighting!R3+TUM_db1_default_Mat!D3*Weighting!R4+TUM_db1_default_Mat!E3*Weighting!R5+TUM_db1_default_Mat!F3*Weighting!R6+TUM_db1_default_Mat!G3*Weighting!R7+TUM_db1_default_Mat!H3*Weighting!R8+TUM_db1_default_Mat!I3*Weighting!R9+TUM_db1_default_Mat!J3*Weighting!R10+TUM_db1_default_Mat!K3*Weighting!R11+TUM_db1_default_Mat!L3*Weighting!R12+TUM_db1_default_Mat!M3*Weighting!R13+TUM_db1_default_Mat!N3*Weighting!R14+TUM_db1_default_Mat!O3*Weighting!R15+TUM_db1_default_Mat!P3*Weighting!R16+TUM_db1_default_Mat!Q3*Weighting!R17</f>
        <v>0.14253093173479656</v>
      </c>
      <c r="S3" s="6">
        <f>+TUM_db1_default_Mat!B3*Weighting!S2+TUM_db1_default_Mat!C3*Weighting!S3+TUM_db1_default_Mat!D3*Weighting!S4+TUM_db1_default_Mat!E3*Weighting!S5+TUM_db1_default_Mat!F3*Weighting!S6+TUM_db1_default_Mat!G3*Weighting!S7+TUM_db1_default_Mat!H3*Weighting!S8+TUM_db1_default_Mat!I3*Weighting!S9+TUM_db1_default_Mat!J3*Weighting!S10+TUM_db1_default_Mat!K3*Weighting!S11+TUM_db1_default_Mat!L3*Weighting!S12+TUM_db1_default_Mat!M3*Weighting!S13+TUM_db1_default_Mat!N3*Weighting!S14+TUM_db1_default_Mat!O3*Weighting!S15+TUM_db1_default_Mat!P3*Weighting!S16+TUM_db1_default_Mat!Q3*Weighting!S17</f>
        <v>0.16447146509627697</v>
      </c>
      <c r="T3" s="6">
        <f>+TUM_db1_default_Mat!B3*Weighting!T2+TUM_db1_default_Mat!C3*Weighting!T3+TUM_db1_default_Mat!D3*Weighting!T4+TUM_db1_default_Mat!E3*Weighting!T5+TUM_db1_default_Mat!F3*Weighting!T6+TUM_db1_default_Mat!G3*Weighting!T7+TUM_db1_default_Mat!H3*Weighting!T8+TUM_db1_default_Mat!I3*Weighting!T9+TUM_db1_default_Mat!J3*Weighting!T10+TUM_db1_default_Mat!K3*Weighting!T11+TUM_db1_default_Mat!L3*Weighting!T12+TUM_db1_default_Mat!M3*Weighting!T13+TUM_db1_default_Mat!N3*Weighting!T14+TUM_db1_default_Mat!O3*Weighting!T15+TUM_db1_default_Mat!P3*Weighting!T16+TUM_db1_default_Mat!Q3*Weighting!T17</f>
        <v>9.1345158861986339E-2</v>
      </c>
      <c r="U3" s="6">
        <f>+TUM_db1_default_Mat!B3*Weighting!U2+TUM_db1_default_Mat!C3*Weighting!U3+TUM_db1_default_Mat!D3*Weighting!U4+TUM_db1_default_Mat!E3*Weighting!U5+TUM_db1_default_Mat!F3*Weighting!U6+TUM_db1_default_Mat!G3*Weighting!U7+TUM_db1_default_Mat!H3*Weighting!U8+TUM_db1_default_Mat!I3*Weighting!U9+TUM_db1_default_Mat!J3*Weighting!U10+TUM_db1_default_Mat!K3*Weighting!U11+TUM_db1_default_Mat!L3*Weighting!U12+TUM_db1_default_Mat!M3*Weighting!U13+TUM_db1_default_Mat!N3*Weighting!U14+TUM_db1_default_Mat!O3*Weighting!U15+TUM_db1_default_Mat!P3*Weighting!U16+TUM_db1_default_Mat!Q3*Weighting!U17</f>
        <v>2.3326721097680556E-2</v>
      </c>
      <c r="V3" s="6">
        <f>+TUM_db1_default_Mat!B3*Weighting!V2+TUM_db1_default_Mat!C3*Weighting!V3+TUM_db1_default_Mat!D3*Weighting!V4+TUM_db1_default_Mat!E3*Weighting!V5+TUM_db1_default_Mat!F3*Weighting!V6+TUM_db1_default_Mat!G3*Weighting!V7+TUM_db1_default_Mat!H3*Weighting!V8+TUM_db1_default_Mat!I3*Weighting!V9+TUM_db1_default_Mat!J3*Weighting!V10+TUM_db1_default_Mat!K3*Weighting!V11+TUM_db1_default_Mat!L3*Weighting!V12+TUM_db1_default_Mat!M3*Weighting!V13+TUM_db1_default_Mat!N3*Weighting!V14+TUM_db1_default_Mat!O3*Weighting!V15+TUM_db1_default_Mat!P3*Weighting!V16+TUM_db1_default_Mat!Q3*Weighting!V17</f>
        <v>5.2043459287346369E-2</v>
      </c>
      <c r="W3" s="6">
        <f>+TUM_db1_default_Mat!B3*Weighting!W2+TUM_db1_default_Mat!C3*Weighting!W3+TUM_db1_default_Mat!D3*Weighting!W4+TUM_db1_default_Mat!E3*Weighting!W5+TUM_db1_default_Mat!F3*Weighting!W6+TUM_db1_default_Mat!G3*Weighting!W7+TUM_db1_default_Mat!H3*Weighting!W8+TUM_db1_default_Mat!I3*Weighting!W9+TUM_db1_default_Mat!J3*Weighting!W10+TUM_db1_default_Mat!K3*Weighting!W11+TUM_db1_default_Mat!L3*Weighting!W12+TUM_db1_default_Mat!M3*Weighting!W13+TUM_db1_default_Mat!N3*Weighting!W14+TUM_db1_default_Mat!O3*Weighting!W15+TUM_db1_default_Mat!P3*Weighting!W16+TUM_db1_default_Mat!Q3*Weighting!W17</f>
        <v>8.9746750715748169E-2</v>
      </c>
      <c r="X3" s="6">
        <f>+TUM_db1_default_Mat!B3*Weighting!X2+TUM_db1_default_Mat!C3*Weighting!X3+TUM_db1_default_Mat!D3*Weighting!X4+TUM_db1_default_Mat!E3*Weighting!X5+TUM_db1_default_Mat!F3*Weighting!X6+TUM_db1_default_Mat!G3*Weighting!X7+TUM_db1_default_Mat!H3*Weighting!X8+TUM_db1_default_Mat!I3*Weighting!X9+TUM_db1_default_Mat!J3*Weighting!X10+TUM_db1_default_Mat!K3*Weighting!X11+TUM_db1_default_Mat!L3*Weighting!X12+TUM_db1_default_Mat!M3*Weighting!X13+TUM_db1_default_Mat!N3*Weighting!X14+TUM_db1_default_Mat!O3*Weighting!X15+TUM_db1_default_Mat!P3*Weighting!X16+TUM_db1_default_Mat!Q3*Weighting!X17</f>
        <v>2.1919056557733123E-2</v>
      </c>
      <c r="Y3" s="6">
        <f>+TUM_db1_default_Mat!B3*Weighting!Y2+TUM_db1_default_Mat!C3*Weighting!Y3+TUM_db1_default_Mat!D3*Weighting!Y4+TUM_db1_default_Mat!E3*Weighting!Y5+TUM_db1_default_Mat!F3*Weighting!Y6+TUM_db1_default_Mat!G3*Weighting!Y7+TUM_db1_default_Mat!H3*Weighting!Y8+TUM_db1_default_Mat!I3*Weighting!Y9+TUM_db1_default_Mat!J3*Weighting!Y10+TUM_db1_default_Mat!K3*Weighting!Y11+TUM_db1_default_Mat!L3*Weighting!Y12+TUM_db1_default_Mat!M3*Weighting!Y13+TUM_db1_default_Mat!N3*Weighting!Y14+TUM_db1_default_Mat!O3*Weighting!Y15+TUM_db1_default_Mat!P3*Weighting!Y16+TUM_db1_default_Mat!Q3*Weighting!Y17</f>
        <v>2.7653504884127725E-2</v>
      </c>
      <c r="Z3" s="6">
        <f>+TUM_db1_default_Mat!B3*Weighting!Z2+TUM_db1_default_Mat!C3*Weighting!Z3+TUM_db1_default_Mat!D3*Weighting!Z4+TUM_db1_default_Mat!E3*Weighting!Z5+TUM_db1_default_Mat!F3*Weighting!Z6+TUM_db1_default_Mat!G3*Weighting!Z7+TUM_db1_default_Mat!H3*Weighting!Z8+TUM_db1_default_Mat!I3*Weighting!Z9+TUM_db1_default_Mat!J3*Weighting!Z10+TUM_db1_default_Mat!K3*Weighting!Z11+TUM_db1_default_Mat!L3*Weighting!Z12+TUM_db1_default_Mat!M3*Weighting!Z13+TUM_db1_default_Mat!N3*Weighting!Z14+TUM_db1_default_Mat!O3*Weighting!Z15+TUM_db1_default_Mat!P3*Weighting!Z16+TUM_db1_default_Mat!Q3*Weighting!Z17</f>
        <v>2.8488912182118992E-2</v>
      </c>
      <c r="AA3" s="6">
        <f>+TUM_db1_default_Mat!B3*Weighting!AA2+TUM_db1_default_Mat!C3*Weighting!AA3+TUM_db1_default_Mat!D3*Weighting!AA4+TUM_db1_default_Mat!E3*Weighting!AA5+TUM_db1_default_Mat!F3*Weighting!AA6+TUM_db1_default_Mat!G3*Weighting!AA7+TUM_db1_default_Mat!H3*Weighting!AA8+TUM_db1_default_Mat!I3*Weighting!AA9+TUM_db1_default_Mat!J3*Weighting!AA10+TUM_db1_default_Mat!K3*Weighting!AA11+TUM_db1_default_Mat!L3*Weighting!AA12+TUM_db1_default_Mat!M3*Weighting!AA13+TUM_db1_default_Mat!N3*Weighting!AA14+TUM_db1_default_Mat!O3*Weighting!AA15+TUM_db1_default_Mat!P3*Weighting!AA16+TUM_db1_default_Mat!Q3*Weighting!AA17</f>
        <v>0.9969091220683618</v>
      </c>
    </row>
    <row r="4" spans="1:27" x14ac:dyDescent="0.35">
      <c r="A4" s="5" t="s">
        <v>3</v>
      </c>
      <c r="B4" s="6">
        <f ca="1">+TUM_db1_default_Mat!B4*Weighting!B2+TUM_db1_default_Mat!C4*Weighting!B3+TUM_db1_default_Mat!D4*Weighting!B4+TUM_db1_default_Mat!E4*Weighting!B5+TUM_db1_default_Mat!F4*Weighting!B6+TUM_db1_default_Mat!G4*Weighting!B7+TUM_db1_default_Mat!H4*Weighting!B8+TUM_db1_default_Mat!I4*Weighting!B9+TUM_db1_default_Mat!J4*Weighting!B10+TUM_db1_default_Mat!K4*Weighting!B11+TUM_db1_default_Mat!L4*Weighting!B12+TUM_db1_default_Mat!M4*Weighting!B13+TUM_db1_default_Mat!N4*Weighting!B14+TUM_db1_default_Mat!O4*Weighting!B15+TUM_db1_default_Mat!P4*Weighting!B16+TUM_db1_default_Mat!Q4*Weighting!B17</f>
        <v>0.64179217928250609</v>
      </c>
      <c r="C4" s="6">
        <f ca="1">+TUM_db1_default_Mat!B4*Weighting!C2+TUM_db1_default_Mat!C4*Weighting!C3+TUM_db1_default_Mat!D4*Weighting!C4+TUM_db1_default_Mat!E4*Weighting!C5+TUM_db1_default_Mat!F4*Weighting!C6+TUM_db1_default_Mat!G4*Weighting!C7+TUM_db1_default_Mat!H4*Weighting!C8+TUM_db1_default_Mat!I4*Weighting!C9+TUM_db1_default_Mat!J4*Weighting!C10+TUM_db1_default_Mat!K4*Weighting!C11+TUM_db1_default_Mat!L4*Weighting!C12+TUM_db1_default_Mat!M4*Weighting!C13+TUM_db1_default_Mat!N4*Weighting!C14+TUM_db1_default_Mat!O4*Weighting!C15+TUM_db1_default_Mat!P4*Weighting!C16+TUM_db1_default_Mat!Q4*Weighting!C17</f>
        <v>0.45215332904562633</v>
      </c>
      <c r="D4" s="6">
        <f ca="1">+TUM_db1_default_Mat!B4*Weighting!D2+TUM_db1_default_Mat!C4*Weighting!D3+TUM_db1_default_Mat!D4*Weighting!D4+TUM_db1_default_Mat!E4*Weighting!D5+TUM_db1_default_Mat!F4*Weighting!D6+TUM_db1_default_Mat!G4*Weighting!D7+TUM_db1_default_Mat!H4*Weighting!D8+TUM_db1_default_Mat!I4*Weighting!D9+TUM_db1_default_Mat!J4*Weighting!D10+TUM_db1_default_Mat!K4*Weighting!D11+TUM_db1_default_Mat!L4*Weighting!D12+TUM_db1_default_Mat!M4*Weighting!D13+TUM_db1_default_Mat!N4*Weighting!D14+TUM_db1_default_Mat!O4*Weighting!D15+TUM_db1_default_Mat!P4*Weighting!D16+TUM_db1_default_Mat!Q4*Weighting!D17</f>
        <v>0.63102340791157607</v>
      </c>
      <c r="E4" s="6">
        <f ca="1">+TUM_db1_default_Mat!B4*Weighting!E2+TUM_db1_default_Mat!C4*Weighting!E3+TUM_db1_default_Mat!D4*Weighting!E4+TUM_db1_default_Mat!E4*Weighting!E5+TUM_db1_default_Mat!F4*Weighting!E6+TUM_db1_default_Mat!G4*Weighting!E7+TUM_db1_default_Mat!H4*Weighting!E8+TUM_db1_default_Mat!I4*Weighting!E9+TUM_db1_default_Mat!J4*Weighting!E10+TUM_db1_default_Mat!K4*Weighting!E11+TUM_db1_default_Mat!L4*Weighting!E12+TUM_db1_default_Mat!M4*Weighting!E13+TUM_db1_default_Mat!N4*Weighting!E14+TUM_db1_default_Mat!O4*Weighting!E15+TUM_db1_default_Mat!P4*Weighting!E16+TUM_db1_default_Mat!Q4*Weighting!E17</f>
        <v>0.21935992740464966</v>
      </c>
      <c r="F4" s="6">
        <f ca="1">+TUM_db1_default_Mat!B4*Weighting!F2+TUM_db1_default_Mat!C4*Weighting!F3+TUM_db1_default_Mat!D4*Weighting!F4+TUM_db1_default_Mat!E4*Weighting!F5+TUM_db1_default_Mat!F4*Weighting!F6+TUM_db1_default_Mat!G4*Weighting!F7+TUM_db1_default_Mat!H4*Weighting!F8+TUM_db1_default_Mat!I4*Weighting!F9+TUM_db1_default_Mat!J4*Weighting!F10+TUM_db1_default_Mat!K4*Weighting!F11+TUM_db1_default_Mat!L4*Weighting!F12+TUM_db1_default_Mat!M4*Weighting!F13+TUM_db1_default_Mat!N4*Weighting!F14+TUM_db1_default_Mat!O4*Weighting!F15+TUM_db1_default_Mat!P4*Weighting!F16+TUM_db1_default_Mat!Q4*Weighting!F17</f>
        <v>0.53401426798651686</v>
      </c>
      <c r="G4" s="6">
        <f>+TUM_db1_default_Mat!B4*Weighting!G2+TUM_db1_default_Mat!C4*Weighting!G3+TUM_db1_default_Mat!D4*Weighting!G4+TUM_db1_default_Mat!E4*Weighting!G5+TUM_db1_default_Mat!F4*Weighting!G6+TUM_db1_default_Mat!G4*Weighting!G7+TUM_db1_default_Mat!H4*Weighting!G8+TUM_db1_default_Mat!I4*Weighting!G9+TUM_db1_default_Mat!J4*Weighting!G10+TUM_db1_default_Mat!K4*Weighting!G11+TUM_db1_default_Mat!L4*Weighting!G12+TUM_db1_default_Mat!M4*Weighting!G13+TUM_db1_default_Mat!N4*Weighting!G14+TUM_db1_default_Mat!O4*Weighting!G15+TUM_db1_default_Mat!P4*Weighting!G16+TUM_db1_default_Mat!Q4*Weighting!G17</f>
        <v>0.33223961073780428</v>
      </c>
      <c r="H4" s="6">
        <f>+TUM_db1_default_Mat!B4*Weighting!H2+TUM_db1_default_Mat!C4*Weighting!H3+TUM_db1_default_Mat!D4*Weighting!H4+TUM_db1_default_Mat!E4*Weighting!H5+TUM_db1_default_Mat!F4*Weighting!H6+TUM_db1_default_Mat!G4*Weighting!H7+TUM_db1_default_Mat!H4*Weighting!H8+TUM_db1_default_Mat!I4*Weighting!H9+TUM_db1_default_Mat!J4*Weighting!H10+TUM_db1_default_Mat!K4*Weighting!H11+TUM_db1_default_Mat!L4*Weighting!H12+TUM_db1_default_Mat!M4*Weighting!H13+TUM_db1_default_Mat!N4*Weighting!H14+TUM_db1_default_Mat!O4*Weighting!H15+TUM_db1_default_Mat!P4*Weighting!H16+TUM_db1_default_Mat!Q4*Weighting!H17</f>
        <v>0.33722411750986181</v>
      </c>
      <c r="I4" s="6">
        <f>+TUM_db1_default_Mat!B4*Weighting!I2+TUM_db1_default_Mat!C4*Weighting!I3+TUM_db1_default_Mat!D4*Weighting!I4+TUM_db1_default_Mat!E4*Weighting!I5+TUM_db1_default_Mat!F4*Weighting!I6+TUM_db1_default_Mat!G4*Weighting!I7+TUM_db1_default_Mat!H4*Weighting!I8+TUM_db1_default_Mat!I4*Weighting!I9+TUM_db1_default_Mat!J4*Weighting!I10+TUM_db1_default_Mat!K4*Weighting!I11+TUM_db1_default_Mat!L4*Weighting!I12+TUM_db1_default_Mat!M4*Weighting!I13+TUM_db1_default_Mat!N4*Weighting!I14+TUM_db1_default_Mat!O4*Weighting!I15+TUM_db1_default_Mat!P4*Weighting!I16+TUM_db1_default_Mat!Q4*Weighting!I17</f>
        <v>0.32943504849485888</v>
      </c>
      <c r="J4" s="6">
        <f>+TUM_db1_default_Mat!B4*Weighting!J2+TUM_db1_default_Mat!C4*Weighting!J3+TUM_db1_default_Mat!D4*Weighting!J4+TUM_db1_default_Mat!E4*Weighting!J5+TUM_db1_default_Mat!F4*Weighting!J6+TUM_db1_default_Mat!G4*Weighting!J7+TUM_db1_default_Mat!H4*Weighting!J8+TUM_db1_default_Mat!I4*Weighting!J9+TUM_db1_default_Mat!J4*Weighting!J10+TUM_db1_default_Mat!K4*Weighting!J11+TUM_db1_default_Mat!L4*Weighting!J12+TUM_db1_default_Mat!M4*Weighting!J13+TUM_db1_default_Mat!N4*Weighting!J14+TUM_db1_default_Mat!O4*Weighting!J15+TUM_db1_default_Mat!P4*Weighting!J16+TUM_db1_default_Mat!Q4*Weighting!J17</f>
        <v>0.20763785645543967</v>
      </c>
      <c r="K4" s="6">
        <f>+TUM_db1_default_Mat!B4*Weighting!K2+TUM_db1_default_Mat!C4*Weighting!K3+TUM_db1_default_Mat!D4*Weighting!K4+TUM_db1_default_Mat!E4*Weighting!K5+TUM_db1_default_Mat!F4*Weighting!K6+TUM_db1_default_Mat!G4*Weighting!K7+TUM_db1_default_Mat!H4*Weighting!K8+TUM_db1_default_Mat!I4*Weighting!K9+TUM_db1_default_Mat!J4*Weighting!K10+TUM_db1_default_Mat!K4*Weighting!K11+TUM_db1_default_Mat!L4*Weighting!K12+TUM_db1_default_Mat!M4*Weighting!K13+TUM_db1_default_Mat!N4*Weighting!K14+TUM_db1_default_Mat!O4*Weighting!K15+TUM_db1_default_Mat!P4*Weighting!K16+TUM_db1_default_Mat!Q4*Weighting!K17</f>
        <v>0.30626839109983972</v>
      </c>
      <c r="L4" s="6">
        <f>+TUM_db1_default_Mat!B4*Weighting!L2+TUM_db1_default_Mat!C4*Weighting!L3+TUM_db1_default_Mat!D4*Weighting!L4+TUM_db1_default_Mat!E4*Weighting!L5+TUM_db1_default_Mat!F4*Weighting!L6+TUM_db1_default_Mat!G4*Weighting!L7+TUM_db1_default_Mat!H4*Weighting!L8+TUM_db1_default_Mat!I4*Weighting!L9+TUM_db1_default_Mat!J4*Weighting!L10+TUM_db1_default_Mat!K4*Weighting!L11+TUM_db1_default_Mat!L4*Weighting!L12+TUM_db1_default_Mat!M4*Weighting!L13+TUM_db1_default_Mat!N4*Weighting!L14+TUM_db1_default_Mat!O4*Weighting!L15+TUM_db1_default_Mat!P4*Weighting!L16+TUM_db1_default_Mat!Q4*Weighting!L17</f>
        <v>0.2126869593875251</v>
      </c>
      <c r="M4" s="6">
        <f>+TUM_db1_default_Mat!B4*Weighting!M2+TUM_db1_default_Mat!C4*Weighting!M3+TUM_db1_default_Mat!D4*Weighting!M4+TUM_db1_default_Mat!E4*Weighting!M5+TUM_db1_default_Mat!F4*Weighting!M6+TUM_db1_default_Mat!G4*Weighting!M7+TUM_db1_default_Mat!H4*Weighting!M8+TUM_db1_default_Mat!I4*Weighting!M9+TUM_db1_default_Mat!J4*Weighting!M10+TUM_db1_default_Mat!K4*Weighting!M11+TUM_db1_default_Mat!L4*Weighting!M12+TUM_db1_default_Mat!M4*Weighting!M13+TUM_db1_default_Mat!N4*Weighting!M14+TUM_db1_default_Mat!O4*Weighting!M15+TUM_db1_default_Mat!P4*Weighting!M16+TUM_db1_default_Mat!Q4*Weighting!M17</f>
        <v>8.8586384853617292E-2</v>
      </c>
      <c r="N4" s="6">
        <f>+TUM_db1_default_Mat!B4*Weighting!N2+TUM_db1_default_Mat!C4*Weighting!N3+TUM_db1_default_Mat!D4*Weighting!N4+TUM_db1_default_Mat!E4*Weighting!N5+TUM_db1_default_Mat!F4*Weighting!N6+TUM_db1_default_Mat!G4*Weighting!N7+TUM_db1_default_Mat!H4*Weighting!N8+TUM_db1_default_Mat!I4*Weighting!N9+TUM_db1_default_Mat!J4*Weighting!N10+TUM_db1_default_Mat!K4*Weighting!N11+TUM_db1_default_Mat!L4*Weighting!N12+TUM_db1_default_Mat!M4*Weighting!N13+TUM_db1_default_Mat!N4*Weighting!N14+TUM_db1_default_Mat!O4*Weighting!N15+TUM_db1_default_Mat!P4*Weighting!N16+TUM_db1_default_Mat!Q4*Weighting!N17</f>
        <v>1.1312679510560242</v>
      </c>
      <c r="O4" s="6">
        <f>+TUM_db1_default_Mat!B4*Weighting!O2+TUM_db1_default_Mat!C4*Weighting!O3+TUM_db1_default_Mat!D4*Weighting!O4+TUM_db1_default_Mat!E4*Weighting!O5+TUM_db1_default_Mat!F4*Weighting!O6+TUM_db1_default_Mat!G4*Weighting!O7+TUM_db1_default_Mat!H4*Weighting!O8+TUM_db1_default_Mat!I4*Weighting!O9+TUM_db1_default_Mat!J4*Weighting!O10+TUM_db1_default_Mat!K4*Weighting!O11+TUM_db1_default_Mat!L4*Weighting!O12+TUM_db1_default_Mat!M4*Weighting!O13+TUM_db1_default_Mat!N4*Weighting!O14+TUM_db1_default_Mat!O4*Weighting!O15+TUM_db1_default_Mat!P4*Weighting!O16+TUM_db1_default_Mat!Q4*Weighting!O17</f>
        <v>0.29932441405137894</v>
      </c>
      <c r="P4" s="6">
        <f>+TUM_db1_default_Mat!B4*Weighting!P2+TUM_db1_default_Mat!C4*Weighting!P3+TUM_db1_default_Mat!D4*Weighting!P4+TUM_db1_default_Mat!E4*Weighting!P5+TUM_db1_default_Mat!F4*Weighting!P6+TUM_db1_default_Mat!G4*Weighting!P7+TUM_db1_default_Mat!H4*Weighting!P8+TUM_db1_default_Mat!I4*Weighting!P9+TUM_db1_default_Mat!J4*Weighting!P10+TUM_db1_default_Mat!K4*Weighting!P11+TUM_db1_default_Mat!L4*Weighting!P12+TUM_db1_default_Mat!M4*Weighting!P13+TUM_db1_default_Mat!N4*Weighting!P14+TUM_db1_default_Mat!O4*Weighting!P15+TUM_db1_default_Mat!P4*Weighting!P16+TUM_db1_default_Mat!Q4*Weighting!P17</f>
        <v>0.1691179003935013</v>
      </c>
      <c r="Q4" s="6">
        <f>+TUM_db1_default_Mat!B4*Weighting!Q2+TUM_db1_default_Mat!C4*Weighting!Q3+TUM_db1_default_Mat!D4*Weighting!Q4+TUM_db1_default_Mat!E4*Weighting!Q5+TUM_db1_default_Mat!F4*Weighting!Q6+TUM_db1_default_Mat!G4*Weighting!Q7+TUM_db1_default_Mat!H4*Weighting!Q8+TUM_db1_default_Mat!I4*Weighting!Q9+TUM_db1_default_Mat!J4*Weighting!Q10+TUM_db1_default_Mat!K4*Weighting!Q11+TUM_db1_default_Mat!L4*Weighting!Q12+TUM_db1_default_Mat!M4*Weighting!Q13+TUM_db1_default_Mat!N4*Weighting!Q14+TUM_db1_default_Mat!O4*Weighting!Q15+TUM_db1_default_Mat!P4*Weighting!Q16+TUM_db1_default_Mat!Q4*Weighting!Q17</f>
        <v>0.13797999709046951</v>
      </c>
      <c r="R4" s="6">
        <f>+TUM_db1_default_Mat!B4*Weighting!R2+TUM_db1_default_Mat!C4*Weighting!R3+TUM_db1_default_Mat!D4*Weighting!R4+TUM_db1_default_Mat!E4*Weighting!R5+TUM_db1_default_Mat!F4*Weighting!R6+TUM_db1_default_Mat!G4*Weighting!R7+TUM_db1_default_Mat!H4*Weighting!R8+TUM_db1_default_Mat!I4*Weighting!R9+TUM_db1_default_Mat!J4*Weighting!R10+TUM_db1_default_Mat!K4*Weighting!R11+TUM_db1_default_Mat!L4*Weighting!R12+TUM_db1_default_Mat!M4*Weighting!R13+TUM_db1_default_Mat!N4*Weighting!R14+TUM_db1_default_Mat!O4*Weighting!R15+TUM_db1_default_Mat!P4*Weighting!R16+TUM_db1_default_Mat!Q4*Weighting!R17</f>
        <v>0.285061863469593</v>
      </c>
      <c r="S4" s="6">
        <f>+TUM_db1_default_Mat!B4*Weighting!S2+TUM_db1_default_Mat!C4*Weighting!S3+TUM_db1_default_Mat!D4*Weighting!S4+TUM_db1_default_Mat!E4*Weighting!S5+TUM_db1_default_Mat!F4*Weighting!S6+TUM_db1_default_Mat!G4*Weighting!S7+TUM_db1_default_Mat!H4*Weighting!S8+TUM_db1_default_Mat!I4*Weighting!S9+TUM_db1_default_Mat!J4*Weighting!S10+TUM_db1_default_Mat!K4*Weighting!S11+TUM_db1_default_Mat!L4*Weighting!S12+TUM_db1_default_Mat!M4*Weighting!S13+TUM_db1_default_Mat!N4*Weighting!S14+TUM_db1_default_Mat!O4*Weighting!S15+TUM_db1_default_Mat!P4*Weighting!S16+TUM_db1_default_Mat!Q4*Weighting!S17</f>
        <v>0.32894293019255377</v>
      </c>
      <c r="T4" s="6">
        <f>+TUM_db1_default_Mat!B4*Weighting!T2+TUM_db1_default_Mat!C4*Weighting!T3+TUM_db1_default_Mat!D4*Weighting!T4+TUM_db1_default_Mat!E4*Weighting!T5+TUM_db1_default_Mat!F4*Weighting!T6+TUM_db1_default_Mat!G4*Weighting!T7+TUM_db1_default_Mat!H4*Weighting!T8+TUM_db1_default_Mat!I4*Weighting!T9+TUM_db1_default_Mat!J4*Weighting!T10+TUM_db1_default_Mat!K4*Weighting!T11+TUM_db1_default_Mat!L4*Weighting!T12+TUM_db1_default_Mat!M4*Weighting!T13+TUM_db1_default_Mat!N4*Weighting!T14+TUM_db1_default_Mat!O4*Weighting!T15+TUM_db1_default_Mat!P4*Weighting!T16+TUM_db1_default_Mat!Q4*Weighting!T17</f>
        <v>0.18269031772397262</v>
      </c>
      <c r="U4" s="6">
        <f>+TUM_db1_default_Mat!B4*Weighting!U2+TUM_db1_default_Mat!C4*Weighting!U3+TUM_db1_default_Mat!D4*Weighting!U4+TUM_db1_default_Mat!E4*Weighting!U5+TUM_db1_default_Mat!F4*Weighting!U6+TUM_db1_default_Mat!G4*Weighting!U7+TUM_db1_default_Mat!H4*Weighting!U8+TUM_db1_default_Mat!I4*Weighting!U9+TUM_db1_default_Mat!J4*Weighting!U10+TUM_db1_default_Mat!K4*Weighting!U11+TUM_db1_default_Mat!L4*Weighting!U12+TUM_db1_default_Mat!M4*Weighting!U13+TUM_db1_default_Mat!N4*Weighting!U14+TUM_db1_default_Mat!O4*Weighting!U15+TUM_db1_default_Mat!P4*Weighting!U16+TUM_db1_default_Mat!Q4*Weighting!U17</f>
        <v>4.6653442195361092E-2</v>
      </c>
      <c r="V4" s="6">
        <f>+TUM_db1_default_Mat!B4*Weighting!V2+TUM_db1_default_Mat!C4*Weighting!V3+TUM_db1_default_Mat!D4*Weighting!V4+TUM_db1_default_Mat!E4*Weighting!V5+TUM_db1_default_Mat!F4*Weighting!V6+TUM_db1_default_Mat!G4*Weighting!V7+TUM_db1_default_Mat!H4*Weighting!V8+TUM_db1_default_Mat!I4*Weighting!V9+TUM_db1_default_Mat!J4*Weighting!V10+TUM_db1_default_Mat!K4*Weighting!V11+TUM_db1_default_Mat!L4*Weighting!V12+TUM_db1_default_Mat!M4*Weighting!V13+TUM_db1_default_Mat!N4*Weighting!V14+TUM_db1_default_Mat!O4*Weighting!V15+TUM_db1_default_Mat!P4*Weighting!V16+TUM_db1_default_Mat!Q4*Weighting!V17</f>
        <v>0.10408691857469268</v>
      </c>
      <c r="W4" s="6">
        <f>+TUM_db1_default_Mat!B4*Weighting!W2+TUM_db1_default_Mat!C4*Weighting!W3+TUM_db1_default_Mat!D4*Weighting!W4+TUM_db1_default_Mat!E4*Weighting!W5+TUM_db1_default_Mat!F4*Weighting!W6+TUM_db1_default_Mat!G4*Weighting!W7+TUM_db1_default_Mat!H4*Weighting!W8+TUM_db1_default_Mat!I4*Weighting!W9+TUM_db1_default_Mat!J4*Weighting!W10+TUM_db1_default_Mat!K4*Weighting!W11+TUM_db1_default_Mat!L4*Weighting!W12+TUM_db1_default_Mat!M4*Weighting!W13+TUM_db1_default_Mat!N4*Weighting!W14+TUM_db1_default_Mat!O4*Weighting!W15+TUM_db1_default_Mat!P4*Weighting!W16+TUM_db1_default_Mat!Q4*Weighting!W17</f>
        <v>0.17949350143149628</v>
      </c>
      <c r="X4" s="6">
        <f>+TUM_db1_default_Mat!B4*Weighting!X2+TUM_db1_default_Mat!C4*Weighting!X3+TUM_db1_default_Mat!D4*Weighting!X4+TUM_db1_default_Mat!E4*Weighting!X5+TUM_db1_default_Mat!F4*Weighting!X6+TUM_db1_default_Mat!G4*Weighting!X7+TUM_db1_default_Mat!H4*Weighting!X8+TUM_db1_default_Mat!I4*Weighting!X9+TUM_db1_default_Mat!J4*Weighting!X10+TUM_db1_default_Mat!K4*Weighting!X11+TUM_db1_default_Mat!L4*Weighting!X12+TUM_db1_default_Mat!M4*Weighting!X13+TUM_db1_default_Mat!N4*Weighting!X14+TUM_db1_default_Mat!O4*Weighting!X15+TUM_db1_default_Mat!P4*Weighting!X16+TUM_db1_default_Mat!Q4*Weighting!X17</f>
        <v>4.3838113115466225E-2</v>
      </c>
      <c r="Y4" s="6">
        <f>+TUM_db1_default_Mat!B4*Weighting!Y2+TUM_db1_default_Mat!C4*Weighting!Y3+TUM_db1_default_Mat!D4*Weighting!Y4+TUM_db1_default_Mat!E4*Weighting!Y5+TUM_db1_default_Mat!F4*Weighting!Y6+TUM_db1_default_Mat!G4*Weighting!Y7+TUM_db1_default_Mat!H4*Weighting!Y8+TUM_db1_default_Mat!I4*Weighting!Y9+TUM_db1_default_Mat!J4*Weighting!Y10+TUM_db1_default_Mat!K4*Weighting!Y11+TUM_db1_default_Mat!L4*Weighting!Y12+TUM_db1_default_Mat!M4*Weighting!Y13+TUM_db1_default_Mat!N4*Weighting!Y14+TUM_db1_default_Mat!O4*Weighting!Y15+TUM_db1_default_Mat!P4*Weighting!Y16+TUM_db1_default_Mat!Q4*Weighting!Y17</f>
        <v>5.5307009768255429E-2</v>
      </c>
      <c r="Z4" s="6">
        <f>+TUM_db1_default_Mat!B4*Weighting!Z2+TUM_db1_default_Mat!C4*Weighting!Z3+TUM_db1_default_Mat!D4*Weighting!Z4+TUM_db1_default_Mat!E4*Weighting!Z5+TUM_db1_default_Mat!F4*Weighting!Z6+TUM_db1_default_Mat!G4*Weighting!Z7+TUM_db1_default_Mat!H4*Weighting!Z8+TUM_db1_default_Mat!I4*Weighting!Z9+TUM_db1_default_Mat!J4*Weighting!Z10+TUM_db1_default_Mat!K4*Weighting!Z11+TUM_db1_default_Mat!L4*Weighting!Z12+TUM_db1_default_Mat!M4*Weighting!Z13+TUM_db1_default_Mat!N4*Weighting!Z14+TUM_db1_default_Mat!O4*Weighting!Z15+TUM_db1_default_Mat!P4*Weighting!Z16+TUM_db1_default_Mat!Q4*Weighting!Z17</f>
        <v>5.6977824364237963E-2</v>
      </c>
      <c r="AA4" s="6">
        <f>+TUM_db1_default_Mat!B4*Weighting!AA2+TUM_db1_default_Mat!C4*Weighting!AA3+TUM_db1_default_Mat!D4*Weighting!AA4+TUM_db1_default_Mat!E4*Weighting!AA5+TUM_db1_default_Mat!F4*Weighting!AA6+TUM_db1_default_Mat!G4*Weighting!AA7+TUM_db1_default_Mat!H4*Weighting!AA8+TUM_db1_default_Mat!I4*Weighting!AA9+TUM_db1_default_Mat!J4*Weighting!AA10+TUM_db1_default_Mat!K4*Weighting!AA11+TUM_db1_default_Mat!L4*Weighting!AA12+TUM_db1_default_Mat!M4*Weighting!AA13+TUM_db1_default_Mat!N4*Weighting!AA14+TUM_db1_default_Mat!O4*Weighting!AA15+TUM_db1_default_Mat!P4*Weighting!AA16+TUM_db1_default_Mat!Q4*Weighting!AA17</f>
        <v>1.9938182441367227</v>
      </c>
    </row>
    <row r="5" spans="1:27" x14ac:dyDescent="0.35">
      <c r="A5" s="5" t="s">
        <v>4</v>
      </c>
      <c r="B5" s="6">
        <f ca="1">+TUM_db1_default_Mat!B5*Weighting!B2+TUM_db1_default_Mat!C5*Weighting!B3+TUM_db1_default_Mat!D5*Weighting!B4+TUM_db1_default_Mat!E5*Weighting!B5+TUM_db1_default_Mat!F5*Weighting!B6+TUM_db1_default_Mat!G5*Weighting!B7+TUM_db1_default_Mat!H5*Weighting!B8+TUM_db1_default_Mat!I5*Weighting!B9+TUM_db1_default_Mat!J5*Weighting!B10+TUM_db1_default_Mat!K5*Weighting!B11+TUM_db1_default_Mat!L5*Weighting!B12+TUM_db1_default_Mat!M5*Weighting!B13+TUM_db1_default_Mat!N5*Weighting!B14+TUM_db1_default_Mat!O5*Weighting!B15+TUM_db1_default_Mat!P5*Weighting!B16+TUM_db1_default_Mat!Q5*Weighting!B17</f>
        <v>0.96268826892375936</v>
      </c>
      <c r="C5" s="6">
        <f ca="1">+TUM_db1_default_Mat!B5*Weighting!C2+TUM_db1_default_Mat!C5*Weighting!C3+TUM_db1_default_Mat!D5*Weighting!C4+TUM_db1_default_Mat!E5*Weighting!C5+TUM_db1_default_Mat!F5*Weighting!C6+TUM_db1_default_Mat!G5*Weighting!C7+TUM_db1_default_Mat!H5*Weighting!C8+TUM_db1_default_Mat!I5*Weighting!C9+TUM_db1_default_Mat!J5*Weighting!C10+TUM_db1_default_Mat!K5*Weighting!C11+TUM_db1_default_Mat!L5*Weighting!C12+TUM_db1_default_Mat!M5*Weighting!C13+TUM_db1_default_Mat!N5*Weighting!C14+TUM_db1_default_Mat!O5*Weighting!C15+TUM_db1_default_Mat!P5*Weighting!C16+TUM_db1_default_Mat!Q5*Weighting!C17</f>
        <v>0.6782299935684396</v>
      </c>
      <c r="D5" s="6">
        <f ca="1">+TUM_db1_default_Mat!B5*Weighting!D2+TUM_db1_default_Mat!C5*Weighting!D3+TUM_db1_default_Mat!D5*Weighting!D4+TUM_db1_default_Mat!E5*Weighting!D5+TUM_db1_default_Mat!F5*Weighting!D6+TUM_db1_default_Mat!G5*Weighting!D7+TUM_db1_default_Mat!H5*Weighting!D8+TUM_db1_default_Mat!I5*Weighting!D9+TUM_db1_default_Mat!J5*Weighting!D10+TUM_db1_default_Mat!K5*Weighting!D11+TUM_db1_default_Mat!L5*Weighting!D12+TUM_db1_default_Mat!M5*Weighting!D13+TUM_db1_default_Mat!N5*Weighting!D14+TUM_db1_default_Mat!O5*Weighting!D15+TUM_db1_default_Mat!P5*Weighting!D16+TUM_db1_default_Mat!Q5*Weighting!D17</f>
        <v>0.94653511186736428</v>
      </c>
      <c r="E5" s="6">
        <f ca="1">+TUM_db1_default_Mat!B5*Weighting!E2+TUM_db1_default_Mat!C5*Weighting!E3+TUM_db1_default_Mat!D5*Weighting!E4+TUM_db1_default_Mat!E5*Weighting!E5+TUM_db1_default_Mat!F5*Weighting!E6+TUM_db1_default_Mat!G5*Weighting!E7+TUM_db1_default_Mat!H5*Weighting!E8+TUM_db1_default_Mat!I5*Weighting!E9+TUM_db1_default_Mat!J5*Weighting!E10+TUM_db1_default_Mat!K5*Weighting!E11+TUM_db1_default_Mat!L5*Weighting!E12+TUM_db1_default_Mat!M5*Weighting!E13+TUM_db1_default_Mat!N5*Weighting!E14+TUM_db1_default_Mat!O5*Weighting!E15+TUM_db1_default_Mat!P5*Weighting!E16+TUM_db1_default_Mat!Q5*Weighting!E17</f>
        <v>0.32903989110697451</v>
      </c>
      <c r="F5" s="6">
        <f ca="1">+TUM_db1_default_Mat!B5*Weighting!F2+TUM_db1_default_Mat!C5*Weighting!F3+TUM_db1_default_Mat!D5*Weighting!F4+TUM_db1_default_Mat!E5*Weighting!F5+TUM_db1_default_Mat!F5*Weighting!F6+TUM_db1_default_Mat!G5*Weighting!F7+TUM_db1_default_Mat!H5*Weighting!F8+TUM_db1_default_Mat!I5*Weighting!F9+TUM_db1_default_Mat!J5*Weighting!F10+TUM_db1_default_Mat!K5*Weighting!F11+TUM_db1_default_Mat!L5*Weighting!F12+TUM_db1_default_Mat!M5*Weighting!F13+TUM_db1_default_Mat!N5*Weighting!F14+TUM_db1_default_Mat!O5*Weighting!F15+TUM_db1_default_Mat!P5*Weighting!F16+TUM_db1_default_Mat!Q5*Weighting!F17</f>
        <v>0.80102140197977523</v>
      </c>
      <c r="G5" s="6">
        <f>+TUM_db1_default_Mat!B5*Weighting!G2+TUM_db1_default_Mat!C5*Weighting!G3+TUM_db1_default_Mat!D5*Weighting!G4+TUM_db1_default_Mat!E5*Weighting!G5+TUM_db1_default_Mat!F5*Weighting!G6+TUM_db1_default_Mat!G5*Weighting!G7+TUM_db1_default_Mat!H5*Weighting!G8+TUM_db1_default_Mat!I5*Weighting!G9+TUM_db1_default_Mat!J5*Weighting!G10+TUM_db1_default_Mat!K5*Weighting!G11+TUM_db1_default_Mat!L5*Weighting!G12+TUM_db1_default_Mat!M5*Weighting!G13+TUM_db1_default_Mat!N5*Weighting!G14+TUM_db1_default_Mat!O5*Weighting!G15+TUM_db1_default_Mat!P5*Weighting!G16+TUM_db1_default_Mat!Q5*Weighting!G17</f>
        <v>0.49835941610670642</v>
      </c>
      <c r="H5" s="6">
        <f>+TUM_db1_default_Mat!B5*Weighting!H2+TUM_db1_default_Mat!C5*Weighting!H3+TUM_db1_default_Mat!D5*Weighting!H4+TUM_db1_default_Mat!E5*Weighting!H5+TUM_db1_default_Mat!F5*Weighting!H6+TUM_db1_default_Mat!G5*Weighting!H7+TUM_db1_default_Mat!H5*Weighting!H8+TUM_db1_default_Mat!I5*Weighting!H9+TUM_db1_default_Mat!J5*Weighting!H10+TUM_db1_default_Mat!K5*Weighting!H11+TUM_db1_default_Mat!L5*Weighting!H12+TUM_db1_default_Mat!M5*Weighting!H13+TUM_db1_default_Mat!N5*Weighting!H14+TUM_db1_default_Mat!O5*Weighting!H15+TUM_db1_default_Mat!P5*Weighting!H16+TUM_db1_default_Mat!Q5*Weighting!H17</f>
        <v>0.50583617626479283</v>
      </c>
      <c r="I5" s="6">
        <f>+TUM_db1_default_Mat!B5*Weighting!I2+TUM_db1_default_Mat!C5*Weighting!I3+TUM_db1_default_Mat!D5*Weighting!I4+TUM_db1_default_Mat!E5*Weighting!I5+TUM_db1_default_Mat!F5*Weighting!I6+TUM_db1_default_Mat!G5*Weighting!I7+TUM_db1_default_Mat!H5*Weighting!I8+TUM_db1_default_Mat!I5*Weighting!I9+TUM_db1_default_Mat!J5*Weighting!I10+TUM_db1_default_Mat!K5*Weighting!I11+TUM_db1_default_Mat!L5*Weighting!I12+TUM_db1_default_Mat!M5*Weighting!I13+TUM_db1_default_Mat!N5*Weighting!I14+TUM_db1_default_Mat!O5*Weighting!I15+TUM_db1_default_Mat!P5*Weighting!I16+TUM_db1_default_Mat!Q5*Weighting!I17</f>
        <v>0.49415257274228841</v>
      </c>
      <c r="J5" s="6">
        <f>+TUM_db1_default_Mat!B5*Weighting!J2+TUM_db1_default_Mat!C5*Weighting!J3+TUM_db1_default_Mat!D5*Weighting!J4+TUM_db1_default_Mat!E5*Weighting!J5+TUM_db1_default_Mat!F5*Weighting!J6+TUM_db1_default_Mat!G5*Weighting!J7+TUM_db1_default_Mat!H5*Weighting!J8+TUM_db1_default_Mat!I5*Weighting!J9+TUM_db1_default_Mat!J5*Weighting!J10+TUM_db1_default_Mat!K5*Weighting!J11+TUM_db1_default_Mat!L5*Weighting!J12+TUM_db1_default_Mat!M5*Weighting!J13+TUM_db1_default_Mat!N5*Weighting!J14+TUM_db1_default_Mat!O5*Weighting!J15+TUM_db1_default_Mat!P5*Weighting!J16+TUM_db1_default_Mat!Q5*Weighting!J17</f>
        <v>0.31145678468315963</v>
      </c>
      <c r="K5" s="6">
        <f>+TUM_db1_default_Mat!B5*Weighting!K2+TUM_db1_default_Mat!C5*Weighting!K3+TUM_db1_default_Mat!D5*Weighting!K4+TUM_db1_default_Mat!E5*Weighting!K5+TUM_db1_default_Mat!F5*Weighting!K6+TUM_db1_default_Mat!G5*Weighting!K7+TUM_db1_default_Mat!H5*Weighting!K8+TUM_db1_default_Mat!I5*Weighting!K9+TUM_db1_default_Mat!J5*Weighting!K10+TUM_db1_default_Mat!K5*Weighting!K11+TUM_db1_default_Mat!L5*Weighting!K12+TUM_db1_default_Mat!M5*Weighting!K13+TUM_db1_default_Mat!N5*Weighting!K14+TUM_db1_default_Mat!O5*Weighting!K15+TUM_db1_default_Mat!P5*Weighting!K16+TUM_db1_default_Mat!Q5*Weighting!K17</f>
        <v>0.45940258664975953</v>
      </c>
      <c r="L5" s="6">
        <f>+TUM_db1_default_Mat!B5*Weighting!L2+TUM_db1_default_Mat!C5*Weighting!L3+TUM_db1_default_Mat!D5*Weighting!L4+TUM_db1_default_Mat!E5*Weighting!L5+TUM_db1_default_Mat!F5*Weighting!L6+TUM_db1_default_Mat!G5*Weighting!L7+TUM_db1_default_Mat!H5*Weighting!L8+TUM_db1_default_Mat!I5*Weighting!L9+TUM_db1_default_Mat!J5*Weighting!L10+TUM_db1_default_Mat!K5*Weighting!L11+TUM_db1_default_Mat!L5*Weighting!L12+TUM_db1_default_Mat!M5*Weighting!L13+TUM_db1_default_Mat!N5*Weighting!L14+TUM_db1_default_Mat!O5*Weighting!L15+TUM_db1_default_Mat!P5*Weighting!L16+TUM_db1_default_Mat!Q5*Weighting!L17</f>
        <v>0.3190304390812877</v>
      </c>
      <c r="M5" s="6">
        <f>+TUM_db1_default_Mat!B5*Weighting!M2+TUM_db1_default_Mat!C5*Weighting!M3+TUM_db1_default_Mat!D5*Weighting!M4+TUM_db1_default_Mat!E5*Weighting!M5+TUM_db1_default_Mat!F5*Weighting!M6+TUM_db1_default_Mat!G5*Weighting!M7+TUM_db1_default_Mat!H5*Weighting!M8+TUM_db1_default_Mat!I5*Weighting!M9+TUM_db1_default_Mat!J5*Weighting!M10+TUM_db1_default_Mat!K5*Weighting!M11+TUM_db1_default_Mat!L5*Weighting!M12+TUM_db1_default_Mat!M5*Weighting!M13+TUM_db1_default_Mat!N5*Weighting!M14+TUM_db1_default_Mat!O5*Weighting!M15+TUM_db1_default_Mat!P5*Weighting!M16+TUM_db1_default_Mat!Q5*Weighting!M17</f>
        <v>0.13287957728042596</v>
      </c>
      <c r="N5" s="6">
        <f>+TUM_db1_default_Mat!B5*Weighting!N2+TUM_db1_default_Mat!C5*Weighting!N3+TUM_db1_default_Mat!D5*Weighting!N4+TUM_db1_default_Mat!E5*Weighting!N5+TUM_db1_default_Mat!F5*Weighting!N6+TUM_db1_default_Mat!G5*Weighting!N7+TUM_db1_default_Mat!H5*Weighting!N8+TUM_db1_default_Mat!I5*Weighting!N9+TUM_db1_default_Mat!J5*Weighting!N10+TUM_db1_default_Mat!K5*Weighting!N11+TUM_db1_default_Mat!L5*Weighting!N12+TUM_db1_default_Mat!M5*Weighting!N13+TUM_db1_default_Mat!N5*Weighting!N14+TUM_db1_default_Mat!O5*Weighting!N15+TUM_db1_default_Mat!P5*Weighting!N16+TUM_db1_default_Mat!Q5*Weighting!N17</f>
        <v>1.6969019265840364</v>
      </c>
      <c r="O5" s="6">
        <f>+TUM_db1_default_Mat!B5*Weighting!O2+TUM_db1_default_Mat!C5*Weighting!O3+TUM_db1_default_Mat!D5*Weighting!O4+TUM_db1_default_Mat!E5*Weighting!O5+TUM_db1_default_Mat!F5*Weighting!O6+TUM_db1_default_Mat!G5*Weighting!O7+TUM_db1_default_Mat!H5*Weighting!O8+TUM_db1_default_Mat!I5*Weighting!O9+TUM_db1_default_Mat!J5*Weighting!O10+TUM_db1_default_Mat!K5*Weighting!O11+TUM_db1_default_Mat!L5*Weighting!O12+TUM_db1_default_Mat!M5*Weighting!O13+TUM_db1_default_Mat!N5*Weighting!O14+TUM_db1_default_Mat!O5*Weighting!O15+TUM_db1_default_Mat!P5*Weighting!O16+TUM_db1_default_Mat!Q5*Weighting!O17</f>
        <v>0.44898662107706849</v>
      </c>
      <c r="P5" s="6">
        <f>+TUM_db1_default_Mat!B5*Weighting!P2+TUM_db1_default_Mat!C5*Weighting!P3+TUM_db1_default_Mat!D5*Weighting!P4+TUM_db1_default_Mat!E5*Weighting!P5+TUM_db1_default_Mat!F5*Weighting!P6+TUM_db1_default_Mat!G5*Weighting!P7+TUM_db1_default_Mat!H5*Weighting!P8+TUM_db1_default_Mat!I5*Weighting!P9+TUM_db1_default_Mat!J5*Weighting!P10+TUM_db1_default_Mat!K5*Weighting!P11+TUM_db1_default_Mat!L5*Weighting!P12+TUM_db1_default_Mat!M5*Weighting!P13+TUM_db1_default_Mat!N5*Weighting!P14+TUM_db1_default_Mat!O5*Weighting!P15+TUM_db1_default_Mat!P5*Weighting!P16+TUM_db1_default_Mat!Q5*Weighting!P17</f>
        <v>0.25367685059025202</v>
      </c>
      <c r="Q5" s="6">
        <f>+TUM_db1_default_Mat!B5*Weighting!Q2+TUM_db1_default_Mat!C5*Weighting!Q3+TUM_db1_default_Mat!D5*Weighting!Q4+TUM_db1_default_Mat!E5*Weighting!Q5+TUM_db1_default_Mat!F5*Weighting!Q6+TUM_db1_default_Mat!G5*Weighting!Q7+TUM_db1_default_Mat!H5*Weighting!Q8+TUM_db1_default_Mat!I5*Weighting!Q9+TUM_db1_default_Mat!J5*Weighting!Q10+TUM_db1_default_Mat!K5*Weighting!Q11+TUM_db1_default_Mat!L5*Weighting!Q12+TUM_db1_default_Mat!M5*Weighting!Q13+TUM_db1_default_Mat!N5*Weighting!Q14+TUM_db1_default_Mat!O5*Weighting!Q15+TUM_db1_default_Mat!P5*Weighting!Q16+TUM_db1_default_Mat!Q5*Weighting!Q17</f>
        <v>0.20696999563570431</v>
      </c>
      <c r="R5" s="6">
        <f>+TUM_db1_default_Mat!B5*Weighting!R2+TUM_db1_default_Mat!C5*Weighting!R3+TUM_db1_default_Mat!D5*Weighting!R4+TUM_db1_default_Mat!E5*Weighting!R5+TUM_db1_default_Mat!F5*Weighting!R6+TUM_db1_default_Mat!G5*Weighting!R7+TUM_db1_default_Mat!H5*Weighting!R8+TUM_db1_default_Mat!I5*Weighting!R9+TUM_db1_default_Mat!J5*Weighting!R10+TUM_db1_default_Mat!K5*Weighting!R11+TUM_db1_default_Mat!L5*Weighting!R12+TUM_db1_default_Mat!M5*Weighting!R13+TUM_db1_default_Mat!N5*Weighting!R14+TUM_db1_default_Mat!O5*Weighting!R15+TUM_db1_default_Mat!P5*Weighting!R16+TUM_db1_default_Mat!Q5*Weighting!R17</f>
        <v>0.42759279520438953</v>
      </c>
      <c r="S5" s="6">
        <f>+TUM_db1_default_Mat!B5*Weighting!S2+TUM_db1_default_Mat!C5*Weighting!S3+TUM_db1_default_Mat!D5*Weighting!S4+TUM_db1_default_Mat!E5*Weighting!S5+TUM_db1_default_Mat!F5*Weighting!S6+TUM_db1_default_Mat!G5*Weighting!S7+TUM_db1_default_Mat!H5*Weighting!S8+TUM_db1_default_Mat!I5*Weighting!S9+TUM_db1_default_Mat!J5*Weighting!S10+TUM_db1_default_Mat!K5*Weighting!S11+TUM_db1_default_Mat!L5*Weighting!S12+TUM_db1_default_Mat!M5*Weighting!S13+TUM_db1_default_Mat!N5*Weighting!S14+TUM_db1_default_Mat!O5*Weighting!S15+TUM_db1_default_Mat!P5*Weighting!S16+TUM_db1_default_Mat!Q5*Weighting!S17</f>
        <v>0.49341439528883074</v>
      </c>
      <c r="T5" s="6">
        <f>+TUM_db1_default_Mat!B5*Weighting!T2+TUM_db1_default_Mat!C5*Weighting!T3+TUM_db1_default_Mat!D5*Weighting!T4+TUM_db1_default_Mat!E5*Weighting!T5+TUM_db1_default_Mat!F5*Weighting!T6+TUM_db1_default_Mat!G5*Weighting!T7+TUM_db1_default_Mat!H5*Weighting!T8+TUM_db1_default_Mat!I5*Weighting!T9+TUM_db1_default_Mat!J5*Weighting!T10+TUM_db1_default_Mat!K5*Weighting!T11+TUM_db1_default_Mat!L5*Weighting!T12+TUM_db1_default_Mat!M5*Weighting!T13+TUM_db1_default_Mat!N5*Weighting!T14+TUM_db1_default_Mat!O5*Weighting!T15+TUM_db1_default_Mat!P5*Weighting!T16+TUM_db1_default_Mat!Q5*Weighting!T17</f>
        <v>0.27403547658595895</v>
      </c>
      <c r="U5" s="6">
        <f>+TUM_db1_default_Mat!B5*Weighting!U2+TUM_db1_default_Mat!C5*Weighting!U3+TUM_db1_default_Mat!D5*Weighting!U4+TUM_db1_default_Mat!E5*Weighting!U5+TUM_db1_default_Mat!F5*Weighting!U6+TUM_db1_default_Mat!G5*Weighting!U7+TUM_db1_default_Mat!H5*Weighting!U8+TUM_db1_default_Mat!I5*Weighting!U9+TUM_db1_default_Mat!J5*Weighting!U10+TUM_db1_default_Mat!K5*Weighting!U11+TUM_db1_default_Mat!L5*Weighting!U12+TUM_db1_default_Mat!M5*Weighting!U13+TUM_db1_default_Mat!N5*Weighting!U14+TUM_db1_default_Mat!O5*Weighting!U15+TUM_db1_default_Mat!P5*Weighting!U16+TUM_db1_default_Mat!Q5*Weighting!U17</f>
        <v>6.9980163293041645E-2</v>
      </c>
      <c r="V5" s="6">
        <f>+TUM_db1_default_Mat!B5*Weighting!V2+TUM_db1_default_Mat!C5*Weighting!V3+TUM_db1_default_Mat!D5*Weighting!V4+TUM_db1_default_Mat!E5*Weighting!V5+TUM_db1_default_Mat!F5*Weighting!V6+TUM_db1_default_Mat!G5*Weighting!V7+TUM_db1_default_Mat!H5*Weighting!V8+TUM_db1_default_Mat!I5*Weighting!V9+TUM_db1_default_Mat!J5*Weighting!V10+TUM_db1_default_Mat!K5*Weighting!V11+TUM_db1_default_Mat!L5*Weighting!V12+TUM_db1_default_Mat!M5*Weighting!V13+TUM_db1_default_Mat!N5*Weighting!V14+TUM_db1_default_Mat!O5*Weighting!V15+TUM_db1_default_Mat!P5*Weighting!V16+TUM_db1_default_Mat!Q5*Weighting!V17</f>
        <v>0.15613037786203907</v>
      </c>
      <c r="W5" s="6">
        <f>+TUM_db1_default_Mat!B5*Weighting!W2+TUM_db1_default_Mat!C5*Weighting!W3+TUM_db1_default_Mat!D5*Weighting!W4+TUM_db1_default_Mat!E5*Weighting!W5+TUM_db1_default_Mat!F5*Weighting!W6+TUM_db1_default_Mat!G5*Weighting!W7+TUM_db1_default_Mat!H5*Weighting!W8+TUM_db1_default_Mat!I5*Weighting!W9+TUM_db1_default_Mat!J5*Weighting!W10+TUM_db1_default_Mat!K5*Weighting!W11+TUM_db1_default_Mat!L5*Weighting!W12+TUM_db1_default_Mat!M5*Weighting!W13+TUM_db1_default_Mat!N5*Weighting!W14+TUM_db1_default_Mat!O5*Weighting!W15+TUM_db1_default_Mat!P5*Weighting!W16+TUM_db1_default_Mat!Q5*Weighting!W17</f>
        <v>0.26924025214724445</v>
      </c>
      <c r="X5" s="6">
        <f>+TUM_db1_default_Mat!B5*Weighting!X2+TUM_db1_default_Mat!C5*Weighting!X3+TUM_db1_default_Mat!D5*Weighting!X4+TUM_db1_default_Mat!E5*Weighting!X5+TUM_db1_default_Mat!F5*Weighting!X6+TUM_db1_default_Mat!G5*Weighting!X7+TUM_db1_default_Mat!H5*Weighting!X8+TUM_db1_default_Mat!I5*Weighting!X9+TUM_db1_default_Mat!J5*Weighting!X10+TUM_db1_default_Mat!K5*Weighting!X11+TUM_db1_default_Mat!L5*Weighting!X12+TUM_db1_default_Mat!M5*Weighting!X13+TUM_db1_default_Mat!N5*Weighting!X14+TUM_db1_default_Mat!O5*Weighting!X15+TUM_db1_default_Mat!P5*Weighting!X16+TUM_db1_default_Mat!Q5*Weighting!X17</f>
        <v>6.5757169673199348E-2</v>
      </c>
      <c r="Y5" s="6">
        <f>+TUM_db1_default_Mat!B5*Weighting!Y2+TUM_db1_default_Mat!C5*Weighting!Y3+TUM_db1_default_Mat!D5*Weighting!Y4+TUM_db1_default_Mat!E5*Weighting!Y5+TUM_db1_default_Mat!F5*Weighting!Y6+TUM_db1_default_Mat!G5*Weighting!Y7+TUM_db1_default_Mat!H5*Weighting!Y8+TUM_db1_default_Mat!I5*Weighting!Y9+TUM_db1_default_Mat!J5*Weighting!Y10+TUM_db1_default_Mat!K5*Weighting!Y11+TUM_db1_default_Mat!L5*Weighting!Y12+TUM_db1_default_Mat!M5*Weighting!Y13+TUM_db1_default_Mat!N5*Weighting!Y14+TUM_db1_default_Mat!O5*Weighting!Y15+TUM_db1_default_Mat!P5*Weighting!Y16+TUM_db1_default_Mat!Q5*Weighting!Y17</f>
        <v>8.2960514652383147E-2</v>
      </c>
      <c r="Z5" s="6">
        <f>+TUM_db1_default_Mat!B5*Weighting!Z2+TUM_db1_default_Mat!C5*Weighting!Z3+TUM_db1_default_Mat!D5*Weighting!Z4+TUM_db1_default_Mat!E5*Weighting!Z5+TUM_db1_default_Mat!F5*Weighting!Z6+TUM_db1_default_Mat!G5*Weighting!Z7+TUM_db1_default_Mat!H5*Weighting!Z8+TUM_db1_default_Mat!I5*Weighting!Z9+TUM_db1_default_Mat!J5*Weighting!Z10+TUM_db1_default_Mat!K5*Weighting!Z11+TUM_db1_default_Mat!L5*Weighting!Z12+TUM_db1_default_Mat!M5*Weighting!Z13+TUM_db1_default_Mat!N5*Weighting!Z14+TUM_db1_default_Mat!O5*Weighting!Z15+TUM_db1_default_Mat!P5*Weighting!Z16+TUM_db1_default_Mat!Q5*Weighting!Z17</f>
        <v>8.5466736546356947E-2</v>
      </c>
      <c r="AA5" s="6">
        <f>+TUM_db1_default_Mat!B5*Weighting!AA2+TUM_db1_default_Mat!C5*Weighting!AA3+TUM_db1_default_Mat!D5*Weighting!AA4+TUM_db1_default_Mat!E5*Weighting!AA5+TUM_db1_default_Mat!F5*Weighting!AA6+TUM_db1_default_Mat!G5*Weighting!AA7+TUM_db1_default_Mat!H5*Weighting!AA8+TUM_db1_default_Mat!I5*Weighting!AA9+TUM_db1_default_Mat!J5*Weighting!AA10+TUM_db1_default_Mat!K5*Weighting!AA11+TUM_db1_default_Mat!L5*Weighting!AA12+TUM_db1_default_Mat!M5*Weighting!AA13+TUM_db1_default_Mat!N5*Weighting!AA14+TUM_db1_default_Mat!O5*Weighting!AA15+TUM_db1_default_Mat!P5*Weighting!AA16+TUM_db1_default_Mat!Q5*Weighting!AA17</f>
        <v>2.9907273662050846</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b1_S1_Treatm!B2*Weighting!B2+TUM_db1_S1_Treatm!C2*Weighting!B3+TUM_db1_S1_Treatm!D2*Weighting!B4+TUM_db1_S1_Treatm!E2*Weighting!B5+TUM_db1_S1_Treatm!F2*Weighting!B6+TUM_db1_S1_Treatm!G2*Weighting!B7+TUM_db1_S1_Treatm!H2*Weighting!B8+TUM_db1_S1_Treatm!I2*Weighting!B9+TUM_db1_S1_Treatm!J2*Weighting!B10+TUM_db1_S1_Treatm!K2*Weighting!B11+TUM_db1_S1_Treatm!L2*Weighting!B12+TUM_db1_S1_Treatm!M2*Weighting!B13+TUM_db1_S1_Treatm!N2*Weighting!B14+TUM_db1_S1_Treatm!O2*Weighting!B15+TUM_db1_S1_Treatm!P2*Weighting!B16+TUM_db1_S1_Treatm!Q2*Weighting!B17</f>
        <v>0.5151051033627555</v>
      </c>
      <c r="C2" s="6">
        <f ca="1">+TUM_db1_S1_Treatm!B2*Weighting!C2+TUM_db1_S1_Treatm!C2*Weighting!C3+TUM_db1_S1_Treatm!D2*Weighting!C4+TUM_db1_S1_Treatm!E2*Weighting!C5+TUM_db1_S1_Treatm!F2*Weighting!C6+TUM_db1_S1_Treatm!G2*Weighting!C7+TUM_db1_S1_Treatm!H2*Weighting!C8+TUM_db1_S1_Treatm!I2*Weighting!C9+TUM_db1_S1_Treatm!J2*Weighting!C10+TUM_db1_S1_Treatm!K2*Weighting!C11+TUM_db1_S1_Treatm!L2*Weighting!C12+TUM_db1_S1_Treatm!M2*Weighting!C13+TUM_db1_S1_Treatm!N2*Weighting!C14+TUM_db1_S1_Treatm!O2*Weighting!C15+TUM_db1_S1_Treatm!P2*Weighting!C16+TUM_db1_S1_Treatm!Q2*Weighting!C17</f>
        <v>0.48496822639931497</v>
      </c>
      <c r="D2" s="6">
        <f ca="1">+TUM_db1_S1_Treatm!B2*Weighting!D2+TUM_db1_S1_Treatm!C2*Weighting!D3+TUM_db1_S1_Treatm!D2*Weighting!D4+TUM_db1_S1_Treatm!E2*Weighting!D5+TUM_db1_S1_Treatm!F2*Weighting!D6+TUM_db1_S1_Treatm!G2*Weighting!D7+TUM_db1_S1_Treatm!H2*Weighting!D8+TUM_db1_S1_Treatm!I2*Weighting!D9+TUM_db1_S1_Treatm!J2*Weighting!D10+TUM_db1_S1_Treatm!K2*Weighting!D11+TUM_db1_S1_Treatm!L2*Weighting!D12+TUM_db1_S1_Treatm!M2*Weighting!D13+TUM_db1_S1_Treatm!N2*Weighting!D14+TUM_db1_S1_Treatm!O2*Weighting!D15+TUM_db1_S1_Treatm!P2*Weighting!D16+TUM_db1_S1_Treatm!Q2*Weighting!D17</f>
        <v>0.51735403800776414</v>
      </c>
      <c r="E2" s="6">
        <f ca="1">+TUM_db1_S1_Treatm!B2*Weighting!E2+TUM_db1_S1_Treatm!C2*Weighting!E3+TUM_db1_S1_Treatm!D2*Weighting!E4+TUM_db1_S1_Treatm!E2*Weighting!E5+TUM_db1_S1_Treatm!F2*Weighting!E6+TUM_db1_S1_Treatm!G2*Weighting!E7+TUM_db1_S1_Treatm!H2*Weighting!E8+TUM_db1_S1_Treatm!I2*Weighting!E9+TUM_db1_S1_Treatm!J2*Weighting!E10+TUM_db1_S1_Treatm!K2*Weighting!E11+TUM_db1_S1_Treatm!L2*Weighting!E12+TUM_db1_S1_Treatm!M2*Weighting!E13+TUM_db1_S1_Treatm!N2*Weighting!E14+TUM_db1_S1_Treatm!O2*Weighting!E15+TUM_db1_S1_Treatm!P2*Weighting!E16+TUM_db1_S1_Treatm!Q2*Weighting!E17</f>
        <v>0.40841214164747436</v>
      </c>
      <c r="F2" s="6">
        <f ca="1">+TUM_db1_S1_Treatm!B2*Weighting!F2+TUM_db1_S1_Treatm!C2*Weighting!F3+TUM_db1_S1_Treatm!D2*Weighting!F4+TUM_db1_S1_Treatm!E2*Weighting!F5+TUM_db1_S1_Treatm!F2*Weighting!F6+TUM_db1_S1_Treatm!G2*Weighting!F7+TUM_db1_S1_Treatm!H2*Weighting!F8+TUM_db1_S1_Treatm!I2*Weighting!F9+TUM_db1_S1_Treatm!J2*Weighting!F10+TUM_db1_S1_Treatm!K2*Weighting!F11+TUM_db1_S1_Treatm!L2*Weighting!F12+TUM_db1_S1_Treatm!M2*Weighting!F13+TUM_db1_S1_Treatm!N2*Weighting!F14+TUM_db1_S1_Treatm!O2*Weighting!F15+TUM_db1_S1_Treatm!P2*Weighting!F16+TUM_db1_S1_Treatm!Q2*Weighting!F17</f>
        <v>0.49379954230187156</v>
      </c>
      <c r="G2" s="6">
        <f>+TUM_db1_S1_Treatm!B2*Weighting!G2+TUM_db1_S1_Treatm!C2*Weighting!G3+TUM_db1_S1_Treatm!D2*Weighting!G4+TUM_db1_S1_Treatm!E2*Weighting!G5+TUM_db1_S1_Treatm!F2*Weighting!G6+TUM_db1_S1_Treatm!G2*Weighting!G7+TUM_db1_S1_Treatm!H2*Weighting!G8+TUM_db1_S1_Treatm!I2*Weighting!G9+TUM_db1_S1_Treatm!J2*Weighting!G10+TUM_db1_S1_Treatm!K2*Weighting!G11+TUM_db1_S1_Treatm!L2*Weighting!G12+TUM_db1_S1_Treatm!M2*Weighting!G13+TUM_db1_S1_Treatm!N2*Weighting!G14+TUM_db1_S1_Treatm!O2*Weighting!G15+TUM_db1_S1_Treatm!P2*Weighting!G16+TUM_db1_S1_Treatm!Q2*Weighting!G17</f>
        <v>0.21523970973274548</v>
      </c>
      <c r="H2" s="6">
        <f>+TUM_db1_S1_Treatm!B2*Weighting!H2+TUM_db1_S1_Treatm!C2*Weighting!H3+TUM_db1_S1_Treatm!D2*Weighting!H4+TUM_db1_S1_Treatm!E2*Weighting!H5+TUM_db1_S1_Treatm!F2*Weighting!H6+TUM_db1_S1_Treatm!G2*Weighting!H7+TUM_db1_S1_Treatm!H2*Weighting!H8+TUM_db1_S1_Treatm!I2*Weighting!H9+TUM_db1_S1_Treatm!J2*Weighting!H10+TUM_db1_S1_Treatm!K2*Weighting!H11+TUM_db1_S1_Treatm!L2*Weighting!H12+TUM_db1_S1_Treatm!M2*Weighting!H13+TUM_db1_S1_Treatm!N2*Weighting!H14+TUM_db1_S1_Treatm!O2*Weighting!H15+TUM_db1_S1_Treatm!P2*Weighting!H16+TUM_db1_S1_Treatm!Q2*Weighting!H17</f>
        <v>0.26145286627075537</v>
      </c>
      <c r="I2" s="6">
        <f>+TUM_db1_S1_Treatm!B2*Weighting!I2+TUM_db1_S1_Treatm!C2*Weighting!I3+TUM_db1_S1_Treatm!D2*Weighting!I4+TUM_db1_S1_Treatm!E2*Weighting!I5+TUM_db1_S1_Treatm!F2*Weighting!I6+TUM_db1_S1_Treatm!G2*Weighting!I7+TUM_db1_S1_Treatm!H2*Weighting!I8+TUM_db1_S1_Treatm!I2*Weighting!I9+TUM_db1_S1_Treatm!J2*Weighting!I10+TUM_db1_S1_Treatm!K2*Weighting!I11+TUM_db1_S1_Treatm!L2*Weighting!I12+TUM_db1_S1_Treatm!M2*Weighting!I13+TUM_db1_S1_Treatm!N2*Weighting!I14+TUM_db1_S1_Treatm!O2*Weighting!I15+TUM_db1_S1_Treatm!P2*Weighting!I16+TUM_db1_S1_Treatm!Q2*Weighting!I17</f>
        <v>0.22041057910307729</v>
      </c>
      <c r="J2" s="6">
        <f>+TUM_db1_S1_Treatm!B2*Weighting!J2+TUM_db1_S1_Treatm!C2*Weighting!J3+TUM_db1_S1_Treatm!D2*Weighting!J4+TUM_db1_S1_Treatm!E2*Weighting!J5+TUM_db1_S1_Treatm!F2*Weighting!J6+TUM_db1_S1_Treatm!G2*Weighting!J7+TUM_db1_S1_Treatm!H2*Weighting!J8+TUM_db1_S1_Treatm!I2*Weighting!J9+TUM_db1_S1_Treatm!J2*Weighting!J10+TUM_db1_S1_Treatm!K2*Weighting!J11+TUM_db1_S1_Treatm!L2*Weighting!J12+TUM_db1_S1_Treatm!M2*Weighting!J13+TUM_db1_S1_Treatm!N2*Weighting!J14+TUM_db1_S1_Treatm!O2*Weighting!J15+TUM_db1_S1_Treatm!P2*Weighting!J16+TUM_db1_S1_Treatm!Q2*Weighting!J17</f>
        <v>0.27949430571890316</v>
      </c>
      <c r="K2" s="6">
        <f>+TUM_db1_S1_Treatm!B2*Weighting!K2+TUM_db1_S1_Treatm!C2*Weighting!K3+TUM_db1_S1_Treatm!D2*Weighting!K4+TUM_db1_S1_Treatm!E2*Weighting!K5+TUM_db1_S1_Treatm!F2*Weighting!K6+TUM_db1_S1_Treatm!G2*Weighting!K7+TUM_db1_S1_Treatm!H2*Weighting!K8+TUM_db1_S1_Treatm!I2*Weighting!K9+TUM_db1_S1_Treatm!J2*Weighting!K10+TUM_db1_S1_Treatm!K2*Weighting!K11+TUM_db1_S1_Treatm!L2*Weighting!K12+TUM_db1_S1_Treatm!M2*Weighting!K13+TUM_db1_S1_Treatm!N2*Weighting!K14+TUM_db1_S1_Treatm!O2*Weighting!K15+TUM_db1_S1_Treatm!P2*Weighting!K16+TUM_db1_S1_Treatm!Q2*Weighting!K17</f>
        <v>0.22516368367098064</v>
      </c>
      <c r="L2" s="6">
        <f>+TUM_db1_S1_Treatm!B2*Weighting!L2+TUM_db1_S1_Treatm!C2*Weighting!L3+TUM_db1_S1_Treatm!D2*Weighting!L4+TUM_db1_S1_Treatm!E2*Weighting!L5+TUM_db1_S1_Treatm!F2*Weighting!L6+TUM_db1_S1_Treatm!G2*Weighting!L7+TUM_db1_S1_Treatm!H2*Weighting!L8+TUM_db1_S1_Treatm!I2*Weighting!L9+TUM_db1_S1_Treatm!J2*Weighting!L10+TUM_db1_S1_Treatm!K2*Weighting!L11+TUM_db1_S1_Treatm!L2*Weighting!L12+TUM_db1_S1_Treatm!M2*Weighting!L13+TUM_db1_S1_Treatm!N2*Weighting!L14+TUM_db1_S1_Treatm!O2*Weighting!L15+TUM_db1_S1_Treatm!P2*Weighting!L16+TUM_db1_S1_Treatm!Q2*Weighting!L17</f>
        <v>0.60840461010848146</v>
      </c>
      <c r="M2" s="6">
        <f>+TUM_db1_S1_Treatm!B2*Weighting!M2+TUM_db1_S1_Treatm!C2*Weighting!M3+TUM_db1_S1_Treatm!D2*Weighting!M4+TUM_db1_S1_Treatm!E2*Weighting!M5+TUM_db1_S1_Treatm!F2*Weighting!M6+TUM_db1_S1_Treatm!G2*Weighting!M7+TUM_db1_S1_Treatm!H2*Weighting!M8+TUM_db1_S1_Treatm!I2*Weighting!M9+TUM_db1_S1_Treatm!J2*Weighting!M10+TUM_db1_S1_Treatm!K2*Weighting!M11+TUM_db1_S1_Treatm!L2*Weighting!M12+TUM_db1_S1_Treatm!M2*Weighting!M13+TUM_db1_S1_Treatm!N2*Weighting!M14+TUM_db1_S1_Treatm!O2*Weighting!M15+TUM_db1_S1_Treatm!P2*Weighting!M16+TUM_db1_S1_Treatm!Q2*Weighting!M17</f>
        <v>1.3708701642003997E-2</v>
      </c>
      <c r="N2" s="6">
        <f>+TUM_db1_S1_Treatm!B2*Weighting!N2+TUM_db1_S1_Treatm!C2*Weighting!N3+TUM_db1_S1_Treatm!D2*Weighting!N4+TUM_db1_S1_Treatm!E2*Weighting!N5+TUM_db1_S1_Treatm!F2*Weighting!N6+TUM_db1_S1_Treatm!G2*Weighting!N7+TUM_db1_S1_Treatm!H2*Weighting!N8+TUM_db1_S1_Treatm!I2*Weighting!N9+TUM_db1_S1_Treatm!J2*Weighting!N10+TUM_db1_S1_Treatm!K2*Weighting!N11+TUM_db1_S1_Treatm!L2*Weighting!N12+TUM_db1_S1_Treatm!M2*Weighting!N13+TUM_db1_S1_Treatm!N2*Weighting!N14+TUM_db1_S1_Treatm!O2*Weighting!N15+TUM_db1_S1_Treatm!P2*Weighting!N16+TUM_db1_S1_Treatm!Q2*Weighting!N17</f>
        <v>0.9199592492689137</v>
      </c>
      <c r="O2" s="6">
        <f>+TUM_db1_S1_Treatm!B2*Weighting!O2+TUM_db1_S1_Treatm!C2*Weighting!O3+TUM_db1_S1_Treatm!D2*Weighting!O4+TUM_db1_S1_Treatm!E2*Weighting!O5+TUM_db1_S1_Treatm!F2*Weighting!O6+TUM_db1_S1_Treatm!G2*Weighting!O7+TUM_db1_S1_Treatm!H2*Weighting!O8+TUM_db1_S1_Treatm!I2*Weighting!O9+TUM_db1_S1_Treatm!J2*Weighting!O10+TUM_db1_S1_Treatm!K2*Weighting!O11+TUM_db1_S1_Treatm!L2*Weighting!O12+TUM_db1_S1_Treatm!M2*Weighting!O13+TUM_db1_S1_Treatm!N2*Weighting!O14+TUM_db1_S1_Treatm!O2*Weighting!O15+TUM_db1_S1_Treatm!P2*Weighting!O16+TUM_db1_S1_Treatm!Q2*Weighting!O17</f>
        <v>0.29581875271433566</v>
      </c>
      <c r="P2" s="6">
        <f>+TUM_db1_S1_Treatm!B2*Weighting!P2+TUM_db1_S1_Treatm!C2*Weighting!P3+TUM_db1_S1_Treatm!D2*Weighting!P4+TUM_db1_S1_Treatm!E2*Weighting!P5+TUM_db1_S1_Treatm!F2*Weighting!P6+TUM_db1_S1_Treatm!G2*Weighting!P7+TUM_db1_S1_Treatm!H2*Weighting!P8+TUM_db1_S1_Treatm!I2*Weighting!P9+TUM_db1_S1_Treatm!J2*Weighting!P10+TUM_db1_S1_Treatm!K2*Weighting!P11+TUM_db1_S1_Treatm!L2*Weighting!P12+TUM_db1_S1_Treatm!M2*Weighting!P13+TUM_db1_S1_Treatm!N2*Weighting!P14+TUM_db1_S1_Treatm!O2*Weighting!P15+TUM_db1_S1_Treatm!P2*Weighting!P16+TUM_db1_S1_Treatm!Q2*Weighting!P17</f>
        <v>0.24036220826065502</v>
      </c>
      <c r="Q2" s="6">
        <f>+TUM_db1_S1_Treatm!B2*Weighting!Q2+TUM_db1_S1_Treatm!C2*Weighting!Q3+TUM_db1_S1_Treatm!D2*Weighting!Q4+TUM_db1_S1_Treatm!E2*Weighting!Q5+TUM_db1_S1_Treatm!F2*Weighting!Q6+TUM_db1_S1_Treatm!G2*Weighting!Q7+TUM_db1_S1_Treatm!H2*Weighting!Q8+TUM_db1_S1_Treatm!I2*Weighting!Q9+TUM_db1_S1_Treatm!J2*Weighting!Q10+TUM_db1_S1_Treatm!K2*Weighting!Q11+TUM_db1_S1_Treatm!L2*Weighting!Q12+TUM_db1_S1_Treatm!M2*Weighting!Q13+TUM_db1_S1_Treatm!N2*Weighting!Q14+TUM_db1_S1_Treatm!O2*Weighting!Q15+TUM_db1_S1_Treatm!P2*Weighting!Q16+TUM_db1_S1_Treatm!Q2*Weighting!Q17</f>
        <v>2.0438822839156705E-2</v>
      </c>
      <c r="R2" s="6">
        <f>+TUM_db1_S1_Treatm!B2*Weighting!R2+TUM_db1_S1_Treatm!C2*Weighting!R3+TUM_db1_S1_Treatm!D2*Weighting!R4+TUM_db1_S1_Treatm!E2*Weighting!R5+TUM_db1_S1_Treatm!F2*Weighting!R6+TUM_db1_S1_Treatm!G2*Weighting!R7+TUM_db1_S1_Treatm!H2*Weighting!R8+TUM_db1_S1_Treatm!I2*Weighting!R9+TUM_db1_S1_Treatm!J2*Weighting!R10+TUM_db1_S1_Treatm!K2*Weighting!R11+TUM_db1_S1_Treatm!L2*Weighting!R12+TUM_db1_S1_Treatm!M2*Weighting!R13+TUM_db1_S1_Treatm!N2*Weighting!R14+TUM_db1_S1_Treatm!O2*Weighting!R15+TUM_db1_S1_Treatm!P2*Weighting!R16+TUM_db1_S1_Treatm!Q2*Weighting!R17</f>
        <v>0.18964606336055412</v>
      </c>
      <c r="S2" s="6">
        <f>+TUM_db1_S1_Treatm!B2*Weighting!S2+TUM_db1_S1_Treatm!C2*Weighting!S3+TUM_db1_S1_Treatm!D2*Weighting!S4+TUM_db1_S1_Treatm!E2*Weighting!S5+TUM_db1_S1_Treatm!F2*Weighting!S6+TUM_db1_S1_Treatm!G2*Weighting!S7+TUM_db1_S1_Treatm!H2*Weighting!S8+TUM_db1_S1_Treatm!I2*Weighting!S9+TUM_db1_S1_Treatm!J2*Weighting!S10+TUM_db1_S1_Treatm!K2*Weighting!S11+TUM_db1_S1_Treatm!L2*Weighting!S12+TUM_db1_S1_Treatm!M2*Weighting!S13+TUM_db1_S1_Treatm!N2*Weighting!S14+TUM_db1_S1_Treatm!O2*Weighting!S15+TUM_db1_S1_Treatm!P2*Weighting!S16+TUM_db1_S1_Treatm!Q2*Weighting!S17</f>
        <v>0.12967525288659193</v>
      </c>
      <c r="T2" s="6">
        <f>+TUM_db1_S1_Treatm!B2*Weighting!T2+TUM_db1_S1_Treatm!C2*Weighting!T3+TUM_db1_S1_Treatm!D2*Weighting!T4+TUM_db1_S1_Treatm!E2*Weighting!T5+TUM_db1_S1_Treatm!F2*Weighting!T6+TUM_db1_S1_Treatm!G2*Weighting!T7+TUM_db1_S1_Treatm!H2*Weighting!T8+TUM_db1_S1_Treatm!I2*Weighting!T9+TUM_db1_S1_Treatm!J2*Weighting!T10+TUM_db1_S1_Treatm!K2*Weighting!T11+TUM_db1_S1_Treatm!L2*Weighting!T12+TUM_db1_S1_Treatm!M2*Weighting!T13+TUM_db1_S1_Treatm!N2*Weighting!T14+TUM_db1_S1_Treatm!O2*Weighting!T15+TUM_db1_S1_Treatm!P2*Weighting!T16+TUM_db1_S1_Treatm!Q2*Weighting!T17</f>
        <v>0.13733357547980707</v>
      </c>
      <c r="U2" s="6">
        <f>+TUM_db1_S1_Treatm!B2*Weighting!U2+TUM_db1_S1_Treatm!C2*Weighting!U3+TUM_db1_S1_Treatm!D2*Weighting!U4+TUM_db1_S1_Treatm!E2*Weighting!U5+TUM_db1_S1_Treatm!F2*Weighting!U6+TUM_db1_S1_Treatm!G2*Weighting!U7+TUM_db1_S1_Treatm!H2*Weighting!U8+TUM_db1_S1_Treatm!I2*Weighting!U9+TUM_db1_S1_Treatm!J2*Weighting!U10+TUM_db1_S1_Treatm!K2*Weighting!U11+TUM_db1_S1_Treatm!L2*Weighting!U12+TUM_db1_S1_Treatm!M2*Weighting!U13+TUM_db1_S1_Treatm!N2*Weighting!U14+TUM_db1_S1_Treatm!O2*Weighting!U15+TUM_db1_S1_Treatm!P2*Weighting!U16+TUM_db1_S1_Treatm!Q2*Weighting!U17</f>
        <v>1.9490984886727056E-2</v>
      </c>
      <c r="V2" s="6">
        <f>+TUM_db1_S1_Treatm!B2*Weighting!V2+TUM_db1_S1_Treatm!C2*Weighting!V3+TUM_db1_S1_Treatm!D2*Weighting!V4+TUM_db1_S1_Treatm!E2*Weighting!V5+TUM_db1_S1_Treatm!F2*Weighting!V6+TUM_db1_S1_Treatm!G2*Weighting!V7+TUM_db1_S1_Treatm!H2*Weighting!V8+TUM_db1_S1_Treatm!I2*Weighting!V9+TUM_db1_S1_Treatm!J2*Weighting!V10+TUM_db1_S1_Treatm!K2*Weighting!V11+TUM_db1_S1_Treatm!L2*Weighting!V12+TUM_db1_S1_Treatm!M2*Weighting!V13+TUM_db1_S1_Treatm!N2*Weighting!V14+TUM_db1_S1_Treatm!O2*Weighting!V15+TUM_db1_S1_Treatm!P2*Weighting!V16+TUM_db1_S1_Treatm!Q2*Weighting!V17</f>
        <v>9.3776041208214311E-2</v>
      </c>
      <c r="W2" s="6">
        <f>+TUM_db1_S1_Treatm!B2*Weighting!W2+TUM_db1_S1_Treatm!C2*Weighting!W3+TUM_db1_S1_Treatm!D2*Weighting!W4+TUM_db1_S1_Treatm!E2*Weighting!W5+TUM_db1_S1_Treatm!F2*Weighting!W6+TUM_db1_S1_Treatm!G2*Weighting!W7+TUM_db1_S1_Treatm!H2*Weighting!W8+TUM_db1_S1_Treatm!I2*Weighting!W9+TUM_db1_S1_Treatm!J2*Weighting!W10+TUM_db1_S1_Treatm!K2*Weighting!W11+TUM_db1_S1_Treatm!L2*Weighting!W12+TUM_db1_S1_Treatm!M2*Weighting!W13+TUM_db1_S1_Treatm!N2*Weighting!W14+TUM_db1_S1_Treatm!O2*Weighting!W15+TUM_db1_S1_Treatm!P2*Weighting!W16+TUM_db1_S1_Treatm!Q2*Weighting!W17</f>
        <v>0.22415309455729782</v>
      </c>
      <c r="X2" s="6">
        <f>+TUM_db1_S1_Treatm!B2*Weighting!X2+TUM_db1_S1_Treatm!C2*Weighting!X3+TUM_db1_S1_Treatm!D2*Weighting!X4+TUM_db1_S1_Treatm!E2*Weighting!X5+TUM_db1_S1_Treatm!F2*Weighting!X6+TUM_db1_S1_Treatm!G2*Weighting!X7+TUM_db1_S1_Treatm!H2*Weighting!X8+TUM_db1_S1_Treatm!I2*Weighting!X9+TUM_db1_S1_Treatm!J2*Weighting!X10+TUM_db1_S1_Treatm!K2*Weighting!X11+TUM_db1_S1_Treatm!L2*Weighting!X12+TUM_db1_S1_Treatm!M2*Weighting!X13+TUM_db1_S1_Treatm!N2*Weighting!X14+TUM_db1_S1_Treatm!O2*Weighting!X15+TUM_db1_S1_Treatm!P2*Weighting!X16+TUM_db1_S1_Treatm!Q2*Weighting!X17</f>
        <v>6.1343367805131013E-2</v>
      </c>
      <c r="Y2" s="6">
        <f>+TUM_db1_S1_Treatm!B2*Weighting!Y2+TUM_db1_S1_Treatm!C2*Weighting!Y3+TUM_db1_S1_Treatm!D2*Weighting!Y4+TUM_db1_S1_Treatm!E2*Weighting!Y5+TUM_db1_S1_Treatm!F2*Weighting!Y6+TUM_db1_S1_Treatm!G2*Weighting!Y7+TUM_db1_S1_Treatm!H2*Weighting!Y8+TUM_db1_S1_Treatm!I2*Weighting!Y9+TUM_db1_S1_Treatm!J2*Weighting!Y10+TUM_db1_S1_Treatm!K2*Weighting!Y11+TUM_db1_S1_Treatm!L2*Weighting!Y12+TUM_db1_S1_Treatm!M2*Weighting!Y13+TUM_db1_S1_Treatm!N2*Weighting!Y14+TUM_db1_S1_Treatm!O2*Weighting!Y15+TUM_db1_S1_Treatm!P2*Weighting!Y16+TUM_db1_S1_Treatm!Q2*Weighting!Y17</f>
        <v>1.4922630179569872E-2</v>
      </c>
      <c r="Z2" s="6">
        <f>+TUM_db1_S1_Treatm!B2*Weighting!Z2+TUM_db1_S1_Treatm!C2*Weighting!Z3+TUM_db1_S1_Treatm!D2*Weighting!Z4+TUM_db1_S1_Treatm!E2*Weighting!Z5+TUM_db1_S1_Treatm!F2*Weighting!Z6+TUM_db1_S1_Treatm!G2*Weighting!Z7+TUM_db1_S1_Treatm!H2*Weighting!Z8+TUM_db1_S1_Treatm!I2*Weighting!Z9+TUM_db1_S1_Treatm!J2*Weighting!Z10+TUM_db1_S1_Treatm!K2*Weighting!Z11+TUM_db1_S1_Treatm!L2*Weighting!Z12+TUM_db1_S1_Treatm!M2*Weighting!Z13+TUM_db1_S1_Treatm!N2*Weighting!Z14+TUM_db1_S1_Treatm!O2*Weighting!Z15+TUM_db1_S1_Treatm!P2*Weighting!Z16+TUM_db1_S1_Treatm!Q2*Weighting!Z17</f>
        <v>5.3419718410135569E-2</v>
      </c>
      <c r="AA2" s="6">
        <f>+TUM_db1_S1_Treatm!B2*Weighting!AA2+TUM_db1_S1_Treatm!C2*Weighting!AA3+TUM_db1_S1_Treatm!D2*Weighting!AA4+TUM_db1_S1_Treatm!E2*Weighting!AA5+TUM_db1_S1_Treatm!F2*Weighting!AA6+TUM_db1_S1_Treatm!G2*Weighting!AA7+TUM_db1_S1_Treatm!H2*Weighting!AA8+TUM_db1_S1_Treatm!I2*Weighting!AA9+TUM_db1_S1_Treatm!J2*Weighting!AA10+TUM_db1_S1_Treatm!K2*Weighting!AA11+TUM_db1_S1_Treatm!L2*Weighting!AA12+TUM_db1_S1_Treatm!M2*Weighting!AA13+TUM_db1_S1_Treatm!N2*Weighting!AA14+TUM_db1_S1_Treatm!O2*Weighting!AA15+TUM_db1_S1_Treatm!P2*Weighting!AA16+TUM_db1_S1_Treatm!Q2*Weighting!AA17</f>
        <v>0.42138228211635226</v>
      </c>
    </row>
    <row r="3" spans="1:27" x14ac:dyDescent="0.35">
      <c r="A3" s="5" t="s">
        <v>2</v>
      </c>
      <c r="B3" s="6">
        <f ca="1">+TUM_db1_S1_Treatm!B3*Weighting!B2+TUM_db1_S1_Treatm!C3*Weighting!B3+TUM_db1_S1_Treatm!D3*Weighting!B4+TUM_db1_S1_Treatm!E3*Weighting!B5+TUM_db1_S1_Treatm!F3*Weighting!B6+TUM_db1_S1_Treatm!G3*Weighting!B7+TUM_db1_S1_Treatm!H3*Weighting!B8+TUM_db1_S1_Treatm!I3*Weighting!B9+TUM_db1_S1_Treatm!J3*Weighting!B10+TUM_db1_S1_Treatm!K3*Weighting!B11+TUM_db1_S1_Treatm!L3*Weighting!B12+TUM_db1_S1_Treatm!M3*Weighting!B13+TUM_db1_S1_Treatm!N3*Weighting!B14+TUM_db1_S1_Treatm!O3*Weighting!B15+TUM_db1_S1_Treatm!P3*Weighting!B16+TUM_db1_S1_Treatm!Q3*Weighting!B17</f>
        <v>4.5631171120545731E-2</v>
      </c>
      <c r="C3" s="6">
        <f ca="1">+TUM_db1_S1_Treatm!B3*Weighting!C2+TUM_db1_S1_Treatm!C3*Weighting!C3+TUM_db1_S1_Treatm!D3*Weighting!C4+TUM_db1_S1_Treatm!E3*Weighting!C5+TUM_db1_S1_Treatm!F3*Weighting!C6+TUM_db1_S1_Treatm!G3*Weighting!C7+TUM_db1_S1_Treatm!H3*Weighting!C8+TUM_db1_S1_Treatm!I3*Weighting!C9+TUM_db1_S1_Treatm!J3*Weighting!C10+TUM_db1_S1_Treatm!K3*Weighting!C11+TUM_db1_S1_Treatm!L3*Weighting!C12+TUM_db1_S1_Treatm!M3*Weighting!C13+TUM_db1_S1_Treatm!N3*Weighting!C14+TUM_db1_S1_Treatm!O3*Weighting!C15+TUM_db1_S1_Treatm!P3*Weighting!C16+TUM_db1_S1_Treatm!Q3*Weighting!C17</f>
        <v>0.18461183221685534</v>
      </c>
      <c r="D3" s="6">
        <f ca="1">+TUM_db1_S1_Treatm!B3*Weighting!D2+TUM_db1_S1_Treatm!C3*Weighting!D3+TUM_db1_S1_Treatm!D3*Weighting!D4+TUM_db1_S1_Treatm!E3*Weighting!D5+TUM_db1_S1_Treatm!F3*Weighting!D6+TUM_db1_S1_Treatm!G3*Weighting!D7+TUM_db1_S1_Treatm!H3*Weighting!D8+TUM_db1_S1_Treatm!I3*Weighting!D9+TUM_db1_S1_Treatm!J3*Weighting!D10+TUM_db1_S1_Treatm!K3*Weighting!D11+TUM_db1_S1_Treatm!L3*Weighting!D12+TUM_db1_S1_Treatm!M3*Weighting!D13+TUM_db1_S1_Treatm!N3*Weighting!D14+TUM_db1_S1_Treatm!O3*Weighting!D15+TUM_db1_S1_Treatm!P3*Weighting!D16+TUM_db1_S1_Treatm!Q3*Weighting!D17</f>
        <v>4.7454745046967624E-2</v>
      </c>
      <c r="E3" s="6">
        <f ca="1">+TUM_db1_S1_Treatm!B3*Weighting!E2+TUM_db1_S1_Treatm!C3*Weighting!E3+TUM_db1_S1_Treatm!D3*Weighting!E4+TUM_db1_S1_Treatm!E3*Weighting!E5+TUM_db1_S1_Treatm!F3*Weighting!E6+TUM_db1_S1_Treatm!G3*Weighting!E7+TUM_db1_S1_Treatm!H3*Weighting!E8+TUM_db1_S1_Treatm!I3*Weighting!E9+TUM_db1_S1_Treatm!J3*Weighting!E10+TUM_db1_S1_Treatm!K3*Weighting!E11+TUM_db1_S1_Treatm!L3*Weighting!E12+TUM_db1_S1_Treatm!M3*Weighting!E13+TUM_db1_S1_Treatm!N3*Weighting!E14+TUM_db1_S1_Treatm!O3*Weighting!E15+TUM_db1_S1_Treatm!P3*Weighting!E16+TUM_db1_S1_Treatm!Q3*Weighting!E17</f>
        <v>0.19310823038524078</v>
      </c>
      <c r="F3" s="6">
        <f ca="1">+TUM_db1_S1_Treatm!B3*Weighting!F2+TUM_db1_S1_Treatm!C3*Weighting!F3+TUM_db1_S1_Treatm!D3*Weighting!F4+TUM_db1_S1_Treatm!E3*Weighting!F5+TUM_db1_S1_Treatm!F3*Weighting!F6+TUM_db1_S1_Treatm!G3*Weighting!F7+TUM_db1_S1_Treatm!H3*Weighting!F8+TUM_db1_S1_Treatm!I3*Weighting!F9+TUM_db1_S1_Treatm!J3*Weighting!F10+TUM_db1_S1_Treatm!K3*Weighting!F11+TUM_db1_S1_Treatm!L3*Weighting!F12+TUM_db1_S1_Treatm!M3*Weighting!F13+TUM_db1_S1_Treatm!N3*Weighting!F14+TUM_db1_S1_Treatm!O3*Weighting!F15+TUM_db1_S1_Treatm!P3*Weighting!F16+TUM_db1_S1_Treatm!Q3*Weighting!F17</f>
        <v>9.7504622273890521E-2</v>
      </c>
      <c r="G3" s="6">
        <f>+TUM_db1_S1_Treatm!B3*Weighting!G2+TUM_db1_S1_Treatm!C3*Weighting!G3+TUM_db1_S1_Treatm!D3*Weighting!G4+TUM_db1_S1_Treatm!E3*Weighting!G5+TUM_db1_S1_Treatm!F3*Weighting!G6+TUM_db1_S1_Treatm!G3*Weighting!G7+TUM_db1_S1_Treatm!H3*Weighting!G8+TUM_db1_S1_Treatm!I3*Weighting!G9+TUM_db1_S1_Treatm!J3*Weighting!G10+TUM_db1_S1_Treatm!K3*Weighting!G11+TUM_db1_S1_Treatm!L3*Weighting!G12+TUM_db1_S1_Treatm!M3*Weighting!G13+TUM_db1_S1_Treatm!N3*Weighting!G14+TUM_db1_S1_Treatm!O3*Weighting!G15+TUM_db1_S1_Treatm!P3*Weighting!G16+TUM_db1_S1_Treatm!Q3*Weighting!G17</f>
        <v>2.1306451196874552E-2</v>
      </c>
      <c r="H3" s="6">
        <f>+TUM_db1_S1_Treatm!B3*Weighting!H2+TUM_db1_S1_Treatm!C3*Weighting!H3+TUM_db1_S1_Treatm!D3*Weighting!H4+TUM_db1_S1_Treatm!E3*Weighting!H5+TUM_db1_S1_Treatm!F3*Weighting!H6+TUM_db1_S1_Treatm!G3*Weighting!H7+TUM_db1_S1_Treatm!H3*Weighting!H8+TUM_db1_S1_Treatm!I3*Weighting!H9+TUM_db1_S1_Treatm!J3*Weighting!H10+TUM_db1_S1_Treatm!K3*Weighting!H11+TUM_db1_S1_Treatm!L3*Weighting!H12+TUM_db1_S1_Treatm!M3*Weighting!H13+TUM_db1_S1_Treatm!N3*Weighting!H14+TUM_db1_S1_Treatm!O3*Weighting!H15+TUM_db1_S1_Treatm!P3*Weighting!H16+TUM_db1_S1_Treatm!Q3*Weighting!H17</f>
        <v>8.3905331969672439E-2</v>
      </c>
      <c r="I3" s="6">
        <f>+TUM_db1_S1_Treatm!B3*Weighting!I2+TUM_db1_S1_Treatm!C3*Weighting!I3+TUM_db1_S1_Treatm!D3*Weighting!I4+TUM_db1_S1_Treatm!E3*Weighting!I5+TUM_db1_S1_Treatm!F3*Weighting!I6+TUM_db1_S1_Treatm!G3*Weighting!I7+TUM_db1_S1_Treatm!H3*Weighting!I8+TUM_db1_S1_Treatm!I3*Weighting!I9+TUM_db1_S1_Treatm!J3*Weighting!I10+TUM_db1_S1_Treatm!K3*Weighting!I11+TUM_db1_S1_Treatm!L3*Weighting!I12+TUM_db1_S1_Treatm!M3*Weighting!I13+TUM_db1_S1_Treatm!N3*Weighting!I14+TUM_db1_S1_Treatm!O3*Weighting!I15+TUM_db1_S1_Treatm!P3*Weighting!I16+TUM_db1_S1_Treatm!Q3*Weighting!I17</f>
        <v>2.2110791470082162E-2</v>
      </c>
      <c r="J3" s="6">
        <f>+TUM_db1_S1_Treatm!B3*Weighting!J2+TUM_db1_S1_Treatm!C3*Weighting!J3+TUM_db1_S1_Treatm!D3*Weighting!J4+TUM_db1_S1_Treatm!E3*Weighting!J5+TUM_db1_S1_Treatm!F3*Weighting!J6+TUM_db1_S1_Treatm!G3*Weighting!J7+TUM_db1_S1_Treatm!H3*Weighting!J8+TUM_db1_S1_Treatm!I3*Weighting!J9+TUM_db1_S1_Treatm!J3*Weighting!J10+TUM_db1_S1_Treatm!K3*Weighting!J11+TUM_db1_S1_Treatm!L3*Weighting!J12+TUM_db1_S1_Treatm!M3*Weighting!J13+TUM_db1_S1_Treatm!N3*Weighting!J14+TUM_db1_S1_Treatm!O3*Weighting!J15+TUM_db1_S1_Treatm!P3*Weighting!J16+TUM_db1_S1_Treatm!Q3*Weighting!J17</f>
        <v>8.8415395184633011E-2</v>
      </c>
      <c r="K3" s="6">
        <f>+TUM_db1_S1_Treatm!B3*Weighting!K2+TUM_db1_S1_Treatm!C3*Weighting!K3+TUM_db1_S1_Treatm!D3*Weighting!K4+TUM_db1_S1_Treatm!E3*Weighting!K5+TUM_db1_S1_Treatm!F3*Weighting!K6+TUM_db1_S1_Treatm!G3*Weighting!K7+TUM_db1_S1_Treatm!H3*Weighting!K8+TUM_db1_S1_Treatm!I3*Weighting!K9+TUM_db1_S1_Treatm!J3*Weighting!K10+TUM_db1_S1_Treatm!K3*Weighting!K11+TUM_db1_S1_Treatm!L3*Weighting!K12+TUM_db1_S1_Treatm!M3*Weighting!K13+TUM_db1_S1_Treatm!N3*Weighting!K14+TUM_db1_S1_Treatm!O3*Weighting!K15+TUM_db1_S1_Treatm!P3*Weighting!K16+TUM_db1_S1_Treatm!Q3*Weighting!K17</f>
        <v>4.1638071775119516E-2</v>
      </c>
      <c r="L3" s="6">
        <f>+TUM_db1_S1_Treatm!B3*Weighting!L2+TUM_db1_S1_Treatm!C3*Weighting!L3+TUM_db1_S1_Treatm!D3*Weighting!L4+TUM_db1_S1_Treatm!E3*Weighting!L5+TUM_db1_S1_Treatm!F3*Weighting!L6+TUM_db1_S1_Treatm!G3*Weighting!L7+TUM_db1_S1_Treatm!H3*Weighting!L8+TUM_db1_S1_Treatm!I3*Weighting!L9+TUM_db1_S1_Treatm!J3*Weighting!L10+TUM_db1_S1_Treatm!K3*Weighting!L11+TUM_db1_S1_Treatm!L3*Weighting!L12+TUM_db1_S1_Treatm!M3*Weighting!L13+TUM_db1_S1_Treatm!N3*Weighting!L14+TUM_db1_S1_Treatm!O3*Weighting!L15+TUM_db1_S1_Treatm!P3*Weighting!L16+TUM_db1_S1_Treatm!Q3*Weighting!L17</f>
        <v>0.38762636372750159</v>
      </c>
      <c r="M3" s="6">
        <f>+TUM_db1_S1_Treatm!B3*Weighting!M2+TUM_db1_S1_Treatm!C3*Weighting!M3+TUM_db1_S1_Treatm!D3*Weighting!M4+TUM_db1_S1_Treatm!E3*Weighting!M5+TUM_db1_S1_Treatm!F3*Weighting!M6+TUM_db1_S1_Treatm!G3*Weighting!M7+TUM_db1_S1_Treatm!H3*Weighting!M8+TUM_db1_S1_Treatm!I3*Weighting!M9+TUM_db1_S1_Treatm!J3*Weighting!M10+TUM_db1_S1_Treatm!K3*Weighting!M11+TUM_db1_S1_Treatm!L3*Weighting!M12+TUM_db1_S1_Treatm!M3*Weighting!M13+TUM_db1_S1_Treatm!N3*Weighting!M14+TUM_db1_S1_Treatm!O3*Weighting!M15+TUM_db1_S1_Treatm!P3*Weighting!M16+TUM_db1_S1_Treatm!Q3*Weighting!M17</f>
        <v>9.3901163446363442E-4</v>
      </c>
      <c r="N3" s="6">
        <f>+TUM_db1_S1_Treatm!B3*Weighting!N2+TUM_db1_S1_Treatm!C3*Weighting!N3+TUM_db1_S1_Treatm!D3*Weighting!N4+TUM_db1_S1_Treatm!E3*Weighting!N5+TUM_db1_S1_Treatm!F3*Weighting!N6+TUM_db1_S1_Treatm!G3*Weighting!N7+TUM_db1_S1_Treatm!H3*Weighting!N8+TUM_db1_S1_Treatm!I3*Weighting!N9+TUM_db1_S1_Treatm!J3*Weighting!N10+TUM_db1_S1_Treatm!K3*Weighting!N11+TUM_db1_S1_Treatm!L3*Weighting!N12+TUM_db1_S1_Treatm!M3*Weighting!N13+TUM_db1_S1_Treatm!N3*Weighting!N14+TUM_db1_S1_Treatm!O3*Weighting!N15+TUM_db1_S1_Treatm!P3*Weighting!N16+TUM_db1_S1_Treatm!Q3*Weighting!N17</f>
        <v>-5.6023141713647362E-2</v>
      </c>
      <c r="O3" s="6">
        <f>+TUM_db1_S1_Treatm!B3*Weighting!O2+TUM_db1_S1_Treatm!C3*Weighting!O3+TUM_db1_S1_Treatm!D3*Weighting!O4+TUM_db1_S1_Treatm!E3*Weighting!O5+TUM_db1_S1_Treatm!F3*Weighting!O6+TUM_db1_S1_Treatm!G3*Weighting!O7+TUM_db1_S1_Treatm!H3*Weighting!O8+TUM_db1_S1_Treatm!I3*Weighting!O9+TUM_db1_S1_Treatm!J3*Weighting!O10+TUM_db1_S1_Treatm!K3*Weighting!O11+TUM_db1_S1_Treatm!L3*Weighting!O12+TUM_db1_S1_Treatm!M3*Weighting!O13+TUM_db1_S1_Treatm!N3*Weighting!O14+TUM_db1_S1_Treatm!O3*Weighting!O15+TUM_db1_S1_Treatm!P3*Weighting!O16+TUM_db1_S1_Treatm!Q3*Weighting!O17</f>
        <v>7.9094494185730085E-3</v>
      </c>
      <c r="P3" s="6">
        <f>+TUM_db1_S1_Treatm!B3*Weighting!P2+TUM_db1_S1_Treatm!C3*Weighting!P3+TUM_db1_S1_Treatm!D3*Weighting!P4+TUM_db1_S1_Treatm!E3*Weighting!P5+TUM_db1_S1_Treatm!F3*Weighting!P6+TUM_db1_S1_Treatm!G3*Weighting!P7+TUM_db1_S1_Treatm!H3*Weighting!P8+TUM_db1_S1_Treatm!I3*Weighting!P9+TUM_db1_S1_Treatm!J3*Weighting!P10+TUM_db1_S1_Treatm!K3*Weighting!P11+TUM_db1_S1_Treatm!L3*Weighting!P12+TUM_db1_S1_Treatm!M3*Weighting!P13+TUM_db1_S1_Treatm!N3*Weighting!P14+TUM_db1_S1_Treatm!O3*Weighting!P15+TUM_db1_S1_Treatm!P3*Weighting!P16+TUM_db1_S1_Treatm!Q3*Weighting!P17</f>
        <v>9.6385423367305323E-4</v>
      </c>
      <c r="Q3" s="6">
        <f>+TUM_db1_S1_Treatm!B3*Weighting!Q2+TUM_db1_S1_Treatm!C3*Weighting!Q3+TUM_db1_S1_Treatm!D3*Weighting!Q4+TUM_db1_S1_Treatm!E3*Weighting!Q5+TUM_db1_S1_Treatm!F3*Weighting!Q6+TUM_db1_S1_Treatm!G3*Weighting!Q7+TUM_db1_S1_Treatm!H3*Weighting!Q8+TUM_db1_S1_Treatm!I3*Weighting!Q9+TUM_db1_S1_Treatm!J3*Weighting!Q10+TUM_db1_S1_Treatm!K3*Weighting!Q11+TUM_db1_S1_Treatm!L3*Weighting!Q12+TUM_db1_S1_Treatm!M3*Weighting!Q13+TUM_db1_S1_Treatm!N3*Weighting!Q14+TUM_db1_S1_Treatm!O3*Weighting!Q15+TUM_db1_S1_Treatm!P3*Weighting!Q16+TUM_db1_S1_Treatm!Q3*Weighting!Q17</f>
        <v>-9.0959030109377626E-4</v>
      </c>
      <c r="R3" s="6">
        <f>+TUM_db1_S1_Treatm!B3*Weighting!R2+TUM_db1_S1_Treatm!C3*Weighting!R3+TUM_db1_S1_Treatm!D3*Weighting!R4+TUM_db1_S1_Treatm!E3*Weighting!R5+TUM_db1_S1_Treatm!F3*Weighting!R6+TUM_db1_S1_Treatm!G3*Weighting!R7+TUM_db1_S1_Treatm!H3*Weighting!R8+TUM_db1_S1_Treatm!I3*Weighting!R9+TUM_db1_S1_Treatm!J3*Weighting!R10+TUM_db1_S1_Treatm!K3*Weighting!R11+TUM_db1_S1_Treatm!L3*Weighting!R12+TUM_db1_S1_Treatm!M3*Weighting!R13+TUM_db1_S1_Treatm!N3*Weighting!R14+TUM_db1_S1_Treatm!O3*Weighting!R15+TUM_db1_S1_Treatm!P3*Weighting!R16+TUM_db1_S1_Treatm!Q3*Weighting!R17</f>
        <v>-2.6319833736345728E-2</v>
      </c>
      <c r="S3" s="6">
        <f>+TUM_db1_S1_Treatm!B3*Weighting!S2+TUM_db1_S1_Treatm!C3*Weighting!S3+TUM_db1_S1_Treatm!D3*Weighting!S4+TUM_db1_S1_Treatm!E3*Weighting!S5+TUM_db1_S1_Treatm!F3*Weighting!S6+TUM_db1_S1_Treatm!G3*Weighting!S7+TUM_db1_S1_Treatm!H3*Weighting!S8+TUM_db1_S1_Treatm!I3*Weighting!S9+TUM_db1_S1_Treatm!J3*Weighting!S10+TUM_db1_S1_Treatm!K3*Weighting!S11+TUM_db1_S1_Treatm!L3*Weighting!S12+TUM_db1_S1_Treatm!M3*Weighting!S13+TUM_db1_S1_Treatm!N3*Weighting!S14+TUM_db1_S1_Treatm!O3*Weighting!S15+TUM_db1_S1_Treatm!P3*Weighting!S16+TUM_db1_S1_Treatm!Q3*Weighting!S17</f>
        <v>-1.4254368480512092E-2</v>
      </c>
      <c r="T3" s="6">
        <f>+TUM_db1_S1_Treatm!B3*Weighting!T2+TUM_db1_S1_Treatm!C3*Weighting!T3+TUM_db1_S1_Treatm!D3*Weighting!T4+TUM_db1_S1_Treatm!E3*Weighting!T5+TUM_db1_S1_Treatm!F3*Weighting!T6+TUM_db1_S1_Treatm!G3*Weighting!T7+TUM_db1_S1_Treatm!H3*Weighting!T8+TUM_db1_S1_Treatm!I3*Weighting!T9+TUM_db1_S1_Treatm!J3*Weighting!T10+TUM_db1_S1_Treatm!K3*Weighting!T11+TUM_db1_S1_Treatm!L3*Weighting!T12+TUM_db1_S1_Treatm!M3*Weighting!T13+TUM_db1_S1_Treatm!N3*Weighting!T14+TUM_db1_S1_Treatm!O3*Weighting!T15+TUM_db1_S1_Treatm!P3*Weighting!T16+TUM_db1_S1_Treatm!Q3*Weighting!T17</f>
        <v>-2.4773368944971473E-2</v>
      </c>
      <c r="U3" s="6">
        <f>+TUM_db1_S1_Treatm!B3*Weighting!U2+TUM_db1_S1_Treatm!C3*Weighting!U3+TUM_db1_S1_Treatm!D3*Weighting!U4+TUM_db1_S1_Treatm!E3*Weighting!U5+TUM_db1_S1_Treatm!F3*Weighting!U6+TUM_db1_S1_Treatm!G3*Weighting!U7+TUM_db1_S1_Treatm!H3*Weighting!U8+TUM_db1_S1_Treatm!I3*Weighting!U9+TUM_db1_S1_Treatm!J3*Weighting!U10+TUM_db1_S1_Treatm!K3*Weighting!U11+TUM_db1_S1_Treatm!L3*Weighting!U12+TUM_db1_S1_Treatm!M3*Weighting!U13+TUM_db1_S1_Treatm!N3*Weighting!U14+TUM_db1_S1_Treatm!O3*Weighting!U15+TUM_db1_S1_Treatm!P3*Weighting!U16+TUM_db1_S1_Treatm!Q3*Weighting!U17</f>
        <v>-6.1502955120636138E-4</v>
      </c>
      <c r="V3" s="6">
        <f>+TUM_db1_S1_Treatm!B3*Weighting!V2+TUM_db1_S1_Treatm!C3*Weighting!V3+TUM_db1_S1_Treatm!D3*Weighting!V4+TUM_db1_S1_Treatm!E3*Weighting!V5+TUM_db1_S1_Treatm!F3*Weighting!V6+TUM_db1_S1_Treatm!G3*Weighting!V7+TUM_db1_S1_Treatm!H3*Weighting!V8+TUM_db1_S1_Treatm!I3*Weighting!V9+TUM_db1_S1_Treatm!J3*Weighting!V10+TUM_db1_S1_Treatm!K3*Weighting!V11+TUM_db1_S1_Treatm!L3*Weighting!V12+TUM_db1_S1_Treatm!M3*Weighting!V13+TUM_db1_S1_Treatm!N3*Weighting!V14+TUM_db1_S1_Treatm!O3*Weighting!V15+TUM_db1_S1_Treatm!P3*Weighting!V16+TUM_db1_S1_Treatm!Q3*Weighting!V17</f>
        <v>-1.4100909800971496E-2</v>
      </c>
      <c r="W3" s="6">
        <f>+TUM_db1_S1_Treatm!B3*Weighting!W2+TUM_db1_S1_Treatm!C3*Weighting!W3+TUM_db1_S1_Treatm!D3*Weighting!W4+TUM_db1_S1_Treatm!E3*Weighting!W5+TUM_db1_S1_Treatm!F3*Weighting!W6+TUM_db1_S1_Treatm!G3*Weighting!W7+TUM_db1_S1_Treatm!H3*Weighting!W8+TUM_db1_S1_Treatm!I3*Weighting!W9+TUM_db1_S1_Treatm!J3*Weighting!W10+TUM_db1_S1_Treatm!K3*Weighting!W11+TUM_db1_S1_Treatm!L3*Weighting!W12+TUM_db1_S1_Treatm!M3*Weighting!W13+TUM_db1_S1_Treatm!N3*Weighting!W14+TUM_db1_S1_Treatm!O3*Weighting!W15+TUM_db1_S1_Treatm!P3*Weighting!W16+TUM_db1_S1_Treatm!Q3*Weighting!W17</f>
        <v>4.0655311889897447E-3</v>
      </c>
      <c r="X3" s="6">
        <f>+TUM_db1_S1_Treatm!B3*Weighting!X2+TUM_db1_S1_Treatm!C3*Weighting!X3+TUM_db1_S1_Treatm!D3*Weighting!X4+TUM_db1_S1_Treatm!E3*Weighting!X5+TUM_db1_S1_Treatm!F3*Weighting!X6+TUM_db1_S1_Treatm!G3*Weighting!X7+TUM_db1_S1_Treatm!H3*Weighting!X8+TUM_db1_S1_Treatm!I3*Weighting!X9+TUM_db1_S1_Treatm!J3*Weighting!X10+TUM_db1_S1_Treatm!K3*Weighting!X11+TUM_db1_S1_Treatm!L3*Weighting!X12+TUM_db1_S1_Treatm!M3*Weighting!X13+TUM_db1_S1_Treatm!N3*Weighting!X14+TUM_db1_S1_Treatm!O3*Weighting!X15+TUM_db1_S1_Treatm!P3*Weighting!X16+TUM_db1_S1_Treatm!Q3*Weighting!X17</f>
        <v>-7.3943032456233156E-4</v>
      </c>
      <c r="Y3" s="6">
        <f>+TUM_db1_S1_Treatm!B3*Weighting!Y2+TUM_db1_S1_Treatm!C3*Weighting!Y3+TUM_db1_S1_Treatm!D3*Weighting!Y4+TUM_db1_S1_Treatm!E3*Weighting!Y5+TUM_db1_S1_Treatm!F3*Weighting!Y6+TUM_db1_S1_Treatm!G3*Weighting!Y7+TUM_db1_S1_Treatm!H3*Weighting!Y8+TUM_db1_S1_Treatm!I3*Weighting!Y9+TUM_db1_S1_Treatm!J3*Weighting!Y10+TUM_db1_S1_Treatm!K3*Weighting!Y11+TUM_db1_S1_Treatm!L3*Weighting!Y12+TUM_db1_S1_Treatm!M3*Weighting!Y13+TUM_db1_S1_Treatm!N3*Weighting!Y14+TUM_db1_S1_Treatm!O3*Weighting!Y15+TUM_db1_S1_Treatm!P3*Weighting!Y16+TUM_db1_S1_Treatm!Q3*Weighting!Y17</f>
        <v>3.3202547887466842E-3</v>
      </c>
      <c r="Z3" s="6">
        <f>+TUM_db1_S1_Treatm!B3*Weighting!Z2+TUM_db1_S1_Treatm!C3*Weighting!Z3+TUM_db1_S1_Treatm!D3*Weighting!Z4+TUM_db1_S1_Treatm!E3*Weighting!Z5+TUM_db1_S1_Treatm!F3*Weighting!Z6+TUM_db1_S1_Treatm!G3*Weighting!Z7+TUM_db1_S1_Treatm!H3*Weighting!Z8+TUM_db1_S1_Treatm!I3*Weighting!Z9+TUM_db1_S1_Treatm!J3*Weighting!Z10+TUM_db1_S1_Treatm!K3*Weighting!Z11+TUM_db1_S1_Treatm!L3*Weighting!Z12+TUM_db1_S1_Treatm!M3*Weighting!Z13+TUM_db1_S1_Treatm!N3*Weighting!Z14+TUM_db1_S1_Treatm!O3*Weighting!Z15+TUM_db1_S1_Treatm!P3*Weighting!Z16+TUM_db1_S1_Treatm!Q3*Weighting!Z17</f>
        <v>2.3409301011324025E-3</v>
      </c>
      <c r="AA3" s="6">
        <f>+TUM_db1_S1_Treatm!B3*Weighting!AA2+TUM_db1_S1_Treatm!C3*Weighting!AA3+TUM_db1_S1_Treatm!D3*Weighting!AA4+TUM_db1_S1_Treatm!E3*Weighting!AA5+TUM_db1_S1_Treatm!F3*Weighting!AA6+TUM_db1_S1_Treatm!G3*Weighting!AA7+TUM_db1_S1_Treatm!H3*Weighting!AA8+TUM_db1_S1_Treatm!I3*Weighting!AA9+TUM_db1_S1_Treatm!J3*Weighting!AA10+TUM_db1_S1_Treatm!K3*Weighting!AA11+TUM_db1_S1_Treatm!L3*Weighting!AA12+TUM_db1_S1_Treatm!M3*Weighting!AA13+TUM_db1_S1_Treatm!N3*Weighting!AA14+TUM_db1_S1_Treatm!O3*Weighting!AA15+TUM_db1_S1_Treatm!P3*Weighting!AA16+TUM_db1_S1_Treatm!Q3*Weighting!AA17</f>
        <v>7.1473496910223255E-2</v>
      </c>
    </row>
    <row r="4" spans="1:27" x14ac:dyDescent="0.35">
      <c r="A4" s="5" t="s">
        <v>3</v>
      </c>
      <c r="B4" s="6">
        <f ca="1">+TUM_db1_S1_Treatm!B4*Weighting!B2+TUM_db1_S1_Treatm!C4*Weighting!B3+TUM_db1_S1_Treatm!D4*Weighting!B4+TUM_db1_S1_Treatm!E4*Weighting!B5+TUM_db1_S1_Treatm!F4*Weighting!B6+TUM_db1_S1_Treatm!G4*Weighting!B7+TUM_db1_S1_Treatm!H4*Weighting!B8+TUM_db1_S1_Treatm!I4*Weighting!B9+TUM_db1_S1_Treatm!J4*Weighting!B10+TUM_db1_S1_Treatm!K4*Weighting!B11+TUM_db1_S1_Treatm!L4*Weighting!B12+TUM_db1_S1_Treatm!M4*Weighting!B13+TUM_db1_S1_Treatm!N4*Weighting!B14+TUM_db1_S1_Treatm!O4*Weighting!B15+TUM_db1_S1_Treatm!P4*Weighting!B16+TUM_db1_S1_Treatm!Q4*Weighting!B17</f>
        <v>0.16815190246804587</v>
      </c>
      <c r="C4" s="6">
        <f ca="1">+TUM_db1_S1_Treatm!B4*Weighting!C2+TUM_db1_S1_Treatm!C4*Weighting!C3+TUM_db1_S1_Treatm!D4*Weighting!C4+TUM_db1_S1_Treatm!E4*Weighting!C5+TUM_db1_S1_Treatm!F4*Weighting!C6+TUM_db1_S1_Treatm!G4*Weighting!C7+TUM_db1_S1_Treatm!H4*Weighting!C8+TUM_db1_S1_Treatm!I4*Weighting!C9+TUM_db1_S1_Treatm!J4*Weighting!C10+TUM_db1_S1_Treatm!K4*Weighting!C11+TUM_db1_S1_Treatm!L4*Weighting!C12+TUM_db1_S1_Treatm!M4*Weighting!C13+TUM_db1_S1_Treatm!N4*Weighting!C14+TUM_db1_S1_Treatm!O4*Weighting!C15+TUM_db1_S1_Treatm!P4*Weighting!C16+TUM_db1_S1_Treatm!Q4*Weighting!C17</f>
        <v>0.11591838138928501</v>
      </c>
      <c r="D4" s="6">
        <f ca="1">+TUM_db1_S1_Treatm!B4*Weighting!D2+TUM_db1_S1_Treatm!C4*Weighting!D3+TUM_db1_S1_Treatm!D4*Weighting!D4+TUM_db1_S1_Treatm!E4*Weighting!D5+TUM_db1_S1_Treatm!F4*Weighting!D6+TUM_db1_S1_Treatm!G4*Weighting!D7+TUM_db1_S1_Treatm!H4*Weighting!D8+TUM_db1_S1_Treatm!I4*Weighting!D9+TUM_db1_S1_Treatm!J4*Weighting!D10+TUM_db1_S1_Treatm!K4*Weighting!D11+TUM_db1_S1_Treatm!L4*Weighting!D12+TUM_db1_S1_Treatm!M4*Weighting!D13+TUM_db1_S1_Treatm!N4*Weighting!D14+TUM_db1_S1_Treatm!O4*Weighting!D15+TUM_db1_S1_Treatm!P4*Weighting!D16+TUM_db1_S1_Treatm!Q4*Weighting!D17</f>
        <v>0.16787554593631279</v>
      </c>
      <c r="E4" s="6">
        <f ca="1">+TUM_db1_S1_Treatm!B4*Weighting!E2+TUM_db1_S1_Treatm!C4*Weighting!E3+TUM_db1_S1_Treatm!D4*Weighting!E4+TUM_db1_S1_Treatm!E4*Weighting!E5+TUM_db1_S1_Treatm!F4*Weighting!E6+TUM_db1_S1_Treatm!G4*Weighting!E7+TUM_db1_S1_Treatm!H4*Weighting!E8+TUM_db1_S1_Treatm!I4*Weighting!E9+TUM_db1_S1_Treatm!J4*Weighting!E10+TUM_db1_S1_Treatm!K4*Weighting!E11+TUM_db1_S1_Treatm!L4*Weighting!E12+TUM_db1_S1_Treatm!M4*Weighting!E13+TUM_db1_S1_Treatm!N4*Weighting!E14+TUM_db1_S1_Treatm!O4*Weighting!E15+TUM_db1_S1_Treatm!P4*Weighting!E16+TUM_db1_S1_Treatm!Q4*Weighting!E17</f>
        <v>9.1197580229607556E-2</v>
      </c>
      <c r="F4" s="6">
        <f ca="1">+TUM_db1_S1_Treatm!B4*Weighting!F2+TUM_db1_S1_Treatm!C4*Weighting!F3+TUM_db1_S1_Treatm!D4*Weighting!F4+TUM_db1_S1_Treatm!E4*Weighting!F5+TUM_db1_S1_Treatm!F4*Weighting!F6+TUM_db1_S1_Treatm!G4*Weighting!F7+TUM_db1_S1_Treatm!H4*Weighting!F8+TUM_db1_S1_Treatm!I4*Weighting!F9+TUM_db1_S1_Treatm!J4*Weighting!F10+TUM_db1_S1_Treatm!K4*Weighting!F11+TUM_db1_S1_Treatm!L4*Weighting!F12+TUM_db1_S1_Treatm!M4*Weighting!F13+TUM_db1_S1_Treatm!N4*Weighting!F14+TUM_db1_S1_Treatm!O4*Weighting!F15+TUM_db1_S1_Treatm!P4*Weighting!F16+TUM_db1_S1_Treatm!Q4*Weighting!F17</f>
        <v>0.14489911365745176</v>
      </c>
      <c r="G4" s="6">
        <f>+TUM_db1_S1_Treatm!B4*Weighting!G2+TUM_db1_S1_Treatm!C4*Weighting!G3+TUM_db1_S1_Treatm!D4*Weighting!G4+TUM_db1_S1_Treatm!E4*Weighting!G5+TUM_db1_S1_Treatm!F4*Weighting!G6+TUM_db1_S1_Treatm!G4*Weighting!G7+TUM_db1_S1_Treatm!H4*Weighting!G8+TUM_db1_S1_Treatm!I4*Weighting!G9+TUM_db1_S1_Treatm!J4*Weighting!G10+TUM_db1_S1_Treatm!K4*Weighting!G11+TUM_db1_S1_Treatm!L4*Weighting!G12+TUM_db1_S1_Treatm!M4*Weighting!G13+TUM_db1_S1_Treatm!N4*Weighting!G14+TUM_db1_S1_Treatm!O4*Weighting!G15+TUM_db1_S1_Treatm!P4*Weighting!G16+TUM_db1_S1_Treatm!Q4*Weighting!G17</f>
        <v>7.4746310003123151E-2</v>
      </c>
      <c r="H4" s="6">
        <f>+TUM_db1_S1_Treatm!B4*Weighting!H2+TUM_db1_S1_Treatm!C4*Weighting!H3+TUM_db1_S1_Treatm!D4*Weighting!H4+TUM_db1_S1_Treatm!E4*Weighting!H5+TUM_db1_S1_Treatm!F4*Weighting!H6+TUM_db1_S1_Treatm!G4*Weighting!H7+TUM_db1_S1_Treatm!H4*Weighting!H8+TUM_db1_S1_Treatm!I4*Weighting!H9+TUM_db1_S1_Treatm!J4*Weighting!H10+TUM_db1_S1_Treatm!K4*Weighting!H11+TUM_db1_S1_Treatm!L4*Weighting!H12+TUM_db1_S1_Treatm!M4*Weighting!H13+TUM_db1_S1_Treatm!N4*Weighting!H14+TUM_db1_S1_Treatm!O4*Weighting!H15+TUM_db1_S1_Treatm!P4*Weighting!H16+TUM_db1_S1_Treatm!Q4*Weighting!H17</f>
        <v>7.0853999618173319E-2</v>
      </c>
      <c r="I4" s="6">
        <f>+TUM_db1_S1_Treatm!B4*Weighting!I2+TUM_db1_S1_Treatm!C4*Weighting!I3+TUM_db1_S1_Treatm!D4*Weighting!I4+TUM_db1_S1_Treatm!E4*Weighting!I5+TUM_db1_S1_Treatm!F4*Weighting!I6+TUM_db1_S1_Treatm!G4*Weighting!I7+TUM_db1_S1_Treatm!H4*Weighting!I8+TUM_db1_S1_Treatm!I4*Weighting!I9+TUM_db1_S1_Treatm!J4*Weighting!I10+TUM_db1_S1_Treatm!K4*Weighting!I11+TUM_db1_S1_Treatm!L4*Weighting!I12+TUM_db1_S1_Treatm!M4*Weighting!I13+TUM_db1_S1_Treatm!N4*Weighting!I14+TUM_db1_S1_Treatm!O4*Weighting!I15+TUM_db1_S1_Treatm!P4*Weighting!I16+TUM_db1_S1_Treatm!Q4*Weighting!I17</f>
        <v>7.6104860169972643E-2</v>
      </c>
      <c r="J4" s="6">
        <f>+TUM_db1_S1_Treatm!B4*Weighting!J2+TUM_db1_S1_Treatm!C4*Weighting!J3+TUM_db1_S1_Treatm!D4*Weighting!J4+TUM_db1_S1_Treatm!E4*Weighting!J5+TUM_db1_S1_Treatm!F4*Weighting!J6+TUM_db1_S1_Treatm!G4*Weighting!J7+TUM_db1_S1_Treatm!H4*Weighting!J8+TUM_db1_S1_Treatm!I4*Weighting!J9+TUM_db1_S1_Treatm!J4*Weighting!J10+TUM_db1_S1_Treatm!K4*Weighting!J11+TUM_db1_S1_Treatm!L4*Weighting!J12+TUM_db1_S1_Treatm!M4*Weighting!J13+TUM_db1_S1_Treatm!N4*Weighting!J14+TUM_db1_S1_Treatm!O4*Weighting!J15+TUM_db1_S1_Treatm!P4*Weighting!J16+TUM_db1_S1_Treatm!Q4*Weighting!J17</f>
        <v>8.0700544327025406E-2</v>
      </c>
      <c r="K4" s="6">
        <f>+TUM_db1_S1_Treatm!B4*Weighting!K2+TUM_db1_S1_Treatm!C4*Weighting!K3+TUM_db1_S1_Treatm!D4*Weighting!K4+TUM_db1_S1_Treatm!E4*Weighting!K5+TUM_db1_S1_Treatm!F4*Weighting!K6+TUM_db1_S1_Treatm!G4*Weighting!K7+TUM_db1_S1_Treatm!H4*Weighting!K8+TUM_db1_S1_Treatm!I4*Weighting!K9+TUM_db1_S1_Treatm!J4*Weighting!K10+TUM_db1_S1_Treatm!K4*Weighting!K11+TUM_db1_S1_Treatm!L4*Weighting!K12+TUM_db1_S1_Treatm!M4*Weighting!K13+TUM_db1_S1_Treatm!N4*Weighting!K14+TUM_db1_S1_Treatm!O4*Weighting!K15+TUM_db1_S1_Treatm!P4*Weighting!K16+TUM_db1_S1_Treatm!Q4*Weighting!K17</f>
        <v>7.1228694660923339E-2</v>
      </c>
      <c r="L4" s="6">
        <f>+TUM_db1_S1_Treatm!B4*Weighting!L2+TUM_db1_S1_Treatm!C4*Weighting!L3+TUM_db1_S1_Treatm!D4*Weighting!L4+TUM_db1_S1_Treatm!E4*Weighting!L5+TUM_db1_S1_Treatm!F4*Weighting!L6+TUM_db1_S1_Treatm!G4*Weighting!L7+TUM_db1_S1_Treatm!H4*Weighting!L8+TUM_db1_S1_Treatm!I4*Weighting!L9+TUM_db1_S1_Treatm!J4*Weighting!L10+TUM_db1_S1_Treatm!K4*Weighting!L11+TUM_db1_S1_Treatm!L4*Weighting!L12+TUM_db1_S1_Treatm!M4*Weighting!L13+TUM_db1_S1_Treatm!N4*Weighting!L14+TUM_db1_S1_Treatm!O4*Weighting!L15+TUM_db1_S1_Treatm!P4*Weighting!L16+TUM_db1_S1_Treatm!Q4*Weighting!L17</f>
        <v>9.1004393298831351E-2</v>
      </c>
      <c r="M4" s="6">
        <f>+TUM_db1_S1_Treatm!B4*Weighting!M2+TUM_db1_S1_Treatm!C4*Weighting!M3+TUM_db1_S1_Treatm!D4*Weighting!M4+TUM_db1_S1_Treatm!E4*Weighting!M5+TUM_db1_S1_Treatm!F4*Weighting!M6+TUM_db1_S1_Treatm!G4*Weighting!M7+TUM_db1_S1_Treatm!H4*Weighting!M8+TUM_db1_S1_Treatm!I4*Weighting!M9+TUM_db1_S1_Treatm!J4*Weighting!M10+TUM_db1_S1_Treatm!K4*Weighting!M11+TUM_db1_S1_Treatm!L4*Weighting!M12+TUM_db1_S1_Treatm!M4*Weighting!M13+TUM_db1_S1_Treatm!N4*Weighting!M14+TUM_db1_S1_Treatm!O4*Weighting!M15+TUM_db1_S1_Treatm!P4*Weighting!M16+TUM_db1_S1_Treatm!Q4*Weighting!M17</f>
        <v>5.1471566222214054E-3</v>
      </c>
      <c r="N4" s="6">
        <f>+TUM_db1_S1_Treatm!B4*Weighting!N2+TUM_db1_S1_Treatm!C4*Weighting!N3+TUM_db1_S1_Treatm!D4*Weighting!N4+TUM_db1_S1_Treatm!E4*Weighting!N5+TUM_db1_S1_Treatm!F4*Weighting!N6+TUM_db1_S1_Treatm!G4*Weighting!N7+TUM_db1_S1_Treatm!H4*Weighting!N8+TUM_db1_S1_Treatm!I4*Weighting!N9+TUM_db1_S1_Treatm!J4*Weighting!N10+TUM_db1_S1_Treatm!K4*Weighting!N11+TUM_db1_S1_Treatm!L4*Weighting!N12+TUM_db1_S1_Treatm!M4*Weighting!N13+TUM_db1_S1_Treatm!N4*Weighting!N14+TUM_db1_S1_Treatm!O4*Weighting!N15+TUM_db1_S1_Treatm!P4*Weighting!N16+TUM_db1_S1_Treatm!Q4*Weighting!N17</f>
        <v>0.32239490222933553</v>
      </c>
      <c r="O4" s="6">
        <f>+TUM_db1_S1_Treatm!B4*Weighting!O2+TUM_db1_S1_Treatm!C4*Weighting!O3+TUM_db1_S1_Treatm!D4*Weighting!O4+TUM_db1_S1_Treatm!E4*Weighting!O5+TUM_db1_S1_Treatm!F4*Weighting!O6+TUM_db1_S1_Treatm!G4*Weighting!O7+TUM_db1_S1_Treatm!H4*Weighting!O8+TUM_db1_S1_Treatm!I4*Weighting!O9+TUM_db1_S1_Treatm!J4*Weighting!O10+TUM_db1_S1_Treatm!K4*Weighting!O11+TUM_db1_S1_Treatm!L4*Weighting!O12+TUM_db1_S1_Treatm!M4*Weighting!O13+TUM_db1_S1_Treatm!N4*Weighting!O14+TUM_db1_S1_Treatm!O4*Weighting!O15+TUM_db1_S1_Treatm!P4*Weighting!O16+TUM_db1_S1_Treatm!Q4*Weighting!O17</f>
        <v>0.13902205284108324</v>
      </c>
      <c r="P4" s="6">
        <f>+TUM_db1_S1_Treatm!B4*Weighting!P2+TUM_db1_S1_Treatm!C4*Weighting!P3+TUM_db1_S1_Treatm!D4*Weighting!P4+TUM_db1_S1_Treatm!E4*Weighting!P5+TUM_db1_S1_Treatm!F4*Weighting!P6+TUM_db1_S1_Treatm!G4*Weighting!P7+TUM_db1_S1_Treatm!H4*Weighting!P8+TUM_db1_S1_Treatm!I4*Weighting!P9+TUM_db1_S1_Treatm!J4*Weighting!P10+TUM_db1_S1_Treatm!K4*Weighting!P11+TUM_db1_S1_Treatm!L4*Weighting!P12+TUM_db1_S1_Treatm!M4*Weighting!P13+TUM_db1_S1_Treatm!N4*Weighting!P14+TUM_db1_S1_Treatm!O4*Weighting!P15+TUM_db1_S1_Treatm!P4*Weighting!P16+TUM_db1_S1_Treatm!Q4*Weighting!P17</f>
        <v>9.5123267021182026E-2</v>
      </c>
      <c r="Q4" s="6">
        <f>+TUM_db1_S1_Treatm!B4*Weighting!Q2+TUM_db1_S1_Treatm!C4*Weighting!Q3+TUM_db1_S1_Treatm!D4*Weighting!Q4+TUM_db1_S1_Treatm!E4*Weighting!Q5+TUM_db1_S1_Treatm!F4*Weighting!Q6+TUM_db1_S1_Treatm!G4*Weighting!Q7+TUM_db1_S1_Treatm!H4*Weighting!Q8+TUM_db1_S1_Treatm!I4*Weighting!Q9+TUM_db1_S1_Treatm!J4*Weighting!Q10+TUM_db1_S1_Treatm!K4*Weighting!Q11+TUM_db1_S1_Treatm!L4*Weighting!Q12+TUM_db1_S1_Treatm!M4*Weighting!Q13+TUM_db1_S1_Treatm!N4*Weighting!Q14+TUM_db1_S1_Treatm!O4*Weighting!Q15+TUM_db1_S1_Treatm!P4*Weighting!Q16+TUM_db1_S1_Treatm!Q4*Weighting!Q17</f>
        <v>8.5821217470831521E-3</v>
      </c>
      <c r="R4" s="6">
        <f>+TUM_db1_S1_Treatm!B4*Weighting!R2+TUM_db1_S1_Treatm!C4*Weighting!R3+TUM_db1_S1_Treatm!D4*Weighting!R4+TUM_db1_S1_Treatm!E4*Weighting!R5+TUM_db1_S1_Treatm!F4*Weighting!R6+TUM_db1_S1_Treatm!G4*Weighting!R7+TUM_db1_S1_Treatm!H4*Weighting!R8+TUM_db1_S1_Treatm!I4*Weighting!R9+TUM_db1_S1_Treatm!J4*Weighting!R10+TUM_db1_S1_Treatm!K4*Weighting!R11+TUM_db1_S1_Treatm!L4*Weighting!R12+TUM_db1_S1_Treatm!M4*Weighting!R13+TUM_db1_S1_Treatm!N4*Weighting!R14+TUM_db1_S1_Treatm!O4*Weighting!R15+TUM_db1_S1_Treatm!P4*Weighting!R16+TUM_db1_S1_Treatm!Q4*Weighting!R17</f>
        <v>8.1920880409180927E-2</v>
      </c>
      <c r="S4" s="6">
        <f>+TUM_db1_S1_Treatm!B4*Weighting!S2+TUM_db1_S1_Treatm!C4*Weighting!S3+TUM_db1_S1_Treatm!D4*Weighting!S4+TUM_db1_S1_Treatm!E4*Weighting!S5+TUM_db1_S1_Treatm!F4*Weighting!S6+TUM_db1_S1_Treatm!G4*Weighting!S7+TUM_db1_S1_Treatm!H4*Weighting!S8+TUM_db1_S1_Treatm!I4*Weighting!S9+TUM_db1_S1_Treatm!J4*Weighting!S10+TUM_db1_S1_Treatm!K4*Weighting!S11+TUM_db1_S1_Treatm!L4*Weighting!S12+TUM_db1_S1_Treatm!M4*Weighting!S13+TUM_db1_S1_Treatm!N4*Weighting!S14+TUM_db1_S1_Treatm!O4*Weighting!S15+TUM_db1_S1_Treatm!P4*Weighting!S16+TUM_db1_S1_Treatm!Q4*Weighting!S17</f>
        <v>5.3390705064238368E-2</v>
      </c>
      <c r="T4" s="6">
        <f>+TUM_db1_S1_Treatm!B4*Weighting!T2+TUM_db1_S1_Treatm!C4*Weighting!T3+TUM_db1_S1_Treatm!D4*Weighting!T4+TUM_db1_S1_Treatm!E4*Weighting!T5+TUM_db1_S1_Treatm!F4*Weighting!T6+TUM_db1_S1_Treatm!G4*Weighting!T7+TUM_db1_S1_Treatm!H4*Weighting!T8+TUM_db1_S1_Treatm!I4*Weighting!T9+TUM_db1_S1_Treatm!J4*Weighting!T10+TUM_db1_S1_Treatm!K4*Weighting!T11+TUM_db1_S1_Treatm!L4*Weighting!T12+TUM_db1_S1_Treatm!M4*Weighting!T13+TUM_db1_S1_Treatm!N4*Weighting!T14+TUM_db1_S1_Treatm!O4*Weighting!T15+TUM_db1_S1_Treatm!P4*Weighting!T16+TUM_db1_S1_Treatm!Q4*Weighting!T17</f>
        <v>5.9887504064966179E-2</v>
      </c>
      <c r="U4" s="6">
        <f>+TUM_db1_S1_Treatm!B4*Weighting!U2+TUM_db1_S1_Treatm!C4*Weighting!U3+TUM_db1_S1_Treatm!D4*Weighting!U4+TUM_db1_S1_Treatm!E4*Weighting!U5+TUM_db1_S1_Treatm!F4*Weighting!U6+TUM_db1_S1_Treatm!G4*Weighting!U7+TUM_db1_S1_Treatm!H4*Weighting!U8+TUM_db1_S1_Treatm!I4*Weighting!U9+TUM_db1_S1_Treatm!J4*Weighting!U10+TUM_db1_S1_Treatm!K4*Weighting!U11+TUM_db1_S1_Treatm!L4*Weighting!U12+TUM_db1_S1_Treatm!M4*Weighting!U13+TUM_db1_S1_Treatm!N4*Weighting!U14+TUM_db1_S1_Treatm!O4*Weighting!U15+TUM_db1_S1_Treatm!P4*Weighting!U16+TUM_db1_S1_Treatm!Q4*Weighting!U17</f>
        <v>6.7889432529100692E-3</v>
      </c>
      <c r="V4" s="6">
        <f>+TUM_db1_S1_Treatm!B4*Weighting!V2+TUM_db1_S1_Treatm!C4*Weighting!V3+TUM_db1_S1_Treatm!D4*Weighting!V4+TUM_db1_S1_Treatm!E4*Weighting!V5+TUM_db1_S1_Treatm!F4*Weighting!V6+TUM_db1_S1_Treatm!G4*Weighting!V7+TUM_db1_S1_Treatm!H4*Weighting!V8+TUM_db1_S1_Treatm!I4*Weighting!V9+TUM_db1_S1_Treatm!J4*Weighting!V10+TUM_db1_S1_Treatm!K4*Weighting!V11+TUM_db1_S1_Treatm!L4*Weighting!V12+TUM_db1_S1_Treatm!M4*Weighting!V13+TUM_db1_S1_Treatm!N4*Weighting!V14+TUM_db1_S1_Treatm!O4*Weighting!V15+TUM_db1_S1_Treatm!P4*Weighting!V16+TUM_db1_S1_Treatm!Q4*Weighting!V17</f>
        <v>4.0525887589023923E-2</v>
      </c>
      <c r="W4" s="6">
        <f>+TUM_db1_S1_Treatm!B4*Weighting!W2+TUM_db1_S1_Treatm!C4*Weighting!W3+TUM_db1_S1_Treatm!D4*Weighting!W4+TUM_db1_S1_Treatm!E4*Weighting!W5+TUM_db1_S1_Treatm!F4*Weighting!W6+TUM_db1_S1_Treatm!G4*Weighting!W7+TUM_db1_S1_Treatm!H4*Weighting!W8+TUM_db1_S1_Treatm!I4*Weighting!W9+TUM_db1_S1_Treatm!J4*Weighting!W10+TUM_db1_S1_Treatm!K4*Weighting!W11+TUM_db1_S1_Treatm!L4*Weighting!W12+TUM_db1_S1_Treatm!M4*Weighting!W13+TUM_db1_S1_Treatm!N4*Weighting!W14+TUM_db1_S1_Treatm!O4*Weighting!W15+TUM_db1_S1_Treatm!P4*Weighting!W16+TUM_db1_S1_Treatm!Q4*Weighting!W17</f>
        <v>0.10937387260215529</v>
      </c>
      <c r="X4" s="6">
        <f>+TUM_db1_S1_Treatm!B4*Weighting!X2+TUM_db1_S1_Treatm!C4*Weighting!X3+TUM_db1_S1_Treatm!D4*Weighting!X4+TUM_db1_S1_Treatm!E4*Weighting!X5+TUM_db1_S1_Treatm!F4*Weighting!X6+TUM_db1_S1_Treatm!G4*Weighting!X7+TUM_db1_S1_Treatm!H4*Weighting!X8+TUM_db1_S1_Treatm!I4*Weighting!X9+TUM_db1_S1_Treatm!J4*Weighting!X10+TUM_db1_S1_Treatm!K4*Weighting!X11+TUM_db1_S1_Treatm!L4*Weighting!X12+TUM_db1_S1_Treatm!M4*Weighting!X13+TUM_db1_S1_Treatm!N4*Weighting!X14+TUM_db1_S1_Treatm!O4*Weighting!X15+TUM_db1_S1_Treatm!P4*Weighting!X16+TUM_db1_S1_Treatm!Q4*Weighting!X17</f>
        <v>2.5429830237132679E-2</v>
      </c>
      <c r="Y4" s="6">
        <f>+TUM_db1_S1_Treatm!B4*Weighting!Y2+TUM_db1_S1_Treatm!C4*Weighting!Y3+TUM_db1_S1_Treatm!D4*Weighting!Y4+TUM_db1_S1_Treatm!E4*Weighting!Y5+TUM_db1_S1_Treatm!F4*Weighting!Y6+TUM_db1_S1_Treatm!G4*Weighting!Y7+TUM_db1_S1_Treatm!H4*Weighting!Y8+TUM_db1_S1_Treatm!I4*Weighting!Y9+TUM_db1_S1_Treatm!J4*Weighting!Y10+TUM_db1_S1_Treatm!K4*Weighting!Y11+TUM_db1_S1_Treatm!L4*Weighting!Y12+TUM_db1_S1_Treatm!M4*Weighting!Y13+TUM_db1_S1_Treatm!N4*Weighting!Y14+TUM_db1_S1_Treatm!O4*Weighting!Y15+TUM_db1_S1_Treatm!P4*Weighting!Y16+TUM_db1_S1_Treatm!Q4*Weighting!Y17</f>
        <v>4.3764481748151578E-3</v>
      </c>
      <c r="Z4" s="6">
        <f>+TUM_db1_S1_Treatm!B4*Weighting!Z2+TUM_db1_S1_Treatm!C4*Weighting!Z3+TUM_db1_S1_Treatm!D4*Weighting!Z4+TUM_db1_S1_Treatm!E4*Weighting!Z5+TUM_db1_S1_Treatm!F4*Weighting!Z6+TUM_db1_S1_Treatm!G4*Weighting!Z7+TUM_db1_S1_Treatm!H4*Weighting!Z8+TUM_db1_S1_Treatm!I4*Weighting!Z9+TUM_db1_S1_Treatm!J4*Weighting!Z10+TUM_db1_S1_Treatm!K4*Weighting!Z11+TUM_db1_S1_Treatm!L4*Weighting!Z12+TUM_db1_S1_Treatm!M4*Weighting!Z13+TUM_db1_S1_Treatm!N4*Weighting!Z14+TUM_db1_S1_Treatm!O4*Weighting!Z15+TUM_db1_S1_Treatm!P4*Weighting!Z16+TUM_db1_S1_Treatm!Q4*Weighting!Z17</f>
        <v>1.6128497409227897E-2</v>
      </c>
      <c r="AA4" s="6">
        <f>+TUM_db1_S1_Treatm!B4*Weighting!AA2+TUM_db1_S1_Treatm!C4*Weighting!AA3+TUM_db1_S1_Treatm!D4*Weighting!AA4+TUM_db1_S1_Treatm!E4*Weighting!AA5+TUM_db1_S1_Treatm!F4*Weighting!AA6+TUM_db1_S1_Treatm!G4*Weighting!AA7+TUM_db1_S1_Treatm!H4*Weighting!AA8+TUM_db1_S1_Treatm!I4*Weighting!AA9+TUM_db1_S1_Treatm!J4*Weighting!AA10+TUM_db1_S1_Treatm!K4*Weighting!AA11+TUM_db1_S1_Treatm!L4*Weighting!AA12+TUM_db1_S1_Treatm!M4*Weighting!AA13+TUM_db1_S1_Treatm!N4*Weighting!AA14+TUM_db1_S1_Treatm!O4*Weighting!AA15+TUM_db1_S1_Treatm!P4*Weighting!AA16+TUM_db1_S1_Treatm!Q4*Weighting!AA17</f>
        <v>0.13684449748658295</v>
      </c>
    </row>
    <row r="5" spans="1:27" x14ac:dyDescent="0.35">
      <c r="A5" s="5" t="s">
        <v>4</v>
      </c>
      <c r="B5" s="6">
        <f ca="1">+TUM_db1_S1_Treatm!B5*Weighting!B2+TUM_db1_S1_Treatm!C5*Weighting!B3+TUM_db1_S1_Treatm!D5*Weighting!B4+TUM_db1_S1_Treatm!E5*Weighting!B5+TUM_db1_S1_Treatm!F5*Weighting!B6+TUM_db1_S1_Treatm!G5*Weighting!B7+TUM_db1_S1_Treatm!H5*Weighting!B8+TUM_db1_S1_Treatm!I5*Weighting!B9+TUM_db1_S1_Treatm!J5*Weighting!B10+TUM_db1_S1_Treatm!K5*Weighting!B11+TUM_db1_S1_Treatm!L5*Weighting!B12+TUM_db1_S1_Treatm!M5*Weighting!B13+TUM_db1_S1_Treatm!N5*Weighting!B14+TUM_db1_S1_Treatm!O5*Weighting!B15+TUM_db1_S1_Treatm!P5*Weighting!B16+TUM_db1_S1_Treatm!Q5*Weighting!B17</f>
        <v>0.30132202977416384</v>
      </c>
      <c r="C5" s="6">
        <f ca="1">+TUM_db1_S1_Treatm!B5*Weighting!C2+TUM_db1_S1_Treatm!C5*Weighting!C3+TUM_db1_S1_Treatm!D5*Weighting!C4+TUM_db1_S1_Treatm!E5*Weighting!C5+TUM_db1_S1_Treatm!F5*Weighting!C6+TUM_db1_S1_Treatm!G5*Weighting!C7+TUM_db1_S1_Treatm!H5*Weighting!C8+TUM_db1_S1_Treatm!I5*Weighting!C9+TUM_db1_S1_Treatm!J5*Weighting!C10+TUM_db1_S1_Treatm!K5*Weighting!C11+TUM_db1_S1_Treatm!L5*Weighting!C12+TUM_db1_S1_Treatm!M5*Weighting!C13+TUM_db1_S1_Treatm!N5*Weighting!C14+TUM_db1_S1_Treatm!O5*Weighting!C15+TUM_db1_S1_Treatm!P5*Weighting!C16+TUM_db1_S1_Treatm!Q5*Weighting!C17</f>
        <v>0.18443801279317457</v>
      </c>
      <c r="D5" s="6">
        <f ca="1">+TUM_db1_S1_Treatm!B5*Weighting!D2+TUM_db1_S1_Treatm!C5*Weighting!D3+TUM_db1_S1_Treatm!D5*Weighting!D4+TUM_db1_S1_Treatm!E5*Weighting!D5+TUM_db1_S1_Treatm!F5*Weighting!D6+TUM_db1_S1_Treatm!G5*Weighting!D7+TUM_db1_S1_Treatm!H5*Weighting!D8+TUM_db1_S1_Treatm!I5*Weighting!D9+TUM_db1_S1_Treatm!J5*Weighting!D10+TUM_db1_S1_Treatm!K5*Weighting!D11+TUM_db1_S1_Treatm!L5*Weighting!D12+TUM_db1_S1_Treatm!M5*Weighting!D13+TUM_db1_S1_Treatm!N5*Weighting!D14+TUM_db1_S1_Treatm!O5*Weighting!D15+TUM_db1_S1_Treatm!P5*Weighting!D16+TUM_db1_S1_Treatm!Q5*Weighting!D17</f>
        <v>0.30202374702448376</v>
      </c>
      <c r="E5" s="6">
        <f ca="1">+TUM_db1_S1_Treatm!B5*Weighting!E2+TUM_db1_S1_Treatm!C5*Weighting!E3+TUM_db1_S1_Treatm!D5*Weighting!E4+TUM_db1_S1_Treatm!E5*Weighting!E5+TUM_db1_S1_Treatm!F5*Weighting!E6+TUM_db1_S1_Treatm!G5*Weighting!E7+TUM_db1_S1_Treatm!H5*Weighting!E8+TUM_db1_S1_Treatm!I5*Weighting!E9+TUM_db1_S1_Treatm!J5*Weighting!E10+TUM_db1_S1_Treatm!K5*Weighting!E11+TUM_db1_S1_Treatm!L5*Weighting!E12+TUM_db1_S1_Treatm!M5*Weighting!E13+TUM_db1_S1_Treatm!N5*Weighting!E14+TUM_db1_S1_Treatm!O5*Weighting!E15+TUM_db1_S1_Treatm!P5*Weighting!E16+TUM_db1_S1_Treatm!Q5*Weighting!E17</f>
        <v>0.12410633103262599</v>
      </c>
      <c r="F5" s="6">
        <f ca="1">+TUM_db1_S1_Treatm!B5*Weighting!F2+TUM_db1_S1_Treatm!C5*Weighting!F3+TUM_db1_S1_Treatm!D5*Weighting!F4+TUM_db1_S1_Treatm!E5*Weighting!F5+TUM_db1_S1_Treatm!F5*Weighting!F6+TUM_db1_S1_Treatm!G5*Weighting!F7+TUM_db1_S1_Treatm!H5*Weighting!F8+TUM_db1_S1_Treatm!I5*Weighting!F9+TUM_db1_S1_Treatm!J5*Weighting!F10+TUM_db1_S1_Treatm!K5*Weighting!F11+TUM_db1_S1_Treatm!L5*Weighting!F12+TUM_db1_S1_Treatm!M5*Weighting!F13+TUM_db1_S1_Treatm!N5*Weighting!F14+TUM_db1_S1_Treatm!O5*Weighting!F15+TUM_db1_S1_Treatm!P5*Weighting!F16+TUM_db1_S1_Treatm!Q5*Weighting!F17</f>
        <v>0.25139580637052927</v>
      </c>
      <c r="G5" s="6">
        <f>+TUM_db1_S1_Treatm!B5*Weighting!G2+TUM_db1_S1_Treatm!C5*Weighting!G3+TUM_db1_S1_Treatm!D5*Weighting!G4+TUM_db1_S1_Treatm!E5*Weighting!G5+TUM_db1_S1_Treatm!F5*Weighting!G6+TUM_db1_S1_Treatm!G5*Weighting!G7+TUM_db1_S1_Treatm!H5*Weighting!G8+TUM_db1_S1_Treatm!I5*Weighting!G9+TUM_db1_S1_Treatm!J5*Weighting!G10+TUM_db1_S1_Treatm!K5*Weighting!G11+TUM_db1_S1_Treatm!L5*Weighting!G12+TUM_db1_S1_Treatm!M5*Weighting!G13+TUM_db1_S1_Treatm!N5*Weighting!G14+TUM_db1_S1_Treatm!O5*Weighting!G15+TUM_db1_S1_Treatm!P5*Weighting!G16+TUM_db1_S1_Treatm!Q5*Weighting!G17</f>
        <v>0.11918694853274781</v>
      </c>
      <c r="H5" s="6">
        <f>+TUM_db1_S1_Treatm!B5*Weighting!H2+TUM_db1_S1_Treatm!C5*Weighting!H3+TUM_db1_S1_Treatm!D5*Weighting!H4+TUM_db1_S1_Treatm!E5*Weighting!H5+TUM_db1_S1_Treatm!F5*Weighting!H6+TUM_db1_S1_Treatm!G5*Weighting!H7+TUM_db1_S1_Treatm!H5*Weighting!H8+TUM_db1_S1_Treatm!I5*Weighting!H9+TUM_db1_S1_Treatm!J5*Weighting!H10+TUM_db1_S1_Treatm!K5*Weighting!H11+TUM_db1_S1_Treatm!L5*Weighting!H12+TUM_db1_S1_Treatm!M5*Weighting!H13+TUM_db1_S1_Treatm!N5*Weighting!H14+TUM_db1_S1_Treatm!O5*Weighting!H15+TUM_db1_S1_Treatm!P5*Weighting!H16+TUM_db1_S1_Treatm!Q5*Weighting!H17</f>
        <v>0.10669353468290962</v>
      </c>
      <c r="I5" s="6">
        <f>+TUM_db1_S1_Treatm!B5*Weighting!I2+TUM_db1_S1_Treatm!C5*Weighting!I3+TUM_db1_S1_Treatm!D5*Weighting!I4+TUM_db1_S1_Treatm!E5*Weighting!I5+TUM_db1_S1_Treatm!F5*Weighting!I6+TUM_db1_S1_Treatm!G5*Weighting!I7+TUM_db1_S1_Treatm!H5*Weighting!I8+TUM_db1_S1_Treatm!I5*Weighting!I9+TUM_db1_S1_Treatm!J5*Weighting!I10+TUM_db1_S1_Treatm!K5*Weighting!I11+TUM_db1_S1_Treatm!L5*Weighting!I12+TUM_db1_S1_Treatm!M5*Weighting!I13+TUM_db1_S1_Treatm!N5*Weighting!I14+TUM_db1_S1_Treatm!O5*Weighting!I15+TUM_db1_S1_Treatm!P5*Weighting!I16+TUM_db1_S1_Treatm!Q5*Weighting!I17</f>
        <v>0.12219492746302245</v>
      </c>
      <c r="J5" s="6">
        <f>+TUM_db1_S1_Treatm!B5*Weighting!J2+TUM_db1_S1_Treatm!C5*Weighting!J3+TUM_db1_S1_Treatm!D5*Weighting!J4+TUM_db1_S1_Treatm!E5*Weighting!J5+TUM_db1_S1_Treatm!F5*Weighting!J6+TUM_db1_S1_Treatm!G5*Weighting!J7+TUM_db1_S1_Treatm!H5*Weighting!J8+TUM_db1_S1_Treatm!I5*Weighting!J9+TUM_db1_S1_Treatm!J5*Weighting!J10+TUM_db1_S1_Treatm!K5*Weighting!J11+TUM_db1_S1_Treatm!L5*Weighting!J12+TUM_db1_S1_Treatm!M5*Weighting!J13+TUM_db1_S1_Treatm!N5*Weighting!J14+TUM_db1_S1_Treatm!O5*Weighting!J15+TUM_db1_S1_Treatm!P5*Weighting!J16+TUM_db1_S1_Treatm!Q5*Weighting!J17</f>
        <v>0.11037836620724474</v>
      </c>
      <c r="K5" s="6">
        <f>+TUM_db1_S1_Treatm!B5*Weighting!K2+TUM_db1_S1_Treatm!C5*Weighting!K3+TUM_db1_S1_Treatm!D5*Weighting!K4+TUM_db1_S1_Treatm!E5*Weighting!K5+TUM_db1_S1_Treatm!F5*Weighting!K6+TUM_db1_S1_Treatm!G5*Weighting!K7+TUM_db1_S1_Treatm!H5*Weighting!K8+TUM_db1_S1_Treatm!I5*Weighting!K9+TUM_db1_S1_Treatm!J5*Weighting!K10+TUM_db1_S1_Treatm!K5*Weighting!K11+TUM_db1_S1_Treatm!L5*Weighting!K12+TUM_db1_S1_Treatm!M5*Weighting!K13+TUM_db1_S1_Treatm!N5*Weighting!K14+TUM_db1_S1_Treatm!O5*Weighting!K15+TUM_db1_S1_Treatm!P5*Weighting!K16+TUM_db1_S1_Treatm!Q5*Weighting!K17</f>
        <v>0.1122969172349378</v>
      </c>
      <c r="L5" s="6">
        <f>+TUM_db1_S1_Treatm!B5*Weighting!L2+TUM_db1_S1_Treatm!C5*Weighting!L3+TUM_db1_S1_Treatm!D5*Weighting!L4+TUM_db1_S1_Treatm!E5*Weighting!L5+TUM_db1_S1_Treatm!F5*Weighting!L6+TUM_db1_S1_Treatm!G5*Weighting!L7+TUM_db1_S1_Treatm!H5*Weighting!L8+TUM_db1_S1_Treatm!I5*Weighting!L9+TUM_db1_S1_Treatm!J5*Weighting!L10+TUM_db1_S1_Treatm!K5*Weighting!L11+TUM_db1_S1_Treatm!L5*Weighting!L12+TUM_db1_S1_Treatm!M5*Weighting!L13+TUM_db1_S1_Treatm!N5*Weighting!L14+TUM_db1_S1_Treatm!O5*Weighting!L15+TUM_db1_S1_Treatm!P5*Weighting!L16+TUM_db1_S1_Treatm!Q5*Weighting!L17</f>
        <v>0.12977385308214856</v>
      </c>
      <c r="M5" s="6">
        <f>+TUM_db1_S1_Treatm!B5*Weighting!M2+TUM_db1_S1_Treatm!C5*Weighting!M3+TUM_db1_S1_Treatm!D5*Weighting!M4+TUM_db1_S1_Treatm!E5*Weighting!M5+TUM_db1_S1_Treatm!F5*Weighting!M6+TUM_db1_S1_Treatm!G5*Weighting!M7+TUM_db1_S1_Treatm!H5*Weighting!M8+TUM_db1_S1_Treatm!I5*Weighting!M9+TUM_db1_S1_Treatm!J5*Weighting!M10+TUM_db1_S1_Treatm!K5*Weighting!M11+TUM_db1_S1_Treatm!L5*Weighting!M12+TUM_db1_S1_Treatm!M5*Weighting!M13+TUM_db1_S1_Treatm!N5*Weighting!M14+TUM_db1_S1_Treatm!O5*Weighting!M15+TUM_db1_S1_Treatm!P5*Weighting!M16+TUM_db1_S1_Treatm!Q5*Weighting!M17</f>
        <v>7.6225333853189563E-3</v>
      </c>
      <c r="N5" s="6">
        <f>+TUM_db1_S1_Treatm!B5*Weighting!N2+TUM_db1_S1_Treatm!C5*Weighting!N3+TUM_db1_S1_Treatm!D5*Weighting!N4+TUM_db1_S1_Treatm!E5*Weighting!N5+TUM_db1_S1_Treatm!F5*Weighting!N6+TUM_db1_S1_Treatm!G5*Weighting!N7+TUM_db1_S1_Treatm!H5*Weighting!N8+TUM_db1_S1_Treatm!I5*Weighting!N9+TUM_db1_S1_Treatm!J5*Weighting!N10+TUM_db1_S1_Treatm!K5*Weighting!N11+TUM_db1_S1_Treatm!L5*Weighting!N12+TUM_db1_S1_Treatm!M5*Weighting!N13+TUM_db1_S1_Treatm!N5*Weighting!N14+TUM_db1_S1_Treatm!O5*Weighting!N15+TUM_db1_S1_Treatm!P5*Weighting!N16+TUM_db1_S1_Treatm!Q5*Weighting!N17</f>
        <v>0.65358748875322537</v>
      </c>
      <c r="O5" s="6">
        <f>+TUM_db1_S1_Treatm!B5*Weighting!O2+TUM_db1_S1_Treatm!C5*Weighting!O3+TUM_db1_S1_Treatm!D5*Weighting!O4+TUM_db1_S1_Treatm!E5*Weighting!O5+TUM_db1_S1_Treatm!F5*Weighting!O6+TUM_db1_S1_Treatm!G5*Weighting!O7+TUM_db1_S1_Treatm!H5*Weighting!O8+TUM_db1_S1_Treatm!I5*Weighting!O9+TUM_db1_S1_Treatm!J5*Weighting!O10+TUM_db1_S1_Treatm!K5*Weighting!O11+TUM_db1_S1_Treatm!L5*Weighting!O12+TUM_db1_S1_Treatm!M5*Weighting!O13+TUM_db1_S1_Treatm!N5*Weighting!O14+TUM_db1_S1_Treatm!O5*Weighting!O15+TUM_db1_S1_Treatm!P5*Weighting!O16+TUM_db1_S1_Treatm!Q5*Weighting!O17</f>
        <v>0.14888725045467946</v>
      </c>
      <c r="P5" s="6">
        <f>+TUM_db1_S1_Treatm!B5*Weighting!P2+TUM_db1_S1_Treatm!C5*Weighting!P3+TUM_db1_S1_Treatm!D5*Weighting!P4+TUM_db1_S1_Treatm!E5*Weighting!P5+TUM_db1_S1_Treatm!F5*Weighting!P6+TUM_db1_S1_Treatm!G5*Weighting!P7+TUM_db1_S1_Treatm!H5*Weighting!P8+TUM_db1_S1_Treatm!I5*Weighting!P9+TUM_db1_S1_Treatm!J5*Weighting!P10+TUM_db1_S1_Treatm!K5*Weighting!P11+TUM_db1_S1_Treatm!L5*Weighting!P12+TUM_db1_S1_Treatm!M5*Weighting!P13+TUM_db1_S1_Treatm!N5*Weighting!P14+TUM_db1_S1_Treatm!O5*Weighting!P15+TUM_db1_S1_Treatm!P5*Weighting!P16+TUM_db1_S1_Treatm!Q5*Weighting!P17</f>
        <v>0.14427508700579994</v>
      </c>
      <c r="Q5" s="6">
        <f>+TUM_db1_S1_Treatm!B5*Weighting!Q2+TUM_db1_S1_Treatm!C5*Weighting!Q3+TUM_db1_S1_Treatm!D5*Weighting!Q4+TUM_db1_S1_Treatm!E5*Weighting!Q5+TUM_db1_S1_Treatm!F5*Weighting!Q6+TUM_db1_S1_Treatm!G5*Weighting!Q7+TUM_db1_S1_Treatm!H5*Weighting!Q8+TUM_db1_S1_Treatm!I5*Weighting!Q9+TUM_db1_S1_Treatm!J5*Weighting!Q10+TUM_db1_S1_Treatm!K5*Weighting!Q11+TUM_db1_S1_Treatm!L5*Weighting!Q12+TUM_db1_S1_Treatm!M5*Weighting!Q13+TUM_db1_S1_Treatm!N5*Weighting!Q14+TUM_db1_S1_Treatm!O5*Weighting!Q15+TUM_db1_S1_Treatm!P5*Weighting!Q16+TUM_db1_S1_Treatm!Q5*Weighting!Q17</f>
        <v>1.2766291393167328E-2</v>
      </c>
      <c r="R5" s="6">
        <f>+TUM_db1_S1_Treatm!B5*Weighting!R2+TUM_db1_S1_Treatm!C5*Weighting!R3+TUM_db1_S1_Treatm!D5*Weighting!R4+TUM_db1_S1_Treatm!E5*Weighting!R5+TUM_db1_S1_Treatm!F5*Weighting!R6+TUM_db1_S1_Treatm!G5*Weighting!R7+TUM_db1_S1_Treatm!H5*Weighting!R8+TUM_db1_S1_Treatm!I5*Weighting!R9+TUM_db1_S1_Treatm!J5*Weighting!R10+TUM_db1_S1_Treatm!K5*Weighting!R11+TUM_db1_S1_Treatm!L5*Weighting!R12+TUM_db1_S1_Treatm!M5*Weighting!R13+TUM_db1_S1_Treatm!N5*Weighting!R14+TUM_db1_S1_Treatm!O5*Weighting!R15+TUM_db1_S1_Treatm!P5*Weighting!R16+TUM_db1_S1_Treatm!Q5*Weighting!R17</f>
        <v>0.1340450166877189</v>
      </c>
      <c r="S5" s="6">
        <f>+TUM_db1_S1_Treatm!B5*Weighting!S2+TUM_db1_S1_Treatm!C5*Weighting!S3+TUM_db1_S1_Treatm!D5*Weighting!S4+TUM_db1_S1_Treatm!E5*Weighting!S5+TUM_db1_S1_Treatm!F5*Weighting!S6+TUM_db1_S1_Treatm!G5*Weighting!S7+TUM_db1_S1_Treatm!H5*Weighting!S8+TUM_db1_S1_Treatm!I5*Weighting!S9+TUM_db1_S1_Treatm!J5*Weighting!S10+TUM_db1_S1_Treatm!K5*Weighting!S11+TUM_db1_S1_Treatm!L5*Weighting!S12+TUM_db1_S1_Treatm!M5*Weighting!S13+TUM_db1_S1_Treatm!N5*Weighting!S14+TUM_db1_S1_Treatm!O5*Weighting!S15+TUM_db1_S1_Treatm!P5*Weighting!S16+TUM_db1_S1_Treatm!Q5*Weighting!S17</f>
        <v>9.0538916302865646E-2</v>
      </c>
      <c r="T5" s="6">
        <f>+TUM_db1_S1_Treatm!B5*Weighting!T2+TUM_db1_S1_Treatm!C5*Weighting!T3+TUM_db1_S1_Treatm!D5*Weighting!T4+TUM_db1_S1_Treatm!E5*Weighting!T5+TUM_db1_S1_Treatm!F5*Weighting!T6+TUM_db1_S1_Treatm!G5*Weighting!T7+TUM_db1_S1_Treatm!H5*Weighting!T8+TUM_db1_S1_Treatm!I5*Weighting!T9+TUM_db1_S1_Treatm!J5*Weighting!T10+TUM_db1_S1_Treatm!K5*Weighting!T11+TUM_db1_S1_Treatm!L5*Weighting!T12+TUM_db1_S1_Treatm!M5*Weighting!T13+TUM_db1_S1_Treatm!N5*Weighting!T14+TUM_db1_S1_Treatm!O5*Weighting!T15+TUM_db1_S1_Treatm!P5*Weighting!T16+TUM_db1_S1_Treatm!Q5*Weighting!T17</f>
        <v>0.10221944035981237</v>
      </c>
      <c r="U5" s="6">
        <f>+TUM_db1_S1_Treatm!B5*Weighting!U2+TUM_db1_S1_Treatm!C5*Weighting!U3+TUM_db1_S1_Treatm!D5*Weighting!U4+TUM_db1_S1_Treatm!E5*Weighting!U5+TUM_db1_S1_Treatm!F5*Weighting!U6+TUM_db1_S1_Treatm!G5*Weighting!U7+TUM_db1_S1_Treatm!H5*Weighting!U8+TUM_db1_S1_Treatm!I5*Weighting!U9+TUM_db1_S1_Treatm!J5*Weighting!U10+TUM_db1_S1_Treatm!K5*Weighting!U11+TUM_db1_S1_Treatm!L5*Weighting!U12+TUM_db1_S1_Treatm!M5*Weighting!U13+TUM_db1_S1_Treatm!N5*Weighting!U14+TUM_db1_S1_Treatm!O5*Weighting!U15+TUM_db1_S1_Treatm!P5*Weighting!U16+TUM_db1_S1_Treatm!Q5*Weighting!U17</f>
        <v>1.3317071185023347E-2</v>
      </c>
      <c r="V5" s="6">
        <f>+TUM_db1_S1_Treatm!B5*Weighting!V2+TUM_db1_S1_Treatm!C5*Weighting!V3+TUM_db1_S1_Treatm!D5*Weighting!V4+TUM_db1_S1_Treatm!E5*Weighting!V5+TUM_db1_S1_Treatm!F5*Weighting!V6+TUM_db1_S1_Treatm!G5*Weighting!V7+TUM_db1_S1_Treatm!H5*Weighting!V8+TUM_db1_S1_Treatm!I5*Weighting!V9+TUM_db1_S1_Treatm!J5*Weighting!V10+TUM_db1_S1_Treatm!K5*Weighting!V11+TUM_db1_S1_Treatm!L5*Weighting!V12+TUM_db1_S1_Treatm!M5*Weighting!V13+TUM_db1_S1_Treatm!N5*Weighting!V14+TUM_db1_S1_Treatm!O5*Weighting!V15+TUM_db1_S1_Treatm!P5*Weighting!V16+TUM_db1_S1_Treatm!Q5*Weighting!V17</f>
        <v>6.735106342016188E-2</v>
      </c>
      <c r="W5" s="6">
        <f>+TUM_db1_S1_Treatm!B5*Weighting!W2+TUM_db1_S1_Treatm!C5*Weighting!W3+TUM_db1_S1_Treatm!D5*Weighting!W4+TUM_db1_S1_Treatm!E5*Weighting!W5+TUM_db1_S1_Treatm!F5*Weighting!W6+TUM_db1_S1_Treatm!G5*Weighting!W7+TUM_db1_S1_Treatm!H5*Weighting!W8+TUM_db1_S1_Treatm!I5*Weighting!W9+TUM_db1_S1_Treatm!J5*Weighting!W10+TUM_db1_S1_Treatm!K5*Weighting!W11+TUM_db1_S1_Treatm!L5*Weighting!W12+TUM_db1_S1_Treatm!M5*Weighting!W13+TUM_db1_S1_Treatm!N5*Weighting!W14+TUM_db1_S1_Treatm!O5*Weighting!W15+TUM_db1_S1_Treatm!P5*Weighting!W16+TUM_db1_S1_Treatm!Q5*Weighting!W17</f>
        <v>0.1107136907661528</v>
      </c>
      <c r="X5" s="6">
        <f>+TUM_db1_S1_Treatm!B5*Weighting!X2+TUM_db1_S1_Treatm!C5*Weighting!X3+TUM_db1_S1_Treatm!D5*Weighting!X4+TUM_db1_S1_Treatm!E5*Weighting!X5+TUM_db1_S1_Treatm!F5*Weighting!X6+TUM_db1_S1_Treatm!G5*Weighting!X7+TUM_db1_S1_Treatm!H5*Weighting!X8+TUM_db1_S1_Treatm!I5*Weighting!X9+TUM_db1_S1_Treatm!J5*Weighting!X10+TUM_db1_S1_Treatm!K5*Weighting!X11+TUM_db1_S1_Treatm!L5*Weighting!X12+TUM_db1_S1_Treatm!M5*Weighting!X13+TUM_db1_S1_Treatm!N5*Weighting!X14+TUM_db1_S1_Treatm!O5*Weighting!X15+TUM_db1_S1_Treatm!P5*Weighting!X16+TUM_db1_S1_Treatm!Q5*Weighting!X17</f>
        <v>3.6652967892560666E-2</v>
      </c>
      <c r="Y5" s="6">
        <f>+TUM_db1_S1_Treatm!B5*Weighting!Y2+TUM_db1_S1_Treatm!C5*Weighting!Y3+TUM_db1_S1_Treatm!D5*Weighting!Y4+TUM_db1_S1_Treatm!E5*Weighting!Y5+TUM_db1_S1_Treatm!F5*Weighting!Y6+TUM_db1_S1_Treatm!G5*Weighting!Y7+TUM_db1_S1_Treatm!H5*Weighting!Y8+TUM_db1_S1_Treatm!I5*Weighting!Y9+TUM_db1_S1_Treatm!J5*Weighting!Y10+TUM_db1_S1_Treatm!K5*Weighting!Y11+TUM_db1_S1_Treatm!L5*Weighting!Y12+TUM_db1_S1_Treatm!M5*Weighting!Y13+TUM_db1_S1_Treatm!N5*Weighting!Y14+TUM_db1_S1_Treatm!O5*Weighting!Y15+TUM_db1_S1_Treatm!P5*Weighting!Y16+TUM_db1_S1_Treatm!Q5*Weighting!Y17</f>
        <v>7.2259272160080301E-3</v>
      </c>
      <c r="Z5" s="6">
        <f>+TUM_db1_S1_Treatm!B5*Weighting!Z2+TUM_db1_S1_Treatm!C5*Weighting!Z3+TUM_db1_S1_Treatm!D5*Weighting!Z4+TUM_db1_S1_Treatm!E5*Weighting!Z5+TUM_db1_S1_Treatm!F5*Weighting!Z6+TUM_db1_S1_Treatm!G5*Weighting!Z7+TUM_db1_S1_Treatm!H5*Weighting!Z8+TUM_db1_S1_Treatm!I5*Weighting!Z9+TUM_db1_S1_Treatm!J5*Weighting!Z10+TUM_db1_S1_Treatm!K5*Weighting!Z11+TUM_db1_S1_Treatm!L5*Weighting!Z12+TUM_db1_S1_Treatm!M5*Weighting!Z13+TUM_db1_S1_Treatm!N5*Weighting!Z14+TUM_db1_S1_Treatm!O5*Weighting!Z15+TUM_db1_S1_Treatm!P5*Weighting!Z16+TUM_db1_S1_Treatm!Q5*Weighting!Z17</f>
        <v>3.495029089977527E-2</v>
      </c>
      <c r="AA5" s="6">
        <f>+TUM_db1_S1_Treatm!B5*Weighting!AA2+TUM_db1_S1_Treatm!C5*Weighting!AA3+TUM_db1_S1_Treatm!D5*Weighting!AA4+TUM_db1_S1_Treatm!E5*Weighting!AA5+TUM_db1_S1_Treatm!F5*Weighting!AA6+TUM_db1_S1_Treatm!G5*Weighting!AA7+TUM_db1_S1_Treatm!H5*Weighting!AA8+TUM_db1_S1_Treatm!I5*Weighting!AA9+TUM_db1_S1_Treatm!J5*Weighting!AA10+TUM_db1_S1_Treatm!K5*Weighting!AA11+TUM_db1_S1_Treatm!L5*Weighting!AA12+TUM_db1_S1_Treatm!M5*Weighting!AA13+TUM_db1_S1_Treatm!N5*Weighting!AA14+TUM_db1_S1_Treatm!O5*Weighting!AA15+TUM_db1_S1_Treatm!P5*Weighting!AA16+TUM_db1_S1_Treatm!Q5*Weighting!AA17</f>
        <v>0.21306428771954608</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b1_S1_Util!B2*Weighting!B2+TUM_db1_S1_Util!C2*Weighting!B3+TUM_db1_S1_Util!D2*Weighting!B4+TUM_db1_S1_Util!E2*Weighting!B5+TUM_db1_S1_Util!F2*Weighting!B6+TUM_db1_S1_Util!G2*Weighting!B7+TUM_db1_S1_Util!H2*Weighting!B8+TUM_db1_S1_Util!I2*Weighting!B9+TUM_db1_S1_Util!J2*Weighting!B10+TUM_db1_S1_Util!K2*Weighting!B11+TUM_db1_S1_Util!L2*Weighting!B12+TUM_db1_S1_Util!M2*Weighting!B13+TUM_db1_S1_Util!N2*Weighting!B14+TUM_db1_S1_Util!O2*Weighting!B15+TUM_db1_S1_Util!P2*Weighting!B16+TUM_db1_S1_Util!Q2*Weighting!B17</f>
        <v>-0.16194880122247612</v>
      </c>
      <c r="C2" s="6">
        <f ca="1">+TUM_db1_S1_Util!B2*Weighting!C2+TUM_db1_S1_Util!C2*Weighting!C3+TUM_db1_S1_Util!D2*Weighting!C4+TUM_db1_S1_Util!E2*Weighting!C5+TUM_db1_S1_Util!F2*Weighting!C6+TUM_db1_S1_Util!G2*Weighting!C7+TUM_db1_S1_Util!H2*Weighting!C8+TUM_db1_S1_Util!I2*Weighting!C9+TUM_db1_S1_Util!J2*Weighting!C10+TUM_db1_S1_Util!K2*Weighting!C11+TUM_db1_S1_Util!L2*Weighting!C12+TUM_db1_S1_Util!M2*Weighting!C13+TUM_db1_S1_Util!N2*Weighting!C14+TUM_db1_S1_Util!O2*Weighting!C15+TUM_db1_S1_Util!P2*Weighting!C16+TUM_db1_S1_Util!Q2*Weighting!C17</f>
        <v>-0.13900780168752586</v>
      </c>
      <c r="D2" s="6">
        <f ca="1">+TUM_db1_S1_Util!B2*Weighting!D2+TUM_db1_S1_Util!C2*Weighting!D3+TUM_db1_S1_Util!D2*Weighting!D4+TUM_db1_S1_Util!E2*Weighting!D5+TUM_db1_S1_Util!F2*Weighting!D6+TUM_db1_S1_Util!G2*Weighting!D7+TUM_db1_S1_Util!H2*Weighting!D8+TUM_db1_S1_Util!I2*Weighting!D9+TUM_db1_S1_Util!J2*Weighting!D10+TUM_db1_S1_Util!K2*Weighting!D11+TUM_db1_S1_Util!L2*Weighting!D12+TUM_db1_S1_Util!M2*Weighting!D13+TUM_db1_S1_Util!N2*Weighting!D14+TUM_db1_S1_Util!O2*Weighting!D15+TUM_db1_S1_Util!P2*Weighting!D16+TUM_db1_S1_Util!Q2*Weighting!D17</f>
        <v>-0.16118885439375005</v>
      </c>
      <c r="E2" s="6">
        <f ca="1">+TUM_db1_S1_Util!B2*Weighting!E2+TUM_db1_S1_Util!C2*Weighting!E3+TUM_db1_S1_Util!D2*Weighting!E4+TUM_db1_S1_Util!E2*Weighting!E5+TUM_db1_S1_Util!F2*Weighting!E6+TUM_db1_S1_Util!G2*Weighting!E7+TUM_db1_S1_Util!H2*Weighting!E8+TUM_db1_S1_Util!I2*Weighting!E9+TUM_db1_S1_Util!J2*Weighting!E10+TUM_db1_S1_Util!K2*Weighting!E11+TUM_db1_S1_Util!L2*Weighting!E12+TUM_db1_S1_Util!M2*Weighting!E13+TUM_db1_S1_Util!N2*Weighting!E14+TUM_db1_S1_Util!O2*Weighting!E15+TUM_db1_S1_Util!P2*Weighting!E16+TUM_db1_S1_Util!Q2*Weighting!E17</f>
        <v>-9.367211377329368E-2</v>
      </c>
      <c r="F2" s="6">
        <f ca="1">+TUM_db1_S1_Util!B2*Weighting!F2+TUM_db1_S1_Util!C2*Weighting!F3+TUM_db1_S1_Util!D2*Weighting!F4+TUM_db1_S1_Util!E2*Weighting!F5+TUM_db1_S1_Util!F2*Weighting!F6+TUM_db1_S1_Util!G2*Weighting!F7+TUM_db1_S1_Util!H2*Weighting!F8+TUM_db1_S1_Util!I2*Weighting!F9+TUM_db1_S1_Util!J2*Weighting!F10+TUM_db1_S1_Util!K2*Weighting!F11+TUM_db1_S1_Util!L2*Weighting!F12+TUM_db1_S1_Util!M2*Weighting!F13+TUM_db1_S1_Util!N2*Weighting!F14+TUM_db1_S1_Util!O2*Weighting!F15+TUM_db1_S1_Util!P2*Weighting!F16+TUM_db1_S1_Util!Q2*Weighting!F17</f>
        <v>-0.14596440953474224</v>
      </c>
      <c r="G2" s="6">
        <f>+TUM_db1_S1_Util!B2*Weighting!G2+TUM_db1_S1_Util!C2*Weighting!G3+TUM_db1_S1_Util!D2*Weighting!G4+TUM_db1_S1_Util!E2*Weighting!G5+TUM_db1_S1_Util!F2*Weighting!G6+TUM_db1_S1_Util!G2*Weighting!G7+TUM_db1_S1_Util!H2*Weighting!G8+TUM_db1_S1_Util!I2*Weighting!G9+TUM_db1_S1_Util!J2*Weighting!G10+TUM_db1_S1_Util!K2*Weighting!G11+TUM_db1_S1_Util!L2*Weighting!G12+TUM_db1_S1_Util!M2*Weighting!G13+TUM_db1_S1_Util!N2*Weighting!G14+TUM_db1_S1_Util!O2*Weighting!G15+TUM_db1_S1_Util!P2*Weighting!G16+TUM_db1_S1_Util!Q2*Weighting!G17</f>
        <v>-6.8793604319371426E-2</v>
      </c>
      <c r="H2" s="6">
        <f>+TUM_db1_S1_Util!B2*Weighting!H2+TUM_db1_S1_Util!C2*Weighting!H3+TUM_db1_S1_Util!D2*Weighting!H4+TUM_db1_S1_Util!E2*Weighting!H5+TUM_db1_S1_Util!F2*Weighting!H6+TUM_db1_S1_Util!G2*Weighting!H7+TUM_db1_S1_Util!H2*Weighting!H8+TUM_db1_S1_Util!I2*Weighting!H9+TUM_db1_S1_Util!J2*Weighting!H10+TUM_db1_S1_Util!K2*Weighting!H11+TUM_db1_S1_Util!L2*Weighting!H12+TUM_db1_S1_Util!M2*Weighting!H13+TUM_db1_S1_Util!N2*Weighting!H14+TUM_db1_S1_Util!O2*Weighting!H15+TUM_db1_S1_Util!P2*Weighting!H16+TUM_db1_S1_Util!Q2*Weighting!H17</f>
        <v>-8.035259150477464E-2</v>
      </c>
      <c r="I2" s="6">
        <f>+TUM_db1_S1_Util!B2*Weighting!I2+TUM_db1_S1_Util!C2*Weighting!I3+TUM_db1_S1_Util!D2*Weighting!I4+TUM_db1_S1_Util!E2*Weighting!I5+TUM_db1_S1_Util!F2*Weighting!I6+TUM_db1_S1_Util!G2*Weighting!I7+TUM_db1_S1_Util!H2*Weighting!I8+TUM_db1_S1_Util!I2*Weighting!I9+TUM_db1_S1_Util!J2*Weighting!I10+TUM_db1_S1_Util!K2*Weighting!I11+TUM_db1_S1_Util!L2*Weighting!I12+TUM_db1_S1_Util!M2*Weighting!I13+TUM_db1_S1_Util!N2*Weighting!I14+TUM_db1_S1_Util!O2*Weighting!I15+TUM_db1_S1_Util!P2*Weighting!I16+TUM_db1_S1_Util!Q2*Weighting!I17</f>
        <v>-6.9114720569629307E-2</v>
      </c>
      <c r="J2" s="6">
        <f>+TUM_db1_S1_Util!B2*Weighting!J2+TUM_db1_S1_Util!C2*Weighting!J3+TUM_db1_S1_Util!D2*Weighting!J4+TUM_db1_S1_Util!E2*Weighting!J5+TUM_db1_S1_Util!F2*Weighting!J6+TUM_db1_S1_Util!G2*Weighting!J7+TUM_db1_S1_Util!H2*Weighting!J8+TUM_db1_S1_Util!I2*Weighting!J9+TUM_db1_S1_Util!J2*Weighting!J10+TUM_db1_S1_Util!K2*Weighting!J11+TUM_db1_S1_Util!L2*Weighting!J12+TUM_db1_S1_Util!M2*Weighting!J13+TUM_db1_S1_Util!N2*Weighting!J14+TUM_db1_S1_Util!O2*Weighting!J15+TUM_db1_S1_Util!P2*Weighting!J16+TUM_db1_S1_Util!Q2*Weighting!J17</f>
        <v>-6.2963619944409105E-2</v>
      </c>
      <c r="K2" s="6">
        <f>+TUM_db1_S1_Util!B2*Weighting!K2+TUM_db1_S1_Util!C2*Weighting!K3+TUM_db1_S1_Util!D2*Weighting!K4+TUM_db1_S1_Util!E2*Weighting!K5+TUM_db1_S1_Util!F2*Weighting!K6+TUM_db1_S1_Util!G2*Weighting!K7+TUM_db1_S1_Util!H2*Weighting!K8+TUM_db1_S1_Util!I2*Weighting!K9+TUM_db1_S1_Util!J2*Weighting!K10+TUM_db1_S1_Util!K2*Weighting!K11+TUM_db1_S1_Util!L2*Weighting!K12+TUM_db1_S1_Util!M2*Weighting!K13+TUM_db1_S1_Util!N2*Weighting!K14+TUM_db1_S1_Util!O2*Weighting!K15+TUM_db1_S1_Util!P2*Weighting!K16+TUM_db1_S1_Util!Q2*Weighting!K17</f>
        <v>-6.7105963532434074E-2</v>
      </c>
      <c r="L2" s="6">
        <f>+TUM_db1_S1_Util!B2*Weighting!L2+TUM_db1_S1_Util!C2*Weighting!L3+TUM_db1_S1_Util!D2*Weighting!L4+TUM_db1_S1_Util!E2*Weighting!L5+TUM_db1_S1_Util!F2*Weighting!L6+TUM_db1_S1_Util!G2*Weighting!L7+TUM_db1_S1_Util!H2*Weighting!L8+TUM_db1_S1_Util!I2*Weighting!L9+TUM_db1_S1_Util!J2*Weighting!L10+TUM_db1_S1_Util!K2*Weighting!L11+TUM_db1_S1_Util!L2*Weighting!L12+TUM_db1_S1_Util!M2*Weighting!L13+TUM_db1_S1_Util!N2*Weighting!L14+TUM_db1_S1_Util!O2*Weighting!L15+TUM_db1_S1_Util!P2*Weighting!L16+TUM_db1_S1_Util!Q2*Weighting!L17</f>
        <v>-0.14932231884886021</v>
      </c>
      <c r="M2" s="6">
        <f>+TUM_db1_S1_Util!B2*Weighting!M2+TUM_db1_S1_Util!C2*Weighting!M3+TUM_db1_S1_Util!D2*Weighting!M4+TUM_db1_S1_Util!E2*Weighting!M5+TUM_db1_S1_Util!F2*Weighting!M6+TUM_db1_S1_Util!G2*Weighting!M7+TUM_db1_S1_Util!H2*Weighting!M8+TUM_db1_S1_Util!I2*Weighting!M9+TUM_db1_S1_Util!J2*Weighting!M10+TUM_db1_S1_Util!K2*Weighting!M11+TUM_db1_S1_Util!L2*Weighting!M12+TUM_db1_S1_Util!M2*Weighting!M13+TUM_db1_S1_Util!N2*Weighting!M14+TUM_db1_S1_Util!O2*Weighting!M15+TUM_db1_S1_Util!P2*Weighting!M16+TUM_db1_S1_Util!Q2*Weighting!M17</f>
        <v>-5.5010829966145817E-3</v>
      </c>
      <c r="N2" s="6">
        <f>+TUM_db1_S1_Util!B2*Weighting!N2+TUM_db1_S1_Util!C2*Weighting!N3+TUM_db1_S1_Util!D2*Weighting!N4+TUM_db1_S1_Util!E2*Weighting!N5+TUM_db1_S1_Util!F2*Weighting!N6+TUM_db1_S1_Util!G2*Weighting!N7+TUM_db1_S1_Util!H2*Weighting!N8+TUM_db1_S1_Util!I2*Weighting!N9+TUM_db1_S1_Util!J2*Weighting!N10+TUM_db1_S1_Util!K2*Weighting!N11+TUM_db1_S1_Util!L2*Weighting!N12+TUM_db1_S1_Util!M2*Weighting!N13+TUM_db1_S1_Util!N2*Weighting!N14+TUM_db1_S1_Util!O2*Weighting!N15+TUM_db1_S1_Util!P2*Weighting!N16+TUM_db1_S1_Util!Q2*Weighting!N17</f>
        <v>-0.30305049776589427</v>
      </c>
      <c r="O2" s="6">
        <f>+TUM_db1_S1_Util!B2*Weighting!O2+TUM_db1_S1_Util!C2*Weighting!O3+TUM_db1_S1_Util!D2*Weighting!O4+TUM_db1_S1_Util!E2*Weighting!O5+TUM_db1_S1_Util!F2*Weighting!O6+TUM_db1_S1_Util!G2*Weighting!O7+TUM_db1_S1_Util!H2*Weighting!O8+TUM_db1_S1_Util!I2*Weighting!O9+TUM_db1_S1_Util!J2*Weighting!O10+TUM_db1_S1_Util!K2*Weighting!O11+TUM_db1_S1_Util!L2*Weighting!O12+TUM_db1_S1_Util!M2*Weighting!O13+TUM_db1_S1_Util!N2*Weighting!O14+TUM_db1_S1_Util!O2*Weighting!O15+TUM_db1_S1_Util!P2*Weighting!O16+TUM_db1_S1_Util!Q2*Weighting!O17</f>
        <v>-6.1009880647140156E-2</v>
      </c>
      <c r="P2" s="6">
        <f>+TUM_db1_S1_Util!B2*Weighting!P2+TUM_db1_S1_Util!C2*Weighting!P3+TUM_db1_S1_Util!D2*Weighting!P4+TUM_db1_S1_Util!E2*Weighting!P5+TUM_db1_S1_Util!F2*Weighting!P6+TUM_db1_S1_Util!G2*Weighting!P7+TUM_db1_S1_Util!H2*Weighting!P8+TUM_db1_S1_Util!I2*Weighting!P9+TUM_db1_S1_Util!J2*Weighting!P10+TUM_db1_S1_Util!K2*Weighting!P11+TUM_db1_S1_Util!L2*Weighting!P12+TUM_db1_S1_Util!M2*Weighting!P13+TUM_db1_S1_Util!N2*Weighting!P14+TUM_db1_S1_Util!O2*Weighting!P15+TUM_db1_S1_Util!P2*Weighting!P16+TUM_db1_S1_Util!Q2*Weighting!P17</f>
        <v>-1.8030841981676763E-2</v>
      </c>
      <c r="Q2" s="6">
        <f>+TUM_db1_S1_Util!B2*Weighting!Q2+TUM_db1_S1_Util!C2*Weighting!Q3+TUM_db1_S1_Util!D2*Weighting!Q4+TUM_db1_S1_Util!E2*Weighting!Q5+TUM_db1_S1_Util!F2*Weighting!Q6+TUM_db1_S1_Util!G2*Weighting!Q7+TUM_db1_S1_Util!H2*Weighting!Q8+TUM_db1_S1_Util!I2*Weighting!Q9+TUM_db1_S1_Util!J2*Weighting!Q10+TUM_db1_S1_Util!K2*Weighting!Q11+TUM_db1_S1_Util!L2*Weighting!Q12+TUM_db1_S1_Util!M2*Weighting!Q13+TUM_db1_S1_Util!N2*Weighting!Q14+TUM_db1_S1_Util!O2*Weighting!Q15+TUM_db1_S1_Util!P2*Weighting!Q16+TUM_db1_S1_Util!Q2*Weighting!Q17</f>
        <v>-3.06691708154812E-3</v>
      </c>
      <c r="R2" s="6">
        <f>+TUM_db1_S1_Util!B2*Weighting!R2+TUM_db1_S1_Util!C2*Weighting!R3+TUM_db1_S1_Util!D2*Weighting!R4+TUM_db1_S1_Util!E2*Weighting!R5+TUM_db1_S1_Util!F2*Weighting!R6+TUM_db1_S1_Util!G2*Weighting!R7+TUM_db1_S1_Util!H2*Weighting!R8+TUM_db1_S1_Util!I2*Weighting!R9+TUM_db1_S1_Util!J2*Weighting!R10+TUM_db1_S1_Util!K2*Weighting!R11+TUM_db1_S1_Util!L2*Weighting!R12+TUM_db1_S1_Util!M2*Weighting!R13+TUM_db1_S1_Util!N2*Weighting!R14+TUM_db1_S1_Util!O2*Weighting!R15+TUM_db1_S1_Util!P2*Weighting!R16+TUM_db1_S1_Util!Q2*Weighting!R17</f>
        <v>-5.3250020394590654E-2</v>
      </c>
      <c r="S2" s="6">
        <f>+TUM_db1_S1_Util!B2*Weighting!S2+TUM_db1_S1_Util!C2*Weighting!S3+TUM_db1_S1_Util!D2*Weighting!S4+TUM_db1_S1_Util!E2*Weighting!S5+TUM_db1_S1_Util!F2*Weighting!S6+TUM_db1_S1_Util!G2*Weighting!S7+TUM_db1_S1_Util!H2*Weighting!S8+TUM_db1_S1_Util!I2*Weighting!S9+TUM_db1_S1_Util!J2*Weighting!S10+TUM_db1_S1_Util!K2*Weighting!S11+TUM_db1_S1_Util!L2*Weighting!S12+TUM_db1_S1_Util!M2*Weighting!S13+TUM_db1_S1_Util!N2*Weighting!S14+TUM_db1_S1_Util!O2*Weighting!S15+TUM_db1_S1_Util!P2*Weighting!S16+TUM_db1_S1_Util!Q2*Weighting!S17</f>
        <v>-3.8598777304015827E-2</v>
      </c>
      <c r="T2" s="6">
        <f>+TUM_db1_S1_Util!B2*Weighting!T2+TUM_db1_S1_Util!C2*Weighting!T3+TUM_db1_S1_Util!D2*Weighting!T4+TUM_db1_S1_Util!E2*Weighting!T5+TUM_db1_S1_Util!F2*Weighting!T6+TUM_db1_S1_Util!G2*Weighting!T7+TUM_db1_S1_Util!H2*Weighting!T8+TUM_db1_S1_Util!I2*Weighting!T9+TUM_db1_S1_Util!J2*Weighting!T10+TUM_db1_S1_Util!K2*Weighting!T11+TUM_db1_S1_Util!L2*Weighting!T12+TUM_db1_S1_Util!M2*Weighting!T13+TUM_db1_S1_Util!N2*Weighting!T14+TUM_db1_S1_Util!O2*Weighting!T15+TUM_db1_S1_Util!P2*Weighting!T16+TUM_db1_S1_Util!Q2*Weighting!T17</f>
        <v>-4.4789560605881996E-2</v>
      </c>
      <c r="U2" s="6">
        <f>+TUM_db1_S1_Util!B2*Weighting!U2+TUM_db1_S1_Util!C2*Weighting!U3+TUM_db1_S1_Util!D2*Weighting!U4+TUM_db1_S1_Util!E2*Weighting!U5+TUM_db1_S1_Util!F2*Weighting!U6+TUM_db1_S1_Util!G2*Weighting!U7+TUM_db1_S1_Util!H2*Weighting!U8+TUM_db1_S1_Util!I2*Weighting!U9+TUM_db1_S1_Util!J2*Weighting!U10+TUM_db1_S1_Util!K2*Weighting!U11+TUM_db1_S1_Util!L2*Weighting!U12+TUM_db1_S1_Util!M2*Weighting!U13+TUM_db1_S1_Util!N2*Weighting!U14+TUM_db1_S1_Util!O2*Weighting!U15+TUM_db1_S1_Util!P2*Weighting!U16+TUM_db1_S1_Util!Q2*Weighting!U17</f>
        <v>-1.8116861813647585E-2</v>
      </c>
      <c r="V2" s="6">
        <f>+TUM_db1_S1_Util!B2*Weighting!V2+TUM_db1_S1_Util!C2*Weighting!V3+TUM_db1_S1_Util!D2*Weighting!V4+TUM_db1_S1_Util!E2*Weighting!V5+TUM_db1_S1_Util!F2*Weighting!V6+TUM_db1_S1_Util!G2*Weighting!V7+TUM_db1_S1_Util!H2*Weighting!V8+TUM_db1_S1_Util!I2*Weighting!V9+TUM_db1_S1_Util!J2*Weighting!V10+TUM_db1_S1_Util!K2*Weighting!V11+TUM_db1_S1_Util!L2*Weighting!V12+TUM_db1_S1_Util!M2*Weighting!V13+TUM_db1_S1_Util!N2*Weighting!V14+TUM_db1_S1_Util!O2*Weighting!V15+TUM_db1_S1_Util!P2*Weighting!V16+TUM_db1_S1_Util!Q2*Weighting!V17</f>
        <v>-2.4693629118283347E-2</v>
      </c>
      <c r="W2" s="6">
        <f>+TUM_db1_S1_Util!B2*Weighting!W2+TUM_db1_S1_Util!C2*Weighting!W3+TUM_db1_S1_Util!D2*Weighting!W4+TUM_db1_S1_Util!E2*Weighting!W5+TUM_db1_S1_Util!F2*Weighting!W6+TUM_db1_S1_Util!G2*Weighting!W7+TUM_db1_S1_Util!H2*Weighting!W8+TUM_db1_S1_Util!I2*Weighting!W9+TUM_db1_S1_Util!J2*Weighting!W10+TUM_db1_S1_Util!K2*Weighting!W11+TUM_db1_S1_Util!L2*Weighting!W12+TUM_db1_S1_Util!M2*Weighting!W13+TUM_db1_S1_Util!N2*Weighting!W14+TUM_db1_S1_Util!O2*Weighting!W15+TUM_db1_S1_Util!P2*Weighting!W16+TUM_db1_S1_Util!Q2*Weighting!W17</f>
        <v>-1.8095065170119218E-2</v>
      </c>
      <c r="X2" s="6">
        <f>+TUM_db1_S1_Util!B2*Weighting!X2+TUM_db1_S1_Util!C2*Weighting!X3+TUM_db1_S1_Util!D2*Weighting!X4+TUM_db1_S1_Util!E2*Weighting!X5+TUM_db1_S1_Util!F2*Weighting!X6+TUM_db1_S1_Util!G2*Weighting!X7+TUM_db1_S1_Util!H2*Weighting!X8+TUM_db1_S1_Util!I2*Weighting!X9+TUM_db1_S1_Util!J2*Weighting!X10+TUM_db1_S1_Util!K2*Weighting!X11+TUM_db1_S1_Util!L2*Weighting!X12+TUM_db1_S1_Util!M2*Weighting!X13+TUM_db1_S1_Util!N2*Weighting!X14+TUM_db1_S1_Util!O2*Weighting!X15+TUM_db1_S1_Util!P2*Weighting!X16+TUM_db1_S1_Util!Q2*Weighting!X17</f>
        <v>-2.4666814668212671E-3</v>
      </c>
      <c r="Y2" s="6">
        <f>+TUM_db1_S1_Util!B2*Weighting!Y2+TUM_db1_S1_Util!C2*Weighting!Y3+TUM_db1_S1_Util!D2*Weighting!Y4+TUM_db1_S1_Util!E2*Weighting!Y5+TUM_db1_S1_Util!F2*Weighting!Y6+TUM_db1_S1_Util!G2*Weighting!Y7+TUM_db1_S1_Util!H2*Weighting!Y8+TUM_db1_S1_Util!I2*Weighting!Y9+TUM_db1_S1_Util!J2*Weighting!Y10+TUM_db1_S1_Util!K2*Weighting!Y11+TUM_db1_S1_Util!L2*Weighting!Y12+TUM_db1_S1_Util!M2*Weighting!Y13+TUM_db1_S1_Util!N2*Weighting!Y14+TUM_db1_S1_Util!O2*Weighting!Y15+TUM_db1_S1_Util!P2*Weighting!Y16+TUM_db1_S1_Util!Q2*Weighting!Y17</f>
        <v>-1.8858531269075808E-2</v>
      </c>
      <c r="Z2" s="6">
        <f>+TUM_db1_S1_Util!B2*Weighting!Z2+TUM_db1_S1_Util!C2*Weighting!Z3+TUM_db1_S1_Util!D2*Weighting!Z4+TUM_db1_S1_Util!E2*Weighting!Z5+TUM_db1_S1_Util!F2*Weighting!Z6+TUM_db1_S1_Util!G2*Weighting!Z7+TUM_db1_S1_Util!H2*Weighting!Z8+TUM_db1_S1_Util!I2*Weighting!Z9+TUM_db1_S1_Util!J2*Weighting!Z10+TUM_db1_S1_Util!K2*Weighting!Z11+TUM_db1_S1_Util!L2*Weighting!Z12+TUM_db1_S1_Util!M2*Weighting!Z13+TUM_db1_S1_Util!N2*Weighting!Z14+TUM_db1_S1_Util!O2*Weighting!Z15+TUM_db1_S1_Util!P2*Weighting!Z16+TUM_db1_S1_Util!Q2*Weighting!Z17</f>
        <v>-2.0466504443567488E-2</v>
      </c>
      <c r="AA2" s="6">
        <f>+TUM_db1_S1_Util!B2*Weighting!AA2+TUM_db1_S1_Util!C2*Weighting!AA3+TUM_db1_S1_Util!D2*Weighting!AA4+TUM_db1_S1_Util!E2*Weighting!AA5+TUM_db1_S1_Util!F2*Weighting!AA6+TUM_db1_S1_Util!G2*Weighting!AA7+TUM_db1_S1_Util!H2*Weighting!AA8+TUM_db1_S1_Util!I2*Weighting!AA9+TUM_db1_S1_Util!J2*Weighting!AA10+TUM_db1_S1_Util!K2*Weighting!AA11+TUM_db1_S1_Util!L2*Weighting!AA12+TUM_db1_S1_Util!M2*Weighting!AA13+TUM_db1_S1_Util!N2*Weighting!AA14+TUM_db1_S1_Util!O2*Weighting!AA15+TUM_db1_S1_Util!P2*Weighting!AA16+TUM_db1_S1_Util!Q2*Weighting!AA17</f>
        <v>-0.32138049820220527</v>
      </c>
    </row>
    <row r="3" spans="1:27" x14ac:dyDescent="0.35">
      <c r="A3" s="5" t="s">
        <v>2</v>
      </c>
      <c r="B3" s="6">
        <f ca="1">+TUM_db1_S1_Util!B3*Weighting!B2+TUM_db1_S1_Util!C3*Weighting!B3+TUM_db1_S1_Util!D3*Weighting!B4+TUM_db1_S1_Util!E3*Weighting!B5+TUM_db1_S1_Util!F3*Weighting!B6+TUM_db1_S1_Util!G3*Weighting!B7+TUM_db1_S1_Util!H3*Weighting!B8+TUM_db1_S1_Util!I3*Weighting!B9+TUM_db1_S1_Util!J3*Weighting!B10+TUM_db1_S1_Util!K3*Weighting!B11+TUM_db1_S1_Util!L3*Weighting!B12+TUM_db1_S1_Util!M3*Weighting!B13+TUM_db1_S1_Util!N3*Weighting!B14+TUM_db1_S1_Util!O3*Weighting!B15+TUM_db1_S1_Util!P3*Weighting!B16+TUM_db1_S1_Util!Q3*Weighting!B17</f>
        <v>-0.16194880122247612</v>
      </c>
      <c r="C3" s="6">
        <f ca="1">+TUM_db1_S1_Util!B3*Weighting!C2+TUM_db1_S1_Util!C3*Weighting!C3+TUM_db1_S1_Util!D3*Weighting!C4+TUM_db1_S1_Util!E3*Weighting!C5+TUM_db1_S1_Util!F3*Weighting!C6+TUM_db1_S1_Util!G3*Weighting!C7+TUM_db1_S1_Util!H3*Weighting!C8+TUM_db1_S1_Util!I3*Weighting!C9+TUM_db1_S1_Util!J3*Weighting!C10+TUM_db1_S1_Util!K3*Weighting!C11+TUM_db1_S1_Util!L3*Weighting!C12+TUM_db1_S1_Util!M3*Weighting!C13+TUM_db1_S1_Util!N3*Weighting!C14+TUM_db1_S1_Util!O3*Weighting!C15+TUM_db1_S1_Util!P3*Weighting!C16+TUM_db1_S1_Util!Q3*Weighting!C17</f>
        <v>-0.13900780168752586</v>
      </c>
      <c r="D3" s="6">
        <f ca="1">+TUM_db1_S1_Util!B3*Weighting!D2+TUM_db1_S1_Util!C3*Weighting!D3+TUM_db1_S1_Util!D3*Weighting!D4+TUM_db1_S1_Util!E3*Weighting!D5+TUM_db1_S1_Util!F3*Weighting!D6+TUM_db1_S1_Util!G3*Weighting!D7+TUM_db1_S1_Util!H3*Weighting!D8+TUM_db1_S1_Util!I3*Weighting!D9+TUM_db1_S1_Util!J3*Weighting!D10+TUM_db1_S1_Util!K3*Weighting!D11+TUM_db1_S1_Util!L3*Weighting!D12+TUM_db1_S1_Util!M3*Weighting!D13+TUM_db1_S1_Util!N3*Weighting!D14+TUM_db1_S1_Util!O3*Weighting!D15+TUM_db1_S1_Util!P3*Weighting!D16+TUM_db1_S1_Util!Q3*Weighting!D17</f>
        <v>-0.16118885439375005</v>
      </c>
      <c r="E3" s="6">
        <f ca="1">+TUM_db1_S1_Util!B3*Weighting!E2+TUM_db1_S1_Util!C3*Weighting!E3+TUM_db1_S1_Util!D3*Weighting!E4+TUM_db1_S1_Util!E3*Weighting!E5+TUM_db1_S1_Util!F3*Weighting!E6+TUM_db1_S1_Util!G3*Weighting!E7+TUM_db1_S1_Util!H3*Weighting!E8+TUM_db1_S1_Util!I3*Weighting!E9+TUM_db1_S1_Util!J3*Weighting!E10+TUM_db1_S1_Util!K3*Weighting!E11+TUM_db1_S1_Util!L3*Weighting!E12+TUM_db1_S1_Util!M3*Weighting!E13+TUM_db1_S1_Util!N3*Weighting!E14+TUM_db1_S1_Util!O3*Weighting!E15+TUM_db1_S1_Util!P3*Weighting!E16+TUM_db1_S1_Util!Q3*Weighting!E17</f>
        <v>-9.367211377329368E-2</v>
      </c>
      <c r="F3" s="6">
        <f ca="1">+TUM_db1_S1_Util!B3*Weighting!F2+TUM_db1_S1_Util!C3*Weighting!F3+TUM_db1_S1_Util!D3*Weighting!F4+TUM_db1_S1_Util!E3*Weighting!F5+TUM_db1_S1_Util!F3*Weighting!F6+TUM_db1_S1_Util!G3*Weighting!F7+TUM_db1_S1_Util!H3*Weighting!F8+TUM_db1_S1_Util!I3*Weighting!F9+TUM_db1_S1_Util!J3*Weighting!F10+TUM_db1_S1_Util!K3*Weighting!F11+TUM_db1_S1_Util!L3*Weighting!F12+TUM_db1_S1_Util!M3*Weighting!F13+TUM_db1_S1_Util!N3*Weighting!F14+TUM_db1_S1_Util!O3*Weighting!F15+TUM_db1_S1_Util!P3*Weighting!F16+TUM_db1_S1_Util!Q3*Weighting!F17</f>
        <v>-0.14596440953474224</v>
      </c>
      <c r="G3" s="6">
        <f>+TUM_db1_S1_Util!B3*Weighting!G2+TUM_db1_S1_Util!C3*Weighting!G3+TUM_db1_S1_Util!D3*Weighting!G4+TUM_db1_S1_Util!E3*Weighting!G5+TUM_db1_S1_Util!F3*Weighting!G6+TUM_db1_S1_Util!G3*Weighting!G7+TUM_db1_S1_Util!H3*Weighting!G8+TUM_db1_S1_Util!I3*Weighting!G9+TUM_db1_S1_Util!J3*Weighting!G10+TUM_db1_S1_Util!K3*Weighting!G11+TUM_db1_S1_Util!L3*Weighting!G12+TUM_db1_S1_Util!M3*Weighting!G13+TUM_db1_S1_Util!N3*Weighting!G14+TUM_db1_S1_Util!O3*Weighting!G15+TUM_db1_S1_Util!P3*Weighting!G16+TUM_db1_S1_Util!Q3*Weighting!G17</f>
        <v>-6.8793604319371426E-2</v>
      </c>
      <c r="H3" s="6">
        <f>+TUM_db1_S1_Util!B3*Weighting!H2+TUM_db1_S1_Util!C3*Weighting!H3+TUM_db1_S1_Util!D3*Weighting!H4+TUM_db1_S1_Util!E3*Weighting!H5+TUM_db1_S1_Util!F3*Weighting!H6+TUM_db1_S1_Util!G3*Weighting!H7+TUM_db1_S1_Util!H3*Weighting!H8+TUM_db1_S1_Util!I3*Weighting!H9+TUM_db1_S1_Util!J3*Weighting!H10+TUM_db1_S1_Util!K3*Weighting!H11+TUM_db1_S1_Util!L3*Weighting!H12+TUM_db1_S1_Util!M3*Weighting!H13+TUM_db1_S1_Util!N3*Weighting!H14+TUM_db1_S1_Util!O3*Weighting!H15+TUM_db1_S1_Util!P3*Weighting!H16+TUM_db1_S1_Util!Q3*Weighting!H17</f>
        <v>-8.035259150477464E-2</v>
      </c>
      <c r="I3" s="6">
        <f>+TUM_db1_S1_Util!B3*Weighting!I2+TUM_db1_S1_Util!C3*Weighting!I3+TUM_db1_S1_Util!D3*Weighting!I4+TUM_db1_S1_Util!E3*Weighting!I5+TUM_db1_S1_Util!F3*Weighting!I6+TUM_db1_S1_Util!G3*Weighting!I7+TUM_db1_S1_Util!H3*Weighting!I8+TUM_db1_S1_Util!I3*Weighting!I9+TUM_db1_S1_Util!J3*Weighting!I10+TUM_db1_S1_Util!K3*Weighting!I11+TUM_db1_S1_Util!L3*Weighting!I12+TUM_db1_S1_Util!M3*Weighting!I13+TUM_db1_S1_Util!N3*Weighting!I14+TUM_db1_S1_Util!O3*Weighting!I15+TUM_db1_S1_Util!P3*Weighting!I16+TUM_db1_S1_Util!Q3*Weighting!I17</f>
        <v>-6.9114720569629307E-2</v>
      </c>
      <c r="J3" s="6">
        <f>+TUM_db1_S1_Util!B3*Weighting!J2+TUM_db1_S1_Util!C3*Weighting!J3+TUM_db1_S1_Util!D3*Weighting!J4+TUM_db1_S1_Util!E3*Weighting!J5+TUM_db1_S1_Util!F3*Weighting!J6+TUM_db1_S1_Util!G3*Weighting!J7+TUM_db1_S1_Util!H3*Weighting!J8+TUM_db1_S1_Util!I3*Weighting!J9+TUM_db1_S1_Util!J3*Weighting!J10+TUM_db1_S1_Util!K3*Weighting!J11+TUM_db1_S1_Util!L3*Weighting!J12+TUM_db1_S1_Util!M3*Weighting!J13+TUM_db1_S1_Util!N3*Weighting!J14+TUM_db1_S1_Util!O3*Weighting!J15+TUM_db1_S1_Util!P3*Weighting!J16+TUM_db1_S1_Util!Q3*Weighting!J17</f>
        <v>-6.2963619944409105E-2</v>
      </c>
      <c r="K3" s="6">
        <f>+TUM_db1_S1_Util!B3*Weighting!K2+TUM_db1_S1_Util!C3*Weighting!K3+TUM_db1_S1_Util!D3*Weighting!K4+TUM_db1_S1_Util!E3*Weighting!K5+TUM_db1_S1_Util!F3*Weighting!K6+TUM_db1_S1_Util!G3*Weighting!K7+TUM_db1_S1_Util!H3*Weighting!K8+TUM_db1_S1_Util!I3*Weighting!K9+TUM_db1_S1_Util!J3*Weighting!K10+TUM_db1_S1_Util!K3*Weighting!K11+TUM_db1_S1_Util!L3*Weighting!K12+TUM_db1_S1_Util!M3*Weighting!K13+TUM_db1_S1_Util!N3*Weighting!K14+TUM_db1_S1_Util!O3*Weighting!K15+TUM_db1_S1_Util!P3*Weighting!K16+TUM_db1_S1_Util!Q3*Weighting!K17</f>
        <v>-6.7105963532434074E-2</v>
      </c>
      <c r="L3" s="6">
        <f>+TUM_db1_S1_Util!B3*Weighting!L2+TUM_db1_S1_Util!C3*Weighting!L3+TUM_db1_S1_Util!D3*Weighting!L4+TUM_db1_S1_Util!E3*Weighting!L5+TUM_db1_S1_Util!F3*Weighting!L6+TUM_db1_S1_Util!G3*Weighting!L7+TUM_db1_S1_Util!H3*Weighting!L8+TUM_db1_S1_Util!I3*Weighting!L9+TUM_db1_S1_Util!J3*Weighting!L10+TUM_db1_S1_Util!K3*Weighting!L11+TUM_db1_S1_Util!L3*Weighting!L12+TUM_db1_S1_Util!M3*Weighting!L13+TUM_db1_S1_Util!N3*Weighting!L14+TUM_db1_S1_Util!O3*Weighting!L15+TUM_db1_S1_Util!P3*Weighting!L16+TUM_db1_S1_Util!Q3*Weighting!L17</f>
        <v>-0.14932231884886021</v>
      </c>
      <c r="M3" s="6">
        <f>+TUM_db1_S1_Util!B3*Weighting!M2+TUM_db1_S1_Util!C3*Weighting!M3+TUM_db1_S1_Util!D3*Weighting!M4+TUM_db1_S1_Util!E3*Weighting!M5+TUM_db1_S1_Util!F3*Weighting!M6+TUM_db1_S1_Util!G3*Weighting!M7+TUM_db1_S1_Util!H3*Weighting!M8+TUM_db1_S1_Util!I3*Weighting!M9+TUM_db1_S1_Util!J3*Weighting!M10+TUM_db1_S1_Util!K3*Weighting!M11+TUM_db1_S1_Util!L3*Weighting!M12+TUM_db1_S1_Util!M3*Weighting!M13+TUM_db1_S1_Util!N3*Weighting!M14+TUM_db1_S1_Util!O3*Weighting!M15+TUM_db1_S1_Util!P3*Weighting!M16+TUM_db1_S1_Util!Q3*Weighting!M17</f>
        <v>-5.5010829966145817E-3</v>
      </c>
      <c r="N3" s="6">
        <f>+TUM_db1_S1_Util!B3*Weighting!N2+TUM_db1_S1_Util!C3*Weighting!N3+TUM_db1_S1_Util!D3*Weighting!N4+TUM_db1_S1_Util!E3*Weighting!N5+TUM_db1_S1_Util!F3*Weighting!N6+TUM_db1_S1_Util!G3*Weighting!N7+TUM_db1_S1_Util!H3*Weighting!N8+TUM_db1_S1_Util!I3*Weighting!N9+TUM_db1_S1_Util!J3*Weighting!N10+TUM_db1_S1_Util!K3*Weighting!N11+TUM_db1_S1_Util!L3*Weighting!N12+TUM_db1_S1_Util!M3*Weighting!N13+TUM_db1_S1_Util!N3*Weighting!N14+TUM_db1_S1_Util!O3*Weighting!N15+TUM_db1_S1_Util!P3*Weighting!N16+TUM_db1_S1_Util!Q3*Weighting!N17</f>
        <v>-0.30305049776589427</v>
      </c>
      <c r="O3" s="6">
        <f>+TUM_db1_S1_Util!B3*Weighting!O2+TUM_db1_S1_Util!C3*Weighting!O3+TUM_db1_S1_Util!D3*Weighting!O4+TUM_db1_S1_Util!E3*Weighting!O5+TUM_db1_S1_Util!F3*Weighting!O6+TUM_db1_S1_Util!G3*Weighting!O7+TUM_db1_S1_Util!H3*Weighting!O8+TUM_db1_S1_Util!I3*Weighting!O9+TUM_db1_S1_Util!J3*Weighting!O10+TUM_db1_S1_Util!K3*Weighting!O11+TUM_db1_S1_Util!L3*Weighting!O12+TUM_db1_S1_Util!M3*Weighting!O13+TUM_db1_S1_Util!N3*Weighting!O14+TUM_db1_S1_Util!O3*Weighting!O15+TUM_db1_S1_Util!P3*Weighting!O16+TUM_db1_S1_Util!Q3*Weighting!O17</f>
        <v>-6.1009880647140156E-2</v>
      </c>
      <c r="P3" s="6">
        <f>+TUM_db1_S1_Util!B3*Weighting!P2+TUM_db1_S1_Util!C3*Weighting!P3+TUM_db1_S1_Util!D3*Weighting!P4+TUM_db1_S1_Util!E3*Weighting!P5+TUM_db1_S1_Util!F3*Weighting!P6+TUM_db1_S1_Util!G3*Weighting!P7+TUM_db1_S1_Util!H3*Weighting!P8+TUM_db1_S1_Util!I3*Weighting!P9+TUM_db1_S1_Util!J3*Weighting!P10+TUM_db1_S1_Util!K3*Weighting!P11+TUM_db1_S1_Util!L3*Weighting!P12+TUM_db1_S1_Util!M3*Weighting!P13+TUM_db1_S1_Util!N3*Weighting!P14+TUM_db1_S1_Util!O3*Weighting!P15+TUM_db1_S1_Util!P3*Weighting!P16+TUM_db1_S1_Util!Q3*Weighting!P17</f>
        <v>-1.8030841981676763E-2</v>
      </c>
      <c r="Q3" s="6">
        <f>+TUM_db1_S1_Util!B3*Weighting!Q2+TUM_db1_S1_Util!C3*Weighting!Q3+TUM_db1_S1_Util!D3*Weighting!Q4+TUM_db1_S1_Util!E3*Weighting!Q5+TUM_db1_S1_Util!F3*Weighting!Q6+TUM_db1_S1_Util!G3*Weighting!Q7+TUM_db1_S1_Util!H3*Weighting!Q8+TUM_db1_S1_Util!I3*Weighting!Q9+TUM_db1_S1_Util!J3*Weighting!Q10+TUM_db1_S1_Util!K3*Weighting!Q11+TUM_db1_S1_Util!L3*Weighting!Q12+TUM_db1_S1_Util!M3*Weighting!Q13+TUM_db1_S1_Util!N3*Weighting!Q14+TUM_db1_S1_Util!O3*Weighting!Q15+TUM_db1_S1_Util!P3*Weighting!Q16+TUM_db1_S1_Util!Q3*Weighting!Q17</f>
        <v>-3.06691708154812E-3</v>
      </c>
      <c r="R3" s="6">
        <f>+TUM_db1_S1_Util!B3*Weighting!R2+TUM_db1_S1_Util!C3*Weighting!R3+TUM_db1_S1_Util!D3*Weighting!R4+TUM_db1_S1_Util!E3*Weighting!R5+TUM_db1_S1_Util!F3*Weighting!R6+TUM_db1_S1_Util!G3*Weighting!R7+TUM_db1_S1_Util!H3*Weighting!R8+TUM_db1_S1_Util!I3*Weighting!R9+TUM_db1_S1_Util!J3*Weighting!R10+TUM_db1_S1_Util!K3*Weighting!R11+TUM_db1_S1_Util!L3*Weighting!R12+TUM_db1_S1_Util!M3*Weighting!R13+TUM_db1_S1_Util!N3*Weighting!R14+TUM_db1_S1_Util!O3*Weighting!R15+TUM_db1_S1_Util!P3*Weighting!R16+TUM_db1_S1_Util!Q3*Weighting!R17</f>
        <v>-5.3250020394590654E-2</v>
      </c>
      <c r="S3" s="6">
        <f>+TUM_db1_S1_Util!B3*Weighting!S2+TUM_db1_S1_Util!C3*Weighting!S3+TUM_db1_S1_Util!D3*Weighting!S4+TUM_db1_S1_Util!E3*Weighting!S5+TUM_db1_S1_Util!F3*Weighting!S6+TUM_db1_S1_Util!G3*Weighting!S7+TUM_db1_S1_Util!H3*Weighting!S8+TUM_db1_S1_Util!I3*Weighting!S9+TUM_db1_S1_Util!J3*Weighting!S10+TUM_db1_S1_Util!K3*Weighting!S11+TUM_db1_S1_Util!L3*Weighting!S12+TUM_db1_S1_Util!M3*Weighting!S13+TUM_db1_S1_Util!N3*Weighting!S14+TUM_db1_S1_Util!O3*Weighting!S15+TUM_db1_S1_Util!P3*Weighting!S16+TUM_db1_S1_Util!Q3*Weighting!S17</f>
        <v>-3.8598777304015827E-2</v>
      </c>
      <c r="T3" s="6">
        <f>+TUM_db1_S1_Util!B3*Weighting!T2+TUM_db1_S1_Util!C3*Weighting!T3+TUM_db1_S1_Util!D3*Weighting!T4+TUM_db1_S1_Util!E3*Weighting!T5+TUM_db1_S1_Util!F3*Weighting!T6+TUM_db1_S1_Util!G3*Weighting!T7+TUM_db1_S1_Util!H3*Weighting!T8+TUM_db1_S1_Util!I3*Weighting!T9+TUM_db1_S1_Util!J3*Weighting!T10+TUM_db1_S1_Util!K3*Weighting!T11+TUM_db1_S1_Util!L3*Weighting!T12+TUM_db1_S1_Util!M3*Weighting!T13+TUM_db1_S1_Util!N3*Weighting!T14+TUM_db1_S1_Util!O3*Weighting!T15+TUM_db1_S1_Util!P3*Weighting!T16+TUM_db1_S1_Util!Q3*Weighting!T17</f>
        <v>-4.4789560605881996E-2</v>
      </c>
      <c r="U3" s="6">
        <f>+TUM_db1_S1_Util!B3*Weighting!U2+TUM_db1_S1_Util!C3*Weighting!U3+TUM_db1_S1_Util!D3*Weighting!U4+TUM_db1_S1_Util!E3*Weighting!U5+TUM_db1_S1_Util!F3*Weighting!U6+TUM_db1_S1_Util!G3*Weighting!U7+TUM_db1_S1_Util!H3*Weighting!U8+TUM_db1_S1_Util!I3*Weighting!U9+TUM_db1_S1_Util!J3*Weighting!U10+TUM_db1_S1_Util!K3*Weighting!U11+TUM_db1_S1_Util!L3*Weighting!U12+TUM_db1_S1_Util!M3*Weighting!U13+TUM_db1_S1_Util!N3*Weighting!U14+TUM_db1_S1_Util!O3*Weighting!U15+TUM_db1_S1_Util!P3*Weighting!U16+TUM_db1_S1_Util!Q3*Weighting!U17</f>
        <v>-1.8116861813647585E-2</v>
      </c>
      <c r="V3" s="6">
        <f>+TUM_db1_S1_Util!B3*Weighting!V2+TUM_db1_S1_Util!C3*Weighting!V3+TUM_db1_S1_Util!D3*Weighting!V4+TUM_db1_S1_Util!E3*Weighting!V5+TUM_db1_S1_Util!F3*Weighting!V6+TUM_db1_S1_Util!G3*Weighting!V7+TUM_db1_S1_Util!H3*Weighting!V8+TUM_db1_S1_Util!I3*Weighting!V9+TUM_db1_S1_Util!J3*Weighting!V10+TUM_db1_S1_Util!K3*Weighting!V11+TUM_db1_S1_Util!L3*Weighting!V12+TUM_db1_S1_Util!M3*Weighting!V13+TUM_db1_S1_Util!N3*Weighting!V14+TUM_db1_S1_Util!O3*Weighting!V15+TUM_db1_S1_Util!P3*Weighting!V16+TUM_db1_S1_Util!Q3*Weighting!V17</f>
        <v>-2.4693629118283347E-2</v>
      </c>
      <c r="W3" s="6">
        <f>+TUM_db1_S1_Util!B3*Weighting!W2+TUM_db1_S1_Util!C3*Weighting!W3+TUM_db1_S1_Util!D3*Weighting!W4+TUM_db1_S1_Util!E3*Weighting!W5+TUM_db1_S1_Util!F3*Weighting!W6+TUM_db1_S1_Util!G3*Weighting!W7+TUM_db1_S1_Util!H3*Weighting!W8+TUM_db1_S1_Util!I3*Weighting!W9+TUM_db1_S1_Util!J3*Weighting!W10+TUM_db1_S1_Util!K3*Weighting!W11+TUM_db1_S1_Util!L3*Weighting!W12+TUM_db1_S1_Util!M3*Weighting!W13+TUM_db1_S1_Util!N3*Weighting!W14+TUM_db1_S1_Util!O3*Weighting!W15+TUM_db1_S1_Util!P3*Weighting!W16+TUM_db1_S1_Util!Q3*Weighting!W17</f>
        <v>-1.8095065170119218E-2</v>
      </c>
      <c r="X3" s="6">
        <f>+TUM_db1_S1_Util!B3*Weighting!X2+TUM_db1_S1_Util!C3*Weighting!X3+TUM_db1_S1_Util!D3*Weighting!X4+TUM_db1_S1_Util!E3*Weighting!X5+TUM_db1_S1_Util!F3*Weighting!X6+TUM_db1_S1_Util!G3*Weighting!X7+TUM_db1_S1_Util!H3*Weighting!X8+TUM_db1_S1_Util!I3*Weighting!X9+TUM_db1_S1_Util!J3*Weighting!X10+TUM_db1_S1_Util!K3*Weighting!X11+TUM_db1_S1_Util!L3*Weighting!X12+TUM_db1_S1_Util!M3*Weighting!X13+TUM_db1_S1_Util!N3*Weighting!X14+TUM_db1_S1_Util!O3*Weighting!X15+TUM_db1_S1_Util!P3*Weighting!X16+TUM_db1_S1_Util!Q3*Weighting!X17</f>
        <v>-2.4666814668212671E-3</v>
      </c>
      <c r="Y3" s="6">
        <f>+TUM_db1_S1_Util!B3*Weighting!Y2+TUM_db1_S1_Util!C3*Weighting!Y3+TUM_db1_S1_Util!D3*Weighting!Y4+TUM_db1_S1_Util!E3*Weighting!Y5+TUM_db1_S1_Util!F3*Weighting!Y6+TUM_db1_S1_Util!G3*Weighting!Y7+TUM_db1_S1_Util!H3*Weighting!Y8+TUM_db1_S1_Util!I3*Weighting!Y9+TUM_db1_S1_Util!J3*Weighting!Y10+TUM_db1_S1_Util!K3*Weighting!Y11+TUM_db1_S1_Util!L3*Weighting!Y12+TUM_db1_S1_Util!M3*Weighting!Y13+TUM_db1_S1_Util!N3*Weighting!Y14+TUM_db1_S1_Util!O3*Weighting!Y15+TUM_db1_S1_Util!P3*Weighting!Y16+TUM_db1_S1_Util!Q3*Weighting!Y17</f>
        <v>-1.8858531269075808E-2</v>
      </c>
      <c r="Z3" s="6">
        <f>+TUM_db1_S1_Util!B3*Weighting!Z2+TUM_db1_S1_Util!C3*Weighting!Z3+TUM_db1_S1_Util!D3*Weighting!Z4+TUM_db1_S1_Util!E3*Weighting!Z5+TUM_db1_S1_Util!F3*Weighting!Z6+TUM_db1_S1_Util!G3*Weighting!Z7+TUM_db1_S1_Util!H3*Weighting!Z8+TUM_db1_S1_Util!I3*Weighting!Z9+TUM_db1_S1_Util!J3*Weighting!Z10+TUM_db1_S1_Util!K3*Weighting!Z11+TUM_db1_S1_Util!L3*Weighting!Z12+TUM_db1_S1_Util!M3*Weighting!Z13+TUM_db1_S1_Util!N3*Weighting!Z14+TUM_db1_S1_Util!O3*Weighting!Z15+TUM_db1_S1_Util!P3*Weighting!Z16+TUM_db1_S1_Util!Q3*Weighting!Z17</f>
        <v>-2.0466504443567488E-2</v>
      </c>
      <c r="AA3" s="6">
        <f>+TUM_db1_S1_Util!B3*Weighting!AA2+TUM_db1_S1_Util!C3*Weighting!AA3+TUM_db1_S1_Util!D3*Weighting!AA4+TUM_db1_S1_Util!E3*Weighting!AA5+TUM_db1_S1_Util!F3*Weighting!AA6+TUM_db1_S1_Util!G3*Weighting!AA7+TUM_db1_S1_Util!H3*Weighting!AA8+TUM_db1_S1_Util!I3*Weighting!AA9+TUM_db1_S1_Util!J3*Weighting!AA10+TUM_db1_S1_Util!K3*Weighting!AA11+TUM_db1_S1_Util!L3*Weighting!AA12+TUM_db1_S1_Util!M3*Weighting!AA13+TUM_db1_S1_Util!N3*Weighting!AA14+TUM_db1_S1_Util!O3*Weighting!AA15+TUM_db1_S1_Util!P3*Weighting!AA16+TUM_db1_S1_Util!Q3*Weighting!AA17</f>
        <v>-0.32138049820220527</v>
      </c>
    </row>
    <row r="4" spans="1:27" x14ac:dyDescent="0.35">
      <c r="A4" s="5" t="s">
        <v>3</v>
      </c>
      <c r="B4" s="6">
        <f ca="1">+TUM_db1_S1_Util!B4*Weighting!B2+TUM_db1_S1_Util!C4*Weighting!B3+TUM_db1_S1_Util!D4*Weighting!B4+TUM_db1_S1_Util!E4*Weighting!B5+TUM_db1_S1_Util!F4*Weighting!B6+TUM_db1_S1_Util!G4*Weighting!B7+TUM_db1_S1_Util!H4*Weighting!B8+TUM_db1_S1_Util!I4*Weighting!B9+TUM_db1_S1_Util!J4*Weighting!B10+TUM_db1_S1_Util!K4*Weighting!B11+TUM_db1_S1_Util!L4*Weighting!B12+TUM_db1_S1_Util!M4*Weighting!B13+TUM_db1_S1_Util!N4*Weighting!B14+TUM_db1_S1_Util!O4*Weighting!B15+TUM_db1_S1_Util!P4*Weighting!B16+TUM_db1_S1_Util!Q4*Weighting!B17</f>
        <v>0</v>
      </c>
      <c r="C4" s="6">
        <f ca="1">+TUM_db1_S1_Util!B4*Weighting!C2+TUM_db1_S1_Util!C4*Weighting!C3+TUM_db1_S1_Util!D4*Weighting!C4+TUM_db1_S1_Util!E4*Weighting!C5+TUM_db1_S1_Util!F4*Weighting!C6+TUM_db1_S1_Util!G4*Weighting!C7+TUM_db1_S1_Util!H4*Weighting!C8+TUM_db1_S1_Util!I4*Weighting!C9+TUM_db1_S1_Util!J4*Weighting!C10+TUM_db1_S1_Util!K4*Weighting!C11+TUM_db1_S1_Util!L4*Weighting!C12+TUM_db1_S1_Util!M4*Weighting!C13+TUM_db1_S1_Util!N4*Weighting!C14+TUM_db1_S1_Util!O4*Weighting!C15+TUM_db1_S1_Util!P4*Weighting!C16+TUM_db1_S1_Util!Q4*Weighting!C17</f>
        <v>0</v>
      </c>
      <c r="D4" s="6">
        <f ca="1">+TUM_db1_S1_Util!B4*Weighting!D2+TUM_db1_S1_Util!C4*Weighting!D3+TUM_db1_S1_Util!D4*Weighting!D4+TUM_db1_S1_Util!E4*Weighting!D5+TUM_db1_S1_Util!F4*Weighting!D6+TUM_db1_S1_Util!G4*Weighting!D7+TUM_db1_S1_Util!H4*Weighting!D8+TUM_db1_S1_Util!I4*Weighting!D9+TUM_db1_S1_Util!J4*Weighting!D10+TUM_db1_S1_Util!K4*Weighting!D11+TUM_db1_S1_Util!L4*Weighting!D12+TUM_db1_S1_Util!M4*Weighting!D13+TUM_db1_S1_Util!N4*Weighting!D14+TUM_db1_S1_Util!O4*Weighting!D15+TUM_db1_S1_Util!P4*Weighting!D16+TUM_db1_S1_Util!Q4*Weighting!D17</f>
        <v>0</v>
      </c>
      <c r="E4" s="6">
        <f ca="1">+TUM_db1_S1_Util!B4*Weighting!E2+TUM_db1_S1_Util!C4*Weighting!E3+TUM_db1_S1_Util!D4*Weighting!E4+TUM_db1_S1_Util!E4*Weighting!E5+TUM_db1_S1_Util!F4*Weighting!E6+TUM_db1_S1_Util!G4*Weighting!E7+TUM_db1_S1_Util!H4*Weighting!E8+TUM_db1_S1_Util!I4*Weighting!E9+TUM_db1_S1_Util!J4*Weighting!E10+TUM_db1_S1_Util!K4*Weighting!E11+TUM_db1_S1_Util!L4*Weighting!E12+TUM_db1_S1_Util!M4*Weighting!E13+TUM_db1_S1_Util!N4*Weighting!E14+TUM_db1_S1_Util!O4*Weighting!E15+TUM_db1_S1_Util!P4*Weighting!E16+TUM_db1_S1_Util!Q4*Weighting!E17</f>
        <v>0</v>
      </c>
      <c r="F4" s="6">
        <f ca="1">+TUM_db1_S1_Util!B4*Weighting!F2+TUM_db1_S1_Util!C4*Weighting!F3+TUM_db1_S1_Util!D4*Weighting!F4+TUM_db1_S1_Util!E4*Weighting!F5+TUM_db1_S1_Util!F4*Weighting!F6+TUM_db1_S1_Util!G4*Weighting!F7+TUM_db1_S1_Util!H4*Weighting!F8+TUM_db1_S1_Util!I4*Weighting!F9+TUM_db1_S1_Util!J4*Weighting!F10+TUM_db1_S1_Util!K4*Weighting!F11+TUM_db1_S1_Util!L4*Weighting!F12+TUM_db1_S1_Util!M4*Weighting!F13+TUM_db1_S1_Util!N4*Weighting!F14+TUM_db1_S1_Util!O4*Weighting!F15+TUM_db1_S1_Util!P4*Weighting!F16+TUM_db1_S1_Util!Q4*Weighting!F17</f>
        <v>0</v>
      </c>
      <c r="G4" s="6">
        <f>+TUM_db1_S1_Util!B4*Weighting!G2+TUM_db1_S1_Util!C4*Weighting!G3+TUM_db1_S1_Util!D4*Weighting!G4+TUM_db1_S1_Util!E4*Weighting!G5+TUM_db1_S1_Util!F4*Weighting!G6+TUM_db1_S1_Util!G4*Weighting!G7+TUM_db1_S1_Util!H4*Weighting!G8+TUM_db1_S1_Util!I4*Weighting!G9+TUM_db1_S1_Util!J4*Weighting!G10+TUM_db1_S1_Util!K4*Weighting!G11+TUM_db1_S1_Util!L4*Weighting!G12+TUM_db1_S1_Util!M4*Weighting!G13+TUM_db1_S1_Util!N4*Weighting!G14+TUM_db1_S1_Util!O4*Weighting!G15+TUM_db1_S1_Util!P4*Weighting!G16+TUM_db1_S1_Util!Q4*Weighting!G17</f>
        <v>0</v>
      </c>
      <c r="H4" s="6">
        <f>+TUM_db1_S1_Util!B4*Weighting!H2+TUM_db1_S1_Util!C4*Weighting!H3+TUM_db1_S1_Util!D4*Weighting!H4+TUM_db1_S1_Util!E4*Weighting!H5+TUM_db1_S1_Util!F4*Weighting!H6+TUM_db1_S1_Util!G4*Weighting!H7+TUM_db1_S1_Util!H4*Weighting!H8+TUM_db1_S1_Util!I4*Weighting!H9+TUM_db1_S1_Util!J4*Weighting!H10+TUM_db1_S1_Util!K4*Weighting!H11+TUM_db1_S1_Util!L4*Weighting!H12+TUM_db1_S1_Util!M4*Weighting!H13+TUM_db1_S1_Util!N4*Weighting!H14+TUM_db1_S1_Util!O4*Weighting!H15+TUM_db1_S1_Util!P4*Weighting!H16+TUM_db1_S1_Util!Q4*Weighting!H17</f>
        <v>0</v>
      </c>
      <c r="I4" s="6">
        <f>+TUM_db1_S1_Util!B4*Weighting!I2+TUM_db1_S1_Util!C4*Weighting!I3+TUM_db1_S1_Util!D4*Weighting!I4+TUM_db1_S1_Util!E4*Weighting!I5+TUM_db1_S1_Util!F4*Weighting!I6+TUM_db1_S1_Util!G4*Weighting!I7+TUM_db1_S1_Util!H4*Weighting!I8+TUM_db1_S1_Util!I4*Weighting!I9+TUM_db1_S1_Util!J4*Weighting!I10+TUM_db1_S1_Util!K4*Weighting!I11+TUM_db1_S1_Util!L4*Weighting!I12+TUM_db1_S1_Util!M4*Weighting!I13+TUM_db1_S1_Util!N4*Weighting!I14+TUM_db1_S1_Util!O4*Weighting!I15+TUM_db1_S1_Util!P4*Weighting!I16+TUM_db1_S1_Util!Q4*Weighting!I17</f>
        <v>0</v>
      </c>
      <c r="J4" s="6">
        <f>+TUM_db1_S1_Util!B4*Weighting!J2+TUM_db1_S1_Util!C4*Weighting!J3+TUM_db1_S1_Util!D4*Weighting!J4+TUM_db1_S1_Util!E4*Weighting!J5+TUM_db1_S1_Util!F4*Weighting!J6+TUM_db1_S1_Util!G4*Weighting!J7+TUM_db1_S1_Util!H4*Weighting!J8+TUM_db1_S1_Util!I4*Weighting!J9+TUM_db1_S1_Util!J4*Weighting!J10+TUM_db1_S1_Util!K4*Weighting!J11+TUM_db1_S1_Util!L4*Weighting!J12+TUM_db1_S1_Util!M4*Weighting!J13+TUM_db1_S1_Util!N4*Weighting!J14+TUM_db1_S1_Util!O4*Weighting!J15+TUM_db1_S1_Util!P4*Weighting!J16+TUM_db1_S1_Util!Q4*Weighting!J17</f>
        <v>0</v>
      </c>
      <c r="K4" s="6">
        <f>+TUM_db1_S1_Util!B4*Weighting!K2+TUM_db1_S1_Util!C4*Weighting!K3+TUM_db1_S1_Util!D4*Weighting!K4+TUM_db1_S1_Util!E4*Weighting!K5+TUM_db1_S1_Util!F4*Weighting!K6+TUM_db1_S1_Util!G4*Weighting!K7+TUM_db1_S1_Util!H4*Weighting!K8+TUM_db1_S1_Util!I4*Weighting!K9+TUM_db1_S1_Util!J4*Weighting!K10+TUM_db1_S1_Util!K4*Weighting!K11+TUM_db1_S1_Util!L4*Weighting!K12+TUM_db1_S1_Util!M4*Weighting!K13+TUM_db1_S1_Util!N4*Weighting!K14+TUM_db1_S1_Util!O4*Weighting!K15+TUM_db1_S1_Util!P4*Weighting!K16+TUM_db1_S1_Util!Q4*Weighting!K17</f>
        <v>0</v>
      </c>
      <c r="L4" s="6">
        <f>+TUM_db1_S1_Util!B4*Weighting!L2+TUM_db1_S1_Util!C4*Weighting!L3+TUM_db1_S1_Util!D4*Weighting!L4+TUM_db1_S1_Util!E4*Weighting!L5+TUM_db1_S1_Util!F4*Weighting!L6+TUM_db1_S1_Util!G4*Weighting!L7+TUM_db1_S1_Util!H4*Weighting!L8+TUM_db1_S1_Util!I4*Weighting!L9+TUM_db1_S1_Util!J4*Weighting!L10+TUM_db1_S1_Util!K4*Weighting!L11+TUM_db1_S1_Util!L4*Weighting!L12+TUM_db1_S1_Util!M4*Weighting!L13+TUM_db1_S1_Util!N4*Weighting!L14+TUM_db1_S1_Util!O4*Weighting!L15+TUM_db1_S1_Util!P4*Weighting!L16+TUM_db1_S1_Util!Q4*Weighting!L17</f>
        <v>0</v>
      </c>
      <c r="M4" s="6">
        <f>+TUM_db1_S1_Util!B4*Weighting!M2+TUM_db1_S1_Util!C4*Weighting!M3+TUM_db1_S1_Util!D4*Weighting!M4+TUM_db1_S1_Util!E4*Weighting!M5+TUM_db1_S1_Util!F4*Weighting!M6+TUM_db1_S1_Util!G4*Weighting!M7+TUM_db1_S1_Util!H4*Weighting!M8+TUM_db1_S1_Util!I4*Weighting!M9+TUM_db1_S1_Util!J4*Weighting!M10+TUM_db1_S1_Util!K4*Weighting!M11+TUM_db1_S1_Util!L4*Weighting!M12+TUM_db1_S1_Util!M4*Weighting!M13+TUM_db1_S1_Util!N4*Weighting!M14+TUM_db1_S1_Util!O4*Weighting!M15+TUM_db1_S1_Util!P4*Weighting!M16+TUM_db1_S1_Util!Q4*Weighting!M17</f>
        <v>0</v>
      </c>
      <c r="N4" s="6">
        <f>+TUM_db1_S1_Util!B4*Weighting!N2+TUM_db1_S1_Util!C4*Weighting!N3+TUM_db1_S1_Util!D4*Weighting!N4+TUM_db1_S1_Util!E4*Weighting!N5+TUM_db1_S1_Util!F4*Weighting!N6+TUM_db1_S1_Util!G4*Weighting!N7+TUM_db1_S1_Util!H4*Weighting!N8+TUM_db1_S1_Util!I4*Weighting!N9+TUM_db1_S1_Util!J4*Weighting!N10+TUM_db1_S1_Util!K4*Weighting!N11+TUM_db1_S1_Util!L4*Weighting!N12+TUM_db1_S1_Util!M4*Weighting!N13+TUM_db1_S1_Util!N4*Weighting!N14+TUM_db1_S1_Util!O4*Weighting!N15+TUM_db1_S1_Util!P4*Weighting!N16+TUM_db1_S1_Util!Q4*Weighting!N17</f>
        <v>0</v>
      </c>
      <c r="O4" s="6">
        <f>+TUM_db1_S1_Util!B4*Weighting!O2+TUM_db1_S1_Util!C4*Weighting!O3+TUM_db1_S1_Util!D4*Weighting!O4+TUM_db1_S1_Util!E4*Weighting!O5+TUM_db1_S1_Util!F4*Weighting!O6+TUM_db1_S1_Util!G4*Weighting!O7+TUM_db1_S1_Util!H4*Weighting!O8+TUM_db1_S1_Util!I4*Weighting!O9+TUM_db1_S1_Util!J4*Weighting!O10+TUM_db1_S1_Util!K4*Weighting!O11+TUM_db1_S1_Util!L4*Weighting!O12+TUM_db1_S1_Util!M4*Weighting!O13+TUM_db1_S1_Util!N4*Weighting!O14+TUM_db1_S1_Util!O4*Weighting!O15+TUM_db1_S1_Util!P4*Weighting!O16+TUM_db1_S1_Util!Q4*Weighting!O17</f>
        <v>0</v>
      </c>
      <c r="P4" s="6">
        <f>+TUM_db1_S1_Util!B4*Weighting!P2+TUM_db1_S1_Util!C4*Weighting!P3+TUM_db1_S1_Util!D4*Weighting!P4+TUM_db1_S1_Util!E4*Weighting!P5+TUM_db1_S1_Util!F4*Weighting!P6+TUM_db1_S1_Util!G4*Weighting!P7+TUM_db1_S1_Util!H4*Weighting!P8+TUM_db1_S1_Util!I4*Weighting!P9+TUM_db1_S1_Util!J4*Weighting!P10+TUM_db1_S1_Util!K4*Weighting!P11+TUM_db1_S1_Util!L4*Weighting!P12+TUM_db1_S1_Util!M4*Weighting!P13+TUM_db1_S1_Util!N4*Weighting!P14+TUM_db1_S1_Util!O4*Weighting!P15+TUM_db1_S1_Util!P4*Weighting!P16+TUM_db1_S1_Util!Q4*Weighting!P17</f>
        <v>0</v>
      </c>
      <c r="Q4" s="6">
        <f>+TUM_db1_S1_Util!B4*Weighting!Q2+TUM_db1_S1_Util!C4*Weighting!Q3+TUM_db1_S1_Util!D4*Weighting!Q4+TUM_db1_S1_Util!E4*Weighting!Q5+TUM_db1_S1_Util!F4*Weighting!Q6+TUM_db1_S1_Util!G4*Weighting!Q7+TUM_db1_S1_Util!H4*Weighting!Q8+TUM_db1_S1_Util!I4*Weighting!Q9+TUM_db1_S1_Util!J4*Weighting!Q10+TUM_db1_S1_Util!K4*Weighting!Q11+TUM_db1_S1_Util!L4*Weighting!Q12+TUM_db1_S1_Util!M4*Weighting!Q13+TUM_db1_S1_Util!N4*Weighting!Q14+TUM_db1_S1_Util!O4*Weighting!Q15+TUM_db1_S1_Util!P4*Weighting!Q16+TUM_db1_S1_Util!Q4*Weighting!Q17</f>
        <v>0</v>
      </c>
      <c r="R4" s="6">
        <f>+TUM_db1_S1_Util!B4*Weighting!R2+TUM_db1_S1_Util!C4*Weighting!R3+TUM_db1_S1_Util!D4*Weighting!R4+TUM_db1_S1_Util!E4*Weighting!R5+TUM_db1_S1_Util!F4*Weighting!R6+TUM_db1_S1_Util!G4*Weighting!R7+TUM_db1_S1_Util!H4*Weighting!R8+TUM_db1_S1_Util!I4*Weighting!R9+TUM_db1_S1_Util!J4*Weighting!R10+TUM_db1_S1_Util!K4*Weighting!R11+TUM_db1_S1_Util!L4*Weighting!R12+TUM_db1_S1_Util!M4*Weighting!R13+TUM_db1_S1_Util!N4*Weighting!R14+TUM_db1_S1_Util!O4*Weighting!R15+TUM_db1_S1_Util!P4*Weighting!R16+TUM_db1_S1_Util!Q4*Weighting!R17</f>
        <v>0</v>
      </c>
      <c r="S4" s="6">
        <f>+TUM_db1_S1_Util!B4*Weighting!S2+TUM_db1_S1_Util!C4*Weighting!S3+TUM_db1_S1_Util!D4*Weighting!S4+TUM_db1_S1_Util!E4*Weighting!S5+TUM_db1_S1_Util!F4*Weighting!S6+TUM_db1_S1_Util!G4*Weighting!S7+TUM_db1_S1_Util!H4*Weighting!S8+TUM_db1_S1_Util!I4*Weighting!S9+TUM_db1_S1_Util!J4*Weighting!S10+TUM_db1_S1_Util!K4*Weighting!S11+TUM_db1_S1_Util!L4*Weighting!S12+TUM_db1_S1_Util!M4*Weighting!S13+TUM_db1_S1_Util!N4*Weighting!S14+TUM_db1_S1_Util!O4*Weighting!S15+TUM_db1_S1_Util!P4*Weighting!S16+TUM_db1_S1_Util!Q4*Weighting!S17</f>
        <v>0</v>
      </c>
      <c r="T4" s="6">
        <f>+TUM_db1_S1_Util!B4*Weighting!T2+TUM_db1_S1_Util!C4*Weighting!T3+TUM_db1_S1_Util!D4*Weighting!T4+TUM_db1_S1_Util!E4*Weighting!T5+TUM_db1_S1_Util!F4*Weighting!T6+TUM_db1_S1_Util!G4*Weighting!T7+TUM_db1_S1_Util!H4*Weighting!T8+TUM_db1_S1_Util!I4*Weighting!T9+TUM_db1_S1_Util!J4*Weighting!T10+TUM_db1_S1_Util!K4*Weighting!T11+TUM_db1_S1_Util!L4*Weighting!T12+TUM_db1_S1_Util!M4*Weighting!T13+TUM_db1_S1_Util!N4*Weighting!T14+TUM_db1_S1_Util!O4*Weighting!T15+TUM_db1_S1_Util!P4*Weighting!T16+TUM_db1_S1_Util!Q4*Weighting!T17</f>
        <v>0</v>
      </c>
      <c r="U4" s="6">
        <f>+TUM_db1_S1_Util!B4*Weighting!U2+TUM_db1_S1_Util!C4*Weighting!U3+TUM_db1_S1_Util!D4*Weighting!U4+TUM_db1_S1_Util!E4*Weighting!U5+TUM_db1_S1_Util!F4*Weighting!U6+TUM_db1_S1_Util!G4*Weighting!U7+TUM_db1_S1_Util!H4*Weighting!U8+TUM_db1_S1_Util!I4*Weighting!U9+TUM_db1_S1_Util!J4*Weighting!U10+TUM_db1_S1_Util!K4*Weighting!U11+TUM_db1_S1_Util!L4*Weighting!U12+TUM_db1_S1_Util!M4*Weighting!U13+TUM_db1_S1_Util!N4*Weighting!U14+TUM_db1_S1_Util!O4*Weighting!U15+TUM_db1_S1_Util!P4*Weighting!U16+TUM_db1_S1_Util!Q4*Weighting!U17</f>
        <v>0</v>
      </c>
      <c r="V4" s="6">
        <f>+TUM_db1_S1_Util!B4*Weighting!V2+TUM_db1_S1_Util!C4*Weighting!V3+TUM_db1_S1_Util!D4*Weighting!V4+TUM_db1_S1_Util!E4*Weighting!V5+TUM_db1_S1_Util!F4*Weighting!V6+TUM_db1_S1_Util!G4*Weighting!V7+TUM_db1_S1_Util!H4*Weighting!V8+TUM_db1_S1_Util!I4*Weighting!V9+TUM_db1_S1_Util!J4*Weighting!V10+TUM_db1_S1_Util!K4*Weighting!V11+TUM_db1_S1_Util!L4*Weighting!V12+TUM_db1_S1_Util!M4*Weighting!V13+TUM_db1_S1_Util!N4*Weighting!V14+TUM_db1_S1_Util!O4*Weighting!V15+TUM_db1_S1_Util!P4*Weighting!V16+TUM_db1_S1_Util!Q4*Weighting!V17</f>
        <v>0</v>
      </c>
      <c r="W4" s="6">
        <f>+TUM_db1_S1_Util!B4*Weighting!W2+TUM_db1_S1_Util!C4*Weighting!W3+TUM_db1_S1_Util!D4*Weighting!W4+TUM_db1_S1_Util!E4*Weighting!W5+TUM_db1_S1_Util!F4*Weighting!W6+TUM_db1_S1_Util!G4*Weighting!W7+TUM_db1_S1_Util!H4*Weighting!W8+TUM_db1_S1_Util!I4*Weighting!W9+TUM_db1_S1_Util!J4*Weighting!W10+TUM_db1_S1_Util!K4*Weighting!W11+TUM_db1_S1_Util!L4*Weighting!W12+TUM_db1_S1_Util!M4*Weighting!W13+TUM_db1_S1_Util!N4*Weighting!W14+TUM_db1_S1_Util!O4*Weighting!W15+TUM_db1_S1_Util!P4*Weighting!W16+TUM_db1_S1_Util!Q4*Weighting!W17</f>
        <v>0</v>
      </c>
      <c r="X4" s="6">
        <f>+TUM_db1_S1_Util!B4*Weighting!X2+TUM_db1_S1_Util!C4*Weighting!X3+TUM_db1_S1_Util!D4*Weighting!X4+TUM_db1_S1_Util!E4*Weighting!X5+TUM_db1_S1_Util!F4*Weighting!X6+TUM_db1_S1_Util!G4*Weighting!X7+TUM_db1_S1_Util!H4*Weighting!X8+TUM_db1_S1_Util!I4*Weighting!X9+TUM_db1_S1_Util!J4*Weighting!X10+TUM_db1_S1_Util!K4*Weighting!X11+TUM_db1_S1_Util!L4*Weighting!X12+TUM_db1_S1_Util!M4*Weighting!X13+TUM_db1_S1_Util!N4*Weighting!X14+TUM_db1_S1_Util!O4*Weighting!X15+TUM_db1_S1_Util!P4*Weighting!X16+TUM_db1_S1_Util!Q4*Weighting!X17</f>
        <v>0</v>
      </c>
      <c r="Y4" s="6">
        <f>+TUM_db1_S1_Util!B4*Weighting!Y2+TUM_db1_S1_Util!C4*Weighting!Y3+TUM_db1_S1_Util!D4*Weighting!Y4+TUM_db1_S1_Util!E4*Weighting!Y5+TUM_db1_S1_Util!F4*Weighting!Y6+TUM_db1_S1_Util!G4*Weighting!Y7+TUM_db1_S1_Util!H4*Weighting!Y8+TUM_db1_S1_Util!I4*Weighting!Y9+TUM_db1_S1_Util!J4*Weighting!Y10+TUM_db1_S1_Util!K4*Weighting!Y11+TUM_db1_S1_Util!L4*Weighting!Y12+TUM_db1_S1_Util!M4*Weighting!Y13+TUM_db1_S1_Util!N4*Weighting!Y14+TUM_db1_S1_Util!O4*Weighting!Y15+TUM_db1_S1_Util!P4*Weighting!Y16+TUM_db1_S1_Util!Q4*Weighting!Y17</f>
        <v>0</v>
      </c>
      <c r="Z4" s="6">
        <f>+TUM_db1_S1_Util!B4*Weighting!Z2+TUM_db1_S1_Util!C4*Weighting!Z3+TUM_db1_S1_Util!D4*Weighting!Z4+TUM_db1_S1_Util!E4*Weighting!Z5+TUM_db1_S1_Util!F4*Weighting!Z6+TUM_db1_S1_Util!G4*Weighting!Z7+TUM_db1_S1_Util!H4*Weighting!Z8+TUM_db1_S1_Util!I4*Weighting!Z9+TUM_db1_S1_Util!J4*Weighting!Z10+TUM_db1_S1_Util!K4*Weighting!Z11+TUM_db1_S1_Util!L4*Weighting!Z12+TUM_db1_S1_Util!M4*Weighting!Z13+TUM_db1_S1_Util!N4*Weighting!Z14+TUM_db1_S1_Util!O4*Weighting!Z15+TUM_db1_S1_Util!P4*Weighting!Z16+TUM_db1_S1_Util!Q4*Weighting!Z17</f>
        <v>0</v>
      </c>
      <c r="AA4" s="6">
        <f>+TUM_db1_S1_Util!B4*Weighting!AA2+TUM_db1_S1_Util!C4*Weighting!AA3+TUM_db1_S1_Util!D4*Weighting!AA4+TUM_db1_S1_Util!E4*Weighting!AA5+TUM_db1_S1_Util!F4*Weighting!AA6+TUM_db1_S1_Util!G4*Weighting!AA7+TUM_db1_S1_Util!H4*Weighting!AA8+TUM_db1_S1_Util!I4*Weighting!AA9+TUM_db1_S1_Util!J4*Weighting!AA10+TUM_db1_S1_Util!K4*Weighting!AA11+TUM_db1_S1_Util!L4*Weighting!AA12+TUM_db1_S1_Util!M4*Weighting!AA13+TUM_db1_S1_Util!N4*Weighting!AA14+TUM_db1_S1_Util!O4*Weighting!AA15+TUM_db1_S1_Util!P4*Weighting!AA16+TUM_db1_S1_Util!Q4*Weighting!AA17</f>
        <v>0</v>
      </c>
    </row>
    <row r="5" spans="1:27" x14ac:dyDescent="0.35">
      <c r="A5" s="5" t="s">
        <v>4</v>
      </c>
      <c r="B5" s="6">
        <f ca="1">+TUM_db1_S1_Util!B5*Weighting!B2+TUM_db1_S1_Util!C5*Weighting!B3+TUM_db1_S1_Util!D5*Weighting!B4+TUM_db1_S1_Util!E5*Weighting!B5+TUM_db1_S1_Util!F5*Weighting!B6+TUM_db1_S1_Util!G5*Weighting!B7+TUM_db1_S1_Util!H5*Weighting!B8+TUM_db1_S1_Util!I5*Weighting!B9+TUM_db1_S1_Util!J5*Weighting!B10+TUM_db1_S1_Util!K5*Weighting!B11+TUM_db1_S1_Util!L5*Weighting!B12+TUM_db1_S1_Util!M5*Weighting!B13+TUM_db1_S1_Util!N5*Weighting!B14+TUM_db1_S1_Util!O5*Weighting!B15+TUM_db1_S1_Util!P5*Weighting!B16+TUM_db1_S1_Util!Q5*Weighting!B17</f>
        <v>0</v>
      </c>
      <c r="C5" s="6">
        <f ca="1">+TUM_db1_S1_Util!B5*Weighting!C2+TUM_db1_S1_Util!C5*Weighting!C3+TUM_db1_S1_Util!D5*Weighting!C4+TUM_db1_S1_Util!E5*Weighting!C5+TUM_db1_S1_Util!F5*Weighting!C6+TUM_db1_S1_Util!G5*Weighting!C7+TUM_db1_S1_Util!H5*Weighting!C8+TUM_db1_S1_Util!I5*Weighting!C9+TUM_db1_S1_Util!J5*Weighting!C10+TUM_db1_S1_Util!K5*Weighting!C11+TUM_db1_S1_Util!L5*Weighting!C12+TUM_db1_S1_Util!M5*Weighting!C13+TUM_db1_S1_Util!N5*Weighting!C14+TUM_db1_S1_Util!O5*Weighting!C15+TUM_db1_S1_Util!P5*Weighting!C16+TUM_db1_S1_Util!Q5*Weighting!C17</f>
        <v>0</v>
      </c>
      <c r="D5" s="6">
        <f ca="1">+TUM_db1_S1_Util!B5*Weighting!D2+TUM_db1_S1_Util!C5*Weighting!D3+TUM_db1_S1_Util!D5*Weighting!D4+TUM_db1_S1_Util!E5*Weighting!D5+TUM_db1_S1_Util!F5*Weighting!D6+TUM_db1_S1_Util!G5*Weighting!D7+TUM_db1_S1_Util!H5*Weighting!D8+TUM_db1_S1_Util!I5*Weighting!D9+TUM_db1_S1_Util!J5*Weighting!D10+TUM_db1_S1_Util!K5*Weighting!D11+TUM_db1_S1_Util!L5*Weighting!D12+TUM_db1_S1_Util!M5*Weighting!D13+TUM_db1_S1_Util!N5*Weighting!D14+TUM_db1_S1_Util!O5*Weighting!D15+TUM_db1_S1_Util!P5*Weighting!D16+TUM_db1_S1_Util!Q5*Weighting!D17</f>
        <v>0</v>
      </c>
      <c r="E5" s="6">
        <f ca="1">+TUM_db1_S1_Util!B5*Weighting!E2+TUM_db1_S1_Util!C5*Weighting!E3+TUM_db1_S1_Util!D5*Weighting!E4+TUM_db1_S1_Util!E5*Weighting!E5+TUM_db1_S1_Util!F5*Weighting!E6+TUM_db1_S1_Util!G5*Weighting!E7+TUM_db1_S1_Util!H5*Weighting!E8+TUM_db1_S1_Util!I5*Weighting!E9+TUM_db1_S1_Util!J5*Weighting!E10+TUM_db1_S1_Util!K5*Weighting!E11+TUM_db1_S1_Util!L5*Weighting!E12+TUM_db1_S1_Util!M5*Weighting!E13+TUM_db1_S1_Util!N5*Weighting!E14+TUM_db1_S1_Util!O5*Weighting!E15+TUM_db1_S1_Util!P5*Weighting!E16+TUM_db1_S1_Util!Q5*Weighting!E17</f>
        <v>0</v>
      </c>
      <c r="F5" s="6">
        <f ca="1">+TUM_db1_S1_Util!B5*Weighting!F2+TUM_db1_S1_Util!C5*Weighting!F3+TUM_db1_S1_Util!D5*Weighting!F4+TUM_db1_S1_Util!E5*Weighting!F5+TUM_db1_S1_Util!F5*Weighting!F6+TUM_db1_S1_Util!G5*Weighting!F7+TUM_db1_S1_Util!H5*Weighting!F8+TUM_db1_S1_Util!I5*Weighting!F9+TUM_db1_S1_Util!J5*Weighting!F10+TUM_db1_S1_Util!K5*Weighting!F11+TUM_db1_S1_Util!L5*Weighting!F12+TUM_db1_S1_Util!M5*Weighting!F13+TUM_db1_S1_Util!N5*Weighting!F14+TUM_db1_S1_Util!O5*Weighting!F15+TUM_db1_S1_Util!P5*Weighting!F16+TUM_db1_S1_Util!Q5*Weighting!F17</f>
        <v>0</v>
      </c>
      <c r="G5" s="6">
        <f>+TUM_db1_S1_Util!B5*Weighting!G2+TUM_db1_S1_Util!C5*Weighting!G3+TUM_db1_S1_Util!D5*Weighting!G4+TUM_db1_S1_Util!E5*Weighting!G5+TUM_db1_S1_Util!F5*Weighting!G6+TUM_db1_S1_Util!G5*Weighting!G7+TUM_db1_S1_Util!H5*Weighting!G8+TUM_db1_S1_Util!I5*Weighting!G9+TUM_db1_S1_Util!J5*Weighting!G10+TUM_db1_S1_Util!K5*Weighting!G11+TUM_db1_S1_Util!L5*Weighting!G12+TUM_db1_S1_Util!M5*Weighting!G13+TUM_db1_S1_Util!N5*Weighting!G14+TUM_db1_S1_Util!O5*Weighting!G15+TUM_db1_S1_Util!P5*Weighting!G16+TUM_db1_S1_Util!Q5*Weighting!G17</f>
        <v>0</v>
      </c>
      <c r="H5" s="6">
        <f>+TUM_db1_S1_Util!B5*Weighting!H2+TUM_db1_S1_Util!C5*Weighting!H3+TUM_db1_S1_Util!D5*Weighting!H4+TUM_db1_S1_Util!E5*Weighting!H5+TUM_db1_S1_Util!F5*Weighting!H6+TUM_db1_S1_Util!G5*Weighting!H7+TUM_db1_S1_Util!H5*Weighting!H8+TUM_db1_S1_Util!I5*Weighting!H9+TUM_db1_S1_Util!J5*Weighting!H10+TUM_db1_S1_Util!K5*Weighting!H11+TUM_db1_S1_Util!L5*Weighting!H12+TUM_db1_S1_Util!M5*Weighting!H13+TUM_db1_S1_Util!N5*Weighting!H14+TUM_db1_S1_Util!O5*Weighting!H15+TUM_db1_S1_Util!P5*Weighting!H16+TUM_db1_S1_Util!Q5*Weighting!H17</f>
        <v>0</v>
      </c>
      <c r="I5" s="6">
        <f>+TUM_db1_S1_Util!B5*Weighting!I2+TUM_db1_S1_Util!C5*Weighting!I3+TUM_db1_S1_Util!D5*Weighting!I4+TUM_db1_S1_Util!E5*Weighting!I5+TUM_db1_S1_Util!F5*Weighting!I6+TUM_db1_S1_Util!G5*Weighting!I7+TUM_db1_S1_Util!H5*Weighting!I8+TUM_db1_S1_Util!I5*Weighting!I9+TUM_db1_S1_Util!J5*Weighting!I10+TUM_db1_S1_Util!K5*Weighting!I11+TUM_db1_S1_Util!L5*Weighting!I12+TUM_db1_S1_Util!M5*Weighting!I13+TUM_db1_S1_Util!N5*Weighting!I14+TUM_db1_S1_Util!O5*Weighting!I15+TUM_db1_S1_Util!P5*Weighting!I16+TUM_db1_S1_Util!Q5*Weighting!I17</f>
        <v>0</v>
      </c>
      <c r="J5" s="6">
        <f>+TUM_db1_S1_Util!B5*Weighting!J2+TUM_db1_S1_Util!C5*Weighting!J3+TUM_db1_S1_Util!D5*Weighting!J4+TUM_db1_S1_Util!E5*Weighting!J5+TUM_db1_S1_Util!F5*Weighting!J6+TUM_db1_S1_Util!G5*Weighting!J7+TUM_db1_S1_Util!H5*Weighting!J8+TUM_db1_S1_Util!I5*Weighting!J9+TUM_db1_S1_Util!J5*Weighting!J10+TUM_db1_S1_Util!K5*Weighting!J11+TUM_db1_S1_Util!L5*Weighting!J12+TUM_db1_S1_Util!M5*Weighting!J13+TUM_db1_S1_Util!N5*Weighting!J14+TUM_db1_S1_Util!O5*Weighting!J15+TUM_db1_S1_Util!P5*Weighting!J16+TUM_db1_S1_Util!Q5*Weighting!J17</f>
        <v>0</v>
      </c>
      <c r="K5" s="6">
        <f>+TUM_db1_S1_Util!B5*Weighting!K2+TUM_db1_S1_Util!C5*Weighting!K3+TUM_db1_S1_Util!D5*Weighting!K4+TUM_db1_S1_Util!E5*Weighting!K5+TUM_db1_S1_Util!F5*Weighting!K6+TUM_db1_S1_Util!G5*Weighting!K7+TUM_db1_S1_Util!H5*Weighting!K8+TUM_db1_S1_Util!I5*Weighting!K9+TUM_db1_S1_Util!J5*Weighting!K10+TUM_db1_S1_Util!K5*Weighting!K11+TUM_db1_S1_Util!L5*Weighting!K12+TUM_db1_S1_Util!M5*Weighting!K13+TUM_db1_S1_Util!N5*Weighting!K14+TUM_db1_S1_Util!O5*Weighting!K15+TUM_db1_S1_Util!P5*Weighting!K16+TUM_db1_S1_Util!Q5*Weighting!K17</f>
        <v>0</v>
      </c>
      <c r="L5" s="6">
        <f>+TUM_db1_S1_Util!B5*Weighting!L2+TUM_db1_S1_Util!C5*Weighting!L3+TUM_db1_S1_Util!D5*Weighting!L4+TUM_db1_S1_Util!E5*Weighting!L5+TUM_db1_S1_Util!F5*Weighting!L6+TUM_db1_S1_Util!G5*Weighting!L7+TUM_db1_S1_Util!H5*Weighting!L8+TUM_db1_S1_Util!I5*Weighting!L9+TUM_db1_S1_Util!J5*Weighting!L10+TUM_db1_S1_Util!K5*Weighting!L11+TUM_db1_S1_Util!L5*Weighting!L12+TUM_db1_S1_Util!M5*Weighting!L13+TUM_db1_S1_Util!N5*Weighting!L14+TUM_db1_S1_Util!O5*Weighting!L15+TUM_db1_S1_Util!P5*Weighting!L16+TUM_db1_S1_Util!Q5*Weighting!L17</f>
        <v>0</v>
      </c>
      <c r="M5" s="6">
        <f>+TUM_db1_S1_Util!B5*Weighting!M2+TUM_db1_S1_Util!C5*Weighting!M3+TUM_db1_S1_Util!D5*Weighting!M4+TUM_db1_S1_Util!E5*Weighting!M5+TUM_db1_S1_Util!F5*Weighting!M6+TUM_db1_S1_Util!G5*Weighting!M7+TUM_db1_S1_Util!H5*Weighting!M8+TUM_db1_S1_Util!I5*Weighting!M9+TUM_db1_S1_Util!J5*Weighting!M10+TUM_db1_S1_Util!K5*Weighting!M11+TUM_db1_S1_Util!L5*Weighting!M12+TUM_db1_S1_Util!M5*Weighting!M13+TUM_db1_S1_Util!N5*Weighting!M14+TUM_db1_S1_Util!O5*Weighting!M15+TUM_db1_S1_Util!P5*Weighting!M16+TUM_db1_S1_Util!Q5*Weighting!M17</f>
        <v>0</v>
      </c>
      <c r="N5" s="6">
        <f>+TUM_db1_S1_Util!B5*Weighting!N2+TUM_db1_S1_Util!C5*Weighting!N3+TUM_db1_S1_Util!D5*Weighting!N4+TUM_db1_S1_Util!E5*Weighting!N5+TUM_db1_S1_Util!F5*Weighting!N6+TUM_db1_S1_Util!G5*Weighting!N7+TUM_db1_S1_Util!H5*Weighting!N8+TUM_db1_S1_Util!I5*Weighting!N9+TUM_db1_S1_Util!J5*Weighting!N10+TUM_db1_S1_Util!K5*Weighting!N11+TUM_db1_S1_Util!L5*Weighting!N12+TUM_db1_S1_Util!M5*Weighting!N13+TUM_db1_S1_Util!N5*Weighting!N14+TUM_db1_S1_Util!O5*Weighting!N15+TUM_db1_S1_Util!P5*Weighting!N16+TUM_db1_S1_Util!Q5*Weighting!N17</f>
        <v>0</v>
      </c>
      <c r="O5" s="6">
        <f>+TUM_db1_S1_Util!B5*Weighting!O2+TUM_db1_S1_Util!C5*Weighting!O3+TUM_db1_S1_Util!D5*Weighting!O4+TUM_db1_S1_Util!E5*Weighting!O5+TUM_db1_S1_Util!F5*Weighting!O6+TUM_db1_S1_Util!G5*Weighting!O7+TUM_db1_S1_Util!H5*Weighting!O8+TUM_db1_S1_Util!I5*Weighting!O9+TUM_db1_S1_Util!J5*Weighting!O10+TUM_db1_S1_Util!K5*Weighting!O11+TUM_db1_S1_Util!L5*Weighting!O12+TUM_db1_S1_Util!M5*Weighting!O13+TUM_db1_S1_Util!N5*Weighting!O14+TUM_db1_S1_Util!O5*Weighting!O15+TUM_db1_S1_Util!P5*Weighting!O16+TUM_db1_S1_Util!Q5*Weighting!O17</f>
        <v>0</v>
      </c>
      <c r="P5" s="6">
        <f>+TUM_db1_S1_Util!B5*Weighting!P2+TUM_db1_S1_Util!C5*Weighting!P3+TUM_db1_S1_Util!D5*Weighting!P4+TUM_db1_S1_Util!E5*Weighting!P5+TUM_db1_S1_Util!F5*Weighting!P6+TUM_db1_S1_Util!G5*Weighting!P7+TUM_db1_S1_Util!H5*Weighting!P8+TUM_db1_S1_Util!I5*Weighting!P9+TUM_db1_S1_Util!J5*Weighting!P10+TUM_db1_S1_Util!K5*Weighting!P11+TUM_db1_S1_Util!L5*Weighting!P12+TUM_db1_S1_Util!M5*Weighting!P13+TUM_db1_S1_Util!N5*Weighting!P14+TUM_db1_S1_Util!O5*Weighting!P15+TUM_db1_S1_Util!P5*Weighting!P16+TUM_db1_S1_Util!Q5*Weighting!P17</f>
        <v>0</v>
      </c>
      <c r="Q5" s="6">
        <f>+TUM_db1_S1_Util!B5*Weighting!Q2+TUM_db1_S1_Util!C5*Weighting!Q3+TUM_db1_S1_Util!D5*Weighting!Q4+TUM_db1_S1_Util!E5*Weighting!Q5+TUM_db1_S1_Util!F5*Weighting!Q6+TUM_db1_S1_Util!G5*Weighting!Q7+TUM_db1_S1_Util!H5*Weighting!Q8+TUM_db1_S1_Util!I5*Weighting!Q9+TUM_db1_S1_Util!J5*Weighting!Q10+TUM_db1_S1_Util!K5*Weighting!Q11+TUM_db1_S1_Util!L5*Weighting!Q12+TUM_db1_S1_Util!M5*Weighting!Q13+TUM_db1_S1_Util!N5*Weighting!Q14+TUM_db1_S1_Util!O5*Weighting!Q15+TUM_db1_S1_Util!P5*Weighting!Q16+TUM_db1_S1_Util!Q5*Weighting!Q17</f>
        <v>0</v>
      </c>
      <c r="R5" s="6">
        <f>+TUM_db1_S1_Util!B5*Weighting!R2+TUM_db1_S1_Util!C5*Weighting!R3+TUM_db1_S1_Util!D5*Weighting!R4+TUM_db1_S1_Util!E5*Weighting!R5+TUM_db1_S1_Util!F5*Weighting!R6+TUM_db1_S1_Util!G5*Weighting!R7+TUM_db1_S1_Util!H5*Weighting!R8+TUM_db1_S1_Util!I5*Weighting!R9+TUM_db1_S1_Util!J5*Weighting!R10+TUM_db1_S1_Util!K5*Weighting!R11+TUM_db1_S1_Util!L5*Weighting!R12+TUM_db1_S1_Util!M5*Weighting!R13+TUM_db1_S1_Util!N5*Weighting!R14+TUM_db1_S1_Util!O5*Weighting!R15+TUM_db1_S1_Util!P5*Weighting!R16+TUM_db1_S1_Util!Q5*Weighting!R17</f>
        <v>0</v>
      </c>
      <c r="S5" s="6">
        <f>+TUM_db1_S1_Util!B5*Weighting!S2+TUM_db1_S1_Util!C5*Weighting!S3+TUM_db1_S1_Util!D5*Weighting!S4+TUM_db1_S1_Util!E5*Weighting!S5+TUM_db1_S1_Util!F5*Weighting!S6+TUM_db1_S1_Util!G5*Weighting!S7+TUM_db1_S1_Util!H5*Weighting!S8+TUM_db1_S1_Util!I5*Weighting!S9+TUM_db1_S1_Util!J5*Weighting!S10+TUM_db1_S1_Util!K5*Weighting!S11+TUM_db1_S1_Util!L5*Weighting!S12+TUM_db1_S1_Util!M5*Weighting!S13+TUM_db1_S1_Util!N5*Weighting!S14+TUM_db1_S1_Util!O5*Weighting!S15+TUM_db1_S1_Util!P5*Weighting!S16+TUM_db1_S1_Util!Q5*Weighting!S17</f>
        <v>0</v>
      </c>
      <c r="T5" s="6">
        <f>+TUM_db1_S1_Util!B5*Weighting!T2+TUM_db1_S1_Util!C5*Weighting!T3+TUM_db1_S1_Util!D5*Weighting!T4+TUM_db1_S1_Util!E5*Weighting!T5+TUM_db1_S1_Util!F5*Weighting!T6+TUM_db1_S1_Util!G5*Weighting!T7+TUM_db1_S1_Util!H5*Weighting!T8+TUM_db1_S1_Util!I5*Weighting!T9+TUM_db1_S1_Util!J5*Weighting!T10+TUM_db1_S1_Util!K5*Weighting!T11+TUM_db1_S1_Util!L5*Weighting!T12+TUM_db1_S1_Util!M5*Weighting!T13+TUM_db1_S1_Util!N5*Weighting!T14+TUM_db1_S1_Util!O5*Weighting!T15+TUM_db1_S1_Util!P5*Weighting!T16+TUM_db1_S1_Util!Q5*Weighting!T17</f>
        <v>0</v>
      </c>
      <c r="U5" s="6">
        <f>+TUM_db1_S1_Util!B5*Weighting!U2+TUM_db1_S1_Util!C5*Weighting!U3+TUM_db1_S1_Util!D5*Weighting!U4+TUM_db1_S1_Util!E5*Weighting!U5+TUM_db1_S1_Util!F5*Weighting!U6+TUM_db1_S1_Util!G5*Weighting!U7+TUM_db1_S1_Util!H5*Weighting!U8+TUM_db1_S1_Util!I5*Weighting!U9+TUM_db1_S1_Util!J5*Weighting!U10+TUM_db1_S1_Util!K5*Weighting!U11+TUM_db1_S1_Util!L5*Weighting!U12+TUM_db1_S1_Util!M5*Weighting!U13+TUM_db1_S1_Util!N5*Weighting!U14+TUM_db1_S1_Util!O5*Weighting!U15+TUM_db1_S1_Util!P5*Weighting!U16+TUM_db1_S1_Util!Q5*Weighting!U17</f>
        <v>0</v>
      </c>
      <c r="V5" s="6">
        <f>+TUM_db1_S1_Util!B5*Weighting!V2+TUM_db1_S1_Util!C5*Weighting!V3+TUM_db1_S1_Util!D5*Weighting!V4+TUM_db1_S1_Util!E5*Weighting!V5+TUM_db1_S1_Util!F5*Weighting!V6+TUM_db1_S1_Util!G5*Weighting!V7+TUM_db1_S1_Util!H5*Weighting!V8+TUM_db1_S1_Util!I5*Weighting!V9+TUM_db1_S1_Util!J5*Weighting!V10+TUM_db1_S1_Util!K5*Weighting!V11+TUM_db1_S1_Util!L5*Weighting!V12+TUM_db1_S1_Util!M5*Weighting!V13+TUM_db1_S1_Util!N5*Weighting!V14+TUM_db1_S1_Util!O5*Weighting!V15+TUM_db1_S1_Util!P5*Weighting!V16+TUM_db1_S1_Util!Q5*Weighting!V17</f>
        <v>0</v>
      </c>
      <c r="W5" s="6">
        <f>+TUM_db1_S1_Util!B5*Weighting!W2+TUM_db1_S1_Util!C5*Weighting!W3+TUM_db1_S1_Util!D5*Weighting!W4+TUM_db1_S1_Util!E5*Weighting!W5+TUM_db1_S1_Util!F5*Weighting!W6+TUM_db1_S1_Util!G5*Weighting!W7+TUM_db1_S1_Util!H5*Weighting!W8+TUM_db1_S1_Util!I5*Weighting!W9+TUM_db1_S1_Util!J5*Weighting!W10+TUM_db1_S1_Util!K5*Weighting!W11+TUM_db1_S1_Util!L5*Weighting!W12+TUM_db1_S1_Util!M5*Weighting!W13+TUM_db1_S1_Util!N5*Weighting!W14+TUM_db1_S1_Util!O5*Weighting!W15+TUM_db1_S1_Util!P5*Weighting!W16+TUM_db1_S1_Util!Q5*Weighting!W17</f>
        <v>0</v>
      </c>
      <c r="X5" s="6">
        <f>+TUM_db1_S1_Util!B5*Weighting!X2+TUM_db1_S1_Util!C5*Weighting!X3+TUM_db1_S1_Util!D5*Weighting!X4+TUM_db1_S1_Util!E5*Weighting!X5+TUM_db1_S1_Util!F5*Weighting!X6+TUM_db1_S1_Util!G5*Weighting!X7+TUM_db1_S1_Util!H5*Weighting!X8+TUM_db1_S1_Util!I5*Weighting!X9+TUM_db1_S1_Util!J5*Weighting!X10+TUM_db1_S1_Util!K5*Weighting!X11+TUM_db1_S1_Util!L5*Weighting!X12+TUM_db1_S1_Util!M5*Weighting!X13+TUM_db1_S1_Util!N5*Weighting!X14+TUM_db1_S1_Util!O5*Weighting!X15+TUM_db1_S1_Util!P5*Weighting!X16+TUM_db1_S1_Util!Q5*Weighting!X17</f>
        <v>0</v>
      </c>
      <c r="Y5" s="6">
        <f>+TUM_db1_S1_Util!B5*Weighting!Y2+TUM_db1_S1_Util!C5*Weighting!Y3+TUM_db1_S1_Util!D5*Weighting!Y4+TUM_db1_S1_Util!E5*Weighting!Y5+TUM_db1_S1_Util!F5*Weighting!Y6+TUM_db1_S1_Util!G5*Weighting!Y7+TUM_db1_S1_Util!H5*Weighting!Y8+TUM_db1_S1_Util!I5*Weighting!Y9+TUM_db1_S1_Util!J5*Weighting!Y10+TUM_db1_S1_Util!K5*Weighting!Y11+TUM_db1_S1_Util!L5*Weighting!Y12+TUM_db1_S1_Util!M5*Weighting!Y13+TUM_db1_S1_Util!N5*Weighting!Y14+TUM_db1_S1_Util!O5*Weighting!Y15+TUM_db1_S1_Util!P5*Weighting!Y16+TUM_db1_S1_Util!Q5*Weighting!Y17</f>
        <v>0</v>
      </c>
      <c r="Z5" s="6">
        <f>+TUM_db1_S1_Util!B5*Weighting!Z2+TUM_db1_S1_Util!C5*Weighting!Z3+TUM_db1_S1_Util!D5*Weighting!Z4+TUM_db1_S1_Util!E5*Weighting!Z5+TUM_db1_S1_Util!F5*Weighting!Z6+TUM_db1_S1_Util!G5*Weighting!Z7+TUM_db1_S1_Util!H5*Weighting!Z8+TUM_db1_S1_Util!I5*Weighting!Z9+TUM_db1_S1_Util!J5*Weighting!Z10+TUM_db1_S1_Util!K5*Weighting!Z11+TUM_db1_S1_Util!L5*Weighting!Z12+TUM_db1_S1_Util!M5*Weighting!Z13+TUM_db1_S1_Util!N5*Weighting!Z14+TUM_db1_S1_Util!O5*Weighting!Z15+TUM_db1_S1_Util!P5*Weighting!Z16+TUM_db1_S1_Util!Q5*Weighting!Z17</f>
        <v>0</v>
      </c>
      <c r="AA5" s="6">
        <f>+TUM_db1_S1_Util!B5*Weighting!AA2+TUM_db1_S1_Util!C5*Weighting!AA3+TUM_db1_S1_Util!D5*Weighting!AA4+TUM_db1_S1_Util!E5*Weighting!AA5+TUM_db1_S1_Util!F5*Weighting!AA6+TUM_db1_S1_Util!G5*Weighting!AA7+TUM_db1_S1_Util!H5*Weighting!AA8+TUM_db1_S1_Util!I5*Weighting!AA9+TUM_db1_S1_Util!J5*Weighting!AA10+TUM_db1_S1_Util!K5*Weighting!AA11+TUM_db1_S1_Util!L5*Weighting!AA12+TUM_db1_S1_Util!M5*Weighting!AA13+TUM_db1_S1_Util!N5*Weighting!AA14+TUM_db1_S1_Util!O5*Weighting!AA15+TUM_db1_S1_Util!P5*Weighting!AA16+TUM_db1_S1_Util!Q5*Weighting!AA17</f>
        <v>0</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b1_S1_Mat!B2*Weighting!B2+TUM_db1_S1_Mat!C2*Weighting!B3+TUM_db1_S1_Mat!D2*Weighting!B4+TUM_db1_S1_Mat!E2*Weighting!B5+TUM_db1_S1_Mat!F2*Weighting!B6+TUM_db1_S1_Mat!G2*Weighting!B7+TUM_db1_S1_Mat!H2*Weighting!B8+TUM_db1_S1_Mat!I2*Weighting!B9+TUM_db1_S1_Mat!J2*Weighting!B10+TUM_db1_S1_Mat!K2*Weighting!B11+TUM_db1_S1_Mat!L2*Weighting!B12+TUM_db1_S1_Mat!M2*Weighting!B13+TUM_db1_S1_Mat!N2*Weighting!B14+TUM_db1_S1_Mat!O2*Weighting!B15+TUM_db1_S1_Mat!P2*Weighting!B16+TUM_db1_S1_Mat!Q2*Weighting!B17</f>
        <v>1.9253765378475187</v>
      </c>
      <c r="C2" s="6">
        <f ca="1">+TUM_db1_S1_Mat!B2*Weighting!C2+TUM_db1_S1_Mat!C2*Weighting!C3+TUM_db1_S1_Mat!D2*Weighting!C4+TUM_db1_S1_Mat!E2*Weighting!C5+TUM_db1_S1_Mat!F2*Weighting!C6+TUM_db1_S1_Mat!G2*Weighting!C7+TUM_db1_S1_Mat!H2*Weighting!C8+TUM_db1_S1_Mat!I2*Weighting!C9+TUM_db1_S1_Mat!J2*Weighting!C10+TUM_db1_S1_Mat!K2*Weighting!C11+TUM_db1_S1_Mat!L2*Weighting!C12+TUM_db1_S1_Mat!M2*Weighting!C13+TUM_db1_S1_Mat!N2*Weighting!C14+TUM_db1_S1_Mat!O2*Weighting!C15+TUM_db1_S1_Mat!P2*Weighting!C16+TUM_db1_S1_Mat!Q2*Weighting!C17</f>
        <v>1.3564599871368794</v>
      </c>
      <c r="D2" s="6">
        <f ca="1">+TUM_db1_S1_Mat!B2*Weighting!D2+TUM_db1_S1_Mat!C2*Weighting!D3+TUM_db1_S1_Mat!D2*Weighting!D4+TUM_db1_S1_Mat!E2*Weighting!D5+TUM_db1_S1_Mat!F2*Weighting!D6+TUM_db1_S1_Mat!G2*Weighting!D7+TUM_db1_S1_Mat!H2*Weighting!D8+TUM_db1_S1_Mat!I2*Weighting!D9+TUM_db1_S1_Mat!J2*Weighting!D10+TUM_db1_S1_Mat!K2*Weighting!D11+TUM_db1_S1_Mat!L2*Weighting!D12+TUM_db1_S1_Mat!M2*Weighting!D13+TUM_db1_S1_Mat!N2*Weighting!D14+TUM_db1_S1_Mat!O2*Weighting!D15+TUM_db1_S1_Mat!P2*Weighting!D16+TUM_db1_S1_Mat!Q2*Weighting!D17</f>
        <v>1.893070223734729</v>
      </c>
      <c r="E2" s="6">
        <f ca="1">+TUM_db1_S1_Mat!B2*Weighting!E2+TUM_db1_S1_Mat!C2*Weighting!E3+TUM_db1_S1_Mat!D2*Weighting!E4+TUM_db1_S1_Mat!E2*Weighting!E5+TUM_db1_S1_Mat!F2*Weighting!E6+TUM_db1_S1_Mat!G2*Weighting!E7+TUM_db1_S1_Mat!H2*Weighting!E8+TUM_db1_S1_Mat!I2*Weighting!E9+TUM_db1_S1_Mat!J2*Weighting!E10+TUM_db1_S1_Mat!K2*Weighting!E11+TUM_db1_S1_Mat!L2*Weighting!E12+TUM_db1_S1_Mat!M2*Weighting!E13+TUM_db1_S1_Mat!N2*Weighting!E14+TUM_db1_S1_Mat!O2*Weighting!E15+TUM_db1_S1_Mat!P2*Weighting!E16+TUM_db1_S1_Mat!Q2*Weighting!E17</f>
        <v>0.65807978221394903</v>
      </c>
      <c r="F2" s="6">
        <f ca="1">+TUM_db1_S1_Mat!B2*Weighting!F2+TUM_db1_S1_Mat!C2*Weighting!F3+TUM_db1_S1_Mat!D2*Weighting!F4+TUM_db1_S1_Mat!E2*Weighting!F5+TUM_db1_S1_Mat!F2*Weighting!F6+TUM_db1_S1_Mat!G2*Weighting!F7+TUM_db1_S1_Mat!H2*Weighting!F8+TUM_db1_S1_Mat!I2*Weighting!F9+TUM_db1_S1_Mat!J2*Weighting!F10+TUM_db1_S1_Mat!K2*Weighting!F11+TUM_db1_S1_Mat!L2*Weighting!F12+TUM_db1_S1_Mat!M2*Weighting!F13+TUM_db1_S1_Mat!N2*Weighting!F14+TUM_db1_S1_Mat!O2*Weighting!F15+TUM_db1_S1_Mat!P2*Weighting!F16+TUM_db1_S1_Mat!Q2*Weighting!F17</f>
        <v>1.6020428039595505</v>
      </c>
      <c r="G2" s="6">
        <f>+TUM_db1_S1_Mat!B2*Weighting!G2+TUM_db1_S1_Mat!C2*Weighting!G3+TUM_db1_S1_Mat!D2*Weighting!G4+TUM_db1_S1_Mat!E2*Weighting!G5+TUM_db1_S1_Mat!F2*Weighting!G6+TUM_db1_S1_Mat!G2*Weighting!G7+TUM_db1_S1_Mat!H2*Weighting!G8+TUM_db1_S1_Mat!I2*Weighting!G9+TUM_db1_S1_Mat!J2*Weighting!G10+TUM_db1_S1_Mat!K2*Weighting!G11+TUM_db1_S1_Mat!L2*Weighting!G12+TUM_db1_S1_Mat!M2*Weighting!G13+TUM_db1_S1_Mat!N2*Weighting!G14+TUM_db1_S1_Mat!O2*Weighting!G15+TUM_db1_S1_Mat!P2*Weighting!G16+TUM_db1_S1_Mat!Q2*Weighting!G17</f>
        <v>0.99671883221341284</v>
      </c>
      <c r="H2" s="6">
        <f>+TUM_db1_S1_Mat!B2*Weighting!H2+TUM_db1_S1_Mat!C2*Weighting!H3+TUM_db1_S1_Mat!D2*Weighting!H4+TUM_db1_S1_Mat!E2*Weighting!H5+TUM_db1_S1_Mat!F2*Weighting!H6+TUM_db1_S1_Mat!G2*Weighting!H7+TUM_db1_S1_Mat!H2*Weighting!H8+TUM_db1_S1_Mat!I2*Weighting!H9+TUM_db1_S1_Mat!J2*Weighting!H10+TUM_db1_S1_Mat!K2*Weighting!H11+TUM_db1_S1_Mat!L2*Weighting!H12+TUM_db1_S1_Mat!M2*Weighting!H13+TUM_db1_S1_Mat!N2*Weighting!H14+TUM_db1_S1_Mat!O2*Weighting!H15+TUM_db1_S1_Mat!P2*Weighting!H16+TUM_db1_S1_Mat!Q2*Weighting!H17</f>
        <v>1.0116723525295857</v>
      </c>
      <c r="I2" s="6">
        <f>+TUM_db1_S1_Mat!B2*Weighting!I2+TUM_db1_S1_Mat!C2*Weighting!I3+TUM_db1_S1_Mat!D2*Weighting!I4+TUM_db1_S1_Mat!E2*Weighting!I5+TUM_db1_S1_Mat!F2*Weighting!I6+TUM_db1_S1_Mat!G2*Weighting!I7+TUM_db1_S1_Mat!H2*Weighting!I8+TUM_db1_S1_Mat!I2*Weighting!I9+TUM_db1_S1_Mat!J2*Weighting!I10+TUM_db1_S1_Mat!K2*Weighting!I11+TUM_db1_S1_Mat!L2*Weighting!I12+TUM_db1_S1_Mat!M2*Weighting!I13+TUM_db1_S1_Mat!N2*Weighting!I14+TUM_db1_S1_Mat!O2*Weighting!I15+TUM_db1_S1_Mat!P2*Weighting!I16+TUM_db1_S1_Mat!Q2*Weighting!I17</f>
        <v>0.98830514548457682</v>
      </c>
      <c r="J2" s="6">
        <f>+TUM_db1_S1_Mat!B2*Weighting!J2+TUM_db1_S1_Mat!C2*Weighting!J3+TUM_db1_S1_Mat!D2*Weighting!J4+TUM_db1_S1_Mat!E2*Weighting!J5+TUM_db1_S1_Mat!F2*Weighting!J6+TUM_db1_S1_Mat!G2*Weighting!J7+TUM_db1_S1_Mat!H2*Weighting!J8+TUM_db1_S1_Mat!I2*Weighting!J9+TUM_db1_S1_Mat!J2*Weighting!J10+TUM_db1_S1_Mat!K2*Weighting!J11+TUM_db1_S1_Mat!L2*Weighting!J12+TUM_db1_S1_Mat!M2*Weighting!J13+TUM_db1_S1_Mat!N2*Weighting!J14+TUM_db1_S1_Mat!O2*Weighting!J15+TUM_db1_S1_Mat!P2*Weighting!J16+TUM_db1_S1_Mat!Q2*Weighting!J17</f>
        <v>0.62291356936631925</v>
      </c>
      <c r="K2" s="6">
        <f>+TUM_db1_S1_Mat!B2*Weighting!K2+TUM_db1_S1_Mat!C2*Weighting!K3+TUM_db1_S1_Mat!D2*Weighting!K4+TUM_db1_S1_Mat!E2*Weighting!K5+TUM_db1_S1_Mat!F2*Weighting!K6+TUM_db1_S1_Mat!G2*Weighting!K7+TUM_db1_S1_Mat!H2*Weighting!K8+TUM_db1_S1_Mat!I2*Weighting!K9+TUM_db1_S1_Mat!J2*Weighting!K10+TUM_db1_S1_Mat!K2*Weighting!K11+TUM_db1_S1_Mat!L2*Weighting!K12+TUM_db1_S1_Mat!M2*Weighting!K13+TUM_db1_S1_Mat!N2*Weighting!K14+TUM_db1_S1_Mat!O2*Weighting!K15+TUM_db1_S1_Mat!P2*Weighting!K16+TUM_db1_S1_Mat!Q2*Weighting!K17</f>
        <v>0.91880517329951905</v>
      </c>
      <c r="L2" s="6">
        <f>+TUM_db1_S1_Mat!B2*Weighting!L2+TUM_db1_S1_Mat!C2*Weighting!L3+TUM_db1_S1_Mat!D2*Weighting!L4+TUM_db1_S1_Mat!E2*Weighting!L5+TUM_db1_S1_Mat!F2*Weighting!L6+TUM_db1_S1_Mat!G2*Weighting!L7+TUM_db1_S1_Mat!H2*Weighting!L8+TUM_db1_S1_Mat!I2*Weighting!L9+TUM_db1_S1_Mat!J2*Weighting!L10+TUM_db1_S1_Mat!K2*Weighting!L11+TUM_db1_S1_Mat!L2*Weighting!L12+TUM_db1_S1_Mat!M2*Weighting!L13+TUM_db1_S1_Mat!N2*Weighting!L14+TUM_db1_S1_Mat!O2*Weighting!L15+TUM_db1_S1_Mat!P2*Weighting!L16+TUM_db1_S1_Mat!Q2*Weighting!L17</f>
        <v>0.6380608781625754</v>
      </c>
      <c r="M2" s="6">
        <f>+TUM_db1_S1_Mat!B2*Weighting!M2+TUM_db1_S1_Mat!C2*Weighting!M3+TUM_db1_S1_Mat!D2*Weighting!M4+TUM_db1_S1_Mat!E2*Weighting!M5+TUM_db1_S1_Mat!F2*Weighting!M6+TUM_db1_S1_Mat!G2*Weighting!M7+TUM_db1_S1_Mat!H2*Weighting!M8+TUM_db1_S1_Mat!I2*Weighting!M9+TUM_db1_S1_Mat!J2*Weighting!M10+TUM_db1_S1_Mat!K2*Weighting!M11+TUM_db1_S1_Mat!L2*Weighting!M12+TUM_db1_S1_Mat!M2*Weighting!M13+TUM_db1_S1_Mat!N2*Weighting!M14+TUM_db1_S1_Mat!O2*Weighting!M15+TUM_db1_S1_Mat!P2*Weighting!M16+TUM_db1_S1_Mat!Q2*Weighting!M17</f>
        <v>0.26575915456085192</v>
      </c>
      <c r="N2" s="6">
        <f>+TUM_db1_S1_Mat!B2*Weighting!N2+TUM_db1_S1_Mat!C2*Weighting!N3+TUM_db1_S1_Mat!D2*Weighting!N4+TUM_db1_S1_Mat!E2*Weighting!N5+TUM_db1_S1_Mat!F2*Weighting!N6+TUM_db1_S1_Mat!G2*Weighting!N7+TUM_db1_S1_Mat!H2*Weighting!N8+TUM_db1_S1_Mat!I2*Weighting!N9+TUM_db1_S1_Mat!J2*Weighting!N10+TUM_db1_S1_Mat!K2*Weighting!N11+TUM_db1_S1_Mat!L2*Weighting!N12+TUM_db1_S1_Mat!M2*Weighting!N13+TUM_db1_S1_Mat!N2*Weighting!N14+TUM_db1_S1_Mat!O2*Weighting!N15+TUM_db1_S1_Mat!P2*Weighting!N16+TUM_db1_S1_Mat!Q2*Weighting!N17</f>
        <v>3.3938038531680736</v>
      </c>
      <c r="O2" s="6">
        <f>+TUM_db1_S1_Mat!B2*Weighting!O2+TUM_db1_S1_Mat!C2*Weighting!O3+TUM_db1_S1_Mat!D2*Weighting!O4+TUM_db1_S1_Mat!E2*Weighting!O5+TUM_db1_S1_Mat!F2*Weighting!O6+TUM_db1_S1_Mat!G2*Weighting!O7+TUM_db1_S1_Mat!H2*Weighting!O8+TUM_db1_S1_Mat!I2*Weighting!O9+TUM_db1_S1_Mat!J2*Weighting!O10+TUM_db1_S1_Mat!K2*Weighting!O11+TUM_db1_S1_Mat!L2*Weighting!O12+TUM_db1_S1_Mat!M2*Weighting!O13+TUM_db1_S1_Mat!N2*Weighting!O14+TUM_db1_S1_Mat!O2*Weighting!O15+TUM_db1_S1_Mat!P2*Weighting!O16+TUM_db1_S1_Mat!Q2*Weighting!O17</f>
        <v>0.8979732421541371</v>
      </c>
      <c r="P2" s="6">
        <f>+TUM_db1_S1_Mat!B2*Weighting!P2+TUM_db1_S1_Mat!C2*Weighting!P3+TUM_db1_S1_Mat!D2*Weighting!P4+TUM_db1_S1_Mat!E2*Weighting!P5+TUM_db1_S1_Mat!F2*Weighting!P6+TUM_db1_S1_Mat!G2*Weighting!P7+TUM_db1_S1_Mat!H2*Weighting!P8+TUM_db1_S1_Mat!I2*Weighting!P9+TUM_db1_S1_Mat!J2*Weighting!P10+TUM_db1_S1_Mat!K2*Weighting!P11+TUM_db1_S1_Mat!L2*Weighting!P12+TUM_db1_S1_Mat!M2*Weighting!P13+TUM_db1_S1_Mat!N2*Weighting!P14+TUM_db1_S1_Mat!O2*Weighting!P15+TUM_db1_S1_Mat!P2*Weighting!P16+TUM_db1_S1_Mat!Q2*Weighting!P17</f>
        <v>0.50735370118050405</v>
      </c>
      <c r="Q2" s="6">
        <f>+TUM_db1_S1_Mat!B2*Weighting!Q2+TUM_db1_S1_Mat!C2*Weighting!Q3+TUM_db1_S1_Mat!D2*Weighting!Q4+TUM_db1_S1_Mat!E2*Weighting!Q5+TUM_db1_S1_Mat!F2*Weighting!Q6+TUM_db1_S1_Mat!G2*Weighting!Q7+TUM_db1_S1_Mat!H2*Weighting!Q8+TUM_db1_S1_Mat!I2*Weighting!Q9+TUM_db1_S1_Mat!J2*Weighting!Q10+TUM_db1_S1_Mat!K2*Weighting!Q11+TUM_db1_S1_Mat!L2*Weighting!Q12+TUM_db1_S1_Mat!M2*Weighting!Q13+TUM_db1_S1_Mat!N2*Weighting!Q14+TUM_db1_S1_Mat!O2*Weighting!Q15+TUM_db1_S1_Mat!P2*Weighting!Q16+TUM_db1_S1_Mat!Q2*Weighting!Q17</f>
        <v>0.41393999127140862</v>
      </c>
      <c r="R2" s="6">
        <f>+TUM_db1_S1_Mat!B2*Weighting!R2+TUM_db1_S1_Mat!C2*Weighting!R3+TUM_db1_S1_Mat!D2*Weighting!R4+TUM_db1_S1_Mat!E2*Weighting!R5+TUM_db1_S1_Mat!F2*Weighting!R6+TUM_db1_S1_Mat!G2*Weighting!R7+TUM_db1_S1_Mat!H2*Weighting!R8+TUM_db1_S1_Mat!I2*Weighting!R9+TUM_db1_S1_Mat!J2*Weighting!R10+TUM_db1_S1_Mat!K2*Weighting!R11+TUM_db1_S1_Mat!L2*Weighting!R12+TUM_db1_S1_Mat!M2*Weighting!R13+TUM_db1_S1_Mat!N2*Weighting!R14+TUM_db1_S1_Mat!O2*Weighting!R15+TUM_db1_S1_Mat!P2*Weighting!R16+TUM_db1_S1_Mat!Q2*Weighting!R17</f>
        <v>0.85518559040877906</v>
      </c>
      <c r="S2" s="6">
        <f>+TUM_db1_S1_Mat!B2*Weighting!S2+TUM_db1_S1_Mat!C2*Weighting!S3+TUM_db1_S1_Mat!D2*Weighting!S4+TUM_db1_S1_Mat!E2*Weighting!S5+TUM_db1_S1_Mat!F2*Weighting!S6+TUM_db1_S1_Mat!G2*Weighting!S7+TUM_db1_S1_Mat!H2*Weighting!S8+TUM_db1_S1_Mat!I2*Weighting!S9+TUM_db1_S1_Mat!J2*Weighting!S10+TUM_db1_S1_Mat!K2*Weighting!S11+TUM_db1_S1_Mat!L2*Weighting!S12+TUM_db1_S1_Mat!M2*Weighting!S13+TUM_db1_S1_Mat!N2*Weighting!S14+TUM_db1_S1_Mat!O2*Weighting!S15+TUM_db1_S1_Mat!P2*Weighting!S16+TUM_db1_S1_Mat!Q2*Weighting!S17</f>
        <v>0.9868287905776616</v>
      </c>
      <c r="T2" s="6">
        <f>+TUM_db1_S1_Mat!B2*Weighting!T2+TUM_db1_S1_Mat!C2*Weighting!T3+TUM_db1_S1_Mat!D2*Weighting!T4+TUM_db1_S1_Mat!E2*Weighting!T5+TUM_db1_S1_Mat!F2*Weighting!T6+TUM_db1_S1_Mat!G2*Weighting!T7+TUM_db1_S1_Mat!H2*Weighting!T8+TUM_db1_S1_Mat!I2*Weighting!T9+TUM_db1_S1_Mat!J2*Weighting!T10+TUM_db1_S1_Mat!K2*Weighting!T11+TUM_db1_S1_Mat!L2*Weighting!T12+TUM_db1_S1_Mat!M2*Weighting!T13+TUM_db1_S1_Mat!N2*Weighting!T14+TUM_db1_S1_Mat!O2*Weighting!T15+TUM_db1_S1_Mat!P2*Weighting!T16+TUM_db1_S1_Mat!Q2*Weighting!T17</f>
        <v>0.5480709531719179</v>
      </c>
      <c r="U2" s="6">
        <f>+TUM_db1_S1_Mat!B2*Weighting!U2+TUM_db1_S1_Mat!C2*Weighting!U3+TUM_db1_S1_Mat!D2*Weighting!U4+TUM_db1_S1_Mat!E2*Weighting!U5+TUM_db1_S1_Mat!F2*Weighting!U6+TUM_db1_S1_Mat!G2*Weighting!U7+TUM_db1_S1_Mat!H2*Weighting!U8+TUM_db1_S1_Mat!I2*Weighting!U9+TUM_db1_S1_Mat!J2*Weighting!U10+TUM_db1_S1_Mat!K2*Weighting!U11+TUM_db1_S1_Mat!L2*Weighting!U12+TUM_db1_S1_Mat!M2*Weighting!U13+TUM_db1_S1_Mat!N2*Weighting!U14+TUM_db1_S1_Mat!O2*Weighting!U15+TUM_db1_S1_Mat!P2*Weighting!U16+TUM_db1_S1_Mat!Q2*Weighting!U17</f>
        <v>0.13996032658608332</v>
      </c>
      <c r="V2" s="6">
        <f>+TUM_db1_S1_Mat!B2*Weighting!V2+TUM_db1_S1_Mat!C2*Weighting!V3+TUM_db1_S1_Mat!D2*Weighting!V4+TUM_db1_S1_Mat!E2*Weighting!V5+TUM_db1_S1_Mat!F2*Weighting!V6+TUM_db1_S1_Mat!G2*Weighting!V7+TUM_db1_S1_Mat!H2*Weighting!V8+TUM_db1_S1_Mat!I2*Weighting!V9+TUM_db1_S1_Mat!J2*Weighting!V10+TUM_db1_S1_Mat!K2*Weighting!V11+TUM_db1_S1_Mat!L2*Weighting!V12+TUM_db1_S1_Mat!M2*Weighting!V13+TUM_db1_S1_Mat!N2*Weighting!V14+TUM_db1_S1_Mat!O2*Weighting!V15+TUM_db1_S1_Mat!P2*Weighting!V16+TUM_db1_S1_Mat!Q2*Weighting!V17</f>
        <v>0.31226075572407813</v>
      </c>
      <c r="W2" s="6">
        <f>+TUM_db1_S1_Mat!B2*Weighting!W2+TUM_db1_S1_Mat!C2*Weighting!W3+TUM_db1_S1_Mat!D2*Weighting!W4+TUM_db1_S1_Mat!E2*Weighting!W5+TUM_db1_S1_Mat!F2*Weighting!W6+TUM_db1_S1_Mat!G2*Weighting!W7+TUM_db1_S1_Mat!H2*Weighting!W8+TUM_db1_S1_Mat!I2*Weighting!W9+TUM_db1_S1_Mat!J2*Weighting!W10+TUM_db1_S1_Mat!K2*Weighting!W11+TUM_db1_S1_Mat!L2*Weighting!W12+TUM_db1_S1_Mat!M2*Weighting!W13+TUM_db1_S1_Mat!N2*Weighting!W14+TUM_db1_S1_Mat!O2*Weighting!W15+TUM_db1_S1_Mat!P2*Weighting!W16+TUM_db1_S1_Mat!Q2*Weighting!W17</f>
        <v>0.5384805042944889</v>
      </c>
      <c r="X2" s="6">
        <f>+TUM_db1_S1_Mat!B2*Weighting!X2+TUM_db1_S1_Mat!C2*Weighting!X3+TUM_db1_S1_Mat!D2*Weighting!X4+TUM_db1_S1_Mat!E2*Weighting!X5+TUM_db1_S1_Mat!F2*Weighting!X6+TUM_db1_S1_Mat!G2*Weighting!X7+TUM_db1_S1_Mat!H2*Weighting!X8+TUM_db1_S1_Mat!I2*Weighting!X9+TUM_db1_S1_Mat!J2*Weighting!X10+TUM_db1_S1_Mat!K2*Weighting!X11+TUM_db1_S1_Mat!L2*Weighting!X12+TUM_db1_S1_Mat!M2*Weighting!X13+TUM_db1_S1_Mat!N2*Weighting!X14+TUM_db1_S1_Mat!O2*Weighting!X15+TUM_db1_S1_Mat!P2*Weighting!X16+TUM_db1_S1_Mat!Q2*Weighting!X17</f>
        <v>0.1315143393463987</v>
      </c>
      <c r="Y2" s="6">
        <f>+TUM_db1_S1_Mat!B2*Weighting!Y2+TUM_db1_S1_Mat!C2*Weighting!Y3+TUM_db1_S1_Mat!D2*Weighting!Y4+TUM_db1_S1_Mat!E2*Weighting!Y5+TUM_db1_S1_Mat!F2*Weighting!Y6+TUM_db1_S1_Mat!G2*Weighting!Y7+TUM_db1_S1_Mat!H2*Weighting!Y8+TUM_db1_S1_Mat!I2*Weighting!Y9+TUM_db1_S1_Mat!J2*Weighting!Y10+TUM_db1_S1_Mat!K2*Weighting!Y11+TUM_db1_S1_Mat!L2*Weighting!Y12+TUM_db1_S1_Mat!M2*Weighting!Y13+TUM_db1_S1_Mat!N2*Weighting!Y14+TUM_db1_S1_Mat!O2*Weighting!Y15+TUM_db1_S1_Mat!P2*Weighting!Y16+TUM_db1_S1_Mat!Q2*Weighting!Y17</f>
        <v>0.16592102930476629</v>
      </c>
      <c r="Z2" s="6">
        <f>+TUM_db1_S1_Mat!B2*Weighting!Z2+TUM_db1_S1_Mat!C2*Weighting!Z3+TUM_db1_S1_Mat!D2*Weighting!Z4+TUM_db1_S1_Mat!E2*Weighting!Z5+TUM_db1_S1_Mat!F2*Weighting!Z6+TUM_db1_S1_Mat!G2*Weighting!Z7+TUM_db1_S1_Mat!H2*Weighting!Z8+TUM_db1_S1_Mat!I2*Weighting!Z9+TUM_db1_S1_Mat!J2*Weighting!Z10+TUM_db1_S1_Mat!K2*Weighting!Z11+TUM_db1_S1_Mat!L2*Weighting!Z12+TUM_db1_S1_Mat!M2*Weighting!Z13+TUM_db1_S1_Mat!N2*Weighting!Z14+TUM_db1_S1_Mat!O2*Weighting!Z15+TUM_db1_S1_Mat!P2*Weighting!Z16+TUM_db1_S1_Mat!Q2*Weighting!Z17</f>
        <v>0.17093347309271389</v>
      </c>
      <c r="AA2" s="6">
        <f>+TUM_db1_S1_Mat!B2*Weighting!AA2+TUM_db1_S1_Mat!C2*Weighting!AA3+TUM_db1_S1_Mat!D2*Weighting!AA4+TUM_db1_S1_Mat!E2*Weighting!AA5+TUM_db1_S1_Mat!F2*Weighting!AA6+TUM_db1_S1_Mat!G2*Weighting!AA7+TUM_db1_S1_Mat!H2*Weighting!AA8+TUM_db1_S1_Mat!I2*Weighting!AA9+TUM_db1_S1_Mat!J2*Weighting!AA10+TUM_db1_S1_Mat!K2*Weighting!AA11+TUM_db1_S1_Mat!L2*Weighting!AA12+TUM_db1_S1_Mat!M2*Weighting!AA13+TUM_db1_S1_Mat!N2*Weighting!AA14+TUM_db1_S1_Mat!O2*Weighting!AA15+TUM_db1_S1_Mat!P2*Weighting!AA16+TUM_db1_S1_Mat!Q2*Weighting!AA17</f>
        <v>5.9814547324101692</v>
      </c>
    </row>
    <row r="3" spans="1:27" x14ac:dyDescent="0.35">
      <c r="A3" s="5" t="s">
        <v>2</v>
      </c>
      <c r="B3" s="6">
        <f ca="1">+TUM_db1_S1_Mat!B3*Weighting!B2+TUM_db1_S1_Mat!C3*Weighting!B3+TUM_db1_S1_Mat!D3*Weighting!B4+TUM_db1_S1_Mat!E3*Weighting!B5+TUM_db1_S1_Mat!F3*Weighting!B6+TUM_db1_S1_Mat!G3*Weighting!B7+TUM_db1_S1_Mat!H3*Weighting!B8+TUM_db1_S1_Mat!I3*Weighting!B9+TUM_db1_S1_Mat!J3*Weighting!B10+TUM_db1_S1_Mat!K3*Weighting!B11+TUM_db1_S1_Mat!L3*Weighting!B12+TUM_db1_S1_Mat!M3*Weighting!B13+TUM_db1_S1_Mat!N3*Weighting!B14+TUM_db1_S1_Mat!O3*Weighting!B15+TUM_db1_S1_Mat!P3*Weighting!B16+TUM_db1_S1_Mat!Q3*Weighting!B17</f>
        <v>0.32089608964125316</v>
      </c>
      <c r="C3" s="6">
        <f ca="1">+TUM_db1_S1_Mat!B3*Weighting!C2+TUM_db1_S1_Mat!C3*Weighting!C3+TUM_db1_S1_Mat!D3*Weighting!C4+TUM_db1_S1_Mat!E3*Weighting!C5+TUM_db1_S1_Mat!F3*Weighting!C6+TUM_db1_S1_Mat!G3*Weighting!C7+TUM_db1_S1_Mat!H3*Weighting!C8+TUM_db1_S1_Mat!I3*Weighting!C9+TUM_db1_S1_Mat!J3*Weighting!C10+TUM_db1_S1_Mat!K3*Weighting!C11+TUM_db1_S1_Mat!L3*Weighting!C12+TUM_db1_S1_Mat!M3*Weighting!C13+TUM_db1_S1_Mat!N3*Weighting!C14+TUM_db1_S1_Mat!O3*Weighting!C15+TUM_db1_S1_Mat!P3*Weighting!C16+TUM_db1_S1_Mat!Q3*Weighting!C17</f>
        <v>0.22607666452281325</v>
      </c>
      <c r="D3" s="6">
        <f ca="1">+TUM_db1_S1_Mat!B3*Weighting!D2+TUM_db1_S1_Mat!C3*Weighting!D3+TUM_db1_S1_Mat!D3*Weighting!D4+TUM_db1_S1_Mat!E3*Weighting!D5+TUM_db1_S1_Mat!F3*Weighting!D6+TUM_db1_S1_Mat!G3*Weighting!D7+TUM_db1_S1_Mat!H3*Weighting!D8+TUM_db1_S1_Mat!I3*Weighting!D9+TUM_db1_S1_Mat!J3*Weighting!D10+TUM_db1_S1_Mat!K3*Weighting!D11+TUM_db1_S1_Mat!L3*Weighting!D12+TUM_db1_S1_Mat!M3*Weighting!D13+TUM_db1_S1_Mat!N3*Weighting!D14+TUM_db1_S1_Mat!O3*Weighting!D15+TUM_db1_S1_Mat!P3*Weighting!D16+TUM_db1_S1_Mat!Q3*Weighting!D17</f>
        <v>0.3155117039557882</v>
      </c>
      <c r="E3" s="6">
        <f ca="1">+TUM_db1_S1_Mat!B3*Weighting!E2+TUM_db1_S1_Mat!C3*Weighting!E3+TUM_db1_S1_Mat!D3*Weighting!E4+TUM_db1_S1_Mat!E3*Weighting!E5+TUM_db1_S1_Mat!F3*Weighting!E6+TUM_db1_S1_Mat!G3*Weighting!E7+TUM_db1_S1_Mat!H3*Weighting!E8+TUM_db1_S1_Mat!I3*Weighting!E9+TUM_db1_S1_Mat!J3*Weighting!E10+TUM_db1_S1_Mat!K3*Weighting!E11+TUM_db1_S1_Mat!L3*Weighting!E12+TUM_db1_S1_Mat!M3*Weighting!E13+TUM_db1_S1_Mat!N3*Weighting!E14+TUM_db1_S1_Mat!O3*Weighting!E15+TUM_db1_S1_Mat!P3*Weighting!E16+TUM_db1_S1_Mat!Q3*Weighting!E17</f>
        <v>0.10967996370232486</v>
      </c>
      <c r="F3" s="6">
        <f ca="1">+TUM_db1_S1_Mat!B3*Weighting!F2+TUM_db1_S1_Mat!C3*Weighting!F3+TUM_db1_S1_Mat!D3*Weighting!F4+TUM_db1_S1_Mat!E3*Weighting!F5+TUM_db1_S1_Mat!F3*Weighting!F6+TUM_db1_S1_Mat!G3*Weighting!F7+TUM_db1_S1_Mat!H3*Weighting!F8+TUM_db1_S1_Mat!I3*Weighting!F9+TUM_db1_S1_Mat!J3*Weighting!F10+TUM_db1_S1_Mat!K3*Weighting!F11+TUM_db1_S1_Mat!L3*Weighting!F12+TUM_db1_S1_Mat!M3*Weighting!F13+TUM_db1_S1_Mat!N3*Weighting!F14+TUM_db1_S1_Mat!O3*Weighting!F15+TUM_db1_S1_Mat!P3*Weighting!F16+TUM_db1_S1_Mat!Q3*Weighting!F17</f>
        <v>0.26700713399325859</v>
      </c>
      <c r="G3" s="6">
        <f>+TUM_db1_S1_Mat!B3*Weighting!G2+TUM_db1_S1_Mat!C3*Weighting!G3+TUM_db1_S1_Mat!D3*Weighting!G4+TUM_db1_S1_Mat!E3*Weighting!G5+TUM_db1_S1_Mat!F3*Weighting!G6+TUM_db1_S1_Mat!G3*Weighting!G7+TUM_db1_S1_Mat!H3*Weighting!G8+TUM_db1_S1_Mat!I3*Weighting!G9+TUM_db1_S1_Mat!J3*Weighting!G10+TUM_db1_S1_Mat!K3*Weighting!G11+TUM_db1_S1_Mat!L3*Weighting!G12+TUM_db1_S1_Mat!M3*Weighting!G13+TUM_db1_S1_Mat!N3*Weighting!G14+TUM_db1_S1_Mat!O3*Weighting!G15+TUM_db1_S1_Mat!P3*Weighting!G16+TUM_db1_S1_Mat!Q3*Weighting!G17</f>
        <v>0.1661198053689022</v>
      </c>
      <c r="H3" s="6">
        <f>+TUM_db1_S1_Mat!B3*Weighting!H2+TUM_db1_S1_Mat!C3*Weighting!H3+TUM_db1_S1_Mat!D3*Weighting!H4+TUM_db1_S1_Mat!E3*Weighting!H5+TUM_db1_S1_Mat!F3*Weighting!H6+TUM_db1_S1_Mat!G3*Weighting!H7+TUM_db1_S1_Mat!H3*Weighting!H8+TUM_db1_S1_Mat!I3*Weighting!H9+TUM_db1_S1_Mat!J3*Weighting!H10+TUM_db1_S1_Mat!K3*Weighting!H11+TUM_db1_S1_Mat!L3*Weighting!H12+TUM_db1_S1_Mat!M3*Weighting!H13+TUM_db1_S1_Mat!N3*Weighting!H14+TUM_db1_S1_Mat!O3*Weighting!H15+TUM_db1_S1_Mat!P3*Weighting!H16+TUM_db1_S1_Mat!Q3*Weighting!H17</f>
        <v>0.16861205875493099</v>
      </c>
      <c r="I3" s="6">
        <f>+TUM_db1_S1_Mat!B3*Weighting!I2+TUM_db1_S1_Mat!C3*Weighting!I3+TUM_db1_S1_Mat!D3*Weighting!I4+TUM_db1_S1_Mat!E3*Weighting!I5+TUM_db1_S1_Mat!F3*Weighting!I6+TUM_db1_S1_Mat!G3*Weighting!I7+TUM_db1_S1_Mat!H3*Weighting!I8+TUM_db1_S1_Mat!I3*Weighting!I9+TUM_db1_S1_Mat!J3*Weighting!I10+TUM_db1_S1_Mat!K3*Weighting!I11+TUM_db1_S1_Mat!L3*Weighting!I12+TUM_db1_S1_Mat!M3*Weighting!I13+TUM_db1_S1_Mat!N3*Weighting!I14+TUM_db1_S1_Mat!O3*Weighting!I15+TUM_db1_S1_Mat!P3*Weighting!I16+TUM_db1_S1_Mat!Q3*Weighting!I17</f>
        <v>0.16471752424742953</v>
      </c>
      <c r="J3" s="6">
        <f>+TUM_db1_S1_Mat!B3*Weighting!J2+TUM_db1_S1_Mat!C3*Weighting!J3+TUM_db1_S1_Mat!D3*Weighting!J4+TUM_db1_S1_Mat!E3*Weighting!J5+TUM_db1_S1_Mat!F3*Weighting!J6+TUM_db1_S1_Mat!G3*Weighting!J7+TUM_db1_S1_Mat!H3*Weighting!J8+TUM_db1_S1_Mat!I3*Weighting!J9+TUM_db1_S1_Mat!J3*Weighting!J10+TUM_db1_S1_Mat!K3*Weighting!J11+TUM_db1_S1_Mat!L3*Weighting!J12+TUM_db1_S1_Mat!M3*Weighting!J13+TUM_db1_S1_Mat!N3*Weighting!J14+TUM_db1_S1_Mat!O3*Weighting!J15+TUM_db1_S1_Mat!P3*Weighting!J16+TUM_db1_S1_Mat!Q3*Weighting!J17</f>
        <v>0.10381892822771989</v>
      </c>
      <c r="K3" s="6">
        <f>+TUM_db1_S1_Mat!B3*Weighting!K2+TUM_db1_S1_Mat!C3*Weighting!K3+TUM_db1_S1_Mat!D3*Weighting!K4+TUM_db1_S1_Mat!E3*Weighting!K5+TUM_db1_S1_Mat!F3*Weighting!K6+TUM_db1_S1_Mat!G3*Weighting!K7+TUM_db1_S1_Mat!H3*Weighting!K8+TUM_db1_S1_Mat!I3*Weighting!K9+TUM_db1_S1_Mat!J3*Weighting!K10+TUM_db1_S1_Mat!K3*Weighting!K11+TUM_db1_S1_Mat!L3*Weighting!K12+TUM_db1_S1_Mat!M3*Weighting!K13+TUM_db1_S1_Mat!N3*Weighting!K14+TUM_db1_S1_Mat!O3*Weighting!K15+TUM_db1_S1_Mat!P3*Weighting!K16+TUM_db1_S1_Mat!Q3*Weighting!K17</f>
        <v>0.15313419554991992</v>
      </c>
      <c r="L3" s="6">
        <f>+TUM_db1_S1_Mat!B3*Weighting!L2+TUM_db1_S1_Mat!C3*Weighting!L3+TUM_db1_S1_Mat!D3*Weighting!L4+TUM_db1_S1_Mat!E3*Weighting!L5+TUM_db1_S1_Mat!F3*Weighting!L6+TUM_db1_S1_Mat!G3*Weighting!L7+TUM_db1_S1_Mat!H3*Weighting!L8+TUM_db1_S1_Mat!I3*Weighting!L9+TUM_db1_S1_Mat!J3*Weighting!L10+TUM_db1_S1_Mat!K3*Weighting!L11+TUM_db1_S1_Mat!L3*Weighting!L12+TUM_db1_S1_Mat!M3*Weighting!L13+TUM_db1_S1_Mat!N3*Weighting!L14+TUM_db1_S1_Mat!O3*Weighting!L15+TUM_db1_S1_Mat!P3*Weighting!L16+TUM_db1_S1_Mat!Q3*Weighting!L17</f>
        <v>0.10634347969376259</v>
      </c>
      <c r="M3" s="6">
        <f>+TUM_db1_S1_Mat!B3*Weighting!M2+TUM_db1_S1_Mat!C3*Weighting!M3+TUM_db1_S1_Mat!D3*Weighting!M4+TUM_db1_S1_Mat!E3*Weighting!M5+TUM_db1_S1_Mat!F3*Weighting!M6+TUM_db1_S1_Mat!G3*Weighting!M7+TUM_db1_S1_Mat!H3*Weighting!M8+TUM_db1_S1_Mat!I3*Weighting!M9+TUM_db1_S1_Mat!J3*Weighting!M10+TUM_db1_S1_Mat!K3*Weighting!M11+TUM_db1_S1_Mat!L3*Weighting!M12+TUM_db1_S1_Mat!M3*Weighting!M13+TUM_db1_S1_Mat!N3*Weighting!M14+TUM_db1_S1_Mat!O3*Weighting!M15+TUM_db1_S1_Mat!P3*Weighting!M16+TUM_db1_S1_Mat!Q3*Weighting!M17</f>
        <v>4.429319242680866E-2</v>
      </c>
      <c r="N3" s="6">
        <f>+TUM_db1_S1_Mat!B3*Weighting!N2+TUM_db1_S1_Mat!C3*Weighting!N3+TUM_db1_S1_Mat!D3*Weighting!N4+TUM_db1_S1_Mat!E3*Weighting!N5+TUM_db1_S1_Mat!F3*Weighting!N6+TUM_db1_S1_Mat!G3*Weighting!N7+TUM_db1_S1_Mat!H3*Weighting!N8+TUM_db1_S1_Mat!I3*Weighting!N9+TUM_db1_S1_Mat!J3*Weighting!N10+TUM_db1_S1_Mat!K3*Weighting!N11+TUM_db1_S1_Mat!L3*Weighting!N12+TUM_db1_S1_Mat!M3*Weighting!N13+TUM_db1_S1_Mat!N3*Weighting!N14+TUM_db1_S1_Mat!O3*Weighting!N15+TUM_db1_S1_Mat!P3*Weighting!N16+TUM_db1_S1_Mat!Q3*Weighting!N17</f>
        <v>0.56563397552801231</v>
      </c>
      <c r="O3" s="6">
        <f>+TUM_db1_S1_Mat!B3*Weighting!O2+TUM_db1_S1_Mat!C3*Weighting!O3+TUM_db1_S1_Mat!D3*Weighting!O4+TUM_db1_S1_Mat!E3*Weighting!O5+TUM_db1_S1_Mat!F3*Weighting!O6+TUM_db1_S1_Mat!G3*Weighting!O7+TUM_db1_S1_Mat!H3*Weighting!O8+TUM_db1_S1_Mat!I3*Weighting!O9+TUM_db1_S1_Mat!J3*Weighting!O10+TUM_db1_S1_Mat!K3*Weighting!O11+TUM_db1_S1_Mat!L3*Weighting!O12+TUM_db1_S1_Mat!M3*Weighting!O13+TUM_db1_S1_Mat!N3*Weighting!O14+TUM_db1_S1_Mat!O3*Weighting!O15+TUM_db1_S1_Mat!P3*Weighting!O16+TUM_db1_S1_Mat!Q3*Weighting!O17</f>
        <v>0.14966220702568953</v>
      </c>
      <c r="P3" s="6">
        <f>+TUM_db1_S1_Mat!B3*Weighting!P2+TUM_db1_S1_Mat!C3*Weighting!P3+TUM_db1_S1_Mat!D3*Weighting!P4+TUM_db1_S1_Mat!E3*Weighting!P5+TUM_db1_S1_Mat!F3*Weighting!P6+TUM_db1_S1_Mat!G3*Weighting!P7+TUM_db1_S1_Mat!H3*Weighting!P8+TUM_db1_S1_Mat!I3*Weighting!P9+TUM_db1_S1_Mat!J3*Weighting!P10+TUM_db1_S1_Mat!K3*Weighting!P11+TUM_db1_S1_Mat!L3*Weighting!P12+TUM_db1_S1_Mat!M3*Weighting!P13+TUM_db1_S1_Mat!N3*Weighting!P14+TUM_db1_S1_Mat!O3*Weighting!P15+TUM_db1_S1_Mat!P3*Weighting!P16+TUM_db1_S1_Mat!Q3*Weighting!P17</f>
        <v>8.4558950196750693E-2</v>
      </c>
      <c r="Q3" s="6">
        <f>+TUM_db1_S1_Mat!B3*Weighting!Q2+TUM_db1_S1_Mat!C3*Weighting!Q3+TUM_db1_S1_Mat!D3*Weighting!Q4+TUM_db1_S1_Mat!E3*Weighting!Q5+TUM_db1_S1_Mat!F3*Weighting!Q6+TUM_db1_S1_Mat!G3*Weighting!Q7+TUM_db1_S1_Mat!H3*Weighting!Q8+TUM_db1_S1_Mat!I3*Weighting!Q9+TUM_db1_S1_Mat!J3*Weighting!Q10+TUM_db1_S1_Mat!K3*Weighting!Q11+TUM_db1_S1_Mat!L3*Weighting!Q12+TUM_db1_S1_Mat!M3*Weighting!Q13+TUM_db1_S1_Mat!N3*Weighting!Q14+TUM_db1_S1_Mat!O3*Weighting!Q15+TUM_db1_S1_Mat!P3*Weighting!Q16+TUM_db1_S1_Mat!Q3*Weighting!Q17</f>
        <v>6.8989998545234785E-2</v>
      </c>
      <c r="R3" s="6">
        <f>+TUM_db1_S1_Mat!B3*Weighting!R2+TUM_db1_S1_Mat!C3*Weighting!R3+TUM_db1_S1_Mat!D3*Weighting!R4+TUM_db1_S1_Mat!E3*Weighting!R5+TUM_db1_S1_Mat!F3*Weighting!R6+TUM_db1_S1_Mat!G3*Weighting!R7+TUM_db1_S1_Mat!H3*Weighting!R8+TUM_db1_S1_Mat!I3*Weighting!R9+TUM_db1_S1_Mat!J3*Weighting!R10+TUM_db1_S1_Mat!K3*Weighting!R11+TUM_db1_S1_Mat!L3*Weighting!R12+TUM_db1_S1_Mat!M3*Weighting!R13+TUM_db1_S1_Mat!N3*Weighting!R14+TUM_db1_S1_Mat!O3*Weighting!R15+TUM_db1_S1_Mat!P3*Weighting!R16+TUM_db1_S1_Mat!Q3*Weighting!R17</f>
        <v>0.14253093173479656</v>
      </c>
      <c r="S3" s="6">
        <f>+TUM_db1_S1_Mat!B3*Weighting!S2+TUM_db1_S1_Mat!C3*Weighting!S3+TUM_db1_S1_Mat!D3*Weighting!S4+TUM_db1_S1_Mat!E3*Weighting!S5+TUM_db1_S1_Mat!F3*Weighting!S6+TUM_db1_S1_Mat!G3*Weighting!S7+TUM_db1_S1_Mat!H3*Weighting!S8+TUM_db1_S1_Mat!I3*Weighting!S9+TUM_db1_S1_Mat!J3*Weighting!S10+TUM_db1_S1_Mat!K3*Weighting!S11+TUM_db1_S1_Mat!L3*Weighting!S12+TUM_db1_S1_Mat!M3*Weighting!S13+TUM_db1_S1_Mat!N3*Weighting!S14+TUM_db1_S1_Mat!O3*Weighting!S15+TUM_db1_S1_Mat!P3*Weighting!S16+TUM_db1_S1_Mat!Q3*Weighting!S17</f>
        <v>0.16447146509627697</v>
      </c>
      <c r="T3" s="6">
        <f>+TUM_db1_S1_Mat!B3*Weighting!T2+TUM_db1_S1_Mat!C3*Weighting!T3+TUM_db1_S1_Mat!D3*Weighting!T4+TUM_db1_S1_Mat!E3*Weighting!T5+TUM_db1_S1_Mat!F3*Weighting!T6+TUM_db1_S1_Mat!G3*Weighting!T7+TUM_db1_S1_Mat!H3*Weighting!T8+TUM_db1_S1_Mat!I3*Weighting!T9+TUM_db1_S1_Mat!J3*Weighting!T10+TUM_db1_S1_Mat!K3*Weighting!T11+TUM_db1_S1_Mat!L3*Weighting!T12+TUM_db1_S1_Mat!M3*Weighting!T13+TUM_db1_S1_Mat!N3*Weighting!T14+TUM_db1_S1_Mat!O3*Weighting!T15+TUM_db1_S1_Mat!P3*Weighting!T16+TUM_db1_S1_Mat!Q3*Weighting!T17</f>
        <v>9.1345158861986339E-2</v>
      </c>
      <c r="U3" s="6">
        <f>+TUM_db1_S1_Mat!B3*Weighting!U2+TUM_db1_S1_Mat!C3*Weighting!U3+TUM_db1_S1_Mat!D3*Weighting!U4+TUM_db1_S1_Mat!E3*Weighting!U5+TUM_db1_S1_Mat!F3*Weighting!U6+TUM_db1_S1_Mat!G3*Weighting!U7+TUM_db1_S1_Mat!H3*Weighting!U8+TUM_db1_S1_Mat!I3*Weighting!U9+TUM_db1_S1_Mat!J3*Weighting!U10+TUM_db1_S1_Mat!K3*Weighting!U11+TUM_db1_S1_Mat!L3*Weighting!U12+TUM_db1_S1_Mat!M3*Weighting!U13+TUM_db1_S1_Mat!N3*Weighting!U14+TUM_db1_S1_Mat!O3*Weighting!U15+TUM_db1_S1_Mat!P3*Weighting!U16+TUM_db1_S1_Mat!Q3*Weighting!U17</f>
        <v>2.3326721097680556E-2</v>
      </c>
      <c r="V3" s="6">
        <f>+TUM_db1_S1_Mat!B3*Weighting!V2+TUM_db1_S1_Mat!C3*Weighting!V3+TUM_db1_S1_Mat!D3*Weighting!V4+TUM_db1_S1_Mat!E3*Weighting!V5+TUM_db1_S1_Mat!F3*Weighting!V6+TUM_db1_S1_Mat!G3*Weighting!V7+TUM_db1_S1_Mat!H3*Weighting!V8+TUM_db1_S1_Mat!I3*Weighting!V9+TUM_db1_S1_Mat!J3*Weighting!V10+TUM_db1_S1_Mat!K3*Weighting!V11+TUM_db1_S1_Mat!L3*Weighting!V12+TUM_db1_S1_Mat!M3*Weighting!V13+TUM_db1_S1_Mat!N3*Weighting!V14+TUM_db1_S1_Mat!O3*Weighting!V15+TUM_db1_S1_Mat!P3*Weighting!V16+TUM_db1_S1_Mat!Q3*Weighting!V17</f>
        <v>5.2043459287346369E-2</v>
      </c>
      <c r="W3" s="6">
        <f>+TUM_db1_S1_Mat!B3*Weighting!W2+TUM_db1_S1_Mat!C3*Weighting!W3+TUM_db1_S1_Mat!D3*Weighting!W4+TUM_db1_S1_Mat!E3*Weighting!W5+TUM_db1_S1_Mat!F3*Weighting!W6+TUM_db1_S1_Mat!G3*Weighting!W7+TUM_db1_S1_Mat!H3*Weighting!W8+TUM_db1_S1_Mat!I3*Weighting!W9+TUM_db1_S1_Mat!J3*Weighting!W10+TUM_db1_S1_Mat!K3*Weighting!W11+TUM_db1_S1_Mat!L3*Weighting!W12+TUM_db1_S1_Mat!M3*Weighting!W13+TUM_db1_S1_Mat!N3*Weighting!W14+TUM_db1_S1_Mat!O3*Weighting!W15+TUM_db1_S1_Mat!P3*Weighting!W16+TUM_db1_S1_Mat!Q3*Weighting!W17</f>
        <v>8.9746750715748169E-2</v>
      </c>
      <c r="X3" s="6">
        <f>+TUM_db1_S1_Mat!B3*Weighting!X2+TUM_db1_S1_Mat!C3*Weighting!X3+TUM_db1_S1_Mat!D3*Weighting!X4+TUM_db1_S1_Mat!E3*Weighting!X5+TUM_db1_S1_Mat!F3*Weighting!X6+TUM_db1_S1_Mat!G3*Weighting!X7+TUM_db1_S1_Mat!H3*Weighting!X8+TUM_db1_S1_Mat!I3*Weighting!X9+TUM_db1_S1_Mat!J3*Weighting!X10+TUM_db1_S1_Mat!K3*Weighting!X11+TUM_db1_S1_Mat!L3*Weighting!X12+TUM_db1_S1_Mat!M3*Weighting!X13+TUM_db1_S1_Mat!N3*Weighting!X14+TUM_db1_S1_Mat!O3*Weighting!X15+TUM_db1_S1_Mat!P3*Weighting!X16+TUM_db1_S1_Mat!Q3*Weighting!X17</f>
        <v>2.1919056557733123E-2</v>
      </c>
      <c r="Y3" s="6">
        <f>+TUM_db1_S1_Mat!B3*Weighting!Y2+TUM_db1_S1_Mat!C3*Weighting!Y3+TUM_db1_S1_Mat!D3*Weighting!Y4+TUM_db1_S1_Mat!E3*Weighting!Y5+TUM_db1_S1_Mat!F3*Weighting!Y6+TUM_db1_S1_Mat!G3*Weighting!Y7+TUM_db1_S1_Mat!H3*Weighting!Y8+TUM_db1_S1_Mat!I3*Weighting!Y9+TUM_db1_S1_Mat!J3*Weighting!Y10+TUM_db1_S1_Mat!K3*Weighting!Y11+TUM_db1_S1_Mat!L3*Weighting!Y12+TUM_db1_S1_Mat!M3*Weighting!Y13+TUM_db1_S1_Mat!N3*Weighting!Y14+TUM_db1_S1_Mat!O3*Weighting!Y15+TUM_db1_S1_Mat!P3*Weighting!Y16+TUM_db1_S1_Mat!Q3*Weighting!Y17</f>
        <v>2.7653504884127725E-2</v>
      </c>
      <c r="Z3" s="6">
        <f>+TUM_db1_S1_Mat!B3*Weighting!Z2+TUM_db1_S1_Mat!C3*Weighting!Z3+TUM_db1_S1_Mat!D3*Weighting!Z4+TUM_db1_S1_Mat!E3*Weighting!Z5+TUM_db1_S1_Mat!F3*Weighting!Z6+TUM_db1_S1_Mat!G3*Weighting!Z7+TUM_db1_S1_Mat!H3*Weighting!Z8+TUM_db1_S1_Mat!I3*Weighting!Z9+TUM_db1_S1_Mat!J3*Weighting!Z10+TUM_db1_S1_Mat!K3*Weighting!Z11+TUM_db1_S1_Mat!L3*Weighting!Z12+TUM_db1_S1_Mat!M3*Weighting!Z13+TUM_db1_S1_Mat!N3*Weighting!Z14+TUM_db1_S1_Mat!O3*Weighting!Z15+TUM_db1_S1_Mat!P3*Weighting!Z16+TUM_db1_S1_Mat!Q3*Weighting!Z17</f>
        <v>2.8488912182118992E-2</v>
      </c>
      <c r="AA3" s="6">
        <f>+TUM_db1_S1_Mat!B3*Weighting!AA2+TUM_db1_S1_Mat!C3*Weighting!AA3+TUM_db1_S1_Mat!D3*Weighting!AA4+TUM_db1_S1_Mat!E3*Weighting!AA5+TUM_db1_S1_Mat!F3*Weighting!AA6+TUM_db1_S1_Mat!G3*Weighting!AA7+TUM_db1_S1_Mat!H3*Weighting!AA8+TUM_db1_S1_Mat!I3*Weighting!AA9+TUM_db1_S1_Mat!J3*Weighting!AA10+TUM_db1_S1_Mat!K3*Weighting!AA11+TUM_db1_S1_Mat!L3*Weighting!AA12+TUM_db1_S1_Mat!M3*Weighting!AA13+TUM_db1_S1_Mat!N3*Weighting!AA14+TUM_db1_S1_Mat!O3*Weighting!AA15+TUM_db1_S1_Mat!P3*Weighting!AA16+TUM_db1_S1_Mat!Q3*Weighting!AA17</f>
        <v>0.9969091220683618</v>
      </c>
    </row>
    <row r="4" spans="1:27" x14ac:dyDescent="0.35">
      <c r="A4" s="5" t="s">
        <v>3</v>
      </c>
      <c r="B4" s="6">
        <f ca="1">+TUM_db1_S1_Mat!B4*Weighting!B2+TUM_db1_S1_Mat!C4*Weighting!B3+TUM_db1_S1_Mat!D4*Weighting!B4+TUM_db1_S1_Mat!E4*Weighting!B5+TUM_db1_S1_Mat!F4*Weighting!B6+TUM_db1_S1_Mat!G4*Weighting!B7+TUM_db1_S1_Mat!H4*Weighting!B8+TUM_db1_S1_Mat!I4*Weighting!B9+TUM_db1_S1_Mat!J4*Weighting!B10+TUM_db1_S1_Mat!K4*Weighting!B11+TUM_db1_S1_Mat!L4*Weighting!B12+TUM_db1_S1_Mat!M4*Weighting!B13+TUM_db1_S1_Mat!N4*Weighting!B14+TUM_db1_S1_Mat!O4*Weighting!B15+TUM_db1_S1_Mat!P4*Weighting!B16+TUM_db1_S1_Mat!Q4*Weighting!B17</f>
        <v>0.64179217928250609</v>
      </c>
      <c r="C4" s="6">
        <f ca="1">+TUM_db1_S1_Mat!B4*Weighting!C2+TUM_db1_S1_Mat!C4*Weighting!C3+TUM_db1_S1_Mat!D4*Weighting!C4+TUM_db1_S1_Mat!E4*Weighting!C5+TUM_db1_S1_Mat!F4*Weighting!C6+TUM_db1_S1_Mat!G4*Weighting!C7+TUM_db1_S1_Mat!H4*Weighting!C8+TUM_db1_S1_Mat!I4*Weighting!C9+TUM_db1_S1_Mat!J4*Weighting!C10+TUM_db1_S1_Mat!K4*Weighting!C11+TUM_db1_S1_Mat!L4*Weighting!C12+TUM_db1_S1_Mat!M4*Weighting!C13+TUM_db1_S1_Mat!N4*Weighting!C14+TUM_db1_S1_Mat!O4*Weighting!C15+TUM_db1_S1_Mat!P4*Weighting!C16+TUM_db1_S1_Mat!Q4*Weighting!C17</f>
        <v>0.45215332904562633</v>
      </c>
      <c r="D4" s="6">
        <f ca="1">+TUM_db1_S1_Mat!B4*Weighting!D2+TUM_db1_S1_Mat!C4*Weighting!D3+TUM_db1_S1_Mat!D4*Weighting!D4+TUM_db1_S1_Mat!E4*Weighting!D5+TUM_db1_S1_Mat!F4*Weighting!D6+TUM_db1_S1_Mat!G4*Weighting!D7+TUM_db1_S1_Mat!H4*Weighting!D8+TUM_db1_S1_Mat!I4*Weighting!D9+TUM_db1_S1_Mat!J4*Weighting!D10+TUM_db1_S1_Mat!K4*Weighting!D11+TUM_db1_S1_Mat!L4*Weighting!D12+TUM_db1_S1_Mat!M4*Weighting!D13+TUM_db1_S1_Mat!N4*Weighting!D14+TUM_db1_S1_Mat!O4*Weighting!D15+TUM_db1_S1_Mat!P4*Weighting!D16+TUM_db1_S1_Mat!Q4*Weighting!D17</f>
        <v>0.63102340791157607</v>
      </c>
      <c r="E4" s="6">
        <f ca="1">+TUM_db1_S1_Mat!B4*Weighting!E2+TUM_db1_S1_Mat!C4*Weighting!E3+TUM_db1_S1_Mat!D4*Weighting!E4+TUM_db1_S1_Mat!E4*Weighting!E5+TUM_db1_S1_Mat!F4*Weighting!E6+TUM_db1_S1_Mat!G4*Weighting!E7+TUM_db1_S1_Mat!H4*Weighting!E8+TUM_db1_S1_Mat!I4*Weighting!E9+TUM_db1_S1_Mat!J4*Weighting!E10+TUM_db1_S1_Mat!K4*Weighting!E11+TUM_db1_S1_Mat!L4*Weighting!E12+TUM_db1_S1_Mat!M4*Weighting!E13+TUM_db1_S1_Mat!N4*Weighting!E14+TUM_db1_S1_Mat!O4*Weighting!E15+TUM_db1_S1_Mat!P4*Weighting!E16+TUM_db1_S1_Mat!Q4*Weighting!E17</f>
        <v>0.21935992740464966</v>
      </c>
      <c r="F4" s="6">
        <f ca="1">+TUM_db1_S1_Mat!B4*Weighting!F2+TUM_db1_S1_Mat!C4*Weighting!F3+TUM_db1_S1_Mat!D4*Weighting!F4+TUM_db1_S1_Mat!E4*Weighting!F5+TUM_db1_S1_Mat!F4*Weighting!F6+TUM_db1_S1_Mat!G4*Weighting!F7+TUM_db1_S1_Mat!H4*Weighting!F8+TUM_db1_S1_Mat!I4*Weighting!F9+TUM_db1_S1_Mat!J4*Weighting!F10+TUM_db1_S1_Mat!K4*Weighting!F11+TUM_db1_S1_Mat!L4*Weighting!F12+TUM_db1_S1_Mat!M4*Weighting!F13+TUM_db1_S1_Mat!N4*Weighting!F14+TUM_db1_S1_Mat!O4*Weighting!F15+TUM_db1_S1_Mat!P4*Weighting!F16+TUM_db1_S1_Mat!Q4*Weighting!F17</f>
        <v>0.53401426798651686</v>
      </c>
      <c r="G4" s="6">
        <f>+TUM_db1_S1_Mat!B4*Weighting!G2+TUM_db1_S1_Mat!C4*Weighting!G3+TUM_db1_S1_Mat!D4*Weighting!G4+TUM_db1_S1_Mat!E4*Weighting!G5+TUM_db1_S1_Mat!F4*Weighting!G6+TUM_db1_S1_Mat!G4*Weighting!G7+TUM_db1_S1_Mat!H4*Weighting!G8+TUM_db1_S1_Mat!I4*Weighting!G9+TUM_db1_S1_Mat!J4*Weighting!G10+TUM_db1_S1_Mat!K4*Weighting!G11+TUM_db1_S1_Mat!L4*Weighting!G12+TUM_db1_S1_Mat!M4*Weighting!G13+TUM_db1_S1_Mat!N4*Weighting!G14+TUM_db1_S1_Mat!O4*Weighting!G15+TUM_db1_S1_Mat!P4*Weighting!G16+TUM_db1_S1_Mat!Q4*Weighting!G17</f>
        <v>0.33223961073780428</v>
      </c>
      <c r="H4" s="6">
        <f>+TUM_db1_S1_Mat!B4*Weighting!H2+TUM_db1_S1_Mat!C4*Weighting!H3+TUM_db1_S1_Mat!D4*Weighting!H4+TUM_db1_S1_Mat!E4*Weighting!H5+TUM_db1_S1_Mat!F4*Weighting!H6+TUM_db1_S1_Mat!G4*Weighting!H7+TUM_db1_S1_Mat!H4*Weighting!H8+TUM_db1_S1_Mat!I4*Weighting!H9+TUM_db1_S1_Mat!J4*Weighting!H10+TUM_db1_S1_Mat!K4*Weighting!H11+TUM_db1_S1_Mat!L4*Weighting!H12+TUM_db1_S1_Mat!M4*Weighting!H13+TUM_db1_S1_Mat!N4*Weighting!H14+TUM_db1_S1_Mat!O4*Weighting!H15+TUM_db1_S1_Mat!P4*Weighting!H16+TUM_db1_S1_Mat!Q4*Weighting!H17</f>
        <v>0.33722411750986181</v>
      </c>
      <c r="I4" s="6">
        <f>+TUM_db1_S1_Mat!B4*Weighting!I2+TUM_db1_S1_Mat!C4*Weighting!I3+TUM_db1_S1_Mat!D4*Weighting!I4+TUM_db1_S1_Mat!E4*Weighting!I5+TUM_db1_S1_Mat!F4*Weighting!I6+TUM_db1_S1_Mat!G4*Weighting!I7+TUM_db1_S1_Mat!H4*Weighting!I8+TUM_db1_S1_Mat!I4*Weighting!I9+TUM_db1_S1_Mat!J4*Weighting!I10+TUM_db1_S1_Mat!K4*Weighting!I11+TUM_db1_S1_Mat!L4*Weighting!I12+TUM_db1_S1_Mat!M4*Weighting!I13+TUM_db1_S1_Mat!N4*Weighting!I14+TUM_db1_S1_Mat!O4*Weighting!I15+TUM_db1_S1_Mat!P4*Weighting!I16+TUM_db1_S1_Mat!Q4*Weighting!I17</f>
        <v>0.32943504849485888</v>
      </c>
      <c r="J4" s="6">
        <f>+TUM_db1_S1_Mat!B4*Weighting!J2+TUM_db1_S1_Mat!C4*Weighting!J3+TUM_db1_S1_Mat!D4*Weighting!J4+TUM_db1_S1_Mat!E4*Weighting!J5+TUM_db1_S1_Mat!F4*Weighting!J6+TUM_db1_S1_Mat!G4*Weighting!J7+TUM_db1_S1_Mat!H4*Weighting!J8+TUM_db1_S1_Mat!I4*Weighting!J9+TUM_db1_S1_Mat!J4*Weighting!J10+TUM_db1_S1_Mat!K4*Weighting!J11+TUM_db1_S1_Mat!L4*Weighting!J12+TUM_db1_S1_Mat!M4*Weighting!J13+TUM_db1_S1_Mat!N4*Weighting!J14+TUM_db1_S1_Mat!O4*Weighting!J15+TUM_db1_S1_Mat!P4*Weighting!J16+TUM_db1_S1_Mat!Q4*Weighting!J17</f>
        <v>0.20763785645543967</v>
      </c>
      <c r="K4" s="6">
        <f>+TUM_db1_S1_Mat!B4*Weighting!K2+TUM_db1_S1_Mat!C4*Weighting!K3+TUM_db1_S1_Mat!D4*Weighting!K4+TUM_db1_S1_Mat!E4*Weighting!K5+TUM_db1_S1_Mat!F4*Weighting!K6+TUM_db1_S1_Mat!G4*Weighting!K7+TUM_db1_S1_Mat!H4*Weighting!K8+TUM_db1_S1_Mat!I4*Weighting!K9+TUM_db1_S1_Mat!J4*Weighting!K10+TUM_db1_S1_Mat!K4*Weighting!K11+TUM_db1_S1_Mat!L4*Weighting!K12+TUM_db1_S1_Mat!M4*Weighting!K13+TUM_db1_S1_Mat!N4*Weighting!K14+TUM_db1_S1_Mat!O4*Weighting!K15+TUM_db1_S1_Mat!P4*Weighting!K16+TUM_db1_S1_Mat!Q4*Weighting!K17</f>
        <v>0.30626839109983972</v>
      </c>
      <c r="L4" s="6">
        <f>+TUM_db1_S1_Mat!B4*Weighting!L2+TUM_db1_S1_Mat!C4*Weighting!L3+TUM_db1_S1_Mat!D4*Weighting!L4+TUM_db1_S1_Mat!E4*Weighting!L5+TUM_db1_S1_Mat!F4*Weighting!L6+TUM_db1_S1_Mat!G4*Weighting!L7+TUM_db1_S1_Mat!H4*Weighting!L8+TUM_db1_S1_Mat!I4*Weighting!L9+TUM_db1_S1_Mat!J4*Weighting!L10+TUM_db1_S1_Mat!K4*Weighting!L11+TUM_db1_S1_Mat!L4*Weighting!L12+TUM_db1_S1_Mat!M4*Weighting!L13+TUM_db1_S1_Mat!N4*Weighting!L14+TUM_db1_S1_Mat!O4*Weighting!L15+TUM_db1_S1_Mat!P4*Weighting!L16+TUM_db1_S1_Mat!Q4*Weighting!L17</f>
        <v>0.2126869593875251</v>
      </c>
      <c r="M4" s="6">
        <f>+TUM_db1_S1_Mat!B4*Weighting!M2+TUM_db1_S1_Mat!C4*Weighting!M3+TUM_db1_S1_Mat!D4*Weighting!M4+TUM_db1_S1_Mat!E4*Weighting!M5+TUM_db1_S1_Mat!F4*Weighting!M6+TUM_db1_S1_Mat!G4*Weighting!M7+TUM_db1_S1_Mat!H4*Weighting!M8+TUM_db1_S1_Mat!I4*Weighting!M9+TUM_db1_S1_Mat!J4*Weighting!M10+TUM_db1_S1_Mat!K4*Weighting!M11+TUM_db1_S1_Mat!L4*Weighting!M12+TUM_db1_S1_Mat!M4*Weighting!M13+TUM_db1_S1_Mat!N4*Weighting!M14+TUM_db1_S1_Mat!O4*Weighting!M15+TUM_db1_S1_Mat!P4*Weighting!M16+TUM_db1_S1_Mat!Q4*Weighting!M17</f>
        <v>8.8586384853617292E-2</v>
      </c>
      <c r="N4" s="6">
        <f>+TUM_db1_S1_Mat!B4*Weighting!N2+TUM_db1_S1_Mat!C4*Weighting!N3+TUM_db1_S1_Mat!D4*Weighting!N4+TUM_db1_S1_Mat!E4*Weighting!N5+TUM_db1_S1_Mat!F4*Weighting!N6+TUM_db1_S1_Mat!G4*Weighting!N7+TUM_db1_S1_Mat!H4*Weighting!N8+TUM_db1_S1_Mat!I4*Weighting!N9+TUM_db1_S1_Mat!J4*Weighting!N10+TUM_db1_S1_Mat!K4*Weighting!N11+TUM_db1_S1_Mat!L4*Weighting!N12+TUM_db1_S1_Mat!M4*Weighting!N13+TUM_db1_S1_Mat!N4*Weighting!N14+TUM_db1_S1_Mat!O4*Weighting!N15+TUM_db1_S1_Mat!P4*Weighting!N16+TUM_db1_S1_Mat!Q4*Weighting!N17</f>
        <v>1.1312679510560242</v>
      </c>
      <c r="O4" s="6">
        <f>+TUM_db1_S1_Mat!B4*Weighting!O2+TUM_db1_S1_Mat!C4*Weighting!O3+TUM_db1_S1_Mat!D4*Weighting!O4+TUM_db1_S1_Mat!E4*Weighting!O5+TUM_db1_S1_Mat!F4*Weighting!O6+TUM_db1_S1_Mat!G4*Weighting!O7+TUM_db1_S1_Mat!H4*Weighting!O8+TUM_db1_S1_Mat!I4*Weighting!O9+TUM_db1_S1_Mat!J4*Weighting!O10+TUM_db1_S1_Mat!K4*Weighting!O11+TUM_db1_S1_Mat!L4*Weighting!O12+TUM_db1_S1_Mat!M4*Weighting!O13+TUM_db1_S1_Mat!N4*Weighting!O14+TUM_db1_S1_Mat!O4*Weighting!O15+TUM_db1_S1_Mat!P4*Weighting!O16+TUM_db1_S1_Mat!Q4*Weighting!O17</f>
        <v>0.29932441405137894</v>
      </c>
      <c r="P4" s="6">
        <f>+TUM_db1_S1_Mat!B4*Weighting!P2+TUM_db1_S1_Mat!C4*Weighting!P3+TUM_db1_S1_Mat!D4*Weighting!P4+TUM_db1_S1_Mat!E4*Weighting!P5+TUM_db1_S1_Mat!F4*Weighting!P6+TUM_db1_S1_Mat!G4*Weighting!P7+TUM_db1_S1_Mat!H4*Weighting!P8+TUM_db1_S1_Mat!I4*Weighting!P9+TUM_db1_S1_Mat!J4*Weighting!P10+TUM_db1_S1_Mat!K4*Weighting!P11+TUM_db1_S1_Mat!L4*Weighting!P12+TUM_db1_S1_Mat!M4*Weighting!P13+TUM_db1_S1_Mat!N4*Weighting!P14+TUM_db1_S1_Mat!O4*Weighting!P15+TUM_db1_S1_Mat!P4*Weighting!P16+TUM_db1_S1_Mat!Q4*Weighting!P17</f>
        <v>0.1691179003935013</v>
      </c>
      <c r="Q4" s="6">
        <f>+TUM_db1_S1_Mat!B4*Weighting!Q2+TUM_db1_S1_Mat!C4*Weighting!Q3+TUM_db1_S1_Mat!D4*Weighting!Q4+TUM_db1_S1_Mat!E4*Weighting!Q5+TUM_db1_S1_Mat!F4*Weighting!Q6+TUM_db1_S1_Mat!G4*Weighting!Q7+TUM_db1_S1_Mat!H4*Weighting!Q8+TUM_db1_S1_Mat!I4*Weighting!Q9+TUM_db1_S1_Mat!J4*Weighting!Q10+TUM_db1_S1_Mat!K4*Weighting!Q11+TUM_db1_S1_Mat!L4*Weighting!Q12+TUM_db1_S1_Mat!M4*Weighting!Q13+TUM_db1_S1_Mat!N4*Weighting!Q14+TUM_db1_S1_Mat!O4*Weighting!Q15+TUM_db1_S1_Mat!P4*Weighting!Q16+TUM_db1_S1_Mat!Q4*Weighting!Q17</f>
        <v>0.13797999709046951</v>
      </c>
      <c r="R4" s="6">
        <f>+TUM_db1_S1_Mat!B4*Weighting!R2+TUM_db1_S1_Mat!C4*Weighting!R3+TUM_db1_S1_Mat!D4*Weighting!R4+TUM_db1_S1_Mat!E4*Weighting!R5+TUM_db1_S1_Mat!F4*Weighting!R6+TUM_db1_S1_Mat!G4*Weighting!R7+TUM_db1_S1_Mat!H4*Weighting!R8+TUM_db1_S1_Mat!I4*Weighting!R9+TUM_db1_S1_Mat!J4*Weighting!R10+TUM_db1_S1_Mat!K4*Weighting!R11+TUM_db1_S1_Mat!L4*Weighting!R12+TUM_db1_S1_Mat!M4*Weighting!R13+TUM_db1_S1_Mat!N4*Weighting!R14+TUM_db1_S1_Mat!O4*Weighting!R15+TUM_db1_S1_Mat!P4*Weighting!R16+TUM_db1_S1_Mat!Q4*Weighting!R17</f>
        <v>0.285061863469593</v>
      </c>
      <c r="S4" s="6">
        <f>+TUM_db1_S1_Mat!B4*Weighting!S2+TUM_db1_S1_Mat!C4*Weighting!S3+TUM_db1_S1_Mat!D4*Weighting!S4+TUM_db1_S1_Mat!E4*Weighting!S5+TUM_db1_S1_Mat!F4*Weighting!S6+TUM_db1_S1_Mat!G4*Weighting!S7+TUM_db1_S1_Mat!H4*Weighting!S8+TUM_db1_S1_Mat!I4*Weighting!S9+TUM_db1_S1_Mat!J4*Weighting!S10+TUM_db1_S1_Mat!K4*Weighting!S11+TUM_db1_S1_Mat!L4*Weighting!S12+TUM_db1_S1_Mat!M4*Weighting!S13+TUM_db1_S1_Mat!N4*Weighting!S14+TUM_db1_S1_Mat!O4*Weighting!S15+TUM_db1_S1_Mat!P4*Weighting!S16+TUM_db1_S1_Mat!Q4*Weighting!S17</f>
        <v>0.32894293019255377</v>
      </c>
      <c r="T4" s="6">
        <f>+TUM_db1_S1_Mat!B4*Weighting!T2+TUM_db1_S1_Mat!C4*Weighting!T3+TUM_db1_S1_Mat!D4*Weighting!T4+TUM_db1_S1_Mat!E4*Weighting!T5+TUM_db1_S1_Mat!F4*Weighting!T6+TUM_db1_S1_Mat!G4*Weighting!T7+TUM_db1_S1_Mat!H4*Weighting!T8+TUM_db1_S1_Mat!I4*Weighting!T9+TUM_db1_S1_Mat!J4*Weighting!T10+TUM_db1_S1_Mat!K4*Weighting!T11+TUM_db1_S1_Mat!L4*Weighting!T12+TUM_db1_S1_Mat!M4*Weighting!T13+TUM_db1_S1_Mat!N4*Weighting!T14+TUM_db1_S1_Mat!O4*Weighting!T15+TUM_db1_S1_Mat!P4*Weighting!T16+TUM_db1_S1_Mat!Q4*Weighting!T17</f>
        <v>0.18269031772397262</v>
      </c>
      <c r="U4" s="6">
        <f>+TUM_db1_S1_Mat!B4*Weighting!U2+TUM_db1_S1_Mat!C4*Weighting!U3+TUM_db1_S1_Mat!D4*Weighting!U4+TUM_db1_S1_Mat!E4*Weighting!U5+TUM_db1_S1_Mat!F4*Weighting!U6+TUM_db1_S1_Mat!G4*Weighting!U7+TUM_db1_S1_Mat!H4*Weighting!U8+TUM_db1_S1_Mat!I4*Weighting!U9+TUM_db1_S1_Mat!J4*Weighting!U10+TUM_db1_S1_Mat!K4*Weighting!U11+TUM_db1_S1_Mat!L4*Weighting!U12+TUM_db1_S1_Mat!M4*Weighting!U13+TUM_db1_S1_Mat!N4*Weighting!U14+TUM_db1_S1_Mat!O4*Weighting!U15+TUM_db1_S1_Mat!P4*Weighting!U16+TUM_db1_S1_Mat!Q4*Weighting!U17</f>
        <v>4.6653442195361092E-2</v>
      </c>
      <c r="V4" s="6">
        <f>+TUM_db1_S1_Mat!B4*Weighting!V2+TUM_db1_S1_Mat!C4*Weighting!V3+TUM_db1_S1_Mat!D4*Weighting!V4+TUM_db1_S1_Mat!E4*Weighting!V5+TUM_db1_S1_Mat!F4*Weighting!V6+TUM_db1_S1_Mat!G4*Weighting!V7+TUM_db1_S1_Mat!H4*Weighting!V8+TUM_db1_S1_Mat!I4*Weighting!V9+TUM_db1_S1_Mat!J4*Weighting!V10+TUM_db1_S1_Mat!K4*Weighting!V11+TUM_db1_S1_Mat!L4*Weighting!V12+TUM_db1_S1_Mat!M4*Weighting!V13+TUM_db1_S1_Mat!N4*Weighting!V14+TUM_db1_S1_Mat!O4*Weighting!V15+TUM_db1_S1_Mat!P4*Weighting!V16+TUM_db1_S1_Mat!Q4*Weighting!V17</f>
        <v>0.10408691857469268</v>
      </c>
      <c r="W4" s="6">
        <f>+TUM_db1_S1_Mat!B4*Weighting!W2+TUM_db1_S1_Mat!C4*Weighting!W3+TUM_db1_S1_Mat!D4*Weighting!W4+TUM_db1_S1_Mat!E4*Weighting!W5+TUM_db1_S1_Mat!F4*Weighting!W6+TUM_db1_S1_Mat!G4*Weighting!W7+TUM_db1_S1_Mat!H4*Weighting!W8+TUM_db1_S1_Mat!I4*Weighting!W9+TUM_db1_S1_Mat!J4*Weighting!W10+TUM_db1_S1_Mat!K4*Weighting!W11+TUM_db1_S1_Mat!L4*Weighting!W12+TUM_db1_S1_Mat!M4*Weighting!W13+TUM_db1_S1_Mat!N4*Weighting!W14+TUM_db1_S1_Mat!O4*Weighting!W15+TUM_db1_S1_Mat!P4*Weighting!W16+TUM_db1_S1_Mat!Q4*Weighting!W17</f>
        <v>0.17949350143149628</v>
      </c>
      <c r="X4" s="6">
        <f>+TUM_db1_S1_Mat!B4*Weighting!X2+TUM_db1_S1_Mat!C4*Weighting!X3+TUM_db1_S1_Mat!D4*Weighting!X4+TUM_db1_S1_Mat!E4*Weighting!X5+TUM_db1_S1_Mat!F4*Weighting!X6+TUM_db1_S1_Mat!G4*Weighting!X7+TUM_db1_S1_Mat!H4*Weighting!X8+TUM_db1_S1_Mat!I4*Weighting!X9+TUM_db1_S1_Mat!J4*Weighting!X10+TUM_db1_S1_Mat!K4*Weighting!X11+TUM_db1_S1_Mat!L4*Weighting!X12+TUM_db1_S1_Mat!M4*Weighting!X13+TUM_db1_S1_Mat!N4*Weighting!X14+TUM_db1_S1_Mat!O4*Weighting!X15+TUM_db1_S1_Mat!P4*Weighting!X16+TUM_db1_S1_Mat!Q4*Weighting!X17</f>
        <v>4.3838113115466225E-2</v>
      </c>
      <c r="Y4" s="6">
        <f>+TUM_db1_S1_Mat!B4*Weighting!Y2+TUM_db1_S1_Mat!C4*Weighting!Y3+TUM_db1_S1_Mat!D4*Weighting!Y4+TUM_db1_S1_Mat!E4*Weighting!Y5+TUM_db1_S1_Mat!F4*Weighting!Y6+TUM_db1_S1_Mat!G4*Weighting!Y7+TUM_db1_S1_Mat!H4*Weighting!Y8+TUM_db1_S1_Mat!I4*Weighting!Y9+TUM_db1_S1_Mat!J4*Weighting!Y10+TUM_db1_S1_Mat!K4*Weighting!Y11+TUM_db1_S1_Mat!L4*Weighting!Y12+TUM_db1_S1_Mat!M4*Weighting!Y13+TUM_db1_S1_Mat!N4*Weighting!Y14+TUM_db1_S1_Mat!O4*Weighting!Y15+TUM_db1_S1_Mat!P4*Weighting!Y16+TUM_db1_S1_Mat!Q4*Weighting!Y17</f>
        <v>5.5307009768255429E-2</v>
      </c>
      <c r="Z4" s="6">
        <f>+TUM_db1_S1_Mat!B4*Weighting!Z2+TUM_db1_S1_Mat!C4*Weighting!Z3+TUM_db1_S1_Mat!D4*Weighting!Z4+TUM_db1_S1_Mat!E4*Weighting!Z5+TUM_db1_S1_Mat!F4*Weighting!Z6+TUM_db1_S1_Mat!G4*Weighting!Z7+TUM_db1_S1_Mat!H4*Weighting!Z8+TUM_db1_S1_Mat!I4*Weighting!Z9+TUM_db1_S1_Mat!J4*Weighting!Z10+TUM_db1_S1_Mat!K4*Weighting!Z11+TUM_db1_S1_Mat!L4*Weighting!Z12+TUM_db1_S1_Mat!M4*Weighting!Z13+TUM_db1_S1_Mat!N4*Weighting!Z14+TUM_db1_S1_Mat!O4*Weighting!Z15+TUM_db1_S1_Mat!P4*Weighting!Z16+TUM_db1_S1_Mat!Q4*Weighting!Z17</f>
        <v>5.6977824364237963E-2</v>
      </c>
      <c r="AA4" s="6">
        <f>+TUM_db1_S1_Mat!B4*Weighting!AA2+TUM_db1_S1_Mat!C4*Weighting!AA3+TUM_db1_S1_Mat!D4*Weighting!AA4+TUM_db1_S1_Mat!E4*Weighting!AA5+TUM_db1_S1_Mat!F4*Weighting!AA6+TUM_db1_S1_Mat!G4*Weighting!AA7+TUM_db1_S1_Mat!H4*Weighting!AA8+TUM_db1_S1_Mat!I4*Weighting!AA9+TUM_db1_S1_Mat!J4*Weighting!AA10+TUM_db1_S1_Mat!K4*Weighting!AA11+TUM_db1_S1_Mat!L4*Weighting!AA12+TUM_db1_S1_Mat!M4*Weighting!AA13+TUM_db1_S1_Mat!N4*Weighting!AA14+TUM_db1_S1_Mat!O4*Weighting!AA15+TUM_db1_S1_Mat!P4*Weighting!AA16+TUM_db1_S1_Mat!Q4*Weighting!AA17</f>
        <v>1.9938182441367227</v>
      </c>
    </row>
    <row r="5" spans="1:27" x14ac:dyDescent="0.35">
      <c r="A5" s="5" t="s">
        <v>4</v>
      </c>
      <c r="B5" s="6">
        <f ca="1">+TUM_db1_S1_Mat!B5*Weighting!B2+TUM_db1_S1_Mat!C5*Weighting!B3+TUM_db1_S1_Mat!D5*Weighting!B4+TUM_db1_S1_Mat!E5*Weighting!B5+TUM_db1_S1_Mat!F5*Weighting!B6+TUM_db1_S1_Mat!G5*Weighting!B7+TUM_db1_S1_Mat!H5*Weighting!B8+TUM_db1_S1_Mat!I5*Weighting!B9+TUM_db1_S1_Mat!J5*Weighting!B10+TUM_db1_S1_Mat!K5*Weighting!B11+TUM_db1_S1_Mat!L5*Weighting!B12+TUM_db1_S1_Mat!M5*Weighting!B13+TUM_db1_S1_Mat!N5*Weighting!B14+TUM_db1_S1_Mat!O5*Weighting!B15+TUM_db1_S1_Mat!P5*Weighting!B16+TUM_db1_S1_Mat!Q5*Weighting!B17</f>
        <v>0.96268826892375936</v>
      </c>
      <c r="C5" s="6">
        <f ca="1">+TUM_db1_S1_Mat!B5*Weighting!C2+TUM_db1_S1_Mat!C5*Weighting!C3+TUM_db1_S1_Mat!D5*Weighting!C4+TUM_db1_S1_Mat!E5*Weighting!C5+TUM_db1_S1_Mat!F5*Weighting!C6+TUM_db1_S1_Mat!G5*Weighting!C7+TUM_db1_S1_Mat!H5*Weighting!C8+TUM_db1_S1_Mat!I5*Weighting!C9+TUM_db1_S1_Mat!J5*Weighting!C10+TUM_db1_S1_Mat!K5*Weighting!C11+TUM_db1_S1_Mat!L5*Weighting!C12+TUM_db1_S1_Mat!M5*Weighting!C13+TUM_db1_S1_Mat!N5*Weighting!C14+TUM_db1_S1_Mat!O5*Weighting!C15+TUM_db1_S1_Mat!P5*Weighting!C16+TUM_db1_S1_Mat!Q5*Weighting!C17</f>
        <v>0.6782299935684396</v>
      </c>
      <c r="D5" s="6">
        <f ca="1">+TUM_db1_S1_Mat!B5*Weighting!D2+TUM_db1_S1_Mat!C5*Weighting!D3+TUM_db1_S1_Mat!D5*Weighting!D4+TUM_db1_S1_Mat!E5*Weighting!D5+TUM_db1_S1_Mat!F5*Weighting!D6+TUM_db1_S1_Mat!G5*Weighting!D7+TUM_db1_S1_Mat!H5*Weighting!D8+TUM_db1_S1_Mat!I5*Weighting!D9+TUM_db1_S1_Mat!J5*Weighting!D10+TUM_db1_S1_Mat!K5*Weighting!D11+TUM_db1_S1_Mat!L5*Weighting!D12+TUM_db1_S1_Mat!M5*Weighting!D13+TUM_db1_S1_Mat!N5*Weighting!D14+TUM_db1_S1_Mat!O5*Weighting!D15+TUM_db1_S1_Mat!P5*Weighting!D16+TUM_db1_S1_Mat!Q5*Weighting!D17</f>
        <v>0.94653511186736428</v>
      </c>
      <c r="E5" s="6">
        <f ca="1">+TUM_db1_S1_Mat!B5*Weighting!E2+TUM_db1_S1_Mat!C5*Weighting!E3+TUM_db1_S1_Mat!D5*Weighting!E4+TUM_db1_S1_Mat!E5*Weighting!E5+TUM_db1_S1_Mat!F5*Weighting!E6+TUM_db1_S1_Mat!G5*Weighting!E7+TUM_db1_S1_Mat!H5*Weighting!E8+TUM_db1_S1_Mat!I5*Weighting!E9+TUM_db1_S1_Mat!J5*Weighting!E10+TUM_db1_S1_Mat!K5*Weighting!E11+TUM_db1_S1_Mat!L5*Weighting!E12+TUM_db1_S1_Mat!M5*Weighting!E13+TUM_db1_S1_Mat!N5*Weighting!E14+TUM_db1_S1_Mat!O5*Weighting!E15+TUM_db1_S1_Mat!P5*Weighting!E16+TUM_db1_S1_Mat!Q5*Weighting!E17</f>
        <v>0.32903989110697451</v>
      </c>
      <c r="F5" s="6">
        <f ca="1">+TUM_db1_S1_Mat!B5*Weighting!F2+TUM_db1_S1_Mat!C5*Weighting!F3+TUM_db1_S1_Mat!D5*Weighting!F4+TUM_db1_S1_Mat!E5*Weighting!F5+TUM_db1_S1_Mat!F5*Weighting!F6+TUM_db1_S1_Mat!G5*Weighting!F7+TUM_db1_S1_Mat!H5*Weighting!F8+TUM_db1_S1_Mat!I5*Weighting!F9+TUM_db1_S1_Mat!J5*Weighting!F10+TUM_db1_S1_Mat!K5*Weighting!F11+TUM_db1_S1_Mat!L5*Weighting!F12+TUM_db1_S1_Mat!M5*Weighting!F13+TUM_db1_S1_Mat!N5*Weighting!F14+TUM_db1_S1_Mat!O5*Weighting!F15+TUM_db1_S1_Mat!P5*Weighting!F16+TUM_db1_S1_Mat!Q5*Weighting!F17</f>
        <v>0.80102140197977523</v>
      </c>
      <c r="G5" s="6">
        <f>+TUM_db1_S1_Mat!B5*Weighting!G2+TUM_db1_S1_Mat!C5*Weighting!G3+TUM_db1_S1_Mat!D5*Weighting!G4+TUM_db1_S1_Mat!E5*Weighting!G5+TUM_db1_S1_Mat!F5*Weighting!G6+TUM_db1_S1_Mat!G5*Weighting!G7+TUM_db1_S1_Mat!H5*Weighting!G8+TUM_db1_S1_Mat!I5*Weighting!G9+TUM_db1_S1_Mat!J5*Weighting!G10+TUM_db1_S1_Mat!K5*Weighting!G11+TUM_db1_S1_Mat!L5*Weighting!G12+TUM_db1_S1_Mat!M5*Weighting!G13+TUM_db1_S1_Mat!N5*Weighting!G14+TUM_db1_S1_Mat!O5*Weighting!G15+TUM_db1_S1_Mat!P5*Weighting!G16+TUM_db1_S1_Mat!Q5*Weighting!G17</f>
        <v>0.49835941610670642</v>
      </c>
      <c r="H5" s="6">
        <f>+TUM_db1_S1_Mat!B5*Weighting!H2+TUM_db1_S1_Mat!C5*Weighting!H3+TUM_db1_S1_Mat!D5*Weighting!H4+TUM_db1_S1_Mat!E5*Weighting!H5+TUM_db1_S1_Mat!F5*Weighting!H6+TUM_db1_S1_Mat!G5*Weighting!H7+TUM_db1_S1_Mat!H5*Weighting!H8+TUM_db1_S1_Mat!I5*Weighting!H9+TUM_db1_S1_Mat!J5*Weighting!H10+TUM_db1_S1_Mat!K5*Weighting!H11+TUM_db1_S1_Mat!L5*Weighting!H12+TUM_db1_S1_Mat!M5*Weighting!H13+TUM_db1_S1_Mat!N5*Weighting!H14+TUM_db1_S1_Mat!O5*Weighting!H15+TUM_db1_S1_Mat!P5*Weighting!H16+TUM_db1_S1_Mat!Q5*Weighting!H17</f>
        <v>0.50583617626479283</v>
      </c>
      <c r="I5" s="6">
        <f>+TUM_db1_S1_Mat!B5*Weighting!I2+TUM_db1_S1_Mat!C5*Weighting!I3+TUM_db1_S1_Mat!D5*Weighting!I4+TUM_db1_S1_Mat!E5*Weighting!I5+TUM_db1_S1_Mat!F5*Weighting!I6+TUM_db1_S1_Mat!G5*Weighting!I7+TUM_db1_S1_Mat!H5*Weighting!I8+TUM_db1_S1_Mat!I5*Weighting!I9+TUM_db1_S1_Mat!J5*Weighting!I10+TUM_db1_S1_Mat!K5*Weighting!I11+TUM_db1_S1_Mat!L5*Weighting!I12+TUM_db1_S1_Mat!M5*Weighting!I13+TUM_db1_S1_Mat!N5*Weighting!I14+TUM_db1_S1_Mat!O5*Weighting!I15+TUM_db1_S1_Mat!P5*Weighting!I16+TUM_db1_S1_Mat!Q5*Weighting!I17</f>
        <v>0.49415257274228841</v>
      </c>
      <c r="J5" s="6">
        <f>+TUM_db1_S1_Mat!B5*Weighting!J2+TUM_db1_S1_Mat!C5*Weighting!J3+TUM_db1_S1_Mat!D5*Weighting!J4+TUM_db1_S1_Mat!E5*Weighting!J5+TUM_db1_S1_Mat!F5*Weighting!J6+TUM_db1_S1_Mat!G5*Weighting!J7+TUM_db1_S1_Mat!H5*Weighting!J8+TUM_db1_S1_Mat!I5*Weighting!J9+TUM_db1_S1_Mat!J5*Weighting!J10+TUM_db1_S1_Mat!K5*Weighting!J11+TUM_db1_S1_Mat!L5*Weighting!J12+TUM_db1_S1_Mat!M5*Weighting!J13+TUM_db1_S1_Mat!N5*Weighting!J14+TUM_db1_S1_Mat!O5*Weighting!J15+TUM_db1_S1_Mat!P5*Weighting!J16+TUM_db1_S1_Mat!Q5*Weighting!J17</f>
        <v>0.31145678468315963</v>
      </c>
      <c r="K5" s="6">
        <f>+TUM_db1_S1_Mat!B5*Weighting!K2+TUM_db1_S1_Mat!C5*Weighting!K3+TUM_db1_S1_Mat!D5*Weighting!K4+TUM_db1_S1_Mat!E5*Weighting!K5+TUM_db1_S1_Mat!F5*Weighting!K6+TUM_db1_S1_Mat!G5*Weighting!K7+TUM_db1_S1_Mat!H5*Weighting!K8+TUM_db1_S1_Mat!I5*Weighting!K9+TUM_db1_S1_Mat!J5*Weighting!K10+TUM_db1_S1_Mat!K5*Weighting!K11+TUM_db1_S1_Mat!L5*Weighting!K12+TUM_db1_S1_Mat!M5*Weighting!K13+TUM_db1_S1_Mat!N5*Weighting!K14+TUM_db1_S1_Mat!O5*Weighting!K15+TUM_db1_S1_Mat!P5*Weighting!K16+TUM_db1_S1_Mat!Q5*Weighting!K17</f>
        <v>0.45940258664975953</v>
      </c>
      <c r="L5" s="6">
        <f>+TUM_db1_S1_Mat!B5*Weighting!L2+TUM_db1_S1_Mat!C5*Weighting!L3+TUM_db1_S1_Mat!D5*Weighting!L4+TUM_db1_S1_Mat!E5*Weighting!L5+TUM_db1_S1_Mat!F5*Weighting!L6+TUM_db1_S1_Mat!G5*Weighting!L7+TUM_db1_S1_Mat!H5*Weighting!L8+TUM_db1_S1_Mat!I5*Weighting!L9+TUM_db1_S1_Mat!J5*Weighting!L10+TUM_db1_S1_Mat!K5*Weighting!L11+TUM_db1_S1_Mat!L5*Weighting!L12+TUM_db1_S1_Mat!M5*Weighting!L13+TUM_db1_S1_Mat!N5*Weighting!L14+TUM_db1_S1_Mat!O5*Weighting!L15+TUM_db1_S1_Mat!P5*Weighting!L16+TUM_db1_S1_Mat!Q5*Weighting!L17</f>
        <v>0.3190304390812877</v>
      </c>
      <c r="M5" s="6">
        <f>+TUM_db1_S1_Mat!B5*Weighting!M2+TUM_db1_S1_Mat!C5*Weighting!M3+TUM_db1_S1_Mat!D5*Weighting!M4+TUM_db1_S1_Mat!E5*Weighting!M5+TUM_db1_S1_Mat!F5*Weighting!M6+TUM_db1_S1_Mat!G5*Weighting!M7+TUM_db1_S1_Mat!H5*Weighting!M8+TUM_db1_S1_Mat!I5*Weighting!M9+TUM_db1_S1_Mat!J5*Weighting!M10+TUM_db1_S1_Mat!K5*Weighting!M11+TUM_db1_S1_Mat!L5*Weighting!M12+TUM_db1_S1_Mat!M5*Weighting!M13+TUM_db1_S1_Mat!N5*Weighting!M14+TUM_db1_S1_Mat!O5*Weighting!M15+TUM_db1_S1_Mat!P5*Weighting!M16+TUM_db1_S1_Mat!Q5*Weighting!M17</f>
        <v>0.13287957728042596</v>
      </c>
      <c r="N5" s="6">
        <f>+TUM_db1_S1_Mat!B5*Weighting!N2+TUM_db1_S1_Mat!C5*Weighting!N3+TUM_db1_S1_Mat!D5*Weighting!N4+TUM_db1_S1_Mat!E5*Weighting!N5+TUM_db1_S1_Mat!F5*Weighting!N6+TUM_db1_S1_Mat!G5*Weighting!N7+TUM_db1_S1_Mat!H5*Weighting!N8+TUM_db1_S1_Mat!I5*Weighting!N9+TUM_db1_S1_Mat!J5*Weighting!N10+TUM_db1_S1_Mat!K5*Weighting!N11+TUM_db1_S1_Mat!L5*Weighting!N12+TUM_db1_S1_Mat!M5*Weighting!N13+TUM_db1_S1_Mat!N5*Weighting!N14+TUM_db1_S1_Mat!O5*Weighting!N15+TUM_db1_S1_Mat!P5*Weighting!N16+TUM_db1_S1_Mat!Q5*Weighting!N17</f>
        <v>1.6969019265840364</v>
      </c>
      <c r="O5" s="6">
        <f>+TUM_db1_S1_Mat!B5*Weighting!O2+TUM_db1_S1_Mat!C5*Weighting!O3+TUM_db1_S1_Mat!D5*Weighting!O4+TUM_db1_S1_Mat!E5*Weighting!O5+TUM_db1_S1_Mat!F5*Weighting!O6+TUM_db1_S1_Mat!G5*Weighting!O7+TUM_db1_S1_Mat!H5*Weighting!O8+TUM_db1_S1_Mat!I5*Weighting!O9+TUM_db1_S1_Mat!J5*Weighting!O10+TUM_db1_S1_Mat!K5*Weighting!O11+TUM_db1_S1_Mat!L5*Weighting!O12+TUM_db1_S1_Mat!M5*Weighting!O13+TUM_db1_S1_Mat!N5*Weighting!O14+TUM_db1_S1_Mat!O5*Weighting!O15+TUM_db1_S1_Mat!P5*Weighting!O16+TUM_db1_S1_Mat!Q5*Weighting!O17</f>
        <v>0.44898662107706849</v>
      </c>
      <c r="P5" s="6">
        <f>+TUM_db1_S1_Mat!B5*Weighting!P2+TUM_db1_S1_Mat!C5*Weighting!P3+TUM_db1_S1_Mat!D5*Weighting!P4+TUM_db1_S1_Mat!E5*Weighting!P5+TUM_db1_S1_Mat!F5*Weighting!P6+TUM_db1_S1_Mat!G5*Weighting!P7+TUM_db1_S1_Mat!H5*Weighting!P8+TUM_db1_S1_Mat!I5*Weighting!P9+TUM_db1_S1_Mat!J5*Weighting!P10+TUM_db1_S1_Mat!K5*Weighting!P11+TUM_db1_S1_Mat!L5*Weighting!P12+TUM_db1_S1_Mat!M5*Weighting!P13+TUM_db1_S1_Mat!N5*Weighting!P14+TUM_db1_S1_Mat!O5*Weighting!P15+TUM_db1_S1_Mat!P5*Weighting!P16+TUM_db1_S1_Mat!Q5*Weighting!P17</f>
        <v>0.25367685059025202</v>
      </c>
      <c r="Q5" s="6">
        <f>+TUM_db1_S1_Mat!B5*Weighting!Q2+TUM_db1_S1_Mat!C5*Weighting!Q3+TUM_db1_S1_Mat!D5*Weighting!Q4+TUM_db1_S1_Mat!E5*Weighting!Q5+TUM_db1_S1_Mat!F5*Weighting!Q6+TUM_db1_S1_Mat!G5*Weighting!Q7+TUM_db1_S1_Mat!H5*Weighting!Q8+TUM_db1_S1_Mat!I5*Weighting!Q9+TUM_db1_S1_Mat!J5*Weighting!Q10+TUM_db1_S1_Mat!K5*Weighting!Q11+TUM_db1_S1_Mat!L5*Weighting!Q12+TUM_db1_S1_Mat!M5*Weighting!Q13+TUM_db1_S1_Mat!N5*Weighting!Q14+TUM_db1_S1_Mat!O5*Weighting!Q15+TUM_db1_S1_Mat!P5*Weighting!Q16+TUM_db1_S1_Mat!Q5*Weighting!Q17</f>
        <v>0.20696999563570431</v>
      </c>
      <c r="R5" s="6">
        <f>+TUM_db1_S1_Mat!B5*Weighting!R2+TUM_db1_S1_Mat!C5*Weighting!R3+TUM_db1_S1_Mat!D5*Weighting!R4+TUM_db1_S1_Mat!E5*Weighting!R5+TUM_db1_S1_Mat!F5*Weighting!R6+TUM_db1_S1_Mat!G5*Weighting!R7+TUM_db1_S1_Mat!H5*Weighting!R8+TUM_db1_S1_Mat!I5*Weighting!R9+TUM_db1_S1_Mat!J5*Weighting!R10+TUM_db1_S1_Mat!K5*Weighting!R11+TUM_db1_S1_Mat!L5*Weighting!R12+TUM_db1_S1_Mat!M5*Weighting!R13+TUM_db1_S1_Mat!N5*Weighting!R14+TUM_db1_S1_Mat!O5*Weighting!R15+TUM_db1_S1_Mat!P5*Weighting!R16+TUM_db1_S1_Mat!Q5*Weighting!R17</f>
        <v>0.42759279520438953</v>
      </c>
      <c r="S5" s="6">
        <f>+TUM_db1_S1_Mat!B5*Weighting!S2+TUM_db1_S1_Mat!C5*Weighting!S3+TUM_db1_S1_Mat!D5*Weighting!S4+TUM_db1_S1_Mat!E5*Weighting!S5+TUM_db1_S1_Mat!F5*Weighting!S6+TUM_db1_S1_Mat!G5*Weighting!S7+TUM_db1_S1_Mat!H5*Weighting!S8+TUM_db1_S1_Mat!I5*Weighting!S9+TUM_db1_S1_Mat!J5*Weighting!S10+TUM_db1_S1_Mat!K5*Weighting!S11+TUM_db1_S1_Mat!L5*Weighting!S12+TUM_db1_S1_Mat!M5*Weighting!S13+TUM_db1_S1_Mat!N5*Weighting!S14+TUM_db1_S1_Mat!O5*Weighting!S15+TUM_db1_S1_Mat!P5*Weighting!S16+TUM_db1_S1_Mat!Q5*Weighting!S17</f>
        <v>0.49341439528883074</v>
      </c>
      <c r="T5" s="6">
        <f>+TUM_db1_S1_Mat!B5*Weighting!T2+TUM_db1_S1_Mat!C5*Weighting!T3+TUM_db1_S1_Mat!D5*Weighting!T4+TUM_db1_S1_Mat!E5*Weighting!T5+TUM_db1_S1_Mat!F5*Weighting!T6+TUM_db1_S1_Mat!G5*Weighting!T7+TUM_db1_S1_Mat!H5*Weighting!T8+TUM_db1_S1_Mat!I5*Weighting!T9+TUM_db1_S1_Mat!J5*Weighting!T10+TUM_db1_S1_Mat!K5*Weighting!T11+TUM_db1_S1_Mat!L5*Weighting!T12+TUM_db1_S1_Mat!M5*Weighting!T13+TUM_db1_S1_Mat!N5*Weighting!T14+TUM_db1_S1_Mat!O5*Weighting!T15+TUM_db1_S1_Mat!P5*Weighting!T16+TUM_db1_S1_Mat!Q5*Weighting!T17</f>
        <v>0.27403547658595895</v>
      </c>
      <c r="U5" s="6">
        <f>+TUM_db1_S1_Mat!B5*Weighting!U2+TUM_db1_S1_Mat!C5*Weighting!U3+TUM_db1_S1_Mat!D5*Weighting!U4+TUM_db1_S1_Mat!E5*Weighting!U5+TUM_db1_S1_Mat!F5*Weighting!U6+TUM_db1_S1_Mat!G5*Weighting!U7+TUM_db1_S1_Mat!H5*Weighting!U8+TUM_db1_S1_Mat!I5*Weighting!U9+TUM_db1_S1_Mat!J5*Weighting!U10+TUM_db1_S1_Mat!K5*Weighting!U11+TUM_db1_S1_Mat!L5*Weighting!U12+TUM_db1_S1_Mat!M5*Weighting!U13+TUM_db1_S1_Mat!N5*Weighting!U14+TUM_db1_S1_Mat!O5*Weighting!U15+TUM_db1_S1_Mat!P5*Weighting!U16+TUM_db1_S1_Mat!Q5*Weighting!U17</f>
        <v>6.9980163293041645E-2</v>
      </c>
      <c r="V5" s="6">
        <f>+TUM_db1_S1_Mat!B5*Weighting!V2+TUM_db1_S1_Mat!C5*Weighting!V3+TUM_db1_S1_Mat!D5*Weighting!V4+TUM_db1_S1_Mat!E5*Weighting!V5+TUM_db1_S1_Mat!F5*Weighting!V6+TUM_db1_S1_Mat!G5*Weighting!V7+TUM_db1_S1_Mat!H5*Weighting!V8+TUM_db1_S1_Mat!I5*Weighting!V9+TUM_db1_S1_Mat!J5*Weighting!V10+TUM_db1_S1_Mat!K5*Weighting!V11+TUM_db1_S1_Mat!L5*Weighting!V12+TUM_db1_S1_Mat!M5*Weighting!V13+TUM_db1_S1_Mat!N5*Weighting!V14+TUM_db1_S1_Mat!O5*Weighting!V15+TUM_db1_S1_Mat!P5*Weighting!V16+TUM_db1_S1_Mat!Q5*Weighting!V17</f>
        <v>0.15613037786203907</v>
      </c>
      <c r="W5" s="6">
        <f>+TUM_db1_S1_Mat!B5*Weighting!W2+TUM_db1_S1_Mat!C5*Weighting!W3+TUM_db1_S1_Mat!D5*Weighting!W4+TUM_db1_S1_Mat!E5*Weighting!W5+TUM_db1_S1_Mat!F5*Weighting!W6+TUM_db1_S1_Mat!G5*Weighting!W7+TUM_db1_S1_Mat!H5*Weighting!W8+TUM_db1_S1_Mat!I5*Weighting!W9+TUM_db1_S1_Mat!J5*Weighting!W10+TUM_db1_S1_Mat!K5*Weighting!W11+TUM_db1_S1_Mat!L5*Weighting!W12+TUM_db1_S1_Mat!M5*Weighting!W13+TUM_db1_S1_Mat!N5*Weighting!W14+TUM_db1_S1_Mat!O5*Weighting!W15+TUM_db1_S1_Mat!P5*Weighting!W16+TUM_db1_S1_Mat!Q5*Weighting!W17</f>
        <v>0.26924025214724445</v>
      </c>
      <c r="X5" s="6">
        <f>+TUM_db1_S1_Mat!B5*Weighting!X2+TUM_db1_S1_Mat!C5*Weighting!X3+TUM_db1_S1_Mat!D5*Weighting!X4+TUM_db1_S1_Mat!E5*Weighting!X5+TUM_db1_S1_Mat!F5*Weighting!X6+TUM_db1_S1_Mat!G5*Weighting!X7+TUM_db1_S1_Mat!H5*Weighting!X8+TUM_db1_S1_Mat!I5*Weighting!X9+TUM_db1_S1_Mat!J5*Weighting!X10+TUM_db1_S1_Mat!K5*Weighting!X11+TUM_db1_S1_Mat!L5*Weighting!X12+TUM_db1_S1_Mat!M5*Weighting!X13+TUM_db1_S1_Mat!N5*Weighting!X14+TUM_db1_S1_Mat!O5*Weighting!X15+TUM_db1_S1_Mat!P5*Weighting!X16+TUM_db1_S1_Mat!Q5*Weighting!X17</f>
        <v>6.5757169673199348E-2</v>
      </c>
      <c r="Y5" s="6">
        <f>+TUM_db1_S1_Mat!B5*Weighting!Y2+TUM_db1_S1_Mat!C5*Weighting!Y3+TUM_db1_S1_Mat!D5*Weighting!Y4+TUM_db1_S1_Mat!E5*Weighting!Y5+TUM_db1_S1_Mat!F5*Weighting!Y6+TUM_db1_S1_Mat!G5*Weighting!Y7+TUM_db1_S1_Mat!H5*Weighting!Y8+TUM_db1_S1_Mat!I5*Weighting!Y9+TUM_db1_S1_Mat!J5*Weighting!Y10+TUM_db1_S1_Mat!K5*Weighting!Y11+TUM_db1_S1_Mat!L5*Weighting!Y12+TUM_db1_S1_Mat!M5*Weighting!Y13+TUM_db1_S1_Mat!N5*Weighting!Y14+TUM_db1_S1_Mat!O5*Weighting!Y15+TUM_db1_S1_Mat!P5*Weighting!Y16+TUM_db1_S1_Mat!Q5*Weighting!Y17</f>
        <v>8.2960514652383147E-2</v>
      </c>
      <c r="Z5" s="6">
        <f>+TUM_db1_S1_Mat!B5*Weighting!Z2+TUM_db1_S1_Mat!C5*Weighting!Z3+TUM_db1_S1_Mat!D5*Weighting!Z4+TUM_db1_S1_Mat!E5*Weighting!Z5+TUM_db1_S1_Mat!F5*Weighting!Z6+TUM_db1_S1_Mat!G5*Weighting!Z7+TUM_db1_S1_Mat!H5*Weighting!Z8+TUM_db1_S1_Mat!I5*Weighting!Z9+TUM_db1_S1_Mat!J5*Weighting!Z10+TUM_db1_S1_Mat!K5*Weighting!Z11+TUM_db1_S1_Mat!L5*Weighting!Z12+TUM_db1_S1_Mat!M5*Weighting!Z13+TUM_db1_S1_Mat!N5*Weighting!Z14+TUM_db1_S1_Mat!O5*Weighting!Z15+TUM_db1_S1_Mat!P5*Weighting!Z16+TUM_db1_S1_Mat!Q5*Weighting!Z17</f>
        <v>8.5466736546356947E-2</v>
      </c>
      <c r="AA5" s="6">
        <f>+TUM_db1_S1_Mat!B5*Weighting!AA2+TUM_db1_S1_Mat!C5*Weighting!AA3+TUM_db1_S1_Mat!D5*Weighting!AA4+TUM_db1_S1_Mat!E5*Weighting!AA5+TUM_db1_S1_Mat!F5*Weighting!AA6+TUM_db1_S1_Mat!G5*Weighting!AA7+TUM_db1_S1_Mat!H5*Weighting!AA8+TUM_db1_S1_Mat!I5*Weighting!AA9+TUM_db1_S1_Mat!J5*Weighting!AA10+TUM_db1_S1_Mat!K5*Weighting!AA11+TUM_db1_S1_Mat!L5*Weighting!AA12+TUM_db1_S1_Mat!M5*Weighting!AA13+TUM_db1_S1_Mat!N5*Weighting!AA14+TUM_db1_S1_Mat!O5*Weighting!AA15+TUM_db1_S1_Mat!P5*Weighting!AA16+TUM_db1_S1_Mat!Q5*Weighting!AA17</f>
        <v>2.9907273662050846</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b1_S2_Treatm!B2*Weighting!B2+TUM_db1_S2_Treatm!C2*Weighting!B3+TUM_db1_S2_Treatm!D2*Weighting!B4+TUM_db1_S2_Treatm!E2*Weighting!B5+TUM_db1_S2_Treatm!F2*Weighting!B6+TUM_db1_S2_Treatm!G2*Weighting!B7+TUM_db1_S2_Treatm!H2*Weighting!B8+TUM_db1_S2_Treatm!I2*Weighting!B9+TUM_db1_S2_Treatm!J2*Weighting!B10+TUM_db1_S2_Treatm!K2*Weighting!B11+TUM_db1_S2_Treatm!L2*Weighting!B12+TUM_db1_S2_Treatm!M2*Weighting!B13+TUM_db1_S2_Treatm!N2*Weighting!B14+TUM_db1_S2_Treatm!O2*Weighting!B15+TUM_db1_S2_Treatm!P2*Weighting!B16+TUM_db1_S2_Treatm!Q2*Weighting!B17</f>
        <v>0.64728586561066292</v>
      </c>
      <c r="C2" s="6">
        <f ca="1">+TUM_db1_S2_Treatm!B2*Weighting!C2+TUM_db1_S2_Treatm!C2*Weighting!C3+TUM_db1_S2_Treatm!D2*Weighting!C4+TUM_db1_S2_Treatm!E2*Weighting!C5+TUM_db1_S2_Treatm!F2*Weighting!C6+TUM_db1_S2_Treatm!G2*Weighting!C7+TUM_db1_S2_Treatm!H2*Weighting!C8+TUM_db1_S2_Treatm!I2*Weighting!C9+TUM_db1_S2_Treatm!J2*Weighting!C10+TUM_db1_S2_Treatm!K2*Weighting!C11+TUM_db1_S2_Treatm!L2*Weighting!C12+TUM_db1_S2_Treatm!M2*Weighting!C13+TUM_db1_S2_Treatm!N2*Weighting!C14+TUM_db1_S2_Treatm!O2*Weighting!C15+TUM_db1_S2_Treatm!P2*Weighting!C16+TUM_db1_S2_Treatm!Q2*Weighting!C17</f>
        <v>0.53655988496585572</v>
      </c>
      <c r="D2" s="6">
        <f ca="1">+TUM_db1_S2_Treatm!B2*Weighting!D2+TUM_db1_S2_Treatm!C2*Weighting!D3+TUM_db1_S2_Treatm!D2*Weighting!D4+TUM_db1_S2_Treatm!E2*Weighting!D5+TUM_db1_S2_Treatm!F2*Weighting!D6+TUM_db1_S2_Treatm!G2*Weighting!D7+TUM_db1_S2_Treatm!H2*Weighting!D8+TUM_db1_S2_Treatm!I2*Weighting!D9+TUM_db1_S2_Treatm!J2*Weighting!D10+TUM_db1_S2_Treatm!K2*Weighting!D11+TUM_db1_S2_Treatm!L2*Weighting!D12+TUM_db1_S2_Treatm!M2*Weighting!D13+TUM_db1_S2_Treatm!N2*Weighting!D14+TUM_db1_S2_Treatm!O2*Weighting!D15+TUM_db1_S2_Treatm!P2*Weighting!D16+TUM_db1_S2_Treatm!Q2*Weighting!D17</f>
        <v>0.65000422440168526</v>
      </c>
      <c r="E2" s="6">
        <f ca="1">+TUM_db1_S2_Treatm!B2*Weighting!E2+TUM_db1_S2_Treatm!C2*Weighting!E3+TUM_db1_S2_Treatm!D2*Weighting!E4+TUM_db1_S2_Treatm!E2*Weighting!E5+TUM_db1_S2_Treatm!F2*Weighting!E6+TUM_db1_S2_Treatm!G2*Weighting!E7+TUM_db1_S2_Treatm!H2*Weighting!E8+TUM_db1_S2_Treatm!I2*Weighting!E9+TUM_db1_S2_Treatm!J2*Weighting!E10+TUM_db1_S2_Treatm!K2*Weighting!E11+TUM_db1_S2_Treatm!L2*Weighting!E12+TUM_db1_S2_Treatm!M2*Weighting!E13+TUM_db1_S2_Treatm!N2*Weighting!E14+TUM_db1_S2_Treatm!O2*Weighting!E15+TUM_db1_S2_Treatm!P2*Weighting!E16+TUM_db1_S2_Treatm!Q2*Weighting!E17</f>
        <v>0.42161498795422048</v>
      </c>
      <c r="F2" s="6">
        <f ca="1">+TUM_db1_S2_Treatm!B2*Weighting!F2+TUM_db1_S2_Treatm!C2*Weighting!F3+TUM_db1_S2_Treatm!D2*Weighting!F4+TUM_db1_S2_Treatm!E2*Weighting!F5+TUM_db1_S2_Treatm!F2*Weighting!F6+TUM_db1_S2_Treatm!G2*Weighting!F7+TUM_db1_S2_Treatm!H2*Weighting!F8+TUM_db1_S2_Treatm!I2*Weighting!F9+TUM_db1_S2_Treatm!J2*Weighting!F10+TUM_db1_S2_Treatm!K2*Weighting!F11+TUM_db1_S2_Treatm!L2*Weighting!F12+TUM_db1_S2_Treatm!M2*Weighting!F13+TUM_db1_S2_Treatm!N2*Weighting!F14+TUM_db1_S2_Treatm!O2*Weighting!F15+TUM_db1_S2_Treatm!P2*Weighting!F16+TUM_db1_S2_Treatm!Q2*Weighting!F17</f>
        <v>0.59115403954383605</v>
      </c>
      <c r="G2" s="6">
        <f>+TUM_db1_S2_Treatm!B2*Weighting!G2+TUM_db1_S2_Treatm!C2*Weighting!G3+TUM_db1_S2_Treatm!D2*Weighting!G4+TUM_db1_S2_Treatm!E2*Weighting!G5+TUM_db1_S2_Treatm!F2*Weighting!G6+TUM_db1_S2_Treatm!G2*Weighting!G7+TUM_db1_S2_Treatm!H2*Weighting!G8+TUM_db1_S2_Treatm!I2*Weighting!G9+TUM_db1_S2_Treatm!J2*Weighting!G10+TUM_db1_S2_Treatm!K2*Weighting!G11+TUM_db1_S2_Treatm!L2*Weighting!G12+TUM_db1_S2_Treatm!M2*Weighting!G13+TUM_db1_S2_Treatm!N2*Weighting!G14+TUM_db1_S2_Treatm!O2*Weighting!G15+TUM_db1_S2_Treatm!P2*Weighting!G16+TUM_db1_S2_Treatm!Q2*Weighting!G17</f>
        <v>0.24902741633302816</v>
      </c>
      <c r="H2" s="6">
        <f>+TUM_db1_S2_Treatm!B2*Weighting!H2+TUM_db1_S2_Treatm!C2*Weighting!H3+TUM_db1_S2_Treatm!D2*Weighting!H4+TUM_db1_S2_Treatm!E2*Weighting!H5+TUM_db1_S2_Treatm!F2*Weighting!H6+TUM_db1_S2_Treatm!G2*Weighting!H7+TUM_db1_S2_Treatm!H2*Weighting!H8+TUM_db1_S2_Treatm!I2*Weighting!H9+TUM_db1_S2_Treatm!J2*Weighting!H10+TUM_db1_S2_Treatm!K2*Weighting!H11+TUM_db1_S2_Treatm!L2*Weighting!H12+TUM_db1_S2_Treatm!M2*Weighting!H13+TUM_db1_S2_Treatm!N2*Weighting!H14+TUM_db1_S2_Treatm!O2*Weighting!H15+TUM_db1_S2_Treatm!P2*Weighting!H16+TUM_db1_S2_Treatm!Q2*Weighting!H17</f>
        <v>0.28121744875819121</v>
      </c>
      <c r="I2" s="6">
        <f>+TUM_db1_S2_Treatm!B2*Weighting!I2+TUM_db1_S2_Treatm!C2*Weighting!I3+TUM_db1_S2_Treatm!D2*Weighting!I4+TUM_db1_S2_Treatm!E2*Weighting!I5+TUM_db1_S2_Treatm!F2*Weighting!I6+TUM_db1_S2_Treatm!G2*Weighting!I7+TUM_db1_S2_Treatm!H2*Weighting!I8+TUM_db1_S2_Treatm!I2*Weighting!I9+TUM_db1_S2_Treatm!J2*Weighting!I10+TUM_db1_S2_Treatm!K2*Weighting!I11+TUM_db1_S2_Treatm!L2*Weighting!I12+TUM_db1_S2_Treatm!M2*Weighting!I13+TUM_db1_S2_Treatm!N2*Weighting!I14+TUM_db1_S2_Treatm!O2*Weighting!I15+TUM_db1_S2_Treatm!P2*Weighting!I16+TUM_db1_S2_Treatm!Q2*Weighting!I17</f>
        <v>0.25497091992020232</v>
      </c>
      <c r="J2" s="6">
        <f>+TUM_db1_S2_Treatm!B2*Weighting!J2+TUM_db1_S2_Treatm!C2*Weighting!J3+TUM_db1_S2_Treatm!D2*Weighting!J4+TUM_db1_S2_Treatm!E2*Weighting!J5+TUM_db1_S2_Treatm!F2*Weighting!J6+TUM_db1_S2_Treatm!G2*Weighting!J7+TUM_db1_S2_Treatm!H2*Weighting!J8+TUM_db1_S2_Treatm!I2*Weighting!J9+TUM_db1_S2_Treatm!J2*Weighting!J10+TUM_db1_S2_Treatm!K2*Weighting!J11+TUM_db1_S2_Treatm!L2*Weighting!J12+TUM_db1_S2_Treatm!M2*Weighting!J13+TUM_db1_S2_Treatm!N2*Weighting!J14+TUM_db1_S2_Treatm!O2*Weighting!J15+TUM_db1_S2_Treatm!P2*Weighting!J16+TUM_db1_S2_Treatm!Q2*Weighting!J17</f>
        <v>0.29237888255080186</v>
      </c>
      <c r="K2" s="6">
        <f>+TUM_db1_S2_Treatm!B2*Weighting!K2+TUM_db1_S2_Treatm!C2*Weighting!K3+TUM_db1_S2_Treatm!D2*Weighting!K4+TUM_db1_S2_Treatm!E2*Weighting!K5+TUM_db1_S2_Treatm!F2*Weighting!K6+TUM_db1_S2_Treatm!G2*Weighting!K7+TUM_db1_S2_Treatm!H2*Weighting!K8+TUM_db1_S2_Treatm!I2*Weighting!K9+TUM_db1_S2_Treatm!J2*Weighting!K10+TUM_db1_S2_Treatm!K2*Weighting!K11+TUM_db1_S2_Treatm!L2*Weighting!K12+TUM_db1_S2_Treatm!M2*Weighting!K13+TUM_db1_S2_Treatm!N2*Weighting!K14+TUM_db1_S2_Treatm!O2*Weighting!K15+TUM_db1_S2_Treatm!P2*Weighting!K16+TUM_db1_S2_Treatm!Q2*Weighting!K17</f>
        <v>0.25245187019009335</v>
      </c>
      <c r="L2" s="6">
        <f>+TUM_db1_S2_Treatm!B2*Weighting!L2+TUM_db1_S2_Treatm!C2*Weighting!L3+TUM_db1_S2_Treatm!D2*Weighting!L4+TUM_db1_S2_Treatm!E2*Weighting!L5+TUM_db1_S2_Treatm!F2*Weighting!L6+TUM_db1_S2_Treatm!G2*Weighting!L7+TUM_db1_S2_Treatm!H2*Weighting!L8+TUM_db1_S2_Treatm!I2*Weighting!L9+TUM_db1_S2_Treatm!J2*Weighting!L10+TUM_db1_S2_Treatm!K2*Weighting!L11+TUM_db1_S2_Treatm!L2*Weighting!L12+TUM_db1_S2_Treatm!M2*Weighting!L13+TUM_db1_S2_Treatm!N2*Weighting!L14+TUM_db1_S2_Treatm!O2*Weighting!L15+TUM_db1_S2_Treatm!P2*Weighting!L16+TUM_db1_S2_Treatm!Q2*Weighting!L17</f>
        <v>0.62552827119143761</v>
      </c>
      <c r="M2" s="6">
        <f>+TUM_db1_S2_Treatm!B2*Weighting!M2+TUM_db1_S2_Treatm!C2*Weighting!M3+TUM_db1_S2_Treatm!D2*Weighting!M4+TUM_db1_S2_Treatm!E2*Weighting!M5+TUM_db1_S2_Treatm!F2*Weighting!M6+TUM_db1_S2_Treatm!G2*Weighting!M7+TUM_db1_S2_Treatm!H2*Weighting!M8+TUM_db1_S2_Treatm!I2*Weighting!M9+TUM_db1_S2_Treatm!J2*Weighting!M10+TUM_db1_S2_Treatm!K2*Weighting!M11+TUM_db1_S2_Treatm!L2*Weighting!M12+TUM_db1_S2_Treatm!M2*Weighting!M13+TUM_db1_S2_Treatm!N2*Weighting!M14+TUM_db1_S2_Treatm!O2*Weighting!M15+TUM_db1_S2_Treatm!P2*Weighting!M16+TUM_db1_S2_Treatm!Q2*Weighting!M17</f>
        <v>1.4061745564336033E-2</v>
      </c>
      <c r="N2" s="6">
        <f>+TUM_db1_S2_Treatm!B2*Weighting!N2+TUM_db1_S2_Treatm!C2*Weighting!N3+TUM_db1_S2_Treatm!D2*Weighting!N4+TUM_db1_S2_Treatm!E2*Weighting!N5+TUM_db1_S2_Treatm!F2*Weighting!N6+TUM_db1_S2_Treatm!G2*Weighting!N7+TUM_db1_S2_Treatm!H2*Weighting!N8+TUM_db1_S2_Treatm!I2*Weighting!N9+TUM_db1_S2_Treatm!J2*Weighting!N10+TUM_db1_S2_Treatm!K2*Weighting!N11+TUM_db1_S2_Treatm!L2*Weighting!N12+TUM_db1_S2_Treatm!M2*Weighting!N13+TUM_db1_S2_Treatm!N2*Weighting!N14+TUM_db1_S2_Treatm!O2*Weighting!N15+TUM_db1_S2_Treatm!P2*Weighting!N16+TUM_db1_S2_Treatm!Q2*Weighting!N17</f>
        <v>1.2890086663496987</v>
      </c>
      <c r="O2" s="6">
        <f>+TUM_db1_S2_Treatm!B2*Weighting!O2+TUM_db1_S2_Treatm!C2*Weighting!O3+TUM_db1_S2_Treatm!D2*Weighting!O4+TUM_db1_S2_Treatm!E2*Weighting!O5+TUM_db1_S2_Treatm!F2*Weighting!O6+TUM_db1_S2_Treatm!G2*Weighting!O7+TUM_db1_S2_Treatm!H2*Weighting!O8+TUM_db1_S2_Treatm!I2*Weighting!O9+TUM_db1_S2_Treatm!J2*Weighting!O10+TUM_db1_S2_Treatm!K2*Weighting!O11+TUM_db1_S2_Treatm!L2*Weighting!O12+TUM_db1_S2_Treatm!M2*Weighting!O13+TUM_db1_S2_Treatm!N2*Weighting!O14+TUM_db1_S2_Treatm!O2*Weighting!O15+TUM_db1_S2_Treatm!P2*Weighting!O16+TUM_db1_S2_Treatm!Q2*Weighting!O17</f>
        <v>0.30962303084621839</v>
      </c>
      <c r="P2" s="6">
        <f>+TUM_db1_S2_Treatm!B2*Weighting!P2+TUM_db1_S2_Treatm!C2*Weighting!P3+TUM_db1_S2_Treatm!D2*Weighting!P4+TUM_db1_S2_Treatm!E2*Weighting!P5+TUM_db1_S2_Treatm!F2*Weighting!P6+TUM_db1_S2_Treatm!G2*Weighting!P7+TUM_db1_S2_Treatm!H2*Weighting!P8+TUM_db1_S2_Treatm!I2*Weighting!P9+TUM_db1_S2_Treatm!J2*Weighting!P10+TUM_db1_S2_Treatm!K2*Weighting!P11+TUM_db1_S2_Treatm!L2*Weighting!P12+TUM_db1_S2_Treatm!M2*Weighting!P13+TUM_db1_S2_Treatm!N2*Weighting!P14+TUM_db1_S2_Treatm!O2*Weighting!P15+TUM_db1_S2_Treatm!P2*Weighting!P16+TUM_db1_S2_Treatm!Q2*Weighting!P17</f>
        <v>0.2439524484839691</v>
      </c>
      <c r="Q2" s="6">
        <f>+TUM_db1_S2_Treatm!B2*Weighting!Q2+TUM_db1_S2_Treatm!C2*Weighting!Q3+TUM_db1_S2_Treatm!D2*Weighting!Q4+TUM_db1_S2_Treatm!E2*Weighting!Q5+TUM_db1_S2_Treatm!F2*Weighting!Q6+TUM_db1_S2_Treatm!G2*Weighting!Q7+TUM_db1_S2_Treatm!H2*Weighting!Q8+TUM_db1_S2_Treatm!I2*Weighting!Q9+TUM_db1_S2_Treatm!J2*Weighting!Q10+TUM_db1_S2_Treatm!K2*Weighting!Q11+TUM_db1_S2_Treatm!L2*Weighting!Q12+TUM_db1_S2_Treatm!M2*Weighting!Q13+TUM_db1_S2_Treatm!N2*Weighting!Q14+TUM_db1_S2_Treatm!O2*Weighting!Q15+TUM_db1_S2_Treatm!P2*Weighting!Q16+TUM_db1_S2_Treatm!Q2*Weighting!Q17</f>
        <v>2.2142246395387779E-2</v>
      </c>
      <c r="R2" s="6">
        <f>+TUM_db1_S2_Treatm!B2*Weighting!R2+TUM_db1_S2_Treatm!C2*Weighting!R3+TUM_db1_S2_Treatm!D2*Weighting!R4+TUM_db1_S2_Treatm!E2*Weighting!R5+TUM_db1_S2_Treatm!F2*Weighting!R6+TUM_db1_S2_Treatm!G2*Weighting!R7+TUM_db1_S2_Treatm!H2*Weighting!R8+TUM_db1_S2_Treatm!I2*Weighting!R9+TUM_db1_S2_Treatm!J2*Weighting!R10+TUM_db1_S2_Treatm!K2*Weighting!R11+TUM_db1_S2_Treatm!L2*Weighting!R12+TUM_db1_S2_Treatm!M2*Weighting!R13+TUM_db1_S2_Treatm!N2*Weighting!R14+TUM_db1_S2_Treatm!O2*Weighting!R15+TUM_db1_S2_Treatm!P2*Weighting!R16+TUM_db1_S2_Treatm!Q2*Weighting!R17</f>
        <v>0.20620877099726112</v>
      </c>
      <c r="S2" s="6">
        <f>+TUM_db1_S2_Treatm!B2*Weighting!S2+TUM_db1_S2_Treatm!C2*Weighting!S3+TUM_db1_S2_Treatm!D2*Weighting!S4+TUM_db1_S2_Treatm!E2*Weighting!S5+TUM_db1_S2_Treatm!F2*Weighting!S6+TUM_db1_S2_Treatm!G2*Weighting!S7+TUM_db1_S2_Treatm!H2*Weighting!S8+TUM_db1_S2_Treatm!I2*Weighting!S9+TUM_db1_S2_Treatm!J2*Weighting!S10+TUM_db1_S2_Treatm!K2*Weighting!S11+TUM_db1_S2_Treatm!L2*Weighting!S12+TUM_db1_S2_Treatm!M2*Weighting!S13+TUM_db1_S2_Treatm!N2*Weighting!S14+TUM_db1_S2_Treatm!O2*Weighting!S15+TUM_db1_S2_Treatm!P2*Weighting!S16+TUM_db1_S2_Treatm!Q2*Weighting!S17</f>
        <v>0.14334920666981782</v>
      </c>
      <c r="T2" s="6">
        <f>+TUM_db1_S2_Treatm!B2*Weighting!T2+TUM_db1_S2_Treatm!C2*Weighting!T3+TUM_db1_S2_Treatm!D2*Weighting!T4+TUM_db1_S2_Treatm!E2*Weighting!T5+TUM_db1_S2_Treatm!F2*Weighting!T6+TUM_db1_S2_Treatm!G2*Weighting!T7+TUM_db1_S2_Treatm!H2*Weighting!T8+TUM_db1_S2_Treatm!I2*Weighting!T9+TUM_db1_S2_Treatm!J2*Weighting!T10+TUM_db1_S2_Treatm!K2*Weighting!T11+TUM_db1_S2_Treatm!L2*Weighting!T12+TUM_db1_S2_Treatm!M2*Weighting!T13+TUM_db1_S2_Treatm!N2*Weighting!T14+TUM_db1_S2_Treatm!O2*Weighting!T15+TUM_db1_S2_Treatm!P2*Weighting!T16+TUM_db1_S2_Treatm!Q2*Weighting!T17</f>
        <v>0.15216380474836563</v>
      </c>
      <c r="U2" s="6">
        <f>+TUM_db1_S2_Treatm!B2*Weighting!U2+TUM_db1_S2_Treatm!C2*Weighting!U3+TUM_db1_S2_Treatm!D2*Weighting!U4+TUM_db1_S2_Treatm!E2*Weighting!U5+TUM_db1_S2_Treatm!F2*Weighting!U6+TUM_db1_S2_Treatm!G2*Weighting!U7+TUM_db1_S2_Treatm!H2*Weighting!U8+TUM_db1_S2_Treatm!I2*Weighting!U9+TUM_db1_S2_Treatm!J2*Weighting!U10+TUM_db1_S2_Treatm!K2*Weighting!U11+TUM_db1_S2_Treatm!L2*Weighting!U12+TUM_db1_S2_Treatm!M2*Weighting!U13+TUM_db1_S2_Treatm!N2*Weighting!U14+TUM_db1_S2_Treatm!O2*Weighting!U15+TUM_db1_S2_Treatm!P2*Weighting!U16+TUM_db1_S2_Treatm!Q2*Weighting!U17</f>
        <v>4.6729304409793199E-2</v>
      </c>
      <c r="V2" s="6">
        <f>+TUM_db1_S2_Treatm!B2*Weighting!V2+TUM_db1_S2_Treatm!C2*Weighting!V3+TUM_db1_S2_Treatm!D2*Weighting!V4+TUM_db1_S2_Treatm!E2*Weighting!V5+TUM_db1_S2_Treatm!F2*Weighting!V6+TUM_db1_S2_Treatm!G2*Weighting!V7+TUM_db1_S2_Treatm!H2*Weighting!V8+TUM_db1_S2_Treatm!I2*Weighting!V9+TUM_db1_S2_Treatm!J2*Weighting!V10+TUM_db1_S2_Treatm!K2*Weighting!V11+TUM_db1_S2_Treatm!L2*Weighting!V12+TUM_db1_S2_Treatm!M2*Weighting!V13+TUM_db1_S2_Treatm!N2*Weighting!V14+TUM_db1_S2_Treatm!O2*Weighting!V15+TUM_db1_S2_Treatm!P2*Weighting!V16+TUM_db1_S2_Treatm!Q2*Weighting!V17</f>
        <v>0.10205330067485777</v>
      </c>
      <c r="W2" s="6">
        <f>+TUM_db1_S2_Treatm!B2*Weighting!W2+TUM_db1_S2_Treatm!C2*Weighting!W3+TUM_db1_S2_Treatm!D2*Weighting!W4+TUM_db1_S2_Treatm!E2*Weighting!W5+TUM_db1_S2_Treatm!F2*Weighting!W6+TUM_db1_S2_Treatm!G2*Weighting!W7+TUM_db1_S2_Treatm!H2*Weighting!W8+TUM_db1_S2_Treatm!I2*Weighting!W9+TUM_db1_S2_Treatm!J2*Weighting!W10+TUM_db1_S2_Treatm!K2*Weighting!W11+TUM_db1_S2_Treatm!L2*Weighting!W12+TUM_db1_S2_Treatm!M2*Weighting!W13+TUM_db1_S2_Treatm!N2*Weighting!W14+TUM_db1_S2_Treatm!O2*Weighting!W15+TUM_db1_S2_Treatm!P2*Weighting!W16+TUM_db1_S2_Treatm!Q2*Weighting!W17</f>
        <v>0.22459664383595473</v>
      </c>
      <c r="X2" s="6">
        <f>+TUM_db1_S2_Treatm!B2*Weighting!X2+TUM_db1_S2_Treatm!C2*Weighting!X3+TUM_db1_S2_Treatm!D2*Weighting!X4+TUM_db1_S2_Treatm!E2*Weighting!X5+TUM_db1_S2_Treatm!F2*Weighting!X6+TUM_db1_S2_Treatm!G2*Weighting!X7+TUM_db1_S2_Treatm!H2*Weighting!X8+TUM_db1_S2_Treatm!I2*Weighting!X9+TUM_db1_S2_Treatm!J2*Weighting!X10+TUM_db1_S2_Treatm!K2*Weighting!X11+TUM_db1_S2_Treatm!L2*Weighting!X12+TUM_db1_S2_Treatm!M2*Weighting!X13+TUM_db1_S2_Treatm!N2*Weighting!X14+TUM_db1_S2_Treatm!O2*Weighting!X15+TUM_db1_S2_Treatm!P2*Weighting!X16+TUM_db1_S2_Treatm!Q2*Weighting!X17</f>
        <v>6.190848717048978E-2</v>
      </c>
      <c r="Y2" s="6">
        <f>+TUM_db1_S2_Treatm!B2*Weighting!Y2+TUM_db1_S2_Treatm!C2*Weighting!Y3+TUM_db1_S2_Treatm!D2*Weighting!Y4+TUM_db1_S2_Treatm!E2*Weighting!Y5+TUM_db1_S2_Treatm!F2*Weighting!Y6+TUM_db1_S2_Treatm!G2*Weighting!Y7+TUM_db1_S2_Treatm!H2*Weighting!Y8+TUM_db1_S2_Treatm!I2*Weighting!Y9+TUM_db1_S2_Treatm!J2*Weighting!Y10+TUM_db1_S2_Treatm!K2*Weighting!Y11+TUM_db1_S2_Treatm!L2*Weighting!Y12+TUM_db1_S2_Treatm!M2*Weighting!Y13+TUM_db1_S2_Treatm!N2*Weighting!Y14+TUM_db1_S2_Treatm!O2*Weighting!Y15+TUM_db1_S2_Treatm!P2*Weighting!Y16+TUM_db1_S2_Treatm!Q2*Weighting!Y17</f>
        <v>1.7658393801999642E-2</v>
      </c>
      <c r="Z2" s="6">
        <f>+TUM_db1_S2_Treatm!B2*Weighting!Z2+TUM_db1_S2_Treatm!C2*Weighting!Z3+TUM_db1_S2_Treatm!D2*Weighting!Z4+TUM_db1_S2_Treatm!E2*Weighting!Z5+TUM_db1_S2_Treatm!F2*Weighting!Z6+TUM_db1_S2_Treatm!G2*Weighting!Z7+TUM_db1_S2_Treatm!H2*Weighting!Z8+TUM_db1_S2_Treatm!I2*Weighting!Z9+TUM_db1_S2_Treatm!J2*Weighting!Z10+TUM_db1_S2_Treatm!K2*Weighting!Z11+TUM_db1_S2_Treatm!L2*Weighting!Z12+TUM_db1_S2_Treatm!M2*Weighting!Z13+TUM_db1_S2_Treatm!N2*Weighting!Z14+TUM_db1_S2_Treatm!O2*Weighting!Z15+TUM_db1_S2_Treatm!P2*Weighting!Z16+TUM_db1_S2_Treatm!Q2*Weighting!Z17</f>
        <v>6.3320509941659345E-2</v>
      </c>
      <c r="AA2" s="6">
        <f>+TUM_db1_S2_Treatm!B2*Weighting!AA2+TUM_db1_S2_Treatm!C2*Weighting!AA3+TUM_db1_S2_Treatm!D2*Weighting!AA4+TUM_db1_S2_Treatm!E2*Weighting!AA5+TUM_db1_S2_Treatm!F2*Weighting!AA6+TUM_db1_S2_Treatm!G2*Weighting!AA7+TUM_db1_S2_Treatm!H2*Weighting!AA8+TUM_db1_S2_Treatm!I2*Weighting!AA9+TUM_db1_S2_Treatm!J2*Weighting!AA10+TUM_db1_S2_Treatm!K2*Weighting!AA11+TUM_db1_S2_Treatm!L2*Weighting!AA12+TUM_db1_S2_Treatm!M2*Weighting!AA13+TUM_db1_S2_Treatm!N2*Weighting!AA14+TUM_db1_S2_Treatm!O2*Weighting!AA15+TUM_db1_S2_Treatm!P2*Weighting!AA16+TUM_db1_S2_Treatm!Q2*Weighting!AA17</f>
        <v>0.46213383024720422</v>
      </c>
    </row>
    <row r="3" spans="1:27" x14ac:dyDescent="0.35">
      <c r="A3" s="5" t="s">
        <v>2</v>
      </c>
      <c r="B3" s="6">
        <f ca="1">+TUM_db1_S2_Treatm!B3*Weighting!B2+TUM_db1_S2_Treatm!C3*Weighting!B3+TUM_db1_S2_Treatm!D3*Weighting!B4+TUM_db1_S2_Treatm!E3*Weighting!B5+TUM_db1_S2_Treatm!F3*Weighting!B6+TUM_db1_S2_Treatm!G3*Weighting!B7+TUM_db1_S2_Treatm!H3*Weighting!B8+TUM_db1_S2_Treatm!I3*Weighting!B9+TUM_db1_S2_Treatm!J3*Weighting!B10+TUM_db1_S2_Treatm!K3*Weighting!B11+TUM_db1_S2_Treatm!L3*Weighting!B12+TUM_db1_S2_Treatm!M3*Weighting!B13+TUM_db1_S2_Treatm!N3*Weighting!B14+TUM_db1_S2_Treatm!O3*Weighting!B15+TUM_db1_S2_Treatm!P3*Weighting!B16+TUM_db1_S2_Treatm!Q3*Weighting!B17</f>
        <v>0.17781193336845322</v>
      </c>
      <c r="C3" s="6">
        <f ca="1">+TUM_db1_S2_Treatm!B3*Weighting!C2+TUM_db1_S2_Treatm!C3*Weighting!C3+TUM_db1_S2_Treatm!D3*Weighting!C4+TUM_db1_S2_Treatm!E3*Weighting!C5+TUM_db1_S2_Treatm!F3*Weighting!C6+TUM_db1_S2_Treatm!G3*Weighting!C7+TUM_db1_S2_Treatm!H3*Weighting!C8+TUM_db1_S2_Treatm!I3*Weighting!C9+TUM_db1_S2_Treatm!J3*Weighting!C10+TUM_db1_S2_Treatm!K3*Weighting!C11+TUM_db1_S2_Treatm!L3*Weighting!C12+TUM_db1_S2_Treatm!M3*Weighting!C13+TUM_db1_S2_Treatm!N3*Weighting!C14+TUM_db1_S2_Treatm!O3*Weighting!C15+TUM_db1_S2_Treatm!P3*Weighting!C16+TUM_db1_S2_Treatm!Q3*Weighting!C17</f>
        <v>0.23620349078339614</v>
      </c>
      <c r="D3" s="6">
        <f ca="1">+TUM_db1_S2_Treatm!B3*Weighting!D2+TUM_db1_S2_Treatm!C3*Weighting!D3+TUM_db1_S2_Treatm!D3*Weighting!D4+TUM_db1_S2_Treatm!E3*Weighting!D5+TUM_db1_S2_Treatm!F3*Weighting!D6+TUM_db1_S2_Treatm!G3*Weighting!D7+TUM_db1_S2_Treatm!H3*Weighting!D8+TUM_db1_S2_Treatm!I3*Weighting!D9+TUM_db1_S2_Treatm!J3*Weighting!D10+TUM_db1_S2_Treatm!K3*Weighting!D11+TUM_db1_S2_Treatm!L3*Weighting!D12+TUM_db1_S2_Treatm!M3*Weighting!D13+TUM_db1_S2_Treatm!N3*Weighting!D14+TUM_db1_S2_Treatm!O3*Weighting!D15+TUM_db1_S2_Treatm!P3*Weighting!D16+TUM_db1_S2_Treatm!Q3*Weighting!D17</f>
        <v>0.18010493144088882</v>
      </c>
      <c r="E3" s="6">
        <f ca="1">+TUM_db1_S2_Treatm!B3*Weighting!E2+TUM_db1_S2_Treatm!C3*Weighting!E3+TUM_db1_S2_Treatm!D3*Weighting!E4+TUM_db1_S2_Treatm!E3*Weighting!E5+TUM_db1_S2_Treatm!F3*Weighting!E6+TUM_db1_S2_Treatm!G3*Weighting!E7+TUM_db1_S2_Treatm!H3*Weighting!E8+TUM_db1_S2_Treatm!I3*Weighting!E9+TUM_db1_S2_Treatm!J3*Weighting!E10+TUM_db1_S2_Treatm!K3*Weighting!E11+TUM_db1_S2_Treatm!L3*Weighting!E12+TUM_db1_S2_Treatm!M3*Weighting!E13+TUM_db1_S2_Treatm!N3*Weighting!E14+TUM_db1_S2_Treatm!O3*Weighting!E15+TUM_db1_S2_Treatm!P3*Weighting!E16+TUM_db1_S2_Treatm!Q3*Weighting!E17</f>
        <v>0.20631107669198689</v>
      </c>
      <c r="F3" s="6">
        <f ca="1">+TUM_db1_S2_Treatm!B3*Weighting!F2+TUM_db1_S2_Treatm!C3*Weighting!F3+TUM_db1_S2_Treatm!D3*Weighting!F4+TUM_db1_S2_Treatm!E3*Weighting!F5+TUM_db1_S2_Treatm!F3*Weighting!F6+TUM_db1_S2_Treatm!G3*Weighting!F7+TUM_db1_S2_Treatm!H3*Weighting!F8+TUM_db1_S2_Treatm!I3*Weighting!F9+TUM_db1_S2_Treatm!J3*Weighting!F10+TUM_db1_S2_Treatm!K3*Weighting!F11+TUM_db1_S2_Treatm!L3*Weighting!F12+TUM_db1_S2_Treatm!M3*Weighting!F13+TUM_db1_S2_Treatm!N3*Weighting!F14+TUM_db1_S2_Treatm!O3*Weighting!F15+TUM_db1_S2_Treatm!P3*Weighting!F16+TUM_db1_S2_Treatm!Q3*Weighting!F17</f>
        <v>0.19485911951585511</v>
      </c>
      <c r="G3" s="6">
        <f>+TUM_db1_S2_Treatm!B3*Weighting!G2+TUM_db1_S2_Treatm!C3*Weighting!G3+TUM_db1_S2_Treatm!D3*Weighting!G4+TUM_db1_S2_Treatm!E3*Weighting!G5+TUM_db1_S2_Treatm!F3*Weighting!G6+TUM_db1_S2_Treatm!G3*Weighting!G7+TUM_db1_S2_Treatm!H3*Weighting!G8+TUM_db1_S2_Treatm!I3*Weighting!G9+TUM_db1_S2_Treatm!J3*Weighting!G10+TUM_db1_S2_Treatm!K3*Weighting!G11+TUM_db1_S2_Treatm!L3*Weighting!G12+TUM_db1_S2_Treatm!M3*Weighting!G13+TUM_db1_S2_Treatm!N3*Weighting!G14+TUM_db1_S2_Treatm!O3*Weighting!G15+TUM_db1_S2_Treatm!P3*Weighting!G16+TUM_db1_S2_Treatm!Q3*Weighting!G17</f>
        <v>5.509415779715722E-2</v>
      </c>
      <c r="H3" s="6">
        <f>+TUM_db1_S2_Treatm!B3*Weighting!H2+TUM_db1_S2_Treatm!C3*Weighting!H3+TUM_db1_S2_Treatm!D3*Weighting!H4+TUM_db1_S2_Treatm!E3*Weighting!H5+TUM_db1_S2_Treatm!F3*Weighting!H6+TUM_db1_S2_Treatm!G3*Weighting!H7+TUM_db1_S2_Treatm!H3*Weighting!H8+TUM_db1_S2_Treatm!I3*Weighting!H9+TUM_db1_S2_Treatm!J3*Weighting!H10+TUM_db1_S2_Treatm!K3*Weighting!H11+TUM_db1_S2_Treatm!L3*Weighting!H12+TUM_db1_S2_Treatm!M3*Weighting!H13+TUM_db1_S2_Treatm!N3*Weighting!H14+TUM_db1_S2_Treatm!O3*Weighting!H15+TUM_db1_S2_Treatm!P3*Weighting!H16+TUM_db1_S2_Treatm!Q3*Weighting!H17</f>
        <v>0.10366991445710816</v>
      </c>
      <c r="I3" s="6">
        <f>+TUM_db1_S2_Treatm!B3*Weighting!I2+TUM_db1_S2_Treatm!C3*Weighting!I3+TUM_db1_S2_Treatm!D3*Weighting!I4+TUM_db1_S2_Treatm!E3*Weighting!I5+TUM_db1_S2_Treatm!F3*Weighting!I6+TUM_db1_S2_Treatm!G3*Weighting!I7+TUM_db1_S2_Treatm!H3*Weighting!I8+TUM_db1_S2_Treatm!I3*Weighting!I9+TUM_db1_S2_Treatm!J3*Weighting!I10+TUM_db1_S2_Treatm!K3*Weighting!I11+TUM_db1_S2_Treatm!L3*Weighting!I12+TUM_db1_S2_Treatm!M3*Weighting!I13+TUM_db1_S2_Treatm!N3*Weighting!I14+TUM_db1_S2_Treatm!O3*Weighting!I15+TUM_db1_S2_Treatm!P3*Weighting!I16+TUM_db1_S2_Treatm!Q3*Weighting!I17</f>
        <v>5.6671132287207202E-2</v>
      </c>
      <c r="J3" s="6">
        <f>+TUM_db1_S2_Treatm!B3*Weighting!J2+TUM_db1_S2_Treatm!C3*Weighting!J3+TUM_db1_S2_Treatm!D3*Weighting!J4+TUM_db1_S2_Treatm!E3*Weighting!J5+TUM_db1_S2_Treatm!F3*Weighting!J6+TUM_db1_S2_Treatm!G3*Weighting!J7+TUM_db1_S2_Treatm!H3*Weighting!J8+TUM_db1_S2_Treatm!I3*Weighting!J9+TUM_db1_S2_Treatm!J3*Weighting!J10+TUM_db1_S2_Treatm!K3*Weighting!J11+TUM_db1_S2_Treatm!L3*Weighting!J12+TUM_db1_S2_Treatm!M3*Weighting!J13+TUM_db1_S2_Treatm!N3*Weighting!J14+TUM_db1_S2_Treatm!O3*Weighting!J15+TUM_db1_S2_Treatm!P3*Weighting!J16+TUM_db1_S2_Treatm!Q3*Weighting!J17</f>
        <v>0.10129997201653165</v>
      </c>
      <c r="K3" s="6">
        <f>+TUM_db1_S2_Treatm!B3*Weighting!K2+TUM_db1_S2_Treatm!C3*Weighting!K3+TUM_db1_S2_Treatm!D3*Weighting!K4+TUM_db1_S2_Treatm!E3*Weighting!K5+TUM_db1_S2_Treatm!F3*Weighting!K6+TUM_db1_S2_Treatm!G3*Weighting!K7+TUM_db1_S2_Treatm!H3*Weighting!K8+TUM_db1_S2_Treatm!I3*Weighting!K9+TUM_db1_S2_Treatm!J3*Weighting!K10+TUM_db1_S2_Treatm!K3*Weighting!K11+TUM_db1_S2_Treatm!L3*Weighting!K12+TUM_db1_S2_Treatm!M3*Weighting!K13+TUM_db1_S2_Treatm!N3*Weighting!K14+TUM_db1_S2_Treatm!O3*Weighting!K15+TUM_db1_S2_Treatm!P3*Weighting!K16+TUM_db1_S2_Treatm!Q3*Weighting!K17</f>
        <v>6.8926258294232171E-2</v>
      </c>
      <c r="L3" s="6">
        <f>+TUM_db1_S2_Treatm!B3*Weighting!L2+TUM_db1_S2_Treatm!C3*Weighting!L3+TUM_db1_S2_Treatm!D3*Weighting!L4+TUM_db1_S2_Treatm!E3*Weighting!L5+TUM_db1_S2_Treatm!F3*Weighting!L6+TUM_db1_S2_Treatm!G3*Weighting!L7+TUM_db1_S2_Treatm!H3*Weighting!L8+TUM_db1_S2_Treatm!I3*Weighting!L9+TUM_db1_S2_Treatm!J3*Weighting!L10+TUM_db1_S2_Treatm!K3*Weighting!L11+TUM_db1_S2_Treatm!L3*Weighting!L12+TUM_db1_S2_Treatm!M3*Weighting!L13+TUM_db1_S2_Treatm!N3*Weighting!L14+TUM_db1_S2_Treatm!O3*Weighting!L15+TUM_db1_S2_Treatm!P3*Weighting!L16+TUM_db1_S2_Treatm!Q3*Weighting!L17</f>
        <v>0.40475002481045763</v>
      </c>
      <c r="M3" s="6">
        <f>+TUM_db1_S2_Treatm!B3*Weighting!M2+TUM_db1_S2_Treatm!C3*Weighting!M3+TUM_db1_S2_Treatm!D3*Weighting!M4+TUM_db1_S2_Treatm!E3*Weighting!M5+TUM_db1_S2_Treatm!F3*Weighting!M6+TUM_db1_S2_Treatm!G3*Weighting!M7+TUM_db1_S2_Treatm!H3*Weighting!M8+TUM_db1_S2_Treatm!I3*Weighting!M9+TUM_db1_S2_Treatm!J3*Weighting!M10+TUM_db1_S2_Treatm!K3*Weighting!M11+TUM_db1_S2_Treatm!L3*Weighting!M12+TUM_db1_S2_Treatm!M3*Weighting!M13+TUM_db1_S2_Treatm!N3*Weighting!M14+TUM_db1_S2_Treatm!O3*Weighting!M15+TUM_db1_S2_Treatm!P3*Weighting!M16+TUM_db1_S2_Treatm!Q3*Weighting!M17</f>
        <v>1.2920555567956724E-3</v>
      </c>
      <c r="N3" s="6">
        <f>+TUM_db1_S2_Treatm!B3*Weighting!N2+TUM_db1_S2_Treatm!C3*Weighting!N3+TUM_db1_S2_Treatm!D3*Weighting!N4+TUM_db1_S2_Treatm!E3*Weighting!N5+TUM_db1_S2_Treatm!F3*Weighting!N6+TUM_db1_S2_Treatm!G3*Weighting!N7+TUM_db1_S2_Treatm!H3*Weighting!N8+TUM_db1_S2_Treatm!I3*Weighting!N9+TUM_db1_S2_Treatm!J3*Weighting!N10+TUM_db1_S2_Treatm!K3*Weighting!N11+TUM_db1_S2_Treatm!L3*Weighting!N12+TUM_db1_S2_Treatm!M3*Weighting!N13+TUM_db1_S2_Treatm!N3*Weighting!N14+TUM_db1_S2_Treatm!O3*Weighting!N15+TUM_db1_S2_Treatm!P3*Weighting!N16+TUM_db1_S2_Treatm!Q3*Weighting!N17</f>
        <v>0.31302627536713767</v>
      </c>
      <c r="O3" s="6">
        <f>+TUM_db1_S2_Treatm!B3*Weighting!O2+TUM_db1_S2_Treatm!C3*Weighting!O3+TUM_db1_S2_Treatm!D3*Weighting!O4+TUM_db1_S2_Treatm!E3*Weighting!O5+TUM_db1_S2_Treatm!F3*Weighting!O6+TUM_db1_S2_Treatm!G3*Weighting!O7+TUM_db1_S2_Treatm!H3*Weighting!O8+TUM_db1_S2_Treatm!I3*Weighting!O9+TUM_db1_S2_Treatm!J3*Weighting!O10+TUM_db1_S2_Treatm!K3*Weighting!O11+TUM_db1_S2_Treatm!L3*Weighting!O12+TUM_db1_S2_Treatm!M3*Weighting!O13+TUM_db1_S2_Treatm!N3*Weighting!O14+TUM_db1_S2_Treatm!O3*Weighting!O15+TUM_db1_S2_Treatm!P3*Weighting!O16+TUM_db1_S2_Treatm!Q3*Weighting!O17</f>
        <v>2.1713727550455697E-2</v>
      </c>
      <c r="P3" s="6">
        <f>+TUM_db1_S2_Treatm!B3*Weighting!P2+TUM_db1_S2_Treatm!C3*Weighting!P3+TUM_db1_S2_Treatm!D3*Weighting!P4+TUM_db1_S2_Treatm!E3*Weighting!P5+TUM_db1_S2_Treatm!F3*Weighting!P6+TUM_db1_S2_Treatm!G3*Weighting!P7+TUM_db1_S2_Treatm!H3*Weighting!P8+TUM_db1_S2_Treatm!I3*Weighting!P9+TUM_db1_S2_Treatm!J3*Weighting!P10+TUM_db1_S2_Treatm!K3*Weighting!P11+TUM_db1_S2_Treatm!L3*Weighting!P12+TUM_db1_S2_Treatm!M3*Weighting!P13+TUM_db1_S2_Treatm!N3*Weighting!P14+TUM_db1_S2_Treatm!O3*Weighting!P15+TUM_db1_S2_Treatm!P3*Weighting!P16+TUM_db1_S2_Treatm!Q3*Weighting!P17</f>
        <v>4.5540944569870921E-3</v>
      </c>
      <c r="Q3" s="6">
        <f>+TUM_db1_S2_Treatm!B3*Weighting!Q2+TUM_db1_S2_Treatm!C3*Weighting!Q3+TUM_db1_S2_Treatm!D3*Weighting!Q4+TUM_db1_S2_Treatm!E3*Weighting!Q5+TUM_db1_S2_Treatm!F3*Weighting!Q6+TUM_db1_S2_Treatm!G3*Weighting!Q7+TUM_db1_S2_Treatm!H3*Weighting!Q8+TUM_db1_S2_Treatm!I3*Weighting!Q9+TUM_db1_S2_Treatm!J3*Weighting!Q10+TUM_db1_S2_Treatm!K3*Weighting!Q11+TUM_db1_S2_Treatm!L3*Weighting!Q12+TUM_db1_S2_Treatm!M3*Weighting!Q13+TUM_db1_S2_Treatm!N3*Weighting!Q14+TUM_db1_S2_Treatm!O3*Weighting!Q15+TUM_db1_S2_Treatm!P3*Weighting!Q16+TUM_db1_S2_Treatm!Q3*Weighting!Q17</f>
        <v>7.938332551372957E-4</v>
      </c>
      <c r="R3" s="6">
        <f>+TUM_db1_S2_Treatm!B3*Weighting!R2+TUM_db1_S2_Treatm!C3*Weighting!R3+TUM_db1_S2_Treatm!D3*Weighting!R4+TUM_db1_S2_Treatm!E3*Weighting!R5+TUM_db1_S2_Treatm!F3*Weighting!R6+TUM_db1_S2_Treatm!G3*Weighting!R7+TUM_db1_S2_Treatm!H3*Weighting!R8+TUM_db1_S2_Treatm!I3*Weighting!R9+TUM_db1_S2_Treatm!J3*Weighting!R10+TUM_db1_S2_Treatm!K3*Weighting!R11+TUM_db1_S2_Treatm!L3*Weighting!R12+TUM_db1_S2_Treatm!M3*Weighting!R13+TUM_db1_S2_Treatm!N3*Weighting!R14+TUM_db1_S2_Treatm!O3*Weighting!R15+TUM_db1_S2_Treatm!P3*Weighting!R16+TUM_db1_S2_Treatm!Q3*Weighting!R17</f>
        <v>-9.7571260996387257E-3</v>
      </c>
      <c r="S3" s="6">
        <f>+TUM_db1_S2_Treatm!B3*Weighting!S2+TUM_db1_S2_Treatm!C3*Weighting!S3+TUM_db1_S2_Treatm!D3*Weighting!S4+TUM_db1_S2_Treatm!E3*Weighting!S5+TUM_db1_S2_Treatm!F3*Weighting!S6+TUM_db1_S2_Treatm!G3*Weighting!S7+TUM_db1_S2_Treatm!H3*Weighting!S8+TUM_db1_S2_Treatm!I3*Weighting!S9+TUM_db1_S2_Treatm!J3*Weighting!S10+TUM_db1_S2_Treatm!K3*Weighting!S11+TUM_db1_S2_Treatm!L3*Weighting!S12+TUM_db1_S2_Treatm!M3*Weighting!S13+TUM_db1_S2_Treatm!N3*Weighting!S14+TUM_db1_S2_Treatm!O3*Weighting!S15+TUM_db1_S2_Treatm!P3*Weighting!S16+TUM_db1_S2_Treatm!Q3*Weighting!S17</f>
        <v>-5.804146972862162E-4</v>
      </c>
      <c r="T3" s="6">
        <f>+TUM_db1_S2_Treatm!B3*Weighting!T2+TUM_db1_S2_Treatm!C3*Weighting!T3+TUM_db1_S2_Treatm!D3*Weighting!T4+TUM_db1_S2_Treatm!E3*Weighting!T5+TUM_db1_S2_Treatm!F3*Weighting!T6+TUM_db1_S2_Treatm!G3*Weighting!T7+TUM_db1_S2_Treatm!H3*Weighting!T8+TUM_db1_S2_Treatm!I3*Weighting!T9+TUM_db1_S2_Treatm!J3*Weighting!T10+TUM_db1_S2_Treatm!K3*Weighting!T11+TUM_db1_S2_Treatm!L3*Weighting!T12+TUM_db1_S2_Treatm!M3*Weighting!T13+TUM_db1_S2_Treatm!N3*Weighting!T14+TUM_db1_S2_Treatm!O3*Weighting!T15+TUM_db1_S2_Treatm!P3*Weighting!T16+TUM_db1_S2_Treatm!Q3*Weighting!T17</f>
        <v>-9.9431396764129015E-3</v>
      </c>
      <c r="U3" s="6">
        <f>+TUM_db1_S2_Treatm!B3*Weighting!U2+TUM_db1_S2_Treatm!C3*Weighting!U3+TUM_db1_S2_Treatm!D3*Weighting!U4+TUM_db1_S2_Treatm!E3*Weighting!U5+TUM_db1_S2_Treatm!F3*Weighting!U6+TUM_db1_S2_Treatm!G3*Weighting!U7+TUM_db1_S2_Treatm!H3*Weighting!U8+TUM_db1_S2_Treatm!I3*Weighting!U9+TUM_db1_S2_Treatm!J3*Weighting!U10+TUM_db1_S2_Treatm!K3*Weighting!U11+TUM_db1_S2_Treatm!L3*Weighting!U12+TUM_db1_S2_Treatm!M3*Weighting!U13+TUM_db1_S2_Treatm!N3*Weighting!U14+TUM_db1_S2_Treatm!O3*Weighting!U15+TUM_db1_S2_Treatm!P3*Weighting!U16+TUM_db1_S2_Treatm!Q3*Weighting!U17</f>
        <v>2.6623289971859788E-2</v>
      </c>
      <c r="V3" s="6">
        <f>+TUM_db1_S2_Treatm!B3*Weighting!V2+TUM_db1_S2_Treatm!C3*Weighting!V3+TUM_db1_S2_Treatm!D3*Weighting!V4+TUM_db1_S2_Treatm!E3*Weighting!V5+TUM_db1_S2_Treatm!F3*Weighting!V6+TUM_db1_S2_Treatm!G3*Weighting!V7+TUM_db1_S2_Treatm!H3*Weighting!V8+TUM_db1_S2_Treatm!I3*Weighting!V9+TUM_db1_S2_Treatm!J3*Weighting!V10+TUM_db1_S2_Treatm!K3*Weighting!V11+TUM_db1_S2_Treatm!L3*Weighting!V12+TUM_db1_S2_Treatm!M3*Weighting!V13+TUM_db1_S2_Treatm!N3*Weighting!V14+TUM_db1_S2_Treatm!O3*Weighting!V15+TUM_db1_S2_Treatm!P3*Weighting!V16+TUM_db1_S2_Treatm!Q3*Weighting!V17</f>
        <v>-5.8236503343280406E-3</v>
      </c>
      <c r="W3" s="6">
        <f>+TUM_db1_S2_Treatm!B3*Weighting!W2+TUM_db1_S2_Treatm!C3*Weighting!W3+TUM_db1_S2_Treatm!D3*Weighting!W4+TUM_db1_S2_Treatm!E3*Weighting!W5+TUM_db1_S2_Treatm!F3*Weighting!W6+TUM_db1_S2_Treatm!G3*Weighting!W7+TUM_db1_S2_Treatm!H3*Weighting!W8+TUM_db1_S2_Treatm!I3*Weighting!W9+TUM_db1_S2_Treatm!J3*Weighting!W10+TUM_db1_S2_Treatm!K3*Weighting!W11+TUM_db1_S2_Treatm!L3*Weighting!W12+TUM_db1_S2_Treatm!M3*Weighting!W13+TUM_db1_S2_Treatm!N3*Weighting!W14+TUM_db1_S2_Treatm!O3*Weighting!W15+TUM_db1_S2_Treatm!P3*Weighting!W16+TUM_db1_S2_Treatm!Q3*Weighting!W17</f>
        <v>4.5090804676466301E-3</v>
      </c>
      <c r="X3" s="6">
        <f>+TUM_db1_S2_Treatm!B3*Weighting!X2+TUM_db1_S2_Treatm!C3*Weighting!X3+TUM_db1_S2_Treatm!D3*Weighting!X4+TUM_db1_S2_Treatm!E3*Weighting!X5+TUM_db1_S2_Treatm!F3*Weighting!X6+TUM_db1_S2_Treatm!G3*Weighting!X7+TUM_db1_S2_Treatm!H3*Weighting!X8+TUM_db1_S2_Treatm!I3*Weighting!X9+TUM_db1_S2_Treatm!J3*Weighting!X10+TUM_db1_S2_Treatm!K3*Weighting!X11+TUM_db1_S2_Treatm!L3*Weighting!X12+TUM_db1_S2_Treatm!M3*Weighting!X13+TUM_db1_S2_Treatm!N3*Weighting!X14+TUM_db1_S2_Treatm!O3*Weighting!X15+TUM_db1_S2_Treatm!P3*Weighting!X16+TUM_db1_S2_Treatm!Q3*Weighting!X17</f>
        <v>-1.7431095920356901E-4</v>
      </c>
      <c r="Y3" s="6">
        <f>+TUM_db1_S2_Treatm!B3*Weighting!Y2+TUM_db1_S2_Treatm!C3*Weighting!Y3+TUM_db1_S2_Treatm!D3*Weighting!Y4+TUM_db1_S2_Treatm!E3*Weighting!Y5+TUM_db1_S2_Treatm!F3*Weighting!Y6+TUM_db1_S2_Treatm!G3*Weighting!Y7+TUM_db1_S2_Treatm!H3*Weighting!Y8+TUM_db1_S2_Treatm!I3*Weighting!Y9+TUM_db1_S2_Treatm!J3*Weighting!Y10+TUM_db1_S2_Treatm!K3*Weighting!Y11+TUM_db1_S2_Treatm!L3*Weighting!Y12+TUM_db1_S2_Treatm!M3*Weighting!Y13+TUM_db1_S2_Treatm!N3*Weighting!Y14+TUM_db1_S2_Treatm!O3*Weighting!Y15+TUM_db1_S2_Treatm!P3*Weighting!Y16+TUM_db1_S2_Treatm!Q3*Weighting!Y17</f>
        <v>6.0560184111764538E-3</v>
      </c>
      <c r="Z3" s="6">
        <f>+TUM_db1_S2_Treatm!B3*Weighting!Z2+TUM_db1_S2_Treatm!C3*Weighting!Z3+TUM_db1_S2_Treatm!D3*Weighting!Z4+TUM_db1_S2_Treatm!E3*Weighting!Z5+TUM_db1_S2_Treatm!F3*Weighting!Z6+TUM_db1_S2_Treatm!G3*Weighting!Z7+TUM_db1_S2_Treatm!H3*Weighting!Z8+TUM_db1_S2_Treatm!I3*Weighting!Z9+TUM_db1_S2_Treatm!J3*Weighting!Z10+TUM_db1_S2_Treatm!K3*Weighting!Z11+TUM_db1_S2_Treatm!L3*Weighting!Z12+TUM_db1_S2_Treatm!M3*Weighting!Z13+TUM_db1_S2_Treatm!N3*Weighting!Z14+TUM_db1_S2_Treatm!O3*Weighting!Z15+TUM_db1_S2_Treatm!P3*Weighting!Z16+TUM_db1_S2_Treatm!Q3*Weighting!Z17</f>
        <v>1.2241721632656176E-2</v>
      </c>
      <c r="AA3" s="6">
        <f>+TUM_db1_S2_Treatm!B3*Weighting!AA2+TUM_db1_S2_Treatm!C3*Weighting!AA3+TUM_db1_S2_Treatm!D3*Weighting!AA4+TUM_db1_S2_Treatm!E3*Weighting!AA5+TUM_db1_S2_Treatm!F3*Weighting!AA6+TUM_db1_S2_Treatm!G3*Weighting!AA7+TUM_db1_S2_Treatm!H3*Weighting!AA8+TUM_db1_S2_Treatm!I3*Weighting!AA9+TUM_db1_S2_Treatm!J3*Weighting!AA10+TUM_db1_S2_Treatm!K3*Weighting!AA11+TUM_db1_S2_Treatm!L3*Weighting!AA12+TUM_db1_S2_Treatm!M3*Weighting!AA13+TUM_db1_S2_Treatm!N3*Weighting!AA14+TUM_db1_S2_Treatm!O3*Weighting!AA15+TUM_db1_S2_Treatm!P3*Weighting!AA16+TUM_db1_S2_Treatm!Q3*Weighting!AA17</f>
        <v>0.11222504504107517</v>
      </c>
    </row>
    <row r="4" spans="1:27" x14ac:dyDescent="0.35">
      <c r="A4" s="5" t="s">
        <v>3</v>
      </c>
      <c r="B4" s="6">
        <f ca="1">+TUM_db1_S2_Treatm!B4*Weighting!B2+TUM_db1_S2_Treatm!C4*Weighting!B3+TUM_db1_S2_Treatm!D4*Weighting!B4+TUM_db1_S2_Treatm!E4*Weighting!B5+TUM_db1_S2_Treatm!F4*Weighting!B6+TUM_db1_S2_Treatm!G4*Weighting!B7+TUM_db1_S2_Treatm!H4*Weighting!B8+TUM_db1_S2_Treatm!I4*Weighting!B9+TUM_db1_S2_Treatm!J4*Weighting!B10+TUM_db1_S2_Treatm!K4*Weighting!B11+TUM_db1_S2_Treatm!L4*Weighting!B12+TUM_db1_S2_Treatm!M4*Weighting!B13+TUM_db1_S2_Treatm!N4*Weighting!B14+TUM_db1_S2_Treatm!O4*Weighting!B15+TUM_db1_S2_Treatm!P4*Weighting!B16+TUM_db1_S2_Treatm!Q4*Weighting!B17</f>
        <v>0.16815190246804587</v>
      </c>
      <c r="C4" s="6">
        <f ca="1">+TUM_db1_S2_Treatm!B4*Weighting!C2+TUM_db1_S2_Treatm!C4*Weighting!C3+TUM_db1_S2_Treatm!D4*Weighting!C4+TUM_db1_S2_Treatm!E4*Weighting!C5+TUM_db1_S2_Treatm!F4*Weighting!C6+TUM_db1_S2_Treatm!G4*Weighting!C7+TUM_db1_S2_Treatm!H4*Weighting!C8+TUM_db1_S2_Treatm!I4*Weighting!C9+TUM_db1_S2_Treatm!J4*Weighting!C10+TUM_db1_S2_Treatm!K4*Weighting!C11+TUM_db1_S2_Treatm!L4*Weighting!C12+TUM_db1_S2_Treatm!M4*Weighting!C13+TUM_db1_S2_Treatm!N4*Weighting!C14+TUM_db1_S2_Treatm!O4*Weighting!C15+TUM_db1_S2_Treatm!P4*Weighting!C16+TUM_db1_S2_Treatm!Q4*Weighting!C17</f>
        <v>0.11591838138928501</v>
      </c>
      <c r="D4" s="6">
        <f ca="1">+TUM_db1_S2_Treatm!B4*Weighting!D2+TUM_db1_S2_Treatm!C4*Weighting!D3+TUM_db1_S2_Treatm!D4*Weighting!D4+TUM_db1_S2_Treatm!E4*Weighting!D5+TUM_db1_S2_Treatm!F4*Weighting!D6+TUM_db1_S2_Treatm!G4*Weighting!D7+TUM_db1_S2_Treatm!H4*Weighting!D8+TUM_db1_S2_Treatm!I4*Weighting!D9+TUM_db1_S2_Treatm!J4*Weighting!D10+TUM_db1_S2_Treatm!K4*Weighting!D11+TUM_db1_S2_Treatm!L4*Weighting!D12+TUM_db1_S2_Treatm!M4*Weighting!D13+TUM_db1_S2_Treatm!N4*Weighting!D14+TUM_db1_S2_Treatm!O4*Weighting!D15+TUM_db1_S2_Treatm!P4*Weighting!D16+TUM_db1_S2_Treatm!Q4*Weighting!D17</f>
        <v>0.16787554593631279</v>
      </c>
      <c r="E4" s="6">
        <f ca="1">+TUM_db1_S2_Treatm!B4*Weighting!E2+TUM_db1_S2_Treatm!C4*Weighting!E3+TUM_db1_S2_Treatm!D4*Weighting!E4+TUM_db1_S2_Treatm!E4*Weighting!E5+TUM_db1_S2_Treatm!F4*Weighting!E6+TUM_db1_S2_Treatm!G4*Weighting!E7+TUM_db1_S2_Treatm!H4*Weighting!E8+TUM_db1_S2_Treatm!I4*Weighting!E9+TUM_db1_S2_Treatm!J4*Weighting!E10+TUM_db1_S2_Treatm!K4*Weighting!E11+TUM_db1_S2_Treatm!L4*Weighting!E12+TUM_db1_S2_Treatm!M4*Weighting!E13+TUM_db1_S2_Treatm!N4*Weighting!E14+TUM_db1_S2_Treatm!O4*Weighting!E15+TUM_db1_S2_Treatm!P4*Weighting!E16+TUM_db1_S2_Treatm!Q4*Weighting!E17</f>
        <v>9.1197580229607556E-2</v>
      </c>
      <c r="F4" s="6">
        <f ca="1">+TUM_db1_S2_Treatm!B4*Weighting!F2+TUM_db1_S2_Treatm!C4*Weighting!F3+TUM_db1_S2_Treatm!D4*Weighting!F4+TUM_db1_S2_Treatm!E4*Weighting!F5+TUM_db1_S2_Treatm!F4*Weighting!F6+TUM_db1_S2_Treatm!G4*Weighting!F7+TUM_db1_S2_Treatm!H4*Weighting!F8+TUM_db1_S2_Treatm!I4*Weighting!F9+TUM_db1_S2_Treatm!J4*Weighting!F10+TUM_db1_S2_Treatm!K4*Weighting!F11+TUM_db1_S2_Treatm!L4*Weighting!F12+TUM_db1_S2_Treatm!M4*Weighting!F13+TUM_db1_S2_Treatm!N4*Weighting!F14+TUM_db1_S2_Treatm!O4*Weighting!F15+TUM_db1_S2_Treatm!P4*Weighting!F16+TUM_db1_S2_Treatm!Q4*Weighting!F17</f>
        <v>0.14489911365745176</v>
      </c>
      <c r="G4" s="6">
        <f>+TUM_db1_S2_Treatm!B4*Weighting!G2+TUM_db1_S2_Treatm!C4*Weighting!G3+TUM_db1_S2_Treatm!D4*Weighting!G4+TUM_db1_S2_Treatm!E4*Weighting!G5+TUM_db1_S2_Treatm!F4*Weighting!G6+TUM_db1_S2_Treatm!G4*Weighting!G7+TUM_db1_S2_Treatm!H4*Weighting!G8+TUM_db1_S2_Treatm!I4*Weighting!G9+TUM_db1_S2_Treatm!J4*Weighting!G10+TUM_db1_S2_Treatm!K4*Weighting!G11+TUM_db1_S2_Treatm!L4*Weighting!G12+TUM_db1_S2_Treatm!M4*Weighting!G13+TUM_db1_S2_Treatm!N4*Weighting!G14+TUM_db1_S2_Treatm!O4*Weighting!G15+TUM_db1_S2_Treatm!P4*Weighting!G16+TUM_db1_S2_Treatm!Q4*Weighting!G17</f>
        <v>7.4746310003123151E-2</v>
      </c>
      <c r="H4" s="6">
        <f>+TUM_db1_S2_Treatm!B4*Weighting!H2+TUM_db1_S2_Treatm!C4*Weighting!H3+TUM_db1_S2_Treatm!D4*Weighting!H4+TUM_db1_S2_Treatm!E4*Weighting!H5+TUM_db1_S2_Treatm!F4*Weighting!H6+TUM_db1_S2_Treatm!G4*Weighting!H7+TUM_db1_S2_Treatm!H4*Weighting!H8+TUM_db1_S2_Treatm!I4*Weighting!H9+TUM_db1_S2_Treatm!J4*Weighting!H10+TUM_db1_S2_Treatm!K4*Weighting!H11+TUM_db1_S2_Treatm!L4*Weighting!H12+TUM_db1_S2_Treatm!M4*Weighting!H13+TUM_db1_S2_Treatm!N4*Weighting!H14+TUM_db1_S2_Treatm!O4*Weighting!H15+TUM_db1_S2_Treatm!P4*Weighting!H16+TUM_db1_S2_Treatm!Q4*Weighting!H17</f>
        <v>7.0853999618173319E-2</v>
      </c>
      <c r="I4" s="6">
        <f>+TUM_db1_S2_Treatm!B4*Weighting!I2+TUM_db1_S2_Treatm!C4*Weighting!I3+TUM_db1_S2_Treatm!D4*Weighting!I4+TUM_db1_S2_Treatm!E4*Weighting!I5+TUM_db1_S2_Treatm!F4*Weighting!I6+TUM_db1_S2_Treatm!G4*Weighting!I7+TUM_db1_S2_Treatm!H4*Weighting!I8+TUM_db1_S2_Treatm!I4*Weighting!I9+TUM_db1_S2_Treatm!J4*Weighting!I10+TUM_db1_S2_Treatm!K4*Weighting!I11+TUM_db1_S2_Treatm!L4*Weighting!I12+TUM_db1_S2_Treatm!M4*Weighting!I13+TUM_db1_S2_Treatm!N4*Weighting!I14+TUM_db1_S2_Treatm!O4*Weighting!I15+TUM_db1_S2_Treatm!P4*Weighting!I16+TUM_db1_S2_Treatm!Q4*Weighting!I17</f>
        <v>7.6104860169972643E-2</v>
      </c>
      <c r="J4" s="6">
        <f>+TUM_db1_S2_Treatm!B4*Weighting!J2+TUM_db1_S2_Treatm!C4*Weighting!J3+TUM_db1_S2_Treatm!D4*Weighting!J4+TUM_db1_S2_Treatm!E4*Weighting!J5+TUM_db1_S2_Treatm!F4*Weighting!J6+TUM_db1_S2_Treatm!G4*Weighting!J7+TUM_db1_S2_Treatm!H4*Weighting!J8+TUM_db1_S2_Treatm!I4*Weighting!J9+TUM_db1_S2_Treatm!J4*Weighting!J10+TUM_db1_S2_Treatm!K4*Weighting!J11+TUM_db1_S2_Treatm!L4*Weighting!J12+TUM_db1_S2_Treatm!M4*Weighting!J13+TUM_db1_S2_Treatm!N4*Weighting!J14+TUM_db1_S2_Treatm!O4*Weighting!J15+TUM_db1_S2_Treatm!P4*Weighting!J16+TUM_db1_S2_Treatm!Q4*Weighting!J17</f>
        <v>8.0700544327025406E-2</v>
      </c>
      <c r="K4" s="6">
        <f>+TUM_db1_S2_Treatm!B4*Weighting!K2+TUM_db1_S2_Treatm!C4*Weighting!K3+TUM_db1_S2_Treatm!D4*Weighting!K4+TUM_db1_S2_Treatm!E4*Weighting!K5+TUM_db1_S2_Treatm!F4*Weighting!K6+TUM_db1_S2_Treatm!G4*Weighting!K7+TUM_db1_S2_Treatm!H4*Weighting!K8+TUM_db1_S2_Treatm!I4*Weighting!K9+TUM_db1_S2_Treatm!J4*Weighting!K10+TUM_db1_S2_Treatm!K4*Weighting!K11+TUM_db1_S2_Treatm!L4*Weighting!K12+TUM_db1_S2_Treatm!M4*Weighting!K13+TUM_db1_S2_Treatm!N4*Weighting!K14+TUM_db1_S2_Treatm!O4*Weighting!K15+TUM_db1_S2_Treatm!P4*Weighting!K16+TUM_db1_S2_Treatm!Q4*Weighting!K17</f>
        <v>7.1228694660923339E-2</v>
      </c>
      <c r="L4" s="6">
        <f>+TUM_db1_S2_Treatm!B4*Weighting!L2+TUM_db1_S2_Treatm!C4*Weighting!L3+TUM_db1_S2_Treatm!D4*Weighting!L4+TUM_db1_S2_Treatm!E4*Weighting!L5+TUM_db1_S2_Treatm!F4*Weighting!L6+TUM_db1_S2_Treatm!G4*Weighting!L7+TUM_db1_S2_Treatm!H4*Weighting!L8+TUM_db1_S2_Treatm!I4*Weighting!L9+TUM_db1_S2_Treatm!J4*Weighting!L10+TUM_db1_S2_Treatm!K4*Weighting!L11+TUM_db1_S2_Treatm!L4*Weighting!L12+TUM_db1_S2_Treatm!M4*Weighting!L13+TUM_db1_S2_Treatm!N4*Weighting!L14+TUM_db1_S2_Treatm!O4*Weighting!L15+TUM_db1_S2_Treatm!P4*Weighting!L16+TUM_db1_S2_Treatm!Q4*Weighting!L17</f>
        <v>9.1004393298831351E-2</v>
      </c>
      <c r="M4" s="6">
        <f>+TUM_db1_S2_Treatm!B4*Weighting!M2+TUM_db1_S2_Treatm!C4*Weighting!M3+TUM_db1_S2_Treatm!D4*Weighting!M4+TUM_db1_S2_Treatm!E4*Weighting!M5+TUM_db1_S2_Treatm!F4*Weighting!M6+TUM_db1_S2_Treatm!G4*Weighting!M7+TUM_db1_S2_Treatm!H4*Weighting!M8+TUM_db1_S2_Treatm!I4*Weighting!M9+TUM_db1_S2_Treatm!J4*Weighting!M10+TUM_db1_S2_Treatm!K4*Weighting!M11+TUM_db1_S2_Treatm!L4*Weighting!M12+TUM_db1_S2_Treatm!M4*Weighting!M13+TUM_db1_S2_Treatm!N4*Weighting!M14+TUM_db1_S2_Treatm!O4*Weighting!M15+TUM_db1_S2_Treatm!P4*Weighting!M16+TUM_db1_S2_Treatm!Q4*Weighting!M17</f>
        <v>5.1471566222214054E-3</v>
      </c>
      <c r="N4" s="6">
        <f>+TUM_db1_S2_Treatm!B4*Weighting!N2+TUM_db1_S2_Treatm!C4*Weighting!N3+TUM_db1_S2_Treatm!D4*Weighting!N4+TUM_db1_S2_Treatm!E4*Weighting!N5+TUM_db1_S2_Treatm!F4*Weighting!N6+TUM_db1_S2_Treatm!G4*Weighting!N7+TUM_db1_S2_Treatm!H4*Weighting!N8+TUM_db1_S2_Treatm!I4*Weighting!N9+TUM_db1_S2_Treatm!J4*Weighting!N10+TUM_db1_S2_Treatm!K4*Weighting!N11+TUM_db1_S2_Treatm!L4*Weighting!N12+TUM_db1_S2_Treatm!M4*Weighting!N13+TUM_db1_S2_Treatm!N4*Weighting!N14+TUM_db1_S2_Treatm!O4*Weighting!N15+TUM_db1_S2_Treatm!P4*Weighting!N16+TUM_db1_S2_Treatm!Q4*Weighting!N17</f>
        <v>0.32239490222933553</v>
      </c>
      <c r="O4" s="6">
        <f>+TUM_db1_S2_Treatm!B4*Weighting!O2+TUM_db1_S2_Treatm!C4*Weighting!O3+TUM_db1_S2_Treatm!D4*Weighting!O4+TUM_db1_S2_Treatm!E4*Weighting!O5+TUM_db1_S2_Treatm!F4*Weighting!O6+TUM_db1_S2_Treatm!G4*Weighting!O7+TUM_db1_S2_Treatm!H4*Weighting!O8+TUM_db1_S2_Treatm!I4*Weighting!O9+TUM_db1_S2_Treatm!J4*Weighting!O10+TUM_db1_S2_Treatm!K4*Weighting!O11+TUM_db1_S2_Treatm!L4*Weighting!O12+TUM_db1_S2_Treatm!M4*Weighting!O13+TUM_db1_S2_Treatm!N4*Weighting!O14+TUM_db1_S2_Treatm!O4*Weighting!O15+TUM_db1_S2_Treatm!P4*Weighting!O16+TUM_db1_S2_Treatm!Q4*Weighting!O17</f>
        <v>0.13902205284108324</v>
      </c>
      <c r="P4" s="6">
        <f>+TUM_db1_S2_Treatm!B4*Weighting!P2+TUM_db1_S2_Treatm!C4*Weighting!P3+TUM_db1_S2_Treatm!D4*Weighting!P4+TUM_db1_S2_Treatm!E4*Weighting!P5+TUM_db1_S2_Treatm!F4*Weighting!P6+TUM_db1_S2_Treatm!G4*Weighting!P7+TUM_db1_S2_Treatm!H4*Weighting!P8+TUM_db1_S2_Treatm!I4*Weighting!P9+TUM_db1_S2_Treatm!J4*Weighting!P10+TUM_db1_S2_Treatm!K4*Weighting!P11+TUM_db1_S2_Treatm!L4*Weighting!P12+TUM_db1_S2_Treatm!M4*Weighting!P13+TUM_db1_S2_Treatm!N4*Weighting!P14+TUM_db1_S2_Treatm!O4*Weighting!P15+TUM_db1_S2_Treatm!P4*Weighting!P16+TUM_db1_S2_Treatm!Q4*Weighting!P17</f>
        <v>9.5123267021182026E-2</v>
      </c>
      <c r="Q4" s="6">
        <f>+TUM_db1_S2_Treatm!B4*Weighting!Q2+TUM_db1_S2_Treatm!C4*Weighting!Q3+TUM_db1_S2_Treatm!D4*Weighting!Q4+TUM_db1_S2_Treatm!E4*Weighting!Q5+TUM_db1_S2_Treatm!F4*Weighting!Q6+TUM_db1_S2_Treatm!G4*Weighting!Q7+TUM_db1_S2_Treatm!H4*Weighting!Q8+TUM_db1_S2_Treatm!I4*Weighting!Q9+TUM_db1_S2_Treatm!J4*Weighting!Q10+TUM_db1_S2_Treatm!K4*Weighting!Q11+TUM_db1_S2_Treatm!L4*Weighting!Q12+TUM_db1_S2_Treatm!M4*Weighting!Q13+TUM_db1_S2_Treatm!N4*Weighting!Q14+TUM_db1_S2_Treatm!O4*Weighting!Q15+TUM_db1_S2_Treatm!P4*Weighting!Q16+TUM_db1_S2_Treatm!Q4*Weighting!Q17</f>
        <v>8.5821217470831521E-3</v>
      </c>
      <c r="R4" s="6">
        <f>+TUM_db1_S2_Treatm!B4*Weighting!R2+TUM_db1_S2_Treatm!C4*Weighting!R3+TUM_db1_S2_Treatm!D4*Weighting!R4+TUM_db1_S2_Treatm!E4*Weighting!R5+TUM_db1_S2_Treatm!F4*Weighting!R6+TUM_db1_S2_Treatm!G4*Weighting!R7+TUM_db1_S2_Treatm!H4*Weighting!R8+TUM_db1_S2_Treatm!I4*Weighting!R9+TUM_db1_S2_Treatm!J4*Weighting!R10+TUM_db1_S2_Treatm!K4*Weighting!R11+TUM_db1_S2_Treatm!L4*Weighting!R12+TUM_db1_S2_Treatm!M4*Weighting!R13+TUM_db1_S2_Treatm!N4*Weighting!R14+TUM_db1_S2_Treatm!O4*Weighting!R15+TUM_db1_S2_Treatm!P4*Weighting!R16+TUM_db1_S2_Treatm!Q4*Weighting!R17</f>
        <v>8.1920880409180927E-2</v>
      </c>
      <c r="S4" s="6">
        <f>+TUM_db1_S2_Treatm!B4*Weighting!S2+TUM_db1_S2_Treatm!C4*Weighting!S3+TUM_db1_S2_Treatm!D4*Weighting!S4+TUM_db1_S2_Treatm!E4*Weighting!S5+TUM_db1_S2_Treatm!F4*Weighting!S6+TUM_db1_S2_Treatm!G4*Weighting!S7+TUM_db1_S2_Treatm!H4*Weighting!S8+TUM_db1_S2_Treatm!I4*Weighting!S9+TUM_db1_S2_Treatm!J4*Weighting!S10+TUM_db1_S2_Treatm!K4*Weighting!S11+TUM_db1_S2_Treatm!L4*Weighting!S12+TUM_db1_S2_Treatm!M4*Weighting!S13+TUM_db1_S2_Treatm!N4*Weighting!S14+TUM_db1_S2_Treatm!O4*Weighting!S15+TUM_db1_S2_Treatm!P4*Weighting!S16+TUM_db1_S2_Treatm!Q4*Weighting!S17</f>
        <v>5.3390705064238368E-2</v>
      </c>
      <c r="T4" s="6">
        <f>+TUM_db1_S2_Treatm!B4*Weighting!T2+TUM_db1_S2_Treatm!C4*Weighting!T3+TUM_db1_S2_Treatm!D4*Weighting!T4+TUM_db1_S2_Treatm!E4*Weighting!T5+TUM_db1_S2_Treatm!F4*Weighting!T6+TUM_db1_S2_Treatm!G4*Weighting!T7+TUM_db1_S2_Treatm!H4*Weighting!T8+TUM_db1_S2_Treatm!I4*Weighting!T9+TUM_db1_S2_Treatm!J4*Weighting!T10+TUM_db1_S2_Treatm!K4*Weighting!T11+TUM_db1_S2_Treatm!L4*Weighting!T12+TUM_db1_S2_Treatm!M4*Weighting!T13+TUM_db1_S2_Treatm!N4*Weighting!T14+TUM_db1_S2_Treatm!O4*Weighting!T15+TUM_db1_S2_Treatm!P4*Weighting!T16+TUM_db1_S2_Treatm!Q4*Weighting!T17</f>
        <v>5.9887504064966179E-2</v>
      </c>
      <c r="U4" s="6">
        <f>+TUM_db1_S2_Treatm!B4*Weighting!U2+TUM_db1_S2_Treatm!C4*Weighting!U3+TUM_db1_S2_Treatm!D4*Weighting!U4+TUM_db1_S2_Treatm!E4*Weighting!U5+TUM_db1_S2_Treatm!F4*Weighting!U6+TUM_db1_S2_Treatm!G4*Weighting!U7+TUM_db1_S2_Treatm!H4*Weighting!U8+TUM_db1_S2_Treatm!I4*Weighting!U9+TUM_db1_S2_Treatm!J4*Weighting!U10+TUM_db1_S2_Treatm!K4*Weighting!U11+TUM_db1_S2_Treatm!L4*Weighting!U12+TUM_db1_S2_Treatm!M4*Weighting!U13+TUM_db1_S2_Treatm!N4*Weighting!U14+TUM_db1_S2_Treatm!O4*Weighting!U15+TUM_db1_S2_Treatm!P4*Weighting!U16+TUM_db1_S2_Treatm!Q4*Weighting!U17</f>
        <v>6.7889432529100692E-3</v>
      </c>
      <c r="V4" s="6">
        <f>+TUM_db1_S2_Treatm!B4*Weighting!V2+TUM_db1_S2_Treatm!C4*Weighting!V3+TUM_db1_S2_Treatm!D4*Weighting!V4+TUM_db1_S2_Treatm!E4*Weighting!V5+TUM_db1_S2_Treatm!F4*Weighting!V6+TUM_db1_S2_Treatm!G4*Weighting!V7+TUM_db1_S2_Treatm!H4*Weighting!V8+TUM_db1_S2_Treatm!I4*Weighting!V9+TUM_db1_S2_Treatm!J4*Weighting!V10+TUM_db1_S2_Treatm!K4*Weighting!V11+TUM_db1_S2_Treatm!L4*Weighting!V12+TUM_db1_S2_Treatm!M4*Weighting!V13+TUM_db1_S2_Treatm!N4*Weighting!V14+TUM_db1_S2_Treatm!O4*Weighting!V15+TUM_db1_S2_Treatm!P4*Weighting!V16+TUM_db1_S2_Treatm!Q4*Weighting!V17</f>
        <v>4.0525887589023923E-2</v>
      </c>
      <c r="W4" s="6">
        <f>+TUM_db1_S2_Treatm!B4*Weighting!W2+TUM_db1_S2_Treatm!C4*Weighting!W3+TUM_db1_S2_Treatm!D4*Weighting!W4+TUM_db1_S2_Treatm!E4*Weighting!W5+TUM_db1_S2_Treatm!F4*Weighting!W6+TUM_db1_S2_Treatm!G4*Weighting!W7+TUM_db1_S2_Treatm!H4*Weighting!W8+TUM_db1_S2_Treatm!I4*Weighting!W9+TUM_db1_S2_Treatm!J4*Weighting!W10+TUM_db1_S2_Treatm!K4*Weighting!W11+TUM_db1_S2_Treatm!L4*Weighting!W12+TUM_db1_S2_Treatm!M4*Weighting!W13+TUM_db1_S2_Treatm!N4*Weighting!W14+TUM_db1_S2_Treatm!O4*Weighting!W15+TUM_db1_S2_Treatm!P4*Weighting!W16+TUM_db1_S2_Treatm!Q4*Weighting!W17</f>
        <v>0.10937387260215529</v>
      </c>
      <c r="X4" s="6">
        <f>+TUM_db1_S2_Treatm!B4*Weighting!X2+TUM_db1_S2_Treatm!C4*Weighting!X3+TUM_db1_S2_Treatm!D4*Weighting!X4+TUM_db1_S2_Treatm!E4*Weighting!X5+TUM_db1_S2_Treatm!F4*Weighting!X6+TUM_db1_S2_Treatm!G4*Weighting!X7+TUM_db1_S2_Treatm!H4*Weighting!X8+TUM_db1_S2_Treatm!I4*Weighting!X9+TUM_db1_S2_Treatm!J4*Weighting!X10+TUM_db1_S2_Treatm!K4*Weighting!X11+TUM_db1_S2_Treatm!L4*Weighting!X12+TUM_db1_S2_Treatm!M4*Weighting!X13+TUM_db1_S2_Treatm!N4*Weighting!X14+TUM_db1_S2_Treatm!O4*Weighting!X15+TUM_db1_S2_Treatm!P4*Weighting!X16+TUM_db1_S2_Treatm!Q4*Weighting!X17</f>
        <v>2.5429830237132679E-2</v>
      </c>
      <c r="Y4" s="6">
        <f>+TUM_db1_S2_Treatm!B4*Weighting!Y2+TUM_db1_S2_Treatm!C4*Weighting!Y3+TUM_db1_S2_Treatm!D4*Weighting!Y4+TUM_db1_S2_Treatm!E4*Weighting!Y5+TUM_db1_S2_Treatm!F4*Weighting!Y6+TUM_db1_S2_Treatm!G4*Weighting!Y7+TUM_db1_S2_Treatm!H4*Weighting!Y8+TUM_db1_S2_Treatm!I4*Weighting!Y9+TUM_db1_S2_Treatm!J4*Weighting!Y10+TUM_db1_S2_Treatm!K4*Weighting!Y11+TUM_db1_S2_Treatm!L4*Weighting!Y12+TUM_db1_S2_Treatm!M4*Weighting!Y13+TUM_db1_S2_Treatm!N4*Weighting!Y14+TUM_db1_S2_Treatm!O4*Weighting!Y15+TUM_db1_S2_Treatm!P4*Weighting!Y16+TUM_db1_S2_Treatm!Q4*Weighting!Y17</f>
        <v>4.3764481748151578E-3</v>
      </c>
      <c r="Z4" s="6">
        <f>+TUM_db1_S2_Treatm!B4*Weighting!Z2+TUM_db1_S2_Treatm!C4*Weighting!Z3+TUM_db1_S2_Treatm!D4*Weighting!Z4+TUM_db1_S2_Treatm!E4*Weighting!Z5+TUM_db1_S2_Treatm!F4*Weighting!Z6+TUM_db1_S2_Treatm!G4*Weighting!Z7+TUM_db1_S2_Treatm!H4*Weighting!Z8+TUM_db1_S2_Treatm!I4*Weighting!Z9+TUM_db1_S2_Treatm!J4*Weighting!Z10+TUM_db1_S2_Treatm!K4*Weighting!Z11+TUM_db1_S2_Treatm!L4*Weighting!Z12+TUM_db1_S2_Treatm!M4*Weighting!Z13+TUM_db1_S2_Treatm!N4*Weighting!Z14+TUM_db1_S2_Treatm!O4*Weighting!Z15+TUM_db1_S2_Treatm!P4*Weighting!Z16+TUM_db1_S2_Treatm!Q4*Weighting!Z17</f>
        <v>1.6128497409227897E-2</v>
      </c>
      <c r="AA4" s="6">
        <f>+TUM_db1_S2_Treatm!B4*Weighting!AA2+TUM_db1_S2_Treatm!C4*Weighting!AA3+TUM_db1_S2_Treatm!D4*Weighting!AA4+TUM_db1_S2_Treatm!E4*Weighting!AA5+TUM_db1_S2_Treatm!F4*Weighting!AA6+TUM_db1_S2_Treatm!G4*Weighting!AA7+TUM_db1_S2_Treatm!H4*Weighting!AA8+TUM_db1_S2_Treatm!I4*Weighting!AA9+TUM_db1_S2_Treatm!J4*Weighting!AA10+TUM_db1_S2_Treatm!K4*Weighting!AA11+TUM_db1_S2_Treatm!L4*Weighting!AA12+TUM_db1_S2_Treatm!M4*Weighting!AA13+TUM_db1_S2_Treatm!N4*Weighting!AA14+TUM_db1_S2_Treatm!O4*Weighting!AA15+TUM_db1_S2_Treatm!P4*Weighting!AA16+TUM_db1_S2_Treatm!Q4*Weighting!AA17</f>
        <v>0.13684449748658295</v>
      </c>
    </row>
    <row r="5" spans="1:27" x14ac:dyDescent="0.35">
      <c r="A5" s="5" t="s">
        <v>4</v>
      </c>
      <c r="B5" s="6">
        <f ca="1">+TUM_db1_S2_Treatm!B5*Weighting!B2+TUM_db1_S2_Treatm!C5*Weighting!B3+TUM_db1_S2_Treatm!D5*Weighting!B4+TUM_db1_S2_Treatm!E5*Weighting!B5+TUM_db1_S2_Treatm!F5*Weighting!B6+TUM_db1_S2_Treatm!G5*Weighting!B7+TUM_db1_S2_Treatm!H5*Weighting!B8+TUM_db1_S2_Treatm!I5*Weighting!B9+TUM_db1_S2_Treatm!J5*Weighting!B10+TUM_db1_S2_Treatm!K5*Weighting!B11+TUM_db1_S2_Treatm!L5*Weighting!B12+TUM_db1_S2_Treatm!M5*Weighting!B13+TUM_db1_S2_Treatm!N5*Weighting!B14+TUM_db1_S2_Treatm!O5*Weighting!B15+TUM_db1_S2_Treatm!P5*Weighting!B16+TUM_db1_S2_Treatm!Q5*Weighting!B17</f>
        <v>0.30132202977416384</v>
      </c>
      <c r="C5" s="6">
        <f ca="1">+TUM_db1_S2_Treatm!B5*Weighting!C2+TUM_db1_S2_Treatm!C5*Weighting!C3+TUM_db1_S2_Treatm!D5*Weighting!C4+TUM_db1_S2_Treatm!E5*Weighting!C5+TUM_db1_S2_Treatm!F5*Weighting!C6+TUM_db1_S2_Treatm!G5*Weighting!C7+TUM_db1_S2_Treatm!H5*Weighting!C8+TUM_db1_S2_Treatm!I5*Weighting!C9+TUM_db1_S2_Treatm!J5*Weighting!C10+TUM_db1_S2_Treatm!K5*Weighting!C11+TUM_db1_S2_Treatm!L5*Weighting!C12+TUM_db1_S2_Treatm!M5*Weighting!C13+TUM_db1_S2_Treatm!N5*Weighting!C14+TUM_db1_S2_Treatm!O5*Weighting!C15+TUM_db1_S2_Treatm!P5*Weighting!C16+TUM_db1_S2_Treatm!Q5*Weighting!C17</f>
        <v>0.18443801279317457</v>
      </c>
      <c r="D5" s="6">
        <f ca="1">+TUM_db1_S2_Treatm!B5*Weighting!D2+TUM_db1_S2_Treatm!C5*Weighting!D3+TUM_db1_S2_Treatm!D5*Weighting!D4+TUM_db1_S2_Treatm!E5*Weighting!D5+TUM_db1_S2_Treatm!F5*Weighting!D6+TUM_db1_S2_Treatm!G5*Weighting!D7+TUM_db1_S2_Treatm!H5*Weighting!D8+TUM_db1_S2_Treatm!I5*Weighting!D9+TUM_db1_S2_Treatm!J5*Weighting!D10+TUM_db1_S2_Treatm!K5*Weighting!D11+TUM_db1_S2_Treatm!L5*Weighting!D12+TUM_db1_S2_Treatm!M5*Weighting!D13+TUM_db1_S2_Treatm!N5*Weighting!D14+TUM_db1_S2_Treatm!O5*Weighting!D15+TUM_db1_S2_Treatm!P5*Weighting!D16+TUM_db1_S2_Treatm!Q5*Weighting!D17</f>
        <v>0.30202374702448376</v>
      </c>
      <c r="E5" s="6">
        <f ca="1">+TUM_db1_S2_Treatm!B5*Weighting!E2+TUM_db1_S2_Treatm!C5*Weighting!E3+TUM_db1_S2_Treatm!D5*Weighting!E4+TUM_db1_S2_Treatm!E5*Weighting!E5+TUM_db1_S2_Treatm!F5*Weighting!E6+TUM_db1_S2_Treatm!G5*Weighting!E7+TUM_db1_S2_Treatm!H5*Weighting!E8+TUM_db1_S2_Treatm!I5*Weighting!E9+TUM_db1_S2_Treatm!J5*Weighting!E10+TUM_db1_S2_Treatm!K5*Weighting!E11+TUM_db1_S2_Treatm!L5*Weighting!E12+TUM_db1_S2_Treatm!M5*Weighting!E13+TUM_db1_S2_Treatm!N5*Weighting!E14+TUM_db1_S2_Treatm!O5*Weighting!E15+TUM_db1_S2_Treatm!P5*Weighting!E16+TUM_db1_S2_Treatm!Q5*Weighting!E17</f>
        <v>0.12410633103262599</v>
      </c>
      <c r="F5" s="6">
        <f ca="1">+TUM_db1_S2_Treatm!B5*Weighting!F2+TUM_db1_S2_Treatm!C5*Weighting!F3+TUM_db1_S2_Treatm!D5*Weighting!F4+TUM_db1_S2_Treatm!E5*Weighting!F5+TUM_db1_S2_Treatm!F5*Weighting!F6+TUM_db1_S2_Treatm!G5*Weighting!F7+TUM_db1_S2_Treatm!H5*Weighting!F8+TUM_db1_S2_Treatm!I5*Weighting!F9+TUM_db1_S2_Treatm!J5*Weighting!F10+TUM_db1_S2_Treatm!K5*Weighting!F11+TUM_db1_S2_Treatm!L5*Weighting!F12+TUM_db1_S2_Treatm!M5*Weighting!F13+TUM_db1_S2_Treatm!N5*Weighting!F14+TUM_db1_S2_Treatm!O5*Weighting!F15+TUM_db1_S2_Treatm!P5*Weighting!F16+TUM_db1_S2_Treatm!Q5*Weighting!F17</f>
        <v>0.25139580637052927</v>
      </c>
      <c r="G5" s="6">
        <f>+TUM_db1_S2_Treatm!B5*Weighting!G2+TUM_db1_S2_Treatm!C5*Weighting!G3+TUM_db1_S2_Treatm!D5*Weighting!G4+TUM_db1_S2_Treatm!E5*Weighting!G5+TUM_db1_S2_Treatm!F5*Weighting!G6+TUM_db1_S2_Treatm!G5*Weighting!G7+TUM_db1_S2_Treatm!H5*Weighting!G8+TUM_db1_S2_Treatm!I5*Weighting!G9+TUM_db1_S2_Treatm!J5*Weighting!G10+TUM_db1_S2_Treatm!K5*Weighting!G11+TUM_db1_S2_Treatm!L5*Weighting!G12+TUM_db1_S2_Treatm!M5*Weighting!G13+TUM_db1_S2_Treatm!N5*Weighting!G14+TUM_db1_S2_Treatm!O5*Weighting!G15+TUM_db1_S2_Treatm!P5*Weighting!G16+TUM_db1_S2_Treatm!Q5*Weighting!G17</f>
        <v>0.11918694853274781</v>
      </c>
      <c r="H5" s="6">
        <f>+TUM_db1_S2_Treatm!B5*Weighting!H2+TUM_db1_S2_Treatm!C5*Weighting!H3+TUM_db1_S2_Treatm!D5*Weighting!H4+TUM_db1_S2_Treatm!E5*Weighting!H5+TUM_db1_S2_Treatm!F5*Weighting!H6+TUM_db1_S2_Treatm!G5*Weighting!H7+TUM_db1_S2_Treatm!H5*Weighting!H8+TUM_db1_S2_Treatm!I5*Weighting!H9+TUM_db1_S2_Treatm!J5*Weighting!H10+TUM_db1_S2_Treatm!K5*Weighting!H11+TUM_db1_S2_Treatm!L5*Weighting!H12+TUM_db1_S2_Treatm!M5*Weighting!H13+TUM_db1_S2_Treatm!N5*Weighting!H14+TUM_db1_S2_Treatm!O5*Weighting!H15+TUM_db1_S2_Treatm!P5*Weighting!H16+TUM_db1_S2_Treatm!Q5*Weighting!H17</f>
        <v>0.10669353468290962</v>
      </c>
      <c r="I5" s="6">
        <f>+TUM_db1_S2_Treatm!B5*Weighting!I2+TUM_db1_S2_Treatm!C5*Weighting!I3+TUM_db1_S2_Treatm!D5*Weighting!I4+TUM_db1_S2_Treatm!E5*Weighting!I5+TUM_db1_S2_Treatm!F5*Weighting!I6+TUM_db1_S2_Treatm!G5*Weighting!I7+TUM_db1_S2_Treatm!H5*Weighting!I8+TUM_db1_S2_Treatm!I5*Weighting!I9+TUM_db1_S2_Treatm!J5*Weighting!I10+TUM_db1_S2_Treatm!K5*Weighting!I11+TUM_db1_S2_Treatm!L5*Weighting!I12+TUM_db1_S2_Treatm!M5*Weighting!I13+TUM_db1_S2_Treatm!N5*Weighting!I14+TUM_db1_S2_Treatm!O5*Weighting!I15+TUM_db1_S2_Treatm!P5*Weighting!I16+TUM_db1_S2_Treatm!Q5*Weighting!I17</f>
        <v>0.12219492746302245</v>
      </c>
      <c r="J5" s="6">
        <f>+TUM_db1_S2_Treatm!B5*Weighting!J2+TUM_db1_S2_Treatm!C5*Weighting!J3+TUM_db1_S2_Treatm!D5*Weighting!J4+TUM_db1_S2_Treatm!E5*Weighting!J5+TUM_db1_S2_Treatm!F5*Weighting!J6+TUM_db1_S2_Treatm!G5*Weighting!J7+TUM_db1_S2_Treatm!H5*Weighting!J8+TUM_db1_S2_Treatm!I5*Weighting!J9+TUM_db1_S2_Treatm!J5*Weighting!J10+TUM_db1_S2_Treatm!K5*Weighting!J11+TUM_db1_S2_Treatm!L5*Weighting!J12+TUM_db1_S2_Treatm!M5*Weighting!J13+TUM_db1_S2_Treatm!N5*Weighting!J14+TUM_db1_S2_Treatm!O5*Weighting!J15+TUM_db1_S2_Treatm!P5*Weighting!J16+TUM_db1_S2_Treatm!Q5*Weighting!J17</f>
        <v>0.11037836620724474</v>
      </c>
      <c r="K5" s="6">
        <f>+TUM_db1_S2_Treatm!B5*Weighting!K2+TUM_db1_S2_Treatm!C5*Weighting!K3+TUM_db1_S2_Treatm!D5*Weighting!K4+TUM_db1_S2_Treatm!E5*Weighting!K5+TUM_db1_S2_Treatm!F5*Weighting!K6+TUM_db1_S2_Treatm!G5*Weighting!K7+TUM_db1_S2_Treatm!H5*Weighting!K8+TUM_db1_S2_Treatm!I5*Weighting!K9+TUM_db1_S2_Treatm!J5*Weighting!K10+TUM_db1_S2_Treatm!K5*Weighting!K11+TUM_db1_S2_Treatm!L5*Weighting!K12+TUM_db1_S2_Treatm!M5*Weighting!K13+TUM_db1_S2_Treatm!N5*Weighting!K14+TUM_db1_S2_Treatm!O5*Weighting!K15+TUM_db1_S2_Treatm!P5*Weighting!K16+TUM_db1_S2_Treatm!Q5*Weighting!K17</f>
        <v>0.1122969172349378</v>
      </c>
      <c r="L5" s="6">
        <f>+TUM_db1_S2_Treatm!B5*Weighting!L2+TUM_db1_S2_Treatm!C5*Weighting!L3+TUM_db1_S2_Treatm!D5*Weighting!L4+TUM_db1_S2_Treatm!E5*Weighting!L5+TUM_db1_S2_Treatm!F5*Weighting!L6+TUM_db1_S2_Treatm!G5*Weighting!L7+TUM_db1_S2_Treatm!H5*Weighting!L8+TUM_db1_S2_Treatm!I5*Weighting!L9+TUM_db1_S2_Treatm!J5*Weighting!L10+TUM_db1_S2_Treatm!K5*Weighting!L11+TUM_db1_S2_Treatm!L5*Weighting!L12+TUM_db1_S2_Treatm!M5*Weighting!L13+TUM_db1_S2_Treatm!N5*Weighting!L14+TUM_db1_S2_Treatm!O5*Weighting!L15+TUM_db1_S2_Treatm!P5*Weighting!L16+TUM_db1_S2_Treatm!Q5*Weighting!L17</f>
        <v>0.12977385308214856</v>
      </c>
      <c r="M5" s="6">
        <f>+TUM_db1_S2_Treatm!B5*Weighting!M2+TUM_db1_S2_Treatm!C5*Weighting!M3+TUM_db1_S2_Treatm!D5*Weighting!M4+TUM_db1_S2_Treatm!E5*Weighting!M5+TUM_db1_S2_Treatm!F5*Weighting!M6+TUM_db1_S2_Treatm!G5*Weighting!M7+TUM_db1_S2_Treatm!H5*Weighting!M8+TUM_db1_S2_Treatm!I5*Weighting!M9+TUM_db1_S2_Treatm!J5*Weighting!M10+TUM_db1_S2_Treatm!K5*Weighting!M11+TUM_db1_S2_Treatm!L5*Weighting!M12+TUM_db1_S2_Treatm!M5*Weighting!M13+TUM_db1_S2_Treatm!N5*Weighting!M14+TUM_db1_S2_Treatm!O5*Weighting!M15+TUM_db1_S2_Treatm!P5*Weighting!M16+TUM_db1_S2_Treatm!Q5*Weighting!M17</f>
        <v>7.6225333853189563E-3</v>
      </c>
      <c r="N5" s="6">
        <f>+TUM_db1_S2_Treatm!B5*Weighting!N2+TUM_db1_S2_Treatm!C5*Weighting!N3+TUM_db1_S2_Treatm!D5*Weighting!N4+TUM_db1_S2_Treatm!E5*Weighting!N5+TUM_db1_S2_Treatm!F5*Weighting!N6+TUM_db1_S2_Treatm!G5*Weighting!N7+TUM_db1_S2_Treatm!H5*Weighting!N8+TUM_db1_S2_Treatm!I5*Weighting!N9+TUM_db1_S2_Treatm!J5*Weighting!N10+TUM_db1_S2_Treatm!K5*Weighting!N11+TUM_db1_S2_Treatm!L5*Weighting!N12+TUM_db1_S2_Treatm!M5*Weighting!N13+TUM_db1_S2_Treatm!N5*Weighting!N14+TUM_db1_S2_Treatm!O5*Weighting!N15+TUM_db1_S2_Treatm!P5*Weighting!N16+TUM_db1_S2_Treatm!Q5*Weighting!N17</f>
        <v>0.65358748875322537</v>
      </c>
      <c r="O5" s="6">
        <f>+TUM_db1_S2_Treatm!B5*Weighting!O2+TUM_db1_S2_Treatm!C5*Weighting!O3+TUM_db1_S2_Treatm!D5*Weighting!O4+TUM_db1_S2_Treatm!E5*Weighting!O5+TUM_db1_S2_Treatm!F5*Weighting!O6+TUM_db1_S2_Treatm!G5*Weighting!O7+TUM_db1_S2_Treatm!H5*Weighting!O8+TUM_db1_S2_Treatm!I5*Weighting!O9+TUM_db1_S2_Treatm!J5*Weighting!O10+TUM_db1_S2_Treatm!K5*Weighting!O11+TUM_db1_S2_Treatm!L5*Weighting!O12+TUM_db1_S2_Treatm!M5*Weighting!O13+TUM_db1_S2_Treatm!N5*Weighting!O14+TUM_db1_S2_Treatm!O5*Weighting!O15+TUM_db1_S2_Treatm!P5*Weighting!O16+TUM_db1_S2_Treatm!Q5*Weighting!O17</f>
        <v>0.14888725045467946</v>
      </c>
      <c r="P5" s="6">
        <f>+TUM_db1_S2_Treatm!B5*Weighting!P2+TUM_db1_S2_Treatm!C5*Weighting!P3+TUM_db1_S2_Treatm!D5*Weighting!P4+TUM_db1_S2_Treatm!E5*Weighting!P5+TUM_db1_S2_Treatm!F5*Weighting!P6+TUM_db1_S2_Treatm!G5*Weighting!P7+TUM_db1_S2_Treatm!H5*Weighting!P8+TUM_db1_S2_Treatm!I5*Weighting!P9+TUM_db1_S2_Treatm!J5*Weighting!P10+TUM_db1_S2_Treatm!K5*Weighting!P11+TUM_db1_S2_Treatm!L5*Weighting!P12+TUM_db1_S2_Treatm!M5*Weighting!P13+TUM_db1_S2_Treatm!N5*Weighting!P14+TUM_db1_S2_Treatm!O5*Weighting!P15+TUM_db1_S2_Treatm!P5*Weighting!P16+TUM_db1_S2_Treatm!Q5*Weighting!P17</f>
        <v>0.14427508700579994</v>
      </c>
      <c r="Q5" s="6">
        <f>+TUM_db1_S2_Treatm!B5*Weighting!Q2+TUM_db1_S2_Treatm!C5*Weighting!Q3+TUM_db1_S2_Treatm!D5*Weighting!Q4+TUM_db1_S2_Treatm!E5*Weighting!Q5+TUM_db1_S2_Treatm!F5*Weighting!Q6+TUM_db1_S2_Treatm!G5*Weighting!Q7+TUM_db1_S2_Treatm!H5*Weighting!Q8+TUM_db1_S2_Treatm!I5*Weighting!Q9+TUM_db1_S2_Treatm!J5*Weighting!Q10+TUM_db1_S2_Treatm!K5*Weighting!Q11+TUM_db1_S2_Treatm!L5*Weighting!Q12+TUM_db1_S2_Treatm!M5*Weighting!Q13+TUM_db1_S2_Treatm!N5*Weighting!Q14+TUM_db1_S2_Treatm!O5*Weighting!Q15+TUM_db1_S2_Treatm!P5*Weighting!Q16+TUM_db1_S2_Treatm!Q5*Weighting!Q17</f>
        <v>1.2766291393167328E-2</v>
      </c>
      <c r="R5" s="6">
        <f>+TUM_db1_S2_Treatm!B5*Weighting!R2+TUM_db1_S2_Treatm!C5*Weighting!R3+TUM_db1_S2_Treatm!D5*Weighting!R4+TUM_db1_S2_Treatm!E5*Weighting!R5+TUM_db1_S2_Treatm!F5*Weighting!R6+TUM_db1_S2_Treatm!G5*Weighting!R7+TUM_db1_S2_Treatm!H5*Weighting!R8+TUM_db1_S2_Treatm!I5*Weighting!R9+TUM_db1_S2_Treatm!J5*Weighting!R10+TUM_db1_S2_Treatm!K5*Weighting!R11+TUM_db1_S2_Treatm!L5*Weighting!R12+TUM_db1_S2_Treatm!M5*Weighting!R13+TUM_db1_S2_Treatm!N5*Weighting!R14+TUM_db1_S2_Treatm!O5*Weighting!R15+TUM_db1_S2_Treatm!P5*Weighting!R16+TUM_db1_S2_Treatm!Q5*Weighting!R17</f>
        <v>0.1340450166877189</v>
      </c>
      <c r="S5" s="6">
        <f>+TUM_db1_S2_Treatm!B5*Weighting!S2+TUM_db1_S2_Treatm!C5*Weighting!S3+TUM_db1_S2_Treatm!D5*Weighting!S4+TUM_db1_S2_Treatm!E5*Weighting!S5+TUM_db1_S2_Treatm!F5*Weighting!S6+TUM_db1_S2_Treatm!G5*Weighting!S7+TUM_db1_S2_Treatm!H5*Weighting!S8+TUM_db1_S2_Treatm!I5*Weighting!S9+TUM_db1_S2_Treatm!J5*Weighting!S10+TUM_db1_S2_Treatm!K5*Weighting!S11+TUM_db1_S2_Treatm!L5*Weighting!S12+TUM_db1_S2_Treatm!M5*Weighting!S13+TUM_db1_S2_Treatm!N5*Weighting!S14+TUM_db1_S2_Treatm!O5*Weighting!S15+TUM_db1_S2_Treatm!P5*Weighting!S16+TUM_db1_S2_Treatm!Q5*Weighting!S17</f>
        <v>9.0538916302865646E-2</v>
      </c>
      <c r="T5" s="6">
        <f>+TUM_db1_S2_Treatm!B5*Weighting!T2+TUM_db1_S2_Treatm!C5*Weighting!T3+TUM_db1_S2_Treatm!D5*Weighting!T4+TUM_db1_S2_Treatm!E5*Weighting!T5+TUM_db1_S2_Treatm!F5*Weighting!T6+TUM_db1_S2_Treatm!G5*Weighting!T7+TUM_db1_S2_Treatm!H5*Weighting!T8+TUM_db1_S2_Treatm!I5*Weighting!T9+TUM_db1_S2_Treatm!J5*Weighting!T10+TUM_db1_S2_Treatm!K5*Weighting!T11+TUM_db1_S2_Treatm!L5*Weighting!T12+TUM_db1_S2_Treatm!M5*Weighting!T13+TUM_db1_S2_Treatm!N5*Weighting!T14+TUM_db1_S2_Treatm!O5*Weighting!T15+TUM_db1_S2_Treatm!P5*Weighting!T16+TUM_db1_S2_Treatm!Q5*Weighting!T17</f>
        <v>0.10221944035981237</v>
      </c>
      <c r="U5" s="6">
        <f>+TUM_db1_S2_Treatm!B5*Weighting!U2+TUM_db1_S2_Treatm!C5*Weighting!U3+TUM_db1_S2_Treatm!D5*Weighting!U4+TUM_db1_S2_Treatm!E5*Weighting!U5+TUM_db1_S2_Treatm!F5*Weighting!U6+TUM_db1_S2_Treatm!G5*Weighting!U7+TUM_db1_S2_Treatm!H5*Weighting!U8+TUM_db1_S2_Treatm!I5*Weighting!U9+TUM_db1_S2_Treatm!J5*Weighting!U10+TUM_db1_S2_Treatm!K5*Weighting!U11+TUM_db1_S2_Treatm!L5*Weighting!U12+TUM_db1_S2_Treatm!M5*Weighting!U13+TUM_db1_S2_Treatm!N5*Weighting!U14+TUM_db1_S2_Treatm!O5*Weighting!U15+TUM_db1_S2_Treatm!P5*Weighting!U16+TUM_db1_S2_Treatm!Q5*Weighting!U17</f>
        <v>1.3317071185023347E-2</v>
      </c>
      <c r="V5" s="6">
        <f>+TUM_db1_S2_Treatm!B5*Weighting!V2+TUM_db1_S2_Treatm!C5*Weighting!V3+TUM_db1_S2_Treatm!D5*Weighting!V4+TUM_db1_S2_Treatm!E5*Weighting!V5+TUM_db1_S2_Treatm!F5*Weighting!V6+TUM_db1_S2_Treatm!G5*Weighting!V7+TUM_db1_S2_Treatm!H5*Weighting!V8+TUM_db1_S2_Treatm!I5*Weighting!V9+TUM_db1_S2_Treatm!J5*Weighting!V10+TUM_db1_S2_Treatm!K5*Weighting!V11+TUM_db1_S2_Treatm!L5*Weighting!V12+TUM_db1_S2_Treatm!M5*Weighting!V13+TUM_db1_S2_Treatm!N5*Weighting!V14+TUM_db1_S2_Treatm!O5*Weighting!V15+TUM_db1_S2_Treatm!P5*Weighting!V16+TUM_db1_S2_Treatm!Q5*Weighting!V17</f>
        <v>6.735106342016188E-2</v>
      </c>
      <c r="W5" s="6">
        <f>+TUM_db1_S2_Treatm!B5*Weighting!W2+TUM_db1_S2_Treatm!C5*Weighting!W3+TUM_db1_S2_Treatm!D5*Weighting!W4+TUM_db1_S2_Treatm!E5*Weighting!W5+TUM_db1_S2_Treatm!F5*Weighting!W6+TUM_db1_S2_Treatm!G5*Weighting!W7+TUM_db1_S2_Treatm!H5*Weighting!W8+TUM_db1_S2_Treatm!I5*Weighting!W9+TUM_db1_S2_Treatm!J5*Weighting!W10+TUM_db1_S2_Treatm!K5*Weighting!W11+TUM_db1_S2_Treatm!L5*Weighting!W12+TUM_db1_S2_Treatm!M5*Weighting!W13+TUM_db1_S2_Treatm!N5*Weighting!W14+TUM_db1_S2_Treatm!O5*Weighting!W15+TUM_db1_S2_Treatm!P5*Weighting!W16+TUM_db1_S2_Treatm!Q5*Weighting!W17</f>
        <v>0.1107136907661528</v>
      </c>
      <c r="X5" s="6">
        <f>+TUM_db1_S2_Treatm!B5*Weighting!X2+TUM_db1_S2_Treatm!C5*Weighting!X3+TUM_db1_S2_Treatm!D5*Weighting!X4+TUM_db1_S2_Treatm!E5*Weighting!X5+TUM_db1_S2_Treatm!F5*Weighting!X6+TUM_db1_S2_Treatm!G5*Weighting!X7+TUM_db1_S2_Treatm!H5*Weighting!X8+TUM_db1_S2_Treatm!I5*Weighting!X9+TUM_db1_S2_Treatm!J5*Weighting!X10+TUM_db1_S2_Treatm!K5*Weighting!X11+TUM_db1_S2_Treatm!L5*Weighting!X12+TUM_db1_S2_Treatm!M5*Weighting!X13+TUM_db1_S2_Treatm!N5*Weighting!X14+TUM_db1_S2_Treatm!O5*Weighting!X15+TUM_db1_S2_Treatm!P5*Weighting!X16+TUM_db1_S2_Treatm!Q5*Weighting!X17</f>
        <v>3.6652967892560666E-2</v>
      </c>
      <c r="Y5" s="6">
        <f>+TUM_db1_S2_Treatm!B5*Weighting!Y2+TUM_db1_S2_Treatm!C5*Weighting!Y3+TUM_db1_S2_Treatm!D5*Weighting!Y4+TUM_db1_S2_Treatm!E5*Weighting!Y5+TUM_db1_S2_Treatm!F5*Weighting!Y6+TUM_db1_S2_Treatm!G5*Weighting!Y7+TUM_db1_S2_Treatm!H5*Weighting!Y8+TUM_db1_S2_Treatm!I5*Weighting!Y9+TUM_db1_S2_Treatm!J5*Weighting!Y10+TUM_db1_S2_Treatm!K5*Weighting!Y11+TUM_db1_S2_Treatm!L5*Weighting!Y12+TUM_db1_S2_Treatm!M5*Weighting!Y13+TUM_db1_S2_Treatm!N5*Weighting!Y14+TUM_db1_S2_Treatm!O5*Weighting!Y15+TUM_db1_S2_Treatm!P5*Weighting!Y16+TUM_db1_S2_Treatm!Q5*Weighting!Y17</f>
        <v>7.2259272160080301E-3</v>
      </c>
      <c r="Z5" s="6">
        <f>+TUM_db1_S2_Treatm!B5*Weighting!Z2+TUM_db1_S2_Treatm!C5*Weighting!Z3+TUM_db1_S2_Treatm!D5*Weighting!Z4+TUM_db1_S2_Treatm!E5*Weighting!Z5+TUM_db1_S2_Treatm!F5*Weighting!Z6+TUM_db1_S2_Treatm!G5*Weighting!Z7+TUM_db1_S2_Treatm!H5*Weighting!Z8+TUM_db1_S2_Treatm!I5*Weighting!Z9+TUM_db1_S2_Treatm!J5*Weighting!Z10+TUM_db1_S2_Treatm!K5*Weighting!Z11+TUM_db1_S2_Treatm!L5*Weighting!Z12+TUM_db1_S2_Treatm!M5*Weighting!Z13+TUM_db1_S2_Treatm!N5*Weighting!Z14+TUM_db1_S2_Treatm!O5*Weighting!Z15+TUM_db1_S2_Treatm!P5*Weighting!Z16+TUM_db1_S2_Treatm!Q5*Weighting!Z17</f>
        <v>3.495029089977527E-2</v>
      </c>
      <c r="AA5" s="6">
        <f>+TUM_db1_S2_Treatm!B5*Weighting!AA2+TUM_db1_S2_Treatm!C5*Weighting!AA3+TUM_db1_S2_Treatm!D5*Weighting!AA4+TUM_db1_S2_Treatm!E5*Weighting!AA5+TUM_db1_S2_Treatm!F5*Weighting!AA6+TUM_db1_S2_Treatm!G5*Weighting!AA7+TUM_db1_S2_Treatm!H5*Weighting!AA8+TUM_db1_S2_Treatm!I5*Weighting!AA9+TUM_db1_S2_Treatm!J5*Weighting!AA10+TUM_db1_S2_Treatm!K5*Weighting!AA11+TUM_db1_S2_Treatm!L5*Weighting!AA12+TUM_db1_S2_Treatm!M5*Weighting!AA13+TUM_db1_S2_Treatm!N5*Weighting!AA14+TUM_db1_S2_Treatm!O5*Weighting!AA15+TUM_db1_S2_Treatm!P5*Weighting!AA16+TUM_db1_S2_Treatm!Q5*Weighting!AA17</f>
        <v>0.21306428771954608</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b1_S2_Util!B2*Weighting!B2+TUM_db1_S2_Util!C2*Weighting!B3+TUM_db1_S2_Util!D2*Weighting!B4+TUM_db1_S2_Util!E2*Weighting!B5+TUM_db1_S2_Util!F2*Weighting!B6+TUM_db1_S2_Util!G2*Weighting!B7+TUM_db1_S2_Util!H2*Weighting!B8+TUM_db1_S2_Util!I2*Weighting!B9+TUM_db1_S2_Util!J2*Weighting!B10+TUM_db1_S2_Util!K2*Weighting!B11+TUM_db1_S2_Util!L2*Weighting!B12+TUM_db1_S2_Util!M2*Weighting!B13+TUM_db1_S2_Util!N2*Weighting!B14+TUM_db1_S2_Util!O2*Weighting!B15+TUM_db1_S2_Util!P2*Weighting!B16+TUM_db1_S2_Util!Q2*Weighting!B17</f>
        <v>-0.16194880122247612</v>
      </c>
      <c r="C2" s="6">
        <f ca="1">+TUM_db1_S2_Util!B2*Weighting!C2+TUM_db1_S2_Util!C2*Weighting!C3+TUM_db1_S2_Util!D2*Weighting!C4+TUM_db1_S2_Util!E2*Weighting!C5+TUM_db1_S2_Util!F2*Weighting!C6+TUM_db1_S2_Util!G2*Weighting!C7+TUM_db1_S2_Util!H2*Weighting!C8+TUM_db1_S2_Util!I2*Weighting!C9+TUM_db1_S2_Util!J2*Weighting!C10+TUM_db1_S2_Util!K2*Weighting!C11+TUM_db1_S2_Util!L2*Weighting!C12+TUM_db1_S2_Util!M2*Weighting!C13+TUM_db1_S2_Util!N2*Weighting!C14+TUM_db1_S2_Util!O2*Weighting!C15+TUM_db1_S2_Util!P2*Weighting!C16+TUM_db1_S2_Util!Q2*Weighting!C17</f>
        <v>-0.13900780168752586</v>
      </c>
      <c r="D2" s="6">
        <f ca="1">+TUM_db1_S2_Util!B2*Weighting!D2+TUM_db1_S2_Util!C2*Weighting!D3+TUM_db1_S2_Util!D2*Weighting!D4+TUM_db1_S2_Util!E2*Weighting!D5+TUM_db1_S2_Util!F2*Weighting!D6+TUM_db1_S2_Util!G2*Weighting!D7+TUM_db1_S2_Util!H2*Weighting!D8+TUM_db1_S2_Util!I2*Weighting!D9+TUM_db1_S2_Util!J2*Weighting!D10+TUM_db1_S2_Util!K2*Weighting!D11+TUM_db1_S2_Util!L2*Weighting!D12+TUM_db1_S2_Util!M2*Weighting!D13+TUM_db1_S2_Util!N2*Weighting!D14+TUM_db1_S2_Util!O2*Weighting!D15+TUM_db1_S2_Util!P2*Weighting!D16+TUM_db1_S2_Util!Q2*Weighting!D17</f>
        <v>-0.16118885439375005</v>
      </c>
      <c r="E2" s="6">
        <f ca="1">+TUM_db1_S2_Util!B2*Weighting!E2+TUM_db1_S2_Util!C2*Weighting!E3+TUM_db1_S2_Util!D2*Weighting!E4+TUM_db1_S2_Util!E2*Weighting!E5+TUM_db1_S2_Util!F2*Weighting!E6+TUM_db1_S2_Util!G2*Weighting!E7+TUM_db1_S2_Util!H2*Weighting!E8+TUM_db1_S2_Util!I2*Weighting!E9+TUM_db1_S2_Util!J2*Weighting!E10+TUM_db1_S2_Util!K2*Weighting!E11+TUM_db1_S2_Util!L2*Weighting!E12+TUM_db1_S2_Util!M2*Weighting!E13+TUM_db1_S2_Util!N2*Weighting!E14+TUM_db1_S2_Util!O2*Weighting!E15+TUM_db1_S2_Util!P2*Weighting!E16+TUM_db1_S2_Util!Q2*Weighting!E17</f>
        <v>-9.367211377329368E-2</v>
      </c>
      <c r="F2" s="6">
        <f ca="1">+TUM_db1_S2_Util!B2*Weighting!F2+TUM_db1_S2_Util!C2*Weighting!F3+TUM_db1_S2_Util!D2*Weighting!F4+TUM_db1_S2_Util!E2*Weighting!F5+TUM_db1_S2_Util!F2*Weighting!F6+TUM_db1_S2_Util!G2*Weighting!F7+TUM_db1_S2_Util!H2*Weighting!F8+TUM_db1_S2_Util!I2*Weighting!F9+TUM_db1_S2_Util!J2*Weighting!F10+TUM_db1_S2_Util!K2*Weighting!F11+TUM_db1_S2_Util!L2*Weighting!F12+TUM_db1_S2_Util!M2*Weighting!F13+TUM_db1_S2_Util!N2*Weighting!F14+TUM_db1_S2_Util!O2*Weighting!F15+TUM_db1_S2_Util!P2*Weighting!F16+TUM_db1_S2_Util!Q2*Weighting!F17</f>
        <v>-0.14596440953474224</v>
      </c>
      <c r="G2" s="6">
        <f>+TUM_db1_S2_Util!B2*Weighting!G2+TUM_db1_S2_Util!C2*Weighting!G3+TUM_db1_S2_Util!D2*Weighting!G4+TUM_db1_S2_Util!E2*Weighting!G5+TUM_db1_S2_Util!F2*Weighting!G6+TUM_db1_S2_Util!G2*Weighting!G7+TUM_db1_S2_Util!H2*Weighting!G8+TUM_db1_S2_Util!I2*Weighting!G9+TUM_db1_S2_Util!J2*Weighting!G10+TUM_db1_S2_Util!K2*Weighting!G11+TUM_db1_S2_Util!L2*Weighting!G12+TUM_db1_S2_Util!M2*Weighting!G13+TUM_db1_S2_Util!N2*Weighting!G14+TUM_db1_S2_Util!O2*Weighting!G15+TUM_db1_S2_Util!P2*Weighting!G16+TUM_db1_S2_Util!Q2*Weighting!G17</f>
        <v>-6.8793604319371426E-2</v>
      </c>
      <c r="H2" s="6">
        <f>+TUM_db1_S2_Util!B2*Weighting!H2+TUM_db1_S2_Util!C2*Weighting!H3+TUM_db1_S2_Util!D2*Weighting!H4+TUM_db1_S2_Util!E2*Weighting!H5+TUM_db1_S2_Util!F2*Weighting!H6+TUM_db1_S2_Util!G2*Weighting!H7+TUM_db1_S2_Util!H2*Weighting!H8+TUM_db1_S2_Util!I2*Weighting!H9+TUM_db1_S2_Util!J2*Weighting!H10+TUM_db1_S2_Util!K2*Weighting!H11+TUM_db1_S2_Util!L2*Weighting!H12+TUM_db1_S2_Util!M2*Weighting!H13+TUM_db1_S2_Util!N2*Weighting!H14+TUM_db1_S2_Util!O2*Weighting!H15+TUM_db1_S2_Util!P2*Weighting!H16+TUM_db1_S2_Util!Q2*Weighting!H17</f>
        <v>-8.035259150477464E-2</v>
      </c>
      <c r="I2" s="6">
        <f>+TUM_db1_S2_Util!B2*Weighting!I2+TUM_db1_S2_Util!C2*Weighting!I3+TUM_db1_S2_Util!D2*Weighting!I4+TUM_db1_S2_Util!E2*Weighting!I5+TUM_db1_S2_Util!F2*Weighting!I6+TUM_db1_S2_Util!G2*Weighting!I7+TUM_db1_S2_Util!H2*Weighting!I8+TUM_db1_S2_Util!I2*Weighting!I9+TUM_db1_S2_Util!J2*Weighting!I10+TUM_db1_S2_Util!K2*Weighting!I11+TUM_db1_S2_Util!L2*Weighting!I12+TUM_db1_S2_Util!M2*Weighting!I13+TUM_db1_S2_Util!N2*Weighting!I14+TUM_db1_S2_Util!O2*Weighting!I15+TUM_db1_S2_Util!P2*Weighting!I16+TUM_db1_S2_Util!Q2*Weighting!I17</f>
        <v>-6.9114720569629307E-2</v>
      </c>
      <c r="J2" s="6">
        <f>+TUM_db1_S2_Util!B2*Weighting!J2+TUM_db1_S2_Util!C2*Weighting!J3+TUM_db1_S2_Util!D2*Weighting!J4+TUM_db1_S2_Util!E2*Weighting!J5+TUM_db1_S2_Util!F2*Weighting!J6+TUM_db1_S2_Util!G2*Weighting!J7+TUM_db1_S2_Util!H2*Weighting!J8+TUM_db1_S2_Util!I2*Weighting!J9+TUM_db1_S2_Util!J2*Weighting!J10+TUM_db1_S2_Util!K2*Weighting!J11+TUM_db1_S2_Util!L2*Weighting!J12+TUM_db1_S2_Util!M2*Weighting!J13+TUM_db1_S2_Util!N2*Weighting!J14+TUM_db1_S2_Util!O2*Weighting!J15+TUM_db1_S2_Util!P2*Weighting!J16+TUM_db1_S2_Util!Q2*Weighting!J17</f>
        <v>-6.2963619944409105E-2</v>
      </c>
      <c r="K2" s="6">
        <f>+TUM_db1_S2_Util!B2*Weighting!K2+TUM_db1_S2_Util!C2*Weighting!K3+TUM_db1_S2_Util!D2*Weighting!K4+TUM_db1_S2_Util!E2*Weighting!K5+TUM_db1_S2_Util!F2*Weighting!K6+TUM_db1_S2_Util!G2*Weighting!K7+TUM_db1_S2_Util!H2*Weighting!K8+TUM_db1_S2_Util!I2*Weighting!K9+TUM_db1_S2_Util!J2*Weighting!K10+TUM_db1_S2_Util!K2*Weighting!K11+TUM_db1_S2_Util!L2*Weighting!K12+TUM_db1_S2_Util!M2*Weighting!K13+TUM_db1_S2_Util!N2*Weighting!K14+TUM_db1_S2_Util!O2*Weighting!K15+TUM_db1_S2_Util!P2*Weighting!K16+TUM_db1_S2_Util!Q2*Weighting!K17</f>
        <v>-6.7105963532434074E-2</v>
      </c>
      <c r="L2" s="6">
        <f>+TUM_db1_S2_Util!B2*Weighting!L2+TUM_db1_S2_Util!C2*Weighting!L3+TUM_db1_S2_Util!D2*Weighting!L4+TUM_db1_S2_Util!E2*Weighting!L5+TUM_db1_S2_Util!F2*Weighting!L6+TUM_db1_S2_Util!G2*Weighting!L7+TUM_db1_S2_Util!H2*Weighting!L8+TUM_db1_S2_Util!I2*Weighting!L9+TUM_db1_S2_Util!J2*Weighting!L10+TUM_db1_S2_Util!K2*Weighting!L11+TUM_db1_S2_Util!L2*Weighting!L12+TUM_db1_S2_Util!M2*Weighting!L13+TUM_db1_S2_Util!N2*Weighting!L14+TUM_db1_S2_Util!O2*Weighting!L15+TUM_db1_S2_Util!P2*Weighting!L16+TUM_db1_S2_Util!Q2*Weighting!L17</f>
        <v>-0.14932231884886021</v>
      </c>
      <c r="M2" s="6">
        <f>+TUM_db1_S2_Util!B2*Weighting!M2+TUM_db1_S2_Util!C2*Weighting!M3+TUM_db1_S2_Util!D2*Weighting!M4+TUM_db1_S2_Util!E2*Weighting!M5+TUM_db1_S2_Util!F2*Weighting!M6+TUM_db1_S2_Util!G2*Weighting!M7+TUM_db1_S2_Util!H2*Weighting!M8+TUM_db1_S2_Util!I2*Weighting!M9+TUM_db1_S2_Util!J2*Weighting!M10+TUM_db1_S2_Util!K2*Weighting!M11+TUM_db1_S2_Util!L2*Weighting!M12+TUM_db1_S2_Util!M2*Weighting!M13+TUM_db1_S2_Util!N2*Weighting!M14+TUM_db1_S2_Util!O2*Weighting!M15+TUM_db1_S2_Util!P2*Weighting!M16+TUM_db1_S2_Util!Q2*Weighting!M17</f>
        <v>-5.5010829966145817E-3</v>
      </c>
      <c r="N2" s="6">
        <f>+TUM_db1_S2_Util!B2*Weighting!N2+TUM_db1_S2_Util!C2*Weighting!N3+TUM_db1_S2_Util!D2*Weighting!N4+TUM_db1_S2_Util!E2*Weighting!N5+TUM_db1_S2_Util!F2*Weighting!N6+TUM_db1_S2_Util!G2*Weighting!N7+TUM_db1_S2_Util!H2*Weighting!N8+TUM_db1_S2_Util!I2*Weighting!N9+TUM_db1_S2_Util!J2*Weighting!N10+TUM_db1_S2_Util!K2*Weighting!N11+TUM_db1_S2_Util!L2*Weighting!N12+TUM_db1_S2_Util!M2*Weighting!N13+TUM_db1_S2_Util!N2*Weighting!N14+TUM_db1_S2_Util!O2*Weighting!N15+TUM_db1_S2_Util!P2*Weighting!N16+TUM_db1_S2_Util!Q2*Weighting!N17</f>
        <v>-0.30305049776589427</v>
      </c>
      <c r="O2" s="6">
        <f>+TUM_db1_S2_Util!B2*Weighting!O2+TUM_db1_S2_Util!C2*Weighting!O3+TUM_db1_S2_Util!D2*Weighting!O4+TUM_db1_S2_Util!E2*Weighting!O5+TUM_db1_S2_Util!F2*Weighting!O6+TUM_db1_S2_Util!G2*Weighting!O7+TUM_db1_S2_Util!H2*Weighting!O8+TUM_db1_S2_Util!I2*Weighting!O9+TUM_db1_S2_Util!J2*Weighting!O10+TUM_db1_S2_Util!K2*Weighting!O11+TUM_db1_S2_Util!L2*Weighting!O12+TUM_db1_S2_Util!M2*Weighting!O13+TUM_db1_S2_Util!N2*Weighting!O14+TUM_db1_S2_Util!O2*Weighting!O15+TUM_db1_S2_Util!P2*Weighting!O16+TUM_db1_S2_Util!Q2*Weighting!O17</f>
        <v>-6.1009880647140156E-2</v>
      </c>
      <c r="P2" s="6">
        <f>+TUM_db1_S2_Util!B2*Weighting!P2+TUM_db1_S2_Util!C2*Weighting!P3+TUM_db1_S2_Util!D2*Weighting!P4+TUM_db1_S2_Util!E2*Weighting!P5+TUM_db1_S2_Util!F2*Weighting!P6+TUM_db1_S2_Util!G2*Weighting!P7+TUM_db1_S2_Util!H2*Weighting!P8+TUM_db1_S2_Util!I2*Weighting!P9+TUM_db1_S2_Util!J2*Weighting!P10+TUM_db1_S2_Util!K2*Weighting!P11+TUM_db1_S2_Util!L2*Weighting!P12+TUM_db1_S2_Util!M2*Weighting!P13+TUM_db1_S2_Util!N2*Weighting!P14+TUM_db1_S2_Util!O2*Weighting!P15+TUM_db1_S2_Util!P2*Weighting!P16+TUM_db1_S2_Util!Q2*Weighting!P17</f>
        <v>-1.8030841981676763E-2</v>
      </c>
      <c r="Q2" s="6">
        <f>+TUM_db1_S2_Util!B2*Weighting!Q2+TUM_db1_S2_Util!C2*Weighting!Q3+TUM_db1_S2_Util!D2*Weighting!Q4+TUM_db1_S2_Util!E2*Weighting!Q5+TUM_db1_S2_Util!F2*Weighting!Q6+TUM_db1_S2_Util!G2*Weighting!Q7+TUM_db1_S2_Util!H2*Weighting!Q8+TUM_db1_S2_Util!I2*Weighting!Q9+TUM_db1_S2_Util!J2*Weighting!Q10+TUM_db1_S2_Util!K2*Weighting!Q11+TUM_db1_S2_Util!L2*Weighting!Q12+TUM_db1_S2_Util!M2*Weighting!Q13+TUM_db1_S2_Util!N2*Weighting!Q14+TUM_db1_S2_Util!O2*Weighting!Q15+TUM_db1_S2_Util!P2*Weighting!Q16+TUM_db1_S2_Util!Q2*Weighting!Q17</f>
        <v>-3.06691708154812E-3</v>
      </c>
      <c r="R2" s="6">
        <f>+TUM_db1_S2_Util!B2*Weighting!R2+TUM_db1_S2_Util!C2*Weighting!R3+TUM_db1_S2_Util!D2*Weighting!R4+TUM_db1_S2_Util!E2*Weighting!R5+TUM_db1_S2_Util!F2*Weighting!R6+TUM_db1_S2_Util!G2*Weighting!R7+TUM_db1_S2_Util!H2*Weighting!R8+TUM_db1_S2_Util!I2*Weighting!R9+TUM_db1_S2_Util!J2*Weighting!R10+TUM_db1_S2_Util!K2*Weighting!R11+TUM_db1_S2_Util!L2*Weighting!R12+TUM_db1_S2_Util!M2*Weighting!R13+TUM_db1_S2_Util!N2*Weighting!R14+TUM_db1_S2_Util!O2*Weighting!R15+TUM_db1_S2_Util!P2*Weighting!R16+TUM_db1_S2_Util!Q2*Weighting!R17</f>
        <v>-5.3250020394590654E-2</v>
      </c>
      <c r="S2" s="6">
        <f>+TUM_db1_S2_Util!B2*Weighting!S2+TUM_db1_S2_Util!C2*Weighting!S3+TUM_db1_S2_Util!D2*Weighting!S4+TUM_db1_S2_Util!E2*Weighting!S5+TUM_db1_S2_Util!F2*Weighting!S6+TUM_db1_S2_Util!G2*Weighting!S7+TUM_db1_S2_Util!H2*Weighting!S8+TUM_db1_S2_Util!I2*Weighting!S9+TUM_db1_S2_Util!J2*Weighting!S10+TUM_db1_S2_Util!K2*Weighting!S11+TUM_db1_S2_Util!L2*Weighting!S12+TUM_db1_S2_Util!M2*Weighting!S13+TUM_db1_S2_Util!N2*Weighting!S14+TUM_db1_S2_Util!O2*Weighting!S15+TUM_db1_S2_Util!P2*Weighting!S16+TUM_db1_S2_Util!Q2*Weighting!S17</f>
        <v>-3.8598777304015827E-2</v>
      </c>
      <c r="T2" s="6">
        <f>+TUM_db1_S2_Util!B2*Weighting!T2+TUM_db1_S2_Util!C2*Weighting!T3+TUM_db1_S2_Util!D2*Weighting!T4+TUM_db1_S2_Util!E2*Weighting!T5+TUM_db1_S2_Util!F2*Weighting!T6+TUM_db1_S2_Util!G2*Weighting!T7+TUM_db1_S2_Util!H2*Weighting!T8+TUM_db1_S2_Util!I2*Weighting!T9+TUM_db1_S2_Util!J2*Weighting!T10+TUM_db1_S2_Util!K2*Weighting!T11+TUM_db1_S2_Util!L2*Weighting!T12+TUM_db1_S2_Util!M2*Weighting!T13+TUM_db1_S2_Util!N2*Weighting!T14+TUM_db1_S2_Util!O2*Weighting!T15+TUM_db1_S2_Util!P2*Weighting!T16+TUM_db1_S2_Util!Q2*Weighting!T17</f>
        <v>-4.4789560605881996E-2</v>
      </c>
      <c r="U2" s="6">
        <f>+TUM_db1_S2_Util!B2*Weighting!U2+TUM_db1_S2_Util!C2*Weighting!U3+TUM_db1_S2_Util!D2*Weighting!U4+TUM_db1_S2_Util!E2*Weighting!U5+TUM_db1_S2_Util!F2*Weighting!U6+TUM_db1_S2_Util!G2*Weighting!U7+TUM_db1_S2_Util!H2*Weighting!U8+TUM_db1_S2_Util!I2*Weighting!U9+TUM_db1_S2_Util!J2*Weighting!U10+TUM_db1_S2_Util!K2*Weighting!U11+TUM_db1_S2_Util!L2*Weighting!U12+TUM_db1_S2_Util!M2*Weighting!U13+TUM_db1_S2_Util!N2*Weighting!U14+TUM_db1_S2_Util!O2*Weighting!U15+TUM_db1_S2_Util!P2*Weighting!U16+TUM_db1_S2_Util!Q2*Weighting!U17</f>
        <v>-1.8116861813647585E-2</v>
      </c>
      <c r="V2" s="6">
        <f>+TUM_db1_S2_Util!B2*Weighting!V2+TUM_db1_S2_Util!C2*Weighting!V3+TUM_db1_S2_Util!D2*Weighting!V4+TUM_db1_S2_Util!E2*Weighting!V5+TUM_db1_S2_Util!F2*Weighting!V6+TUM_db1_S2_Util!G2*Weighting!V7+TUM_db1_S2_Util!H2*Weighting!V8+TUM_db1_S2_Util!I2*Weighting!V9+TUM_db1_S2_Util!J2*Weighting!V10+TUM_db1_S2_Util!K2*Weighting!V11+TUM_db1_S2_Util!L2*Weighting!V12+TUM_db1_S2_Util!M2*Weighting!V13+TUM_db1_S2_Util!N2*Weighting!V14+TUM_db1_S2_Util!O2*Weighting!V15+TUM_db1_S2_Util!P2*Weighting!V16+TUM_db1_S2_Util!Q2*Weighting!V17</f>
        <v>-2.4693629118283347E-2</v>
      </c>
      <c r="W2" s="6">
        <f>+TUM_db1_S2_Util!B2*Weighting!W2+TUM_db1_S2_Util!C2*Weighting!W3+TUM_db1_S2_Util!D2*Weighting!W4+TUM_db1_S2_Util!E2*Weighting!W5+TUM_db1_S2_Util!F2*Weighting!W6+TUM_db1_S2_Util!G2*Weighting!W7+TUM_db1_S2_Util!H2*Weighting!W8+TUM_db1_S2_Util!I2*Weighting!W9+TUM_db1_S2_Util!J2*Weighting!W10+TUM_db1_S2_Util!K2*Weighting!W11+TUM_db1_S2_Util!L2*Weighting!W12+TUM_db1_S2_Util!M2*Weighting!W13+TUM_db1_S2_Util!N2*Weighting!W14+TUM_db1_S2_Util!O2*Weighting!W15+TUM_db1_S2_Util!P2*Weighting!W16+TUM_db1_S2_Util!Q2*Weighting!W17</f>
        <v>-1.8095065170119218E-2</v>
      </c>
      <c r="X2" s="6">
        <f>+TUM_db1_S2_Util!B2*Weighting!X2+TUM_db1_S2_Util!C2*Weighting!X3+TUM_db1_S2_Util!D2*Weighting!X4+TUM_db1_S2_Util!E2*Weighting!X5+TUM_db1_S2_Util!F2*Weighting!X6+TUM_db1_S2_Util!G2*Weighting!X7+TUM_db1_S2_Util!H2*Weighting!X8+TUM_db1_S2_Util!I2*Weighting!X9+TUM_db1_S2_Util!J2*Weighting!X10+TUM_db1_S2_Util!K2*Weighting!X11+TUM_db1_S2_Util!L2*Weighting!X12+TUM_db1_S2_Util!M2*Weighting!X13+TUM_db1_S2_Util!N2*Weighting!X14+TUM_db1_S2_Util!O2*Weighting!X15+TUM_db1_S2_Util!P2*Weighting!X16+TUM_db1_S2_Util!Q2*Weighting!X17</f>
        <v>-2.4666814668212671E-3</v>
      </c>
      <c r="Y2" s="6">
        <f>+TUM_db1_S2_Util!B2*Weighting!Y2+TUM_db1_S2_Util!C2*Weighting!Y3+TUM_db1_S2_Util!D2*Weighting!Y4+TUM_db1_S2_Util!E2*Weighting!Y5+TUM_db1_S2_Util!F2*Weighting!Y6+TUM_db1_S2_Util!G2*Weighting!Y7+TUM_db1_S2_Util!H2*Weighting!Y8+TUM_db1_S2_Util!I2*Weighting!Y9+TUM_db1_S2_Util!J2*Weighting!Y10+TUM_db1_S2_Util!K2*Weighting!Y11+TUM_db1_S2_Util!L2*Weighting!Y12+TUM_db1_S2_Util!M2*Weighting!Y13+TUM_db1_S2_Util!N2*Weighting!Y14+TUM_db1_S2_Util!O2*Weighting!Y15+TUM_db1_S2_Util!P2*Weighting!Y16+TUM_db1_S2_Util!Q2*Weighting!Y17</f>
        <v>-1.8858531269075808E-2</v>
      </c>
      <c r="Z2" s="6">
        <f>+TUM_db1_S2_Util!B2*Weighting!Z2+TUM_db1_S2_Util!C2*Weighting!Z3+TUM_db1_S2_Util!D2*Weighting!Z4+TUM_db1_S2_Util!E2*Weighting!Z5+TUM_db1_S2_Util!F2*Weighting!Z6+TUM_db1_S2_Util!G2*Weighting!Z7+TUM_db1_S2_Util!H2*Weighting!Z8+TUM_db1_S2_Util!I2*Weighting!Z9+TUM_db1_S2_Util!J2*Weighting!Z10+TUM_db1_S2_Util!K2*Weighting!Z11+TUM_db1_S2_Util!L2*Weighting!Z12+TUM_db1_S2_Util!M2*Weighting!Z13+TUM_db1_S2_Util!N2*Weighting!Z14+TUM_db1_S2_Util!O2*Weighting!Z15+TUM_db1_S2_Util!P2*Weighting!Z16+TUM_db1_S2_Util!Q2*Weighting!Z17</f>
        <v>-2.0466504443567488E-2</v>
      </c>
      <c r="AA2" s="6">
        <f>+TUM_db1_S2_Util!B2*Weighting!AA2+TUM_db1_S2_Util!C2*Weighting!AA3+TUM_db1_S2_Util!D2*Weighting!AA4+TUM_db1_S2_Util!E2*Weighting!AA5+TUM_db1_S2_Util!F2*Weighting!AA6+TUM_db1_S2_Util!G2*Weighting!AA7+TUM_db1_S2_Util!H2*Weighting!AA8+TUM_db1_S2_Util!I2*Weighting!AA9+TUM_db1_S2_Util!J2*Weighting!AA10+TUM_db1_S2_Util!K2*Weighting!AA11+TUM_db1_S2_Util!L2*Weighting!AA12+TUM_db1_S2_Util!M2*Weighting!AA13+TUM_db1_S2_Util!N2*Weighting!AA14+TUM_db1_S2_Util!O2*Weighting!AA15+TUM_db1_S2_Util!P2*Weighting!AA16+TUM_db1_S2_Util!Q2*Weighting!AA17</f>
        <v>-0.32138049820220527</v>
      </c>
    </row>
    <row r="3" spans="1:27" x14ac:dyDescent="0.35">
      <c r="A3" s="5" t="s">
        <v>2</v>
      </c>
      <c r="B3" s="6">
        <f ca="1">+TUM_db1_S2_Util!B3*Weighting!B2+TUM_db1_S2_Util!C3*Weighting!B3+TUM_db1_S2_Util!D3*Weighting!B4+TUM_db1_S2_Util!E3*Weighting!B5+TUM_db1_S2_Util!F3*Weighting!B6+TUM_db1_S2_Util!G3*Weighting!B7+TUM_db1_S2_Util!H3*Weighting!B8+TUM_db1_S2_Util!I3*Weighting!B9+TUM_db1_S2_Util!J3*Weighting!B10+TUM_db1_S2_Util!K3*Weighting!B11+TUM_db1_S2_Util!L3*Weighting!B12+TUM_db1_S2_Util!M3*Weighting!B13+TUM_db1_S2_Util!N3*Weighting!B14+TUM_db1_S2_Util!O3*Weighting!B15+TUM_db1_S2_Util!P3*Weighting!B16+TUM_db1_S2_Util!Q3*Weighting!B17</f>
        <v>-0.16194880122247612</v>
      </c>
      <c r="C3" s="6">
        <f ca="1">+TUM_db1_S2_Util!B3*Weighting!C2+TUM_db1_S2_Util!C3*Weighting!C3+TUM_db1_S2_Util!D3*Weighting!C4+TUM_db1_S2_Util!E3*Weighting!C5+TUM_db1_S2_Util!F3*Weighting!C6+TUM_db1_S2_Util!G3*Weighting!C7+TUM_db1_S2_Util!H3*Weighting!C8+TUM_db1_S2_Util!I3*Weighting!C9+TUM_db1_S2_Util!J3*Weighting!C10+TUM_db1_S2_Util!K3*Weighting!C11+TUM_db1_S2_Util!L3*Weighting!C12+TUM_db1_S2_Util!M3*Weighting!C13+TUM_db1_S2_Util!N3*Weighting!C14+TUM_db1_S2_Util!O3*Weighting!C15+TUM_db1_S2_Util!P3*Weighting!C16+TUM_db1_S2_Util!Q3*Weighting!C17</f>
        <v>-0.13900780168752586</v>
      </c>
      <c r="D3" s="6">
        <f ca="1">+TUM_db1_S2_Util!B3*Weighting!D2+TUM_db1_S2_Util!C3*Weighting!D3+TUM_db1_S2_Util!D3*Weighting!D4+TUM_db1_S2_Util!E3*Weighting!D5+TUM_db1_S2_Util!F3*Weighting!D6+TUM_db1_S2_Util!G3*Weighting!D7+TUM_db1_S2_Util!H3*Weighting!D8+TUM_db1_S2_Util!I3*Weighting!D9+TUM_db1_S2_Util!J3*Weighting!D10+TUM_db1_S2_Util!K3*Weighting!D11+TUM_db1_S2_Util!L3*Weighting!D12+TUM_db1_S2_Util!M3*Weighting!D13+TUM_db1_S2_Util!N3*Weighting!D14+TUM_db1_S2_Util!O3*Weighting!D15+TUM_db1_S2_Util!P3*Weighting!D16+TUM_db1_S2_Util!Q3*Weighting!D17</f>
        <v>-0.16118885439375005</v>
      </c>
      <c r="E3" s="6">
        <f ca="1">+TUM_db1_S2_Util!B3*Weighting!E2+TUM_db1_S2_Util!C3*Weighting!E3+TUM_db1_S2_Util!D3*Weighting!E4+TUM_db1_S2_Util!E3*Weighting!E5+TUM_db1_S2_Util!F3*Weighting!E6+TUM_db1_S2_Util!G3*Weighting!E7+TUM_db1_S2_Util!H3*Weighting!E8+TUM_db1_S2_Util!I3*Weighting!E9+TUM_db1_S2_Util!J3*Weighting!E10+TUM_db1_S2_Util!K3*Weighting!E11+TUM_db1_S2_Util!L3*Weighting!E12+TUM_db1_S2_Util!M3*Weighting!E13+TUM_db1_S2_Util!N3*Weighting!E14+TUM_db1_S2_Util!O3*Weighting!E15+TUM_db1_S2_Util!P3*Weighting!E16+TUM_db1_S2_Util!Q3*Weighting!E17</f>
        <v>-9.367211377329368E-2</v>
      </c>
      <c r="F3" s="6">
        <f ca="1">+TUM_db1_S2_Util!B3*Weighting!F2+TUM_db1_S2_Util!C3*Weighting!F3+TUM_db1_S2_Util!D3*Weighting!F4+TUM_db1_S2_Util!E3*Weighting!F5+TUM_db1_S2_Util!F3*Weighting!F6+TUM_db1_S2_Util!G3*Weighting!F7+TUM_db1_S2_Util!H3*Weighting!F8+TUM_db1_S2_Util!I3*Weighting!F9+TUM_db1_S2_Util!J3*Weighting!F10+TUM_db1_S2_Util!K3*Weighting!F11+TUM_db1_S2_Util!L3*Weighting!F12+TUM_db1_S2_Util!M3*Weighting!F13+TUM_db1_S2_Util!N3*Weighting!F14+TUM_db1_S2_Util!O3*Weighting!F15+TUM_db1_S2_Util!P3*Weighting!F16+TUM_db1_S2_Util!Q3*Weighting!F17</f>
        <v>-0.14596440953474224</v>
      </c>
      <c r="G3" s="6">
        <f>+TUM_db1_S2_Util!B3*Weighting!G2+TUM_db1_S2_Util!C3*Weighting!G3+TUM_db1_S2_Util!D3*Weighting!G4+TUM_db1_S2_Util!E3*Weighting!G5+TUM_db1_S2_Util!F3*Weighting!G6+TUM_db1_S2_Util!G3*Weighting!G7+TUM_db1_S2_Util!H3*Weighting!G8+TUM_db1_S2_Util!I3*Weighting!G9+TUM_db1_S2_Util!J3*Weighting!G10+TUM_db1_S2_Util!K3*Weighting!G11+TUM_db1_S2_Util!L3*Weighting!G12+TUM_db1_S2_Util!M3*Weighting!G13+TUM_db1_S2_Util!N3*Weighting!G14+TUM_db1_S2_Util!O3*Weighting!G15+TUM_db1_S2_Util!P3*Weighting!G16+TUM_db1_S2_Util!Q3*Weighting!G17</f>
        <v>-6.8793604319371426E-2</v>
      </c>
      <c r="H3" s="6">
        <f>+TUM_db1_S2_Util!B3*Weighting!H2+TUM_db1_S2_Util!C3*Weighting!H3+TUM_db1_S2_Util!D3*Weighting!H4+TUM_db1_S2_Util!E3*Weighting!H5+TUM_db1_S2_Util!F3*Weighting!H6+TUM_db1_S2_Util!G3*Weighting!H7+TUM_db1_S2_Util!H3*Weighting!H8+TUM_db1_S2_Util!I3*Weighting!H9+TUM_db1_S2_Util!J3*Weighting!H10+TUM_db1_S2_Util!K3*Weighting!H11+TUM_db1_S2_Util!L3*Weighting!H12+TUM_db1_S2_Util!M3*Weighting!H13+TUM_db1_S2_Util!N3*Weighting!H14+TUM_db1_S2_Util!O3*Weighting!H15+TUM_db1_S2_Util!P3*Weighting!H16+TUM_db1_S2_Util!Q3*Weighting!H17</f>
        <v>-8.035259150477464E-2</v>
      </c>
      <c r="I3" s="6">
        <f>+TUM_db1_S2_Util!B3*Weighting!I2+TUM_db1_S2_Util!C3*Weighting!I3+TUM_db1_S2_Util!D3*Weighting!I4+TUM_db1_S2_Util!E3*Weighting!I5+TUM_db1_S2_Util!F3*Weighting!I6+TUM_db1_S2_Util!G3*Weighting!I7+TUM_db1_S2_Util!H3*Weighting!I8+TUM_db1_S2_Util!I3*Weighting!I9+TUM_db1_S2_Util!J3*Weighting!I10+TUM_db1_S2_Util!K3*Weighting!I11+TUM_db1_S2_Util!L3*Weighting!I12+TUM_db1_S2_Util!M3*Weighting!I13+TUM_db1_S2_Util!N3*Weighting!I14+TUM_db1_S2_Util!O3*Weighting!I15+TUM_db1_S2_Util!P3*Weighting!I16+TUM_db1_S2_Util!Q3*Weighting!I17</f>
        <v>-6.9114720569629307E-2</v>
      </c>
      <c r="J3" s="6">
        <f>+TUM_db1_S2_Util!B3*Weighting!J2+TUM_db1_S2_Util!C3*Weighting!J3+TUM_db1_S2_Util!D3*Weighting!J4+TUM_db1_S2_Util!E3*Weighting!J5+TUM_db1_S2_Util!F3*Weighting!J6+TUM_db1_S2_Util!G3*Weighting!J7+TUM_db1_S2_Util!H3*Weighting!J8+TUM_db1_S2_Util!I3*Weighting!J9+TUM_db1_S2_Util!J3*Weighting!J10+TUM_db1_S2_Util!K3*Weighting!J11+TUM_db1_S2_Util!L3*Weighting!J12+TUM_db1_S2_Util!M3*Weighting!J13+TUM_db1_S2_Util!N3*Weighting!J14+TUM_db1_S2_Util!O3*Weighting!J15+TUM_db1_S2_Util!P3*Weighting!J16+TUM_db1_S2_Util!Q3*Weighting!J17</f>
        <v>-6.2963619944409105E-2</v>
      </c>
      <c r="K3" s="6">
        <f>+TUM_db1_S2_Util!B3*Weighting!K2+TUM_db1_S2_Util!C3*Weighting!K3+TUM_db1_S2_Util!D3*Weighting!K4+TUM_db1_S2_Util!E3*Weighting!K5+TUM_db1_S2_Util!F3*Weighting!K6+TUM_db1_S2_Util!G3*Weighting!K7+TUM_db1_S2_Util!H3*Weighting!K8+TUM_db1_S2_Util!I3*Weighting!K9+TUM_db1_S2_Util!J3*Weighting!K10+TUM_db1_S2_Util!K3*Weighting!K11+TUM_db1_S2_Util!L3*Weighting!K12+TUM_db1_S2_Util!M3*Weighting!K13+TUM_db1_S2_Util!N3*Weighting!K14+TUM_db1_S2_Util!O3*Weighting!K15+TUM_db1_S2_Util!P3*Weighting!K16+TUM_db1_S2_Util!Q3*Weighting!K17</f>
        <v>-6.7105963532434074E-2</v>
      </c>
      <c r="L3" s="6">
        <f>+TUM_db1_S2_Util!B3*Weighting!L2+TUM_db1_S2_Util!C3*Weighting!L3+TUM_db1_S2_Util!D3*Weighting!L4+TUM_db1_S2_Util!E3*Weighting!L5+TUM_db1_S2_Util!F3*Weighting!L6+TUM_db1_S2_Util!G3*Weighting!L7+TUM_db1_S2_Util!H3*Weighting!L8+TUM_db1_S2_Util!I3*Weighting!L9+TUM_db1_S2_Util!J3*Weighting!L10+TUM_db1_S2_Util!K3*Weighting!L11+TUM_db1_S2_Util!L3*Weighting!L12+TUM_db1_S2_Util!M3*Weighting!L13+TUM_db1_S2_Util!N3*Weighting!L14+TUM_db1_S2_Util!O3*Weighting!L15+TUM_db1_S2_Util!P3*Weighting!L16+TUM_db1_S2_Util!Q3*Weighting!L17</f>
        <v>-0.14932231884886021</v>
      </c>
      <c r="M3" s="6">
        <f>+TUM_db1_S2_Util!B3*Weighting!M2+TUM_db1_S2_Util!C3*Weighting!M3+TUM_db1_S2_Util!D3*Weighting!M4+TUM_db1_S2_Util!E3*Weighting!M5+TUM_db1_S2_Util!F3*Weighting!M6+TUM_db1_S2_Util!G3*Weighting!M7+TUM_db1_S2_Util!H3*Weighting!M8+TUM_db1_S2_Util!I3*Weighting!M9+TUM_db1_S2_Util!J3*Weighting!M10+TUM_db1_S2_Util!K3*Weighting!M11+TUM_db1_S2_Util!L3*Weighting!M12+TUM_db1_S2_Util!M3*Weighting!M13+TUM_db1_S2_Util!N3*Weighting!M14+TUM_db1_S2_Util!O3*Weighting!M15+TUM_db1_S2_Util!P3*Weighting!M16+TUM_db1_S2_Util!Q3*Weighting!M17</f>
        <v>-5.5010829966145817E-3</v>
      </c>
      <c r="N3" s="6">
        <f>+TUM_db1_S2_Util!B3*Weighting!N2+TUM_db1_S2_Util!C3*Weighting!N3+TUM_db1_S2_Util!D3*Weighting!N4+TUM_db1_S2_Util!E3*Weighting!N5+TUM_db1_S2_Util!F3*Weighting!N6+TUM_db1_S2_Util!G3*Weighting!N7+TUM_db1_S2_Util!H3*Weighting!N8+TUM_db1_S2_Util!I3*Weighting!N9+TUM_db1_S2_Util!J3*Weighting!N10+TUM_db1_S2_Util!K3*Weighting!N11+TUM_db1_S2_Util!L3*Weighting!N12+TUM_db1_S2_Util!M3*Weighting!N13+TUM_db1_S2_Util!N3*Weighting!N14+TUM_db1_S2_Util!O3*Weighting!N15+TUM_db1_S2_Util!P3*Weighting!N16+TUM_db1_S2_Util!Q3*Weighting!N17</f>
        <v>-0.30305049776589427</v>
      </c>
      <c r="O3" s="6">
        <f>+TUM_db1_S2_Util!B3*Weighting!O2+TUM_db1_S2_Util!C3*Weighting!O3+TUM_db1_S2_Util!D3*Weighting!O4+TUM_db1_S2_Util!E3*Weighting!O5+TUM_db1_S2_Util!F3*Weighting!O6+TUM_db1_S2_Util!G3*Weighting!O7+TUM_db1_S2_Util!H3*Weighting!O8+TUM_db1_S2_Util!I3*Weighting!O9+TUM_db1_S2_Util!J3*Weighting!O10+TUM_db1_S2_Util!K3*Weighting!O11+TUM_db1_S2_Util!L3*Weighting!O12+TUM_db1_S2_Util!M3*Weighting!O13+TUM_db1_S2_Util!N3*Weighting!O14+TUM_db1_S2_Util!O3*Weighting!O15+TUM_db1_S2_Util!P3*Weighting!O16+TUM_db1_S2_Util!Q3*Weighting!O17</f>
        <v>-6.1009880647140156E-2</v>
      </c>
      <c r="P3" s="6">
        <f>+TUM_db1_S2_Util!B3*Weighting!P2+TUM_db1_S2_Util!C3*Weighting!P3+TUM_db1_S2_Util!D3*Weighting!P4+TUM_db1_S2_Util!E3*Weighting!P5+TUM_db1_S2_Util!F3*Weighting!P6+TUM_db1_S2_Util!G3*Weighting!P7+TUM_db1_S2_Util!H3*Weighting!P8+TUM_db1_S2_Util!I3*Weighting!P9+TUM_db1_S2_Util!J3*Weighting!P10+TUM_db1_S2_Util!K3*Weighting!P11+TUM_db1_S2_Util!L3*Weighting!P12+TUM_db1_S2_Util!M3*Weighting!P13+TUM_db1_S2_Util!N3*Weighting!P14+TUM_db1_S2_Util!O3*Weighting!P15+TUM_db1_S2_Util!P3*Weighting!P16+TUM_db1_S2_Util!Q3*Weighting!P17</f>
        <v>-1.8030841981676763E-2</v>
      </c>
      <c r="Q3" s="6">
        <f>+TUM_db1_S2_Util!B3*Weighting!Q2+TUM_db1_S2_Util!C3*Weighting!Q3+TUM_db1_S2_Util!D3*Weighting!Q4+TUM_db1_S2_Util!E3*Weighting!Q5+TUM_db1_S2_Util!F3*Weighting!Q6+TUM_db1_S2_Util!G3*Weighting!Q7+TUM_db1_S2_Util!H3*Weighting!Q8+TUM_db1_S2_Util!I3*Weighting!Q9+TUM_db1_S2_Util!J3*Weighting!Q10+TUM_db1_S2_Util!K3*Weighting!Q11+TUM_db1_S2_Util!L3*Weighting!Q12+TUM_db1_S2_Util!M3*Weighting!Q13+TUM_db1_S2_Util!N3*Weighting!Q14+TUM_db1_S2_Util!O3*Weighting!Q15+TUM_db1_S2_Util!P3*Weighting!Q16+TUM_db1_S2_Util!Q3*Weighting!Q17</f>
        <v>-3.06691708154812E-3</v>
      </c>
      <c r="R3" s="6">
        <f>+TUM_db1_S2_Util!B3*Weighting!R2+TUM_db1_S2_Util!C3*Weighting!R3+TUM_db1_S2_Util!D3*Weighting!R4+TUM_db1_S2_Util!E3*Weighting!R5+TUM_db1_S2_Util!F3*Weighting!R6+TUM_db1_S2_Util!G3*Weighting!R7+TUM_db1_S2_Util!H3*Weighting!R8+TUM_db1_S2_Util!I3*Weighting!R9+TUM_db1_S2_Util!J3*Weighting!R10+TUM_db1_S2_Util!K3*Weighting!R11+TUM_db1_S2_Util!L3*Weighting!R12+TUM_db1_S2_Util!M3*Weighting!R13+TUM_db1_S2_Util!N3*Weighting!R14+TUM_db1_S2_Util!O3*Weighting!R15+TUM_db1_S2_Util!P3*Weighting!R16+TUM_db1_S2_Util!Q3*Weighting!R17</f>
        <v>-5.3250020394590654E-2</v>
      </c>
      <c r="S3" s="6">
        <f>+TUM_db1_S2_Util!B3*Weighting!S2+TUM_db1_S2_Util!C3*Weighting!S3+TUM_db1_S2_Util!D3*Weighting!S4+TUM_db1_S2_Util!E3*Weighting!S5+TUM_db1_S2_Util!F3*Weighting!S6+TUM_db1_S2_Util!G3*Weighting!S7+TUM_db1_S2_Util!H3*Weighting!S8+TUM_db1_S2_Util!I3*Weighting!S9+TUM_db1_S2_Util!J3*Weighting!S10+TUM_db1_S2_Util!K3*Weighting!S11+TUM_db1_S2_Util!L3*Weighting!S12+TUM_db1_S2_Util!M3*Weighting!S13+TUM_db1_S2_Util!N3*Weighting!S14+TUM_db1_S2_Util!O3*Weighting!S15+TUM_db1_S2_Util!P3*Weighting!S16+TUM_db1_S2_Util!Q3*Weighting!S17</f>
        <v>-3.8598777304015827E-2</v>
      </c>
      <c r="T3" s="6">
        <f>+TUM_db1_S2_Util!B3*Weighting!T2+TUM_db1_S2_Util!C3*Weighting!T3+TUM_db1_S2_Util!D3*Weighting!T4+TUM_db1_S2_Util!E3*Weighting!T5+TUM_db1_S2_Util!F3*Weighting!T6+TUM_db1_S2_Util!G3*Weighting!T7+TUM_db1_S2_Util!H3*Weighting!T8+TUM_db1_S2_Util!I3*Weighting!T9+TUM_db1_S2_Util!J3*Weighting!T10+TUM_db1_S2_Util!K3*Weighting!T11+TUM_db1_S2_Util!L3*Weighting!T12+TUM_db1_S2_Util!M3*Weighting!T13+TUM_db1_S2_Util!N3*Weighting!T14+TUM_db1_S2_Util!O3*Weighting!T15+TUM_db1_S2_Util!P3*Weighting!T16+TUM_db1_S2_Util!Q3*Weighting!T17</f>
        <v>-4.4789560605881996E-2</v>
      </c>
      <c r="U3" s="6">
        <f>+TUM_db1_S2_Util!B3*Weighting!U2+TUM_db1_S2_Util!C3*Weighting!U3+TUM_db1_S2_Util!D3*Weighting!U4+TUM_db1_S2_Util!E3*Weighting!U5+TUM_db1_S2_Util!F3*Weighting!U6+TUM_db1_S2_Util!G3*Weighting!U7+TUM_db1_S2_Util!H3*Weighting!U8+TUM_db1_S2_Util!I3*Weighting!U9+TUM_db1_S2_Util!J3*Weighting!U10+TUM_db1_S2_Util!K3*Weighting!U11+TUM_db1_S2_Util!L3*Weighting!U12+TUM_db1_S2_Util!M3*Weighting!U13+TUM_db1_S2_Util!N3*Weighting!U14+TUM_db1_S2_Util!O3*Weighting!U15+TUM_db1_S2_Util!P3*Weighting!U16+TUM_db1_S2_Util!Q3*Weighting!U17</f>
        <v>-1.8116861813647585E-2</v>
      </c>
      <c r="V3" s="6">
        <f>+TUM_db1_S2_Util!B3*Weighting!V2+TUM_db1_S2_Util!C3*Weighting!V3+TUM_db1_S2_Util!D3*Weighting!V4+TUM_db1_S2_Util!E3*Weighting!V5+TUM_db1_S2_Util!F3*Weighting!V6+TUM_db1_S2_Util!G3*Weighting!V7+TUM_db1_S2_Util!H3*Weighting!V8+TUM_db1_S2_Util!I3*Weighting!V9+TUM_db1_S2_Util!J3*Weighting!V10+TUM_db1_S2_Util!K3*Weighting!V11+TUM_db1_S2_Util!L3*Weighting!V12+TUM_db1_S2_Util!M3*Weighting!V13+TUM_db1_S2_Util!N3*Weighting!V14+TUM_db1_S2_Util!O3*Weighting!V15+TUM_db1_S2_Util!P3*Weighting!V16+TUM_db1_S2_Util!Q3*Weighting!V17</f>
        <v>-2.4693629118283347E-2</v>
      </c>
      <c r="W3" s="6">
        <f>+TUM_db1_S2_Util!B3*Weighting!W2+TUM_db1_S2_Util!C3*Weighting!W3+TUM_db1_S2_Util!D3*Weighting!W4+TUM_db1_S2_Util!E3*Weighting!W5+TUM_db1_S2_Util!F3*Weighting!W6+TUM_db1_S2_Util!G3*Weighting!W7+TUM_db1_S2_Util!H3*Weighting!W8+TUM_db1_S2_Util!I3*Weighting!W9+TUM_db1_S2_Util!J3*Weighting!W10+TUM_db1_S2_Util!K3*Weighting!W11+TUM_db1_S2_Util!L3*Weighting!W12+TUM_db1_S2_Util!M3*Weighting!W13+TUM_db1_S2_Util!N3*Weighting!W14+TUM_db1_S2_Util!O3*Weighting!W15+TUM_db1_S2_Util!P3*Weighting!W16+TUM_db1_S2_Util!Q3*Weighting!W17</f>
        <v>-1.8095065170119218E-2</v>
      </c>
      <c r="X3" s="6">
        <f>+TUM_db1_S2_Util!B3*Weighting!X2+TUM_db1_S2_Util!C3*Weighting!X3+TUM_db1_S2_Util!D3*Weighting!X4+TUM_db1_S2_Util!E3*Weighting!X5+TUM_db1_S2_Util!F3*Weighting!X6+TUM_db1_S2_Util!G3*Weighting!X7+TUM_db1_S2_Util!H3*Weighting!X8+TUM_db1_S2_Util!I3*Weighting!X9+TUM_db1_S2_Util!J3*Weighting!X10+TUM_db1_S2_Util!K3*Weighting!X11+TUM_db1_S2_Util!L3*Weighting!X12+TUM_db1_S2_Util!M3*Weighting!X13+TUM_db1_S2_Util!N3*Weighting!X14+TUM_db1_S2_Util!O3*Weighting!X15+TUM_db1_S2_Util!P3*Weighting!X16+TUM_db1_S2_Util!Q3*Weighting!X17</f>
        <v>-2.4666814668212671E-3</v>
      </c>
      <c r="Y3" s="6">
        <f>+TUM_db1_S2_Util!B3*Weighting!Y2+TUM_db1_S2_Util!C3*Weighting!Y3+TUM_db1_S2_Util!D3*Weighting!Y4+TUM_db1_S2_Util!E3*Weighting!Y5+TUM_db1_S2_Util!F3*Weighting!Y6+TUM_db1_S2_Util!G3*Weighting!Y7+TUM_db1_S2_Util!H3*Weighting!Y8+TUM_db1_S2_Util!I3*Weighting!Y9+TUM_db1_S2_Util!J3*Weighting!Y10+TUM_db1_S2_Util!K3*Weighting!Y11+TUM_db1_S2_Util!L3*Weighting!Y12+TUM_db1_S2_Util!M3*Weighting!Y13+TUM_db1_S2_Util!N3*Weighting!Y14+TUM_db1_S2_Util!O3*Weighting!Y15+TUM_db1_S2_Util!P3*Weighting!Y16+TUM_db1_S2_Util!Q3*Weighting!Y17</f>
        <v>-1.8858531269075808E-2</v>
      </c>
      <c r="Z3" s="6">
        <f>+TUM_db1_S2_Util!B3*Weighting!Z2+TUM_db1_S2_Util!C3*Weighting!Z3+TUM_db1_S2_Util!D3*Weighting!Z4+TUM_db1_S2_Util!E3*Weighting!Z5+TUM_db1_S2_Util!F3*Weighting!Z6+TUM_db1_S2_Util!G3*Weighting!Z7+TUM_db1_S2_Util!H3*Weighting!Z8+TUM_db1_S2_Util!I3*Weighting!Z9+TUM_db1_S2_Util!J3*Weighting!Z10+TUM_db1_S2_Util!K3*Weighting!Z11+TUM_db1_S2_Util!L3*Weighting!Z12+TUM_db1_S2_Util!M3*Weighting!Z13+TUM_db1_S2_Util!N3*Weighting!Z14+TUM_db1_S2_Util!O3*Weighting!Z15+TUM_db1_S2_Util!P3*Weighting!Z16+TUM_db1_S2_Util!Q3*Weighting!Z17</f>
        <v>-2.0466504443567488E-2</v>
      </c>
      <c r="AA3" s="6">
        <f>+TUM_db1_S2_Util!B3*Weighting!AA2+TUM_db1_S2_Util!C3*Weighting!AA3+TUM_db1_S2_Util!D3*Weighting!AA4+TUM_db1_S2_Util!E3*Weighting!AA5+TUM_db1_S2_Util!F3*Weighting!AA6+TUM_db1_S2_Util!G3*Weighting!AA7+TUM_db1_S2_Util!H3*Weighting!AA8+TUM_db1_S2_Util!I3*Weighting!AA9+TUM_db1_S2_Util!J3*Weighting!AA10+TUM_db1_S2_Util!K3*Weighting!AA11+TUM_db1_S2_Util!L3*Weighting!AA12+TUM_db1_S2_Util!M3*Weighting!AA13+TUM_db1_S2_Util!N3*Weighting!AA14+TUM_db1_S2_Util!O3*Weighting!AA15+TUM_db1_S2_Util!P3*Weighting!AA16+TUM_db1_S2_Util!Q3*Weighting!AA17</f>
        <v>-0.32138049820220527</v>
      </c>
    </row>
    <row r="4" spans="1:27" x14ac:dyDescent="0.35">
      <c r="A4" s="5" t="s">
        <v>3</v>
      </c>
      <c r="B4" s="6">
        <f ca="1">+TUM_db1_S2_Util!B4*Weighting!B2+TUM_db1_S2_Util!C4*Weighting!B3+TUM_db1_S2_Util!D4*Weighting!B4+TUM_db1_S2_Util!E4*Weighting!B5+TUM_db1_S2_Util!F4*Weighting!B6+TUM_db1_S2_Util!G4*Weighting!B7+TUM_db1_S2_Util!H4*Weighting!B8+TUM_db1_S2_Util!I4*Weighting!B9+TUM_db1_S2_Util!J4*Weighting!B10+TUM_db1_S2_Util!K4*Weighting!B11+TUM_db1_S2_Util!L4*Weighting!B12+TUM_db1_S2_Util!M4*Weighting!B13+TUM_db1_S2_Util!N4*Weighting!B14+TUM_db1_S2_Util!O4*Weighting!B15+TUM_db1_S2_Util!P4*Weighting!B16+TUM_db1_S2_Util!Q4*Weighting!B17</f>
        <v>0</v>
      </c>
      <c r="C4" s="6">
        <f ca="1">+TUM_db1_S2_Util!B4*Weighting!C2+TUM_db1_S2_Util!C4*Weighting!C3+TUM_db1_S2_Util!D4*Weighting!C4+TUM_db1_S2_Util!E4*Weighting!C5+TUM_db1_S2_Util!F4*Weighting!C6+TUM_db1_S2_Util!G4*Weighting!C7+TUM_db1_S2_Util!H4*Weighting!C8+TUM_db1_S2_Util!I4*Weighting!C9+TUM_db1_S2_Util!J4*Weighting!C10+TUM_db1_S2_Util!K4*Weighting!C11+TUM_db1_S2_Util!L4*Weighting!C12+TUM_db1_S2_Util!M4*Weighting!C13+TUM_db1_S2_Util!N4*Weighting!C14+TUM_db1_S2_Util!O4*Weighting!C15+TUM_db1_S2_Util!P4*Weighting!C16+TUM_db1_S2_Util!Q4*Weighting!C17</f>
        <v>0</v>
      </c>
      <c r="D4" s="6">
        <f ca="1">+TUM_db1_S2_Util!B4*Weighting!D2+TUM_db1_S2_Util!C4*Weighting!D3+TUM_db1_S2_Util!D4*Weighting!D4+TUM_db1_S2_Util!E4*Weighting!D5+TUM_db1_S2_Util!F4*Weighting!D6+TUM_db1_S2_Util!G4*Weighting!D7+TUM_db1_S2_Util!H4*Weighting!D8+TUM_db1_S2_Util!I4*Weighting!D9+TUM_db1_S2_Util!J4*Weighting!D10+TUM_db1_S2_Util!K4*Weighting!D11+TUM_db1_S2_Util!L4*Weighting!D12+TUM_db1_S2_Util!M4*Weighting!D13+TUM_db1_S2_Util!N4*Weighting!D14+TUM_db1_S2_Util!O4*Weighting!D15+TUM_db1_S2_Util!P4*Weighting!D16+TUM_db1_S2_Util!Q4*Weighting!D17</f>
        <v>0</v>
      </c>
      <c r="E4" s="6">
        <f ca="1">+TUM_db1_S2_Util!B4*Weighting!E2+TUM_db1_S2_Util!C4*Weighting!E3+TUM_db1_S2_Util!D4*Weighting!E4+TUM_db1_S2_Util!E4*Weighting!E5+TUM_db1_S2_Util!F4*Weighting!E6+TUM_db1_S2_Util!G4*Weighting!E7+TUM_db1_S2_Util!H4*Weighting!E8+TUM_db1_S2_Util!I4*Weighting!E9+TUM_db1_S2_Util!J4*Weighting!E10+TUM_db1_S2_Util!K4*Weighting!E11+TUM_db1_S2_Util!L4*Weighting!E12+TUM_db1_S2_Util!M4*Weighting!E13+TUM_db1_S2_Util!N4*Weighting!E14+TUM_db1_S2_Util!O4*Weighting!E15+TUM_db1_S2_Util!P4*Weighting!E16+TUM_db1_S2_Util!Q4*Weighting!E17</f>
        <v>0</v>
      </c>
      <c r="F4" s="6">
        <f ca="1">+TUM_db1_S2_Util!B4*Weighting!F2+TUM_db1_S2_Util!C4*Weighting!F3+TUM_db1_S2_Util!D4*Weighting!F4+TUM_db1_S2_Util!E4*Weighting!F5+TUM_db1_S2_Util!F4*Weighting!F6+TUM_db1_S2_Util!G4*Weighting!F7+TUM_db1_S2_Util!H4*Weighting!F8+TUM_db1_S2_Util!I4*Weighting!F9+TUM_db1_S2_Util!J4*Weighting!F10+TUM_db1_S2_Util!K4*Weighting!F11+TUM_db1_S2_Util!L4*Weighting!F12+TUM_db1_S2_Util!M4*Weighting!F13+TUM_db1_S2_Util!N4*Weighting!F14+TUM_db1_S2_Util!O4*Weighting!F15+TUM_db1_S2_Util!P4*Weighting!F16+TUM_db1_S2_Util!Q4*Weighting!F17</f>
        <v>0</v>
      </c>
      <c r="G4" s="6">
        <f>+TUM_db1_S2_Util!B4*Weighting!G2+TUM_db1_S2_Util!C4*Weighting!G3+TUM_db1_S2_Util!D4*Weighting!G4+TUM_db1_S2_Util!E4*Weighting!G5+TUM_db1_S2_Util!F4*Weighting!G6+TUM_db1_S2_Util!G4*Weighting!G7+TUM_db1_S2_Util!H4*Weighting!G8+TUM_db1_S2_Util!I4*Weighting!G9+TUM_db1_S2_Util!J4*Weighting!G10+TUM_db1_S2_Util!K4*Weighting!G11+TUM_db1_S2_Util!L4*Weighting!G12+TUM_db1_S2_Util!M4*Weighting!G13+TUM_db1_S2_Util!N4*Weighting!G14+TUM_db1_S2_Util!O4*Weighting!G15+TUM_db1_S2_Util!P4*Weighting!G16+TUM_db1_S2_Util!Q4*Weighting!G17</f>
        <v>0</v>
      </c>
      <c r="H4" s="6">
        <f>+TUM_db1_S2_Util!B4*Weighting!H2+TUM_db1_S2_Util!C4*Weighting!H3+TUM_db1_S2_Util!D4*Weighting!H4+TUM_db1_S2_Util!E4*Weighting!H5+TUM_db1_S2_Util!F4*Weighting!H6+TUM_db1_S2_Util!G4*Weighting!H7+TUM_db1_S2_Util!H4*Weighting!H8+TUM_db1_S2_Util!I4*Weighting!H9+TUM_db1_S2_Util!J4*Weighting!H10+TUM_db1_S2_Util!K4*Weighting!H11+TUM_db1_S2_Util!L4*Weighting!H12+TUM_db1_S2_Util!M4*Weighting!H13+TUM_db1_S2_Util!N4*Weighting!H14+TUM_db1_S2_Util!O4*Weighting!H15+TUM_db1_S2_Util!P4*Weighting!H16+TUM_db1_S2_Util!Q4*Weighting!H17</f>
        <v>0</v>
      </c>
      <c r="I4" s="6">
        <f>+TUM_db1_S2_Util!B4*Weighting!I2+TUM_db1_S2_Util!C4*Weighting!I3+TUM_db1_S2_Util!D4*Weighting!I4+TUM_db1_S2_Util!E4*Weighting!I5+TUM_db1_S2_Util!F4*Weighting!I6+TUM_db1_S2_Util!G4*Weighting!I7+TUM_db1_S2_Util!H4*Weighting!I8+TUM_db1_S2_Util!I4*Weighting!I9+TUM_db1_S2_Util!J4*Weighting!I10+TUM_db1_S2_Util!K4*Weighting!I11+TUM_db1_S2_Util!L4*Weighting!I12+TUM_db1_S2_Util!M4*Weighting!I13+TUM_db1_S2_Util!N4*Weighting!I14+TUM_db1_S2_Util!O4*Weighting!I15+TUM_db1_S2_Util!P4*Weighting!I16+TUM_db1_S2_Util!Q4*Weighting!I17</f>
        <v>0</v>
      </c>
      <c r="J4" s="6">
        <f>+TUM_db1_S2_Util!B4*Weighting!J2+TUM_db1_S2_Util!C4*Weighting!J3+TUM_db1_S2_Util!D4*Weighting!J4+TUM_db1_S2_Util!E4*Weighting!J5+TUM_db1_S2_Util!F4*Weighting!J6+TUM_db1_S2_Util!G4*Weighting!J7+TUM_db1_S2_Util!H4*Weighting!J8+TUM_db1_S2_Util!I4*Weighting!J9+TUM_db1_S2_Util!J4*Weighting!J10+TUM_db1_S2_Util!K4*Weighting!J11+TUM_db1_S2_Util!L4*Weighting!J12+TUM_db1_S2_Util!M4*Weighting!J13+TUM_db1_S2_Util!N4*Weighting!J14+TUM_db1_S2_Util!O4*Weighting!J15+TUM_db1_S2_Util!P4*Weighting!J16+TUM_db1_S2_Util!Q4*Weighting!J17</f>
        <v>0</v>
      </c>
      <c r="K4" s="6">
        <f>+TUM_db1_S2_Util!B4*Weighting!K2+TUM_db1_S2_Util!C4*Weighting!K3+TUM_db1_S2_Util!D4*Weighting!K4+TUM_db1_S2_Util!E4*Weighting!K5+TUM_db1_S2_Util!F4*Weighting!K6+TUM_db1_S2_Util!G4*Weighting!K7+TUM_db1_S2_Util!H4*Weighting!K8+TUM_db1_S2_Util!I4*Weighting!K9+TUM_db1_S2_Util!J4*Weighting!K10+TUM_db1_S2_Util!K4*Weighting!K11+TUM_db1_S2_Util!L4*Weighting!K12+TUM_db1_S2_Util!M4*Weighting!K13+TUM_db1_S2_Util!N4*Weighting!K14+TUM_db1_S2_Util!O4*Weighting!K15+TUM_db1_S2_Util!P4*Weighting!K16+TUM_db1_S2_Util!Q4*Weighting!K17</f>
        <v>0</v>
      </c>
      <c r="L4" s="6">
        <f>+TUM_db1_S2_Util!B4*Weighting!L2+TUM_db1_S2_Util!C4*Weighting!L3+TUM_db1_S2_Util!D4*Weighting!L4+TUM_db1_S2_Util!E4*Weighting!L5+TUM_db1_S2_Util!F4*Weighting!L6+TUM_db1_S2_Util!G4*Weighting!L7+TUM_db1_S2_Util!H4*Weighting!L8+TUM_db1_S2_Util!I4*Weighting!L9+TUM_db1_S2_Util!J4*Weighting!L10+TUM_db1_S2_Util!K4*Weighting!L11+TUM_db1_S2_Util!L4*Weighting!L12+TUM_db1_S2_Util!M4*Weighting!L13+TUM_db1_S2_Util!N4*Weighting!L14+TUM_db1_S2_Util!O4*Weighting!L15+TUM_db1_S2_Util!P4*Weighting!L16+TUM_db1_S2_Util!Q4*Weighting!L17</f>
        <v>0</v>
      </c>
      <c r="M4" s="6">
        <f>+TUM_db1_S2_Util!B4*Weighting!M2+TUM_db1_S2_Util!C4*Weighting!M3+TUM_db1_S2_Util!D4*Weighting!M4+TUM_db1_S2_Util!E4*Weighting!M5+TUM_db1_S2_Util!F4*Weighting!M6+TUM_db1_S2_Util!G4*Weighting!M7+TUM_db1_S2_Util!H4*Weighting!M8+TUM_db1_S2_Util!I4*Weighting!M9+TUM_db1_S2_Util!J4*Weighting!M10+TUM_db1_S2_Util!K4*Weighting!M11+TUM_db1_S2_Util!L4*Weighting!M12+TUM_db1_S2_Util!M4*Weighting!M13+TUM_db1_S2_Util!N4*Weighting!M14+TUM_db1_S2_Util!O4*Weighting!M15+TUM_db1_S2_Util!P4*Weighting!M16+TUM_db1_S2_Util!Q4*Weighting!M17</f>
        <v>0</v>
      </c>
      <c r="N4" s="6">
        <f>+TUM_db1_S2_Util!B4*Weighting!N2+TUM_db1_S2_Util!C4*Weighting!N3+TUM_db1_S2_Util!D4*Weighting!N4+TUM_db1_S2_Util!E4*Weighting!N5+TUM_db1_S2_Util!F4*Weighting!N6+TUM_db1_S2_Util!G4*Weighting!N7+TUM_db1_S2_Util!H4*Weighting!N8+TUM_db1_S2_Util!I4*Weighting!N9+TUM_db1_S2_Util!J4*Weighting!N10+TUM_db1_S2_Util!K4*Weighting!N11+TUM_db1_S2_Util!L4*Weighting!N12+TUM_db1_S2_Util!M4*Weighting!N13+TUM_db1_S2_Util!N4*Weighting!N14+TUM_db1_S2_Util!O4*Weighting!N15+TUM_db1_S2_Util!P4*Weighting!N16+TUM_db1_S2_Util!Q4*Weighting!N17</f>
        <v>0</v>
      </c>
      <c r="O4" s="6">
        <f>+TUM_db1_S2_Util!B4*Weighting!O2+TUM_db1_S2_Util!C4*Weighting!O3+TUM_db1_S2_Util!D4*Weighting!O4+TUM_db1_S2_Util!E4*Weighting!O5+TUM_db1_S2_Util!F4*Weighting!O6+TUM_db1_S2_Util!G4*Weighting!O7+TUM_db1_S2_Util!H4*Weighting!O8+TUM_db1_S2_Util!I4*Weighting!O9+TUM_db1_S2_Util!J4*Weighting!O10+TUM_db1_S2_Util!K4*Weighting!O11+TUM_db1_S2_Util!L4*Weighting!O12+TUM_db1_S2_Util!M4*Weighting!O13+TUM_db1_S2_Util!N4*Weighting!O14+TUM_db1_S2_Util!O4*Weighting!O15+TUM_db1_S2_Util!P4*Weighting!O16+TUM_db1_S2_Util!Q4*Weighting!O17</f>
        <v>0</v>
      </c>
      <c r="P4" s="6">
        <f>+TUM_db1_S2_Util!B4*Weighting!P2+TUM_db1_S2_Util!C4*Weighting!P3+TUM_db1_S2_Util!D4*Weighting!P4+TUM_db1_S2_Util!E4*Weighting!P5+TUM_db1_S2_Util!F4*Weighting!P6+TUM_db1_S2_Util!G4*Weighting!P7+TUM_db1_S2_Util!H4*Weighting!P8+TUM_db1_S2_Util!I4*Weighting!P9+TUM_db1_S2_Util!J4*Weighting!P10+TUM_db1_S2_Util!K4*Weighting!P11+TUM_db1_S2_Util!L4*Weighting!P12+TUM_db1_S2_Util!M4*Weighting!P13+TUM_db1_S2_Util!N4*Weighting!P14+TUM_db1_S2_Util!O4*Weighting!P15+TUM_db1_S2_Util!P4*Weighting!P16+TUM_db1_S2_Util!Q4*Weighting!P17</f>
        <v>0</v>
      </c>
      <c r="Q4" s="6">
        <f>+TUM_db1_S2_Util!B4*Weighting!Q2+TUM_db1_S2_Util!C4*Weighting!Q3+TUM_db1_S2_Util!D4*Weighting!Q4+TUM_db1_S2_Util!E4*Weighting!Q5+TUM_db1_S2_Util!F4*Weighting!Q6+TUM_db1_S2_Util!G4*Weighting!Q7+TUM_db1_S2_Util!H4*Weighting!Q8+TUM_db1_S2_Util!I4*Weighting!Q9+TUM_db1_S2_Util!J4*Weighting!Q10+TUM_db1_S2_Util!K4*Weighting!Q11+TUM_db1_S2_Util!L4*Weighting!Q12+TUM_db1_S2_Util!M4*Weighting!Q13+TUM_db1_S2_Util!N4*Weighting!Q14+TUM_db1_S2_Util!O4*Weighting!Q15+TUM_db1_S2_Util!P4*Weighting!Q16+TUM_db1_S2_Util!Q4*Weighting!Q17</f>
        <v>0</v>
      </c>
      <c r="R4" s="6">
        <f>+TUM_db1_S2_Util!B4*Weighting!R2+TUM_db1_S2_Util!C4*Weighting!R3+TUM_db1_S2_Util!D4*Weighting!R4+TUM_db1_S2_Util!E4*Weighting!R5+TUM_db1_S2_Util!F4*Weighting!R6+TUM_db1_S2_Util!G4*Weighting!R7+TUM_db1_S2_Util!H4*Weighting!R8+TUM_db1_S2_Util!I4*Weighting!R9+TUM_db1_S2_Util!J4*Weighting!R10+TUM_db1_S2_Util!K4*Weighting!R11+TUM_db1_S2_Util!L4*Weighting!R12+TUM_db1_S2_Util!M4*Weighting!R13+TUM_db1_S2_Util!N4*Weighting!R14+TUM_db1_S2_Util!O4*Weighting!R15+TUM_db1_S2_Util!P4*Weighting!R16+TUM_db1_S2_Util!Q4*Weighting!R17</f>
        <v>0</v>
      </c>
      <c r="S4" s="6">
        <f>+TUM_db1_S2_Util!B4*Weighting!S2+TUM_db1_S2_Util!C4*Weighting!S3+TUM_db1_S2_Util!D4*Weighting!S4+TUM_db1_S2_Util!E4*Weighting!S5+TUM_db1_S2_Util!F4*Weighting!S6+TUM_db1_S2_Util!G4*Weighting!S7+TUM_db1_S2_Util!H4*Weighting!S8+TUM_db1_S2_Util!I4*Weighting!S9+TUM_db1_S2_Util!J4*Weighting!S10+TUM_db1_S2_Util!K4*Weighting!S11+TUM_db1_S2_Util!L4*Weighting!S12+TUM_db1_S2_Util!M4*Weighting!S13+TUM_db1_S2_Util!N4*Weighting!S14+TUM_db1_S2_Util!O4*Weighting!S15+TUM_db1_S2_Util!P4*Weighting!S16+TUM_db1_S2_Util!Q4*Weighting!S17</f>
        <v>0</v>
      </c>
      <c r="T4" s="6">
        <f>+TUM_db1_S2_Util!B4*Weighting!T2+TUM_db1_S2_Util!C4*Weighting!T3+TUM_db1_S2_Util!D4*Weighting!T4+TUM_db1_S2_Util!E4*Weighting!T5+TUM_db1_S2_Util!F4*Weighting!T6+TUM_db1_S2_Util!G4*Weighting!T7+TUM_db1_S2_Util!H4*Weighting!T8+TUM_db1_S2_Util!I4*Weighting!T9+TUM_db1_S2_Util!J4*Weighting!T10+TUM_db1_S2_Util!K4*Weighting!T11+TUM_db1_S2_Util!L4*Weighting!T12+TUM_db1_S2_Util!M4*Weighting!T13+TUM_db1_S2_Util!N4*Weighting!T14+TUM_db1_S2_Util!O4*Weighting!T15+TUM_db1_S2_Util!P4*Weighting!T16+TUM_db1_S2_Util!Q4*Weighting!T17</f>
        <v>0</v>
      </c>
      <c r="U4" s="6">
        <f>+TUM_db1_S2_Util!B4*Weighting!U2+TUM_db1_S2_Util!C4*Weighting!U3+TUM_db1_S2_Util!D4*Weighting!U4+TUM_db1_S2_Util!E4*Weighting!U5+TUM_db1_S2_Util!F4*Weighting!U6+TUM_db1_S2_Util!G4*Weighting!U7+TUM_db1_S2_Util!H4*Weighting!U8+TUM_db1_S2_Util!I4*Weighting!U9+TUM_db1_S2_Util!J4*Weighting!U10+TUM_db1_S2_Util!K4*Weighting!U11+TUM_db1_S2_Util!L4*Weighting!U12+TUM_db1_S2_Util!M4*Weighting!U13+TUM_db1_S2_Util!N4*Weighting!U14+TUM_db1_S2_Util!O4*Weighting!U15+TUM_db1_S2_Util!P4*Weighting!U16+TUM_db1_S2_Util!Q4*Weighting!U17</f>
        <v>0</v>
      </c>
      <c r="V4" s="6">
        <f>+TUM_db1_S2_Util!B4*Weighting!V2+TUM_db1_S2_Util!C4*Weighting!V3+TUM_db1_S2_Util!D4*Weighting!V4+TUM_db1_S2_Util!E4*Weighting!V5+TUM_db1_S2_Util!F4*Weighting!V6+TUM_db1_S2_Util!G4*Weighting!V7+TUM_db1_S2_Util!H4*Weighting!V8+TUM_db1_S2_Util!I4*Weighting!V9+TUM_db1_S2_Util!J4*Weighting!V10+TUM_db1_S2_Util!K4*Weighting!V11+TUM_db1_S2_Util!L4*Weighting!V12+TUM_db1_S2_Util!M4*Weighting!V13+TUM_db1_S2_Util!N4*Weighting!V14+TUM_db1_S2_Util!O4*Weighting!V15+TUM_db1_S2_Util!P4*Weighting!V16+TUM_db1_S2_Util!Q4*Weighting!V17</f>
        <v>0</v>
      </c>
      <c r="W4" s="6">
        <f>+TUM_db1_S2_Util!B4*Weighting!W2+TUM_db1_S2_Util!C4*Weighting!W3+TUM_db1_S2_Util!D4*Weighting!W4+TUM_db1_S2_Util!E4*Weighting!W5+TUM_db1_S2_Util!F4*Weighting!W6+TUM_db1_S2_Util!G4*Weighting!W7+TUM_db1_S2_Util!H4*Weighting!W8+TUM_db1_S2_Util!I4*Weighting!W9+TUM_db1_S2_Util!J4*Weighting!W10+TUM_db1_S2_Util!K4*Weighting!W11+TUM_db1_S2_Util!L4*Weighting!W12+TUM_db1_S2_Util!M4*Weighting!W13+TUM_db1_S2_Util!N4*Weighting!W14+TUM_db1_S2_Util!O4*Weighting!W15+TUM_db1_S2_Util!P4*Weighting!W16+TUM_db1_S2_Util!Q4*Weighting!W17</f>
        <v>0</v>
      </c>
      <c r="X4" s="6">
        <f>+TUM_db1_S2_Util!B4*Weighting!X2+TUM_db1_S2_Util!C4*Weighting!X3+TUM_db1_S2_Util!D4*Weighting!X4+TUM_db1_S2_Util!E4*Weighting!X5+TUM_db1_S2_Util!F4*Weighting!X6+TUM_db1_S2_Util!G4*Weighting!X7+TUM_db1_S2_Util!H4*Weighting!X8+TUM_db1_S2_Util!I4*Weighting!X9+TUM_db1_S2_Util!J4*Weighting!X10+TUM_db1_S2_Util!K4*Weighting!X11+TUM_db1_S2_Util!L4*Weighting!X12+TUM_db1_S2_Util!M4*Weighting!X13+TUM_db1_S2_Util!N4*Weighting!X14+TUM_db1_S2_Util!O4*Weighting!X15+TUM_db1_S2_Util!P4*Weighting!X16+TUM_db1_S2_Util!Q4*Weighting!X17</f>
        <v>0</v>
      </c>
      <c r="Y4" s="6">
        <f>+TUM_db1_S2_Util!B4*Weighting!Y2+TUM_db1_S2_Util!C4*Weighting!Y3+TUM_db1_S2_Util!D4*Weighting!Y4+TUM_db1_S2_Util!E4*Weighting!Y5+TUM_db1_S2_Util!F4*Weighting!Y6+TUM_db1_S2_Util!G4*Weighting!Y7+TUM_db1_S2_Util!H4*Weighting!Y8+TUM_db1_S2_Util!I4*Weighting!Y9+TUM_db1_S2_Util!J4*Weighting!Y10+TUM_db1_S2_Util!K4*Weighting!Y11+TUM_db1_S2_Util!L4*Weighting!Y12+TUM_db1_S2_Util!M4*Weighting!Y13+TUM_db1_S2_Util!N4*Weighting!Y14+TUM_db1_S2_Util!O4*Weighting!Y15+TUM_db1_S2_Util!P4*Weighting!Y16+TUM_db1_S2_Util!Q4*Weighting!Y17</f>
        <v>0</v>
      </c>
      <c r="Z4" s="6">
        <f>+TUM_db1_S2_Util!B4*Weighting!Z2+TUM_db1_S2_Util!C4*Weighting!Z3+TUM_db1_S2_Util!D4*Weighting!Z4+TUM_db1_S2_Util!E4*Weighting!Z5+TUM_db1_S2_Util!F4*Weighting!Z6+TUM_db1_S2_Util!G4*Weighting!Z7+TUM_db1_S2_Util!H4*Weighting!Z8+TUM_db1_S2_Util!I4*Weighting!Z9+TUM_db1_S2_Util!J4*Weighting!Z10+TUM_db1_S2_Util!K4*Weighting!Z11+TUM_db1_S2_Util!L4*Weighting!Z12+TUM_db1_S2_Util!M4*Weighting!Z13+TUM_db1_S2_Util!N4*Weighting!Z14+TUM_db1_S2_Util!O4*Weighting!Z15+TUM_db1_S2_Util!P4*Weighting!Z16+TUM_db1_S2_Util!Q4*Weighting!Z17</f>
        <v>0</v>
      </c>
      <c r="AA4" s="6">
        <f>+TUM_db1_S2_Util!B4*Weighting!AA2+TUM_db1_S2_Util!C4*Weighting!AA3+TUM_db1_S2_Util!D4*Weighting!AA4+TUM_db1_S2_Util!E4*Weighting!AA5+TUM_db1_S2_Util!F4*Weighting!AA6+TUM_db1_S2_Util!G4*Weighting!AA7+TUM_db1_S2_Util!H4*Weighting!AA8+TUM_db1_S2_Util!I4*Weighting!AA9+TUM_db1_S2_Util!J4*Weighting!AA10+TUM_db1_S2_Util!K4*Weighting!AA11+TUM_db1_S2_Util!L4*Weighting!AA12+TUM_db1_S2_Util!M4*Weighting!AA13+TUM_db1_S2_Util!N4*Weighting!AA14+TUM_db1_S2_Util!O4*Weighting!AA15+TUM_db1_S2_Util!P4*Weighting!AA16+TUM_db1_S2_Util!Q4*Weighting!AA17</f>
        <v>0</v>
      </c>
    </row>
    <row r="5" spans="1:27" x14ac:dyDescent="0.35">
      <c r="A5" s="5" t="s">
        <v>4</v>
      </c>
      <c r="B5" s="6">
        <f ca="1">+TUM_db1_S2_Util!B5*Weighting!B2+TUM_db1_S2_Util!C5*Weighting!B3+TUM_db1_S2_Util!D5*Weighting!B4+TUM_db1_S2_Util!E5*Weighting!B5+TUM_db1_S2_Util!F5*Weighting!B6+TUM_db1_S2_Util!G5*Weighting!B7+TUM_db1_S2_Util!H5*Weighting!B8+TUM_db1_S2_Util!I5*Weighting!B9+TUM_db1_S2_Util!J5*Weighting!B10+TUM_db1_S2_Util!K5*Weighting!B11+TUM_db1_S2_Util!L5*Weighting!B12+TUM_db1_S2_Util!M5*Weighting!B13+TUM_db1_S2_Util!N5*Weighting!B14+TUM_db1_S2_Util!O5*Weighting!B15+TUM_db1_S2_Util!P5*Weighting!B16+TUM_db1_S2_Util!Q5*Weighting!B17</f>
        <v>0</v>
      </c>
      <c r="C5" s="6">
        <f ca="1">+TUM_db1_S2_Util!B5*Weighting!C2+TUM_db1_S2_Util!C5*Weighting!C3+TUM_db1_S2_Util!D5*Weighting!C4+TUM_db1_S2_Util!E5*Weighting!C5+TUM_db1_S2_Util!F5*Weighting!C6+TUM_db1_S2_Util!G5*Weighting!C7+TUM_db1_S2_Util!H5*Weighting!C8+TUM_db1_S2_Util!I5*Weighting!C9+TUM_db1_S2_Util!J5*Weighting!C10+TUM_db1_S2_Util!K5*Weighting!C11+TUM_db1_S2_Util!L5*Weighting!C12+TUM_db1_S2_Util!M5*Weighting!C13+TUM_db1_S2_Util!N5*Weighting!C14+TUM_db1_S2_Util!O5*Weighting!C15+TUM_db1_S2_Util!P5*Weighting!C16+TUM_db1_S2_Util!Q5*Weighting!C17</f>
        <v>0</v>
      </c>
      <c r="D5" s="6">
        <f ca="1">+TUM_db1_S2_Util!B5*Weighting!D2+TUM_db1_S2_Util!C5*Weighting!D3+TUM_db1_S2_Util!D5*Weighting!D4+TUM_db1_S2_Util!E5*Weighting!D5+TUM_db1_S2_Util!F5*Weighting!D6+TUM_db1_S2_Util!G5*Weighting!D7+TUM_db1_S2_Util!H5*Weighting!D8+TUM_db1_S2_Util!I5*Weighting!D9+TUM_db1_S2_Util!J5*Weighting!D10+TUM_db1_S2_Util!K5*Weighting!D11+TUM_db1_S2_Util!L5*Weighting!D12+TUM_db1_S2_Util!M5*Weighting!D13+TUM_db1_S2_Util!N5*Weighting!D14+TUM_db1_S2_Util!O5*Weighting!D15+TUM_db1_S2_Util!P5*Weighting!D16+TUM_db1_S2_Util!Q5*Weighting!D17</f>
        <v>0</v>
      </c>
      <c r="E5" s="6">
        <f ca="1">+TUM_db1_S2_Util!B5*Weighting!E2+TUM_db1_S2_Util!C5*Weighting!E3+TUM_db1_S2_Util!D5*Weighting!E4+TUM_db1_S2_Util!E5*Weighting!E5+TUM_db1_S2_Util!F5*Weighting!E6+TUM_db1_S2_Util!G5*Weighting!E7+TUM_db1_S2_Util!H5*Weighting!E8+TUM_db1_S2_Util!I5*Weighting!E9+TUM_db1_S2_Util!J5*Weighting!E10+TUM_db1_S2_Util!K5*Weighting!E11+TUM_db1_S2_Util!L5*Weighting!E12+TUM_db1_S2_Util!M5*Weighting!E13+TUM_db1_S2_Util!N5*Weighting!E14+TUM_db1_S2_Util!O5*Weighting!E15+TUM_db1_S2_Util!P5*Weighting!E16+TUM_db1_S2_Util!Q5*Weighting!E17</f>
        <v>0</v>
      </c>
      <c r="F5" s="6">
        <f ca="1">+TUM_db1_S2_Util!B5*Weighting!F2+TUM_db1_S2_Util!C5*Weighting!F3+TUM_db1_S2_Util!D5*Weighting!F4+TUM_db1_S2_Util!E5*Weighting!F5+TUM_db1_S2_Util!F5*Weighting!F6+TUM_db1_S2_Util!G5*Weighting!F7+TUM_db1_S2_Util!H5*Weighting!F8+TUM_db1_S2_Util!I5*Weighting!F9+TUM_db1_S2_Util!J5*Weighting!F10+TUM_db1_S2_Util!K5*Weighting!F11+TUM_db1_S2_Util!L5*Weighting!F12+TUM_db1_S2_Util!M5*Weighting!F13+TUM_db1_S2_Util!N5*Weighting!F14+TUM_db1_S2_Util!O5*Weighting!F15+TUM_db1_S2_Util!P5*Weighting!F16+TUM_db1_S2_Util!Q5*Weighting!F17</f>
        <v>0</v>
      </c>
      <c r="G5" s="6">
        <f>+TUM_db1_S2_Util!B5*Weighting!G2+TUM_db1_S2_Util!C5*Weighting!G3+TUM_db1_S2_Util!D5*Weighting!G4+TUM_db1_S2_Util!E5*Weighting!G5+TUM_db1_S2_Util!F5*Weighting!G6+TUM_db1_S2_Util!G5*Weighting!G7+TUM_db1_S2_Util!H5*Weighting!G8+TUM_db1_S2_Util!I5*Weighting!G9+TUM_db1_S2_Util!J5*Weighting!G10+TUM_db1_S2_Util!K5*Weighting!G11+TUM_db1_S2_Util!L5*Weighting!G12+TUM_db1_S2_Util!M5*Weighting!G13+TUM_db1_S2_Util!N5*Weighting!G14+TUM_db1_S2_Util!O5*Weighting!G15+TUM_db1_S2_Util!P5*Weighting!G16+TUM_db1_S2_Util!Q5*Weighting!G17</f>
        <v>0</v>
      </c>
      <c r="H5" s="6">
        <f>+TUM_db1_S2_Util!B5*Weighting!H2+TUM_db1_S2_Util!C5*Weighting!H3+TUM_db1_S2_Util!D5*Weighting!H4+TUM_db1_S2_Util!E5*Weighting!H5+TUM_db1_S2_Util!F5*Weighting!H6+TUM_db1_S2_Util!G5*Weighting!H7+TUM_db1_S2_Util!H5*Weighting!H8+TUM_db1_S2_Util!I5*Weighting!H9+TUM_db1_S2_Util!J5*Weighting!H10+TUM_db1_S2_Util!K5*Weighting!H11+TUM_db1_S2_Util!L5*Weighting!H12+TUM_db1_S2_Util!M5*Weighting!H13+TUM_db1_S2_Util!N5*Weighting!H14+TUM_db1_S2_Util!O5*Weighting!H15+TUM_db1_S2_Util!P5*Weighting!H16+TUM_db1_S2_Util!Q5*Weighting!H17</f>
        <v>0</v>
      </c>
      <c r="I5" s="6">
        <f>+TUM_db1_S2_Util!B5*Weighting!I2+TUM_db1_S2_Util!C5*Weighting!I3+TUM_db1_S2_Util!D5*Weighting!I4+TUM_db1_S2_Util!E5*Weighting!I5+TUM_db1_S2_Util!F5*Weighting!I6+TUM_db1_S2_Util!G5*Weighting!I7+TUM_db1_S2_Util!H5*Weighting!I8+TUM_db1_S2_Util!I5*Weighting!I9+TUM_db1_S2_Util!J5*Weighting!I10+TUM_db1_S2_Util!K5*Weighting!I11+TUM_db1_S2_Util!L5*Weighting!I12+TUM_db1_S2_Util!M5*Weighting!I13+TUM_db1_S2_Util!N5*Weighting!I14+TUM_db1_S2_Util!O5*Weighting!I15+TUM_db1_S2_Util!P5*Weighting!I16+TUM_db1_S2_Util!Q5*Weighting!I17</f>
        <v>0</v>
      </c>
      <c r="J5" s="6">
        <f>+TUM_db1_S2_Util!B5*Weighting!J2+TUM_db1_S2_Util!C5*Weighting!J3+TUM_db1_S2_Util!D5*Weighting!J4+TUM_db1_S2_Util!E5*Weighting!J5+TUM_db1_S2_Util!F5*Weighting!J6+TUM_db1_S2_Util!G5*Weighting!J7+TUM_db1_S2_Util!H5*Weighting!J8+TUM_db1_S2_Util!I5*Weighting!J9+TUM_db1_S2_Util!J5*Weighting!J10+TUM_db1_S2_Util!K5*Weighting!J11+TUM_db1_S2_Util!L5*Weighting!J12+TUM_db1_S2_Util!M5*Weighting!J13+TUM_db1_S2_Util!N5*Weighting!J14+TUM_db1_S2_Util!O5*Weighting!J15+TUM_db1_S2_Util!P5*Weighting!J16+TUM_db1_S2_Util!Q5*Weighting!J17</f>
        <v>0</v>
      </c>
      <c r="K5" s="6">
        <f>+TUM_db1_S2_Util!B5*Weighting!K2+TUM_db1_S2_Util!C5*Weighting!K3+TUM_db1_S2_Util!D5*Weighting!K4+TUM_db1_S2_Util!E5*Weighting!K5+TUM_db1_S2_Util!F5*Weighting!K6+TUM_db1_S2_Util!G5*Weighting!K7+TUM_db1_S2_Util!H5*Weighting!K8+TUM_db1_S2_Util!I5*Weighting!K9+TUM_db1_S2_Util!J5*Weighting!K10+TUM_db1_S2_Util!K5*Weighting!K11+TUM_db1_S2_Util!L5*Weighting!K12+TUM_db1_S2_Util!M5*Weighting!K13+TUM_db1_S2_Util!N5*Weighting!K14+TUM_db1_S2_Util!O5*Weighting!K15+TUM_db1_S2_Util!P5*Weighting!K16+TUM_db1_S2_Util!Q5*Weighting!K17</f>
        <v>0</v>
      </c>
      <c r="L5" s="6">
        <f>+TUM_db1_S2_Util!B5*Weighting!L2+TUM_db1_S2_Util!C5*Weighting!L3+TUM_db1_S2_Util!D5*Weighting!L4+TUM_db1_S2_Util!E5*Weighting!L5+TUM_db1_S2_Util!F5*Weighting!L6+TUM_db1_S2_Util!G5*Weighting!L7+TUM_db1_S2_Util!H5*Weighting!L8+TUM_db1_S2_Util!I5*Weighting!L9+TUM_db1_S2_Util!J5*Weighting!L10+TUM_db1_S2_Util!K5*Weighting!L11+TUM_db1_S2_Util!L5*Weighting!L12+TUM_db1_S2_Util!M5*Weighting!L13+TUM_db1_S2_Util!N5*Weighting!L14+TUM_db1_S2_Util!O5*Weighting!L15+TUM_db1_S2_Util!P5*Weighting!L16+TUM_db1_S2_Util!Q5*Weighting!L17</f>
        <v>0</v>
      </c>
      <c r="M5" s="6">
        <f>+TUM_db1_S2_Util!B5*Weighting!M2+TUM_db1_S2_Util!C5*Weighting!M3+TUM_db1_S2_Util!D5*Weighting!M4+TUM_db1_S2_Util!E5*Weighting!M5+TUM_db1_S2_Util!F5*Weighting!M6+TUM_db1_S2_Util!G5*Weighting!M7+TUM_db1_S2_Util!H5*Weighting!M8+TUM_db1_S2_Util!I5*Weighting!M9+TUM_db1_S2_Util!J5*Weighting!M10+TUM_db1_S2_Util!K5*Weighting!M11+TUM_db1_S2_Util!L5*Weighting!M12+TUM_db1_S2_Util!M5*Weighting!M13+TUM_db1_S2_Util!N5*Weighting!M14+TUM_db1_S2_Util!O5*Weighting!M15+TUM_db1_S2_Util!P5*Weighting!M16+TUM_db1_S2_Util!Q5*Weighting!M17</f>
        <v>0</v>
      </c>
      <c r="N5" s="6">
        <f>+TUM_db1_S2_Util!B5*Weighting!N2+TUM_db1_S2_Util!C5*Weighting!N3+TUM_db1_S2_Util!D5*Weighting!N4+TUM_db1_S2_Util!E5*Weighting!N5+TUM_db1_S2_Util!F5*Weighting!N6+TUM_db1_S2_Util!G5*Weighting!N7+TUM_db1_S2_Util!H5*Weighting!N8+TUM_db1_S2_Util!I5*Weighting!N9+TUM_db1_S2_Util!J5*Weighting!N10+TUM_db1_S2_Util!K5*Weighting!N11+TUM_db1_S2_Util!L5*Weighting!N12+TUM_db1_S2_Util!M5*Weighting!N13+TUM_db1_S2_Util!N5*Weighting!N14+TUM_db1_S2_Util!O5*Weighting!N15+TUM_db1_S2_Util!P5*Weighting!N16+TUM_db1_S2_Util!Q5*Weighting!N17</f>
        <v>0</v>
      </c>
      <c r="O5" s="6">
        <f>+TUM_db1_S2_Util!B5*Weighting!O2+TUM_db1_S2_Util!C5*Weighting!O3+TUM_db1_S2_Util!D5*Weighting!O4+TUM_db1_S2_Util!E5*Weighting!O5+TUM_db1_S2_Util!F5*Weighting!O6+TUM_db1_S2_Util!G5*Weighting!O7+TUM_db1_S2_Util!H5*Weighting!O8+TUM_db1_S2_Util!I5*Weighting!O9+TUM_db1_S2_Util!J5*Weighting!O10+TUM_db1_S2_Util!K5*Weighting!O11+TUM_db1_S2_Util!L5*Weighting!O12+TUM_db1_S2_Util!M5*Weighting!O13+TUM_db1_S2_Util!N5*Weighting!O14+TUM_db1_S2_Util!O5*Weighting!O15+TUM_db1_S2_Util!P5*Weighting!O16+TUM_db1_S2_Util!Q5*Weighting!O17</f>
        <v>0</v>
      </c>
      <c r="P5" s="6">
        <f>+TUM_db1_S2_Util!B5*Weighting!P2+TUM_db1_S2_Util!C5*Weighting!P3+TUM_db1_S2_Util!D5*Weighting!P4+TUM_db1_S2_Util!E5*Weighting!P5+TUM_db1_S2_Util!F5*Weighting!P6+TUM_db1_S2_Util!G5*Weighting!P7+TUM_db1_S2_Util!H5*Weighting!P8+TUM_db1_S2_Util!I5*Weighting!P9+TUM_db1_S2_Util!J5*Weighting!P10+TUM_db1_S2_Util!K5*Weighting!P11+TUM_db1_S2_Util!L5*Weighting!P12+TUM_db1_S2_Util!M5*Weighting!P13+TUM_db1_S2_Util!N5*Weighting!P14+TUM_db1_S2_Util!O5*Weighting!P15+TUM_db1_S2_Util!P5*Weighting!P16+TUM_db1_S2_Util!Q5*Weighting!P17</f>
        <v>0</v>
      </c>
      <c r="Q5" s="6">
        <f>+TUM_db1_S2_Util!B5*Weighting!Q2+TUM_db1_S2_Util!C5*Weighting!Q3+TUM_db1_S2_Util!D5*Weighting!Q4+TUM_db1_S2_Util!E5*Weighting!Q5+TUM_db1_S2_Util!F5*Weighting!Q6+TUM_db1_S2_Util!G5*Weighting!Q7+TUM_db1_S2_Util!H5*Weighting!Q8+TUM_db1_S2_Util!I5*Weighting!Q9+TUM_db1_S2_Util!J5*Weighting!Q10+TUM_db1_S2_Util!K5*Weighting!Q11+TUM_db1_S2_Util!L5*Weighting!Q12+TUM_db1_S2_Util!M5*Weighting!Q13+TUM_db1_S2_Util!N5*Weighting!Q14+TUM_db1_S2_Util!O5*Weighting!Q15+TUM_db1_S2_Util!P5*Weighting!Q16+TUM_db1_S2_Util!Q5*Weighting!Q17</f>
        <v>0</v>
      </c>
      <c r="R5" s="6">
        <f>+TUM_db1_S2_Util!B5*Weighting!R2+TUM_db1_S2_Util!C5*Weighting!R3+TUM_db1_S2_Util!D5*Weighting!R4+TUM_db1_S2_Util!E5*Weighting!R5+TUM_db1_S2_Util!F5*Weighting!R6+TUM_db1_S2_Util!G5*Weighting!R7+TUM_db1_S2_Util!H5*Weighting!R8+TUM_db1_S2_Util!I5*Weighting!R9+TUM_db1_S2_Util!J5*Weighting!R10+TUM_db1_S2_Util!K5*Weighting!R11+TUM_db1_S2_Util!L5*Weighting!R12+TUM_db1_S2_Util!M5*Weighting!R13+TUM_db1_S2_Util!N5*Weighting!R14+TUM_db1_S2_Util!O5*Weighting!R15+TUM_db1_S2_Util!P5*Weighting!R16+TUM_db1_S2_Util!Q5*Weighting!R17</f>
        <v>0</v>
      </c>
      <c r="S5" s="6">
        <f>+TUM_db1_S2_Util!B5*Weighting!S2+TUM_db1_S2_Util!C5*Weighting!S3+TUM_db1_S2_Util!D5*Weighting!S4+TUM_db1_S2_Util!E5*Weighting!S5+TUM_db1_S2_Util!F5*Weighting!S6+TUM_db1_S2_Util!G5*Weighting!S7+TUM_db1_S2_Util!H5*Weighting!S8+TUM_db1_S2_Util!I5*Weighting!S9+TUM_db1_S2_Util!J5*Weighting!S10+TUM_db1_S2_Util!K5*Weighting!S11+TUM_db1_S2_Util!L5*Weighting!S12+TUM_db1_S2_Util!M5*Weighting!S13+TUM_db1_S2_Util!N5*Weighting!S14+TUM_db1_S2_Util!O5*Weighting!S15+TUM_db1_S2_Util!P5*Weighting!S16+TUM_db1_S2_Util!Q5*Weighting!S17</f>
        <v>0</v>
      </c>
      <c r="T5" s="6">
        <f>+TUM_db1_S2_Util!B5*Weighting!T2+TUM_db1_S2_Util!C5*Weighting!T3+TUM_db1_S2_Util!D5*Weighting!T4+TUM_db1_S2_Util!E5*Weighting!T5+TUM_db1_S2_Util!F5*Weighting!T6+TUM_db1_S2_Util!G5*Weighting!T7+TUM_db1_S2_Util!H5*Weighting!T8+TUM_db1_S2_Util!I5*Weighting!T9+TUM_db1_S2_Util!J5*Weighting!T10+TUM_db1_S2_Util!K5*Weighting!T11+TUM_db1_S2_Util!L5*Weighting!T12+TUM_db1_S2_Util!M5*Weighting!T13+TUM_db1_S2_Util!N5*Weighting!T14+TUM_db1_S2_Util!O5*Weighting!T15+TUM_db1_S2_Util!P5*Weighting!T16+TUM_db1_S2_Util!Q5*Weighting!T17</f>
        <v>0</v>
      </c>
      <c r="U5" s="6">
        <f>+TUM_db1_S2_Util!B5*Weighting!U2+TUM_db1_S2_Util!C5*Weighting!U3+TUM_db1_S2_Util!D5*Weighting!U4+TUM_db1_S2_Util!E5*Weighting!U5+TUM_db1_S2_Util!F5*Weighting!U6+TUM_db1_S2_Util!G5*Weighting!U7+TUM_db1_S2_Util!H5*Weighting!U8+TUM_db1_S2_Util!I5*Weighting!U9+TUM_db1_S2_Util!J5*Weighting!U10+TUM_db1_S2_Util!K5*Weighting!U11+TUM_db1_S2_Util!L5*Weighting!U12+TUM_db1_S2_Util!M5*Weighting!U13+TUM_db1_S2_Util!N5*Weighting!U14+TUM_db1_S2_Util!O5*Weighting!U15+TUM_db1_S2_Util!P5*Weighting!U16+TUM_db1_S2_Util!Q5*Weighting!U17</f>
        <v>0</v>
      </c>
      <c r="V5" s="6">
        <f>+TUM_db1_S2_Util!B5*Weighting!V2+TUM_db1_S2_Util!C5*Weighting!V3+TUM_db1_S2_Util!D5*Weighting!V4+TUM_db1_S2_Util!E5*Weighting!V5+TUM_db1_S2_Util!F5*Weighting!V6+TUM_db1_S2_Util!G5*Weighting!V7+TUM_db1_S2_Util!H5*Weighting!V8+TUM_db1_S2_Util!I5*Weighting!V9+TUM_db1_S2_Util!J5*Weighting!V10+TUM_db1_S2_Util!K5*Weighting!V11+TUM_db1_S2_Util!L5*Weighting!V12+TUM_db1_S2_Util!M5*Weighting!V13+TUM_db1_S2_Util!N5*Weighting!V14+TUM_db1_S2_Util!O5*Weighting!V15+TUM_db1_S2_Util!P5*Weighting!V16+TUM_db1_S2_Util!Q5*Weighting!V17</f>
        <v>0</v>
      </c>
      <c r="W5" s="6">
        <f>+TUM_db1_S2_Util!B5*Weighting!W2+TUM_db1_S2_Util!C5*Weighting!W3+TUM_db1_S2_Util!D5*Weighting!W4+TUM_db1_S2_Util!E5*Weighting!W5+TUM_db1_S2_Util!F5*Weighting!W6+TUM_db1_S2_Util!G5*Weighting!W7+TUM_db1_S2_Util!H5*Weighting!W8+TUM_db1_S2_Util!I5*Weighting!W9+TUM_db1_S2_Util!J5*Weighting!W10+TUM_db1_S2_Util!K5*Weighting!W11+TUM_db1_S2_Util!L5*Weighting!W12+TUM_db1_S2_Util!M5*Weighting!W13+TUM_db1_S2_Util!N5*Weighting!W14+TUM_db1_S2_Util!O5*Weighting!W15+TUM_db1_S2_Util!P5*Weighting!W16+TUM_db1_S2_Util!Q5*Weighting!W17</f>
        <v>0</v>
      </c>
      <c r="X5" s="6">
        <f>+TUM_db1_S2_Util!B5*Weighting!X2+TUM_db1_S2_Util!C5*Weighting!X3+TUM_db1_S2_Util!D5*Weighting!X4+TUM_db1_S2_Util!E5*Weighting!X5+TUM_db1_S2_Util!F5*Weighting!X6+TUM_db1_S2_Util!G5*Weighting!X7+TUM_db1_S2_Util!H5*Weighting!X8+TUM_db1_S2_Util!I5*Weighting!X9+TUM_db1_S2_Util!J5*Weighting!X10+TUM_db1_S2_Util!K5*Weighting!X11+TUM_db1_S2_Util!L5*Weighting!X12+TUM_db1_S2_Util!M5*Weighting!X13+TUM_db1_S2_Util!N5*Weighting!X14+TUM_db1_S2_Util!O5*Weighting!X15+TUM_db1_S2_Util!P5*Weighting!X16+TUM_db1_S2_Util!Q5*Weighting!X17</f>
        <v>0</v>
      </c>
      <c r="Y5" s="6">
        <f>+TUM_db1_S2_Util!B5*Weighting!Y2+TUM_db1_S2_Util!C5*Weighting!Y3+TUM_db1_S2_Util!D5*Weighting!Y4+TUM_db1_S2_Util!E5*Weighting!Y5+TUM_db1_S2_Util!F5*Weighting!Y6+TUM_db1_S2_Util!G5*Weighting!Y7+TUM_db1_S2_Util!H5*Weighting!Y8+TUM_db1_S2_Util!I5*Weighting!Y9+TUM_db1_S2_Util!J5*Weighting!Y10+TUM_db1_S2_Util!K5*Weighting!Y11+TUM_db1_S2_Util!L5*Weighting!Y12+TUM_db1_S2_Util!M5*Weighting!Y13+TUM_db1_S2_Util!N5*Weighting!Y14+TUM_db1_S2_Util!O5*Weighting!Y15+TUM_db1_S2_Util!P5*Weighting!Y16+TUM_db1_S2_Util!Q5*Weighting!Y17</f>
        <v>0</v>
      </c>
      <c r="Z5" s="6">
        <f>+TUM_db1_S2_Util!B5*Weighting!Z2+TUM_db1_S2_Util!C5*Weighting!Z3+TUM_db1_S2_Util!D5*Weighting!Z4+TUM_db1_S2_Util!E5*Weighting!Z5+TUM_db1_S2_Util!F5*Weighting!Z6+TUM_db1_S2_Util!G5*Weighting!Z7+TUM_db1_S2_Util!H5*Weighting!Z8+TUM_db1_S2_Util!I5*Weighting!Z9+TUM_db1_S2_Util!J5*Weighting!Z10+TUM_db1_S2_Util!K5*Weighting!Z11+TUM_db1_S2_Util!L5*Weighting!Z12+TUM_db1_S2_Util!M5*Weighting!Z13+TUM_db1_S2_Util!N5*Weighting!Z14+TUM_db1_S2_Util!O5*Weighting!Z15+TUM_db1_S2_Util!P5*Weighting!Z16+TUM_db1_S2_Util!Q5*Weighting!Z17</f>
        <v>0</v>
      </c>
      <c r="AA5" s="6">
        <f>+TUM_db1_S2_Util!B5*Weighting!AA2+TUM_db1_S2_Util!C5*Weighting!AA3+TUM_db1_S2_Util!D5*Weighting!AA4+TUM_db1_S2_Util!E5*Weighting!AA5+TUM_db1_S2_Util!F5*Weighting!AA6+TUM_db1_S2_Util!G5*Weighting!AA7+TUM_db1_S2_Util!H5*Weighting!AA8+TUM_db1_S2_Util!I5*Weighting!AA9+TUM_db1_S2_Util!J5*Weighting!AA10+TUM_db1_S2_Util!K5*Weighting!AA11+TUM_db1_S2_Util!L5*Weighting!AA12+TUM_db1_S2_Util!M5*Weighting!AA13+TUM_db1_S2_Util!N5*Weighting!AA14+TUM_db1_S2_Util!O5*Weighting!AA15+TUM_db1_S2_Util!P5*Weighting!AA16+TUM_db1_S2_Util!Q5*Weighting!AA17</f>
        <v>0</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b1_S2_Mat!B2*Weighting!B2+TUM_db1_S2_Mat!C2*Weighting!B3+TUM_db1_S2_Mat!D2*Weighting!B4+TUM_db1_S2_Mat!E2*Weighting!B5+TUM_db1_S2_Mat!F2*Weighting!B6+TUM_db1_S2_Mat!G2*Weighting!B7+TUM_db1_S2_Mat!H2*Weighting!B8+TUM_db1_S2_Mat!I2*Weighting!B9+TUM_db1_S2_Mat!J2*Weighting!B10+TUM_db1_S2_Mat!K2*Weighting!B11+TUM_db1_S2_Mat!L2*Weighting!B12+TUM_db1_S2_Mat!M2*Weighting!B13+TUM_db1_S2_Mat!N2*Weighting!B14+TUM_db1_S2_Mat!O2*Weighting!B15+TUM_db1_S2_Mat!P2*Weighting!B16+TUM_db1_S2_Mat!Q2*Weighting!B17</f>
        <v>1.9253765378475187</v>
      </c>
      <c r="C2" s="6">
        <f ca="1">+TUM_db1_S2_Mat!B2*Weighting!C2+TUM_db1_S2_Mat!C2*Weighting!C3+TUM_db1_S2_Mat!D2*Weighting!C4+TUM_db1_S2_Mat!E2*Weighting!C5+TUM_db1_S2_Mat!F2*Weighting!C6+TUM_db1_S2_Mat!G2*Weighting!C7+TUM_db1_S2_Mat!H2*Weighting!C8+TUM_db1_S2_Mat!I2*Weighting!C9+TUM_db1_S2_Mat!J2*Weighting!C10+TUM_db1_S2_Mat!K2*Weighting!C11+TUM_db1_S2_Mat!L2*Weighting!C12+TUM_db1_S2_Mat!M2*Weighting!C13+TUM_db1_S2_Mat!N2*Weighting!C14+TUM_db1_S2_Mat!O2*Weighting!C15+TUM_db1_S2_Mat!P2*Weighting!C16+TUM_db1_S2_Mat!Q2*Weighting!C17</f>
        <v>1.3564599871368794</v>
      </c>
      <c r="D2" s="6">
        <f ca="1">+TUM_db1_S2_Mat!B2*Weighting!D2+TUM_db1_S2_Mat!C2*Weighting!D3+TUM_db1_S2_Mat!D2*Weighting!D4+TUM_db1_S2_Mat!E2*Weighting!D5+TUM_db1_S2_Mat!F2*Weighting!D6+TUM_db1_S2_Mat!G2*Weighting!D7+TUM_db1_S2_Mat!H2*Weighting!D8+TUM_db1_S2_Mat!I2*Weighting!D9+TUM_db1_S2_Mat!J2*Weighting!D10+TUM_db1_S2_Mat!K2*Weighting!D11+TUM_db1_S2_Mat!L2*Weighting!D12+TUM_db1_S2_Mat!M2*Weighting!D13+TUM_db1_S2_Mat!N2*Weighting!D14+TUM_db1_S2_Mat!O2*Weighting!D15+TUM_db1_S2_Mat!P2*Weighting!D16+TUM_db1_S2_Mat!Q2*Weighting!D17</f>
        <v>1.893070223734729</v>
      </c>
      <c r="E2" s="6">
        <f ca="1">+TUM_db1_S2_Mat!B2*Weighting!E2+TUM_db1_S2_Mat!C2*Weighting!E3+TUM_db1_S2_Mat!D2*Weighting!E4+TUM_db1_S2_Mat!E2*Weighting!E5+TUM_db1_S2_Mat!F2*Weighting!E6+TUM_db1_S2_Mat!G2*Weighting!E7+TUM_db1_S2_Mat!H2*Weighting!E8+TUM_db1_S2_Mat!I2*Weighting!E9+TUM_db1_S2_Mat!J2*Weighting!E10+TUM_db1_S2_Mat!K2*Weighting!E11+TUM_db1_S2_Mat!L2*Weighting!E12+TUM_db1_S2_Mat!M2*Weighting!E13+TUM_db1_S2_Mat!N2*Weighting!E14+TUM_db1_S2_Mat!O2*Weighting!E15+TUM_db1_S2_Mat!P2*Weighting!E16+TUM_db1_S2_Mat!Q2*Weighting!E17</f>
        <v>0.65807978221394903</v>
      </c>
      <c r="F2" s="6">
        <f ca="1">+TUM_db1_S2_Mat!B2*Weighting!F2+TUM_db1_S2_Mat!C2*Weighting!F3+TUM_db1_S2_Mat!D2*Weighting!F4+TUM_db1_S2_Mat!E2*Weighting!F5+TUM_db1_S2_Mat!F2*Weighting!F6+TUM_db1_S2_Mat!G2*Weighting!F7+TUM_db1_S2_Mat!H2*Weighting!F8+TUM_db1_S2_Mat!I2*Weighting!F9+TUM_db1_S2_Mat!J2*Weighting!F10+TUM_db1_S2_Mat!K2*Weighting!F11+TUM_db1_S2_Mat!L2*Weighting!F12+TUM_db1_S2_Mat!M2*Weighting!F13+TUM_db1_S2_Mat!N2*Weighting!F14+TUM_db1_S2_Mat!O2*Weighting!F15+TUM_db1_S2_Mat!P2*Weighting!F16+TUM_db1_S2_Mat!Q2*Weighting!F17</f>
        <v>1.6020428039595505</v>
      </c>
      <c r="G2" s="6">
        <f>+TUM_db1_S2_Mat!B2*Weighting!G2+TUM_db1_S2_Mat!C2*Weighting!G3+TUM_db1_S2_Mat!D2*Weighting!G4+TUM_db1_S2_Mat!E2*Weighting!G5+TUM_db1_S2_Mat!F2*Weighting!G6+TUM_db1_S2_Mat!G2*Weighting!G7+TUM_db1_S2_Mat!H2*Weighting!G8+TUM_db1_S2_Mat!I2*Weighting!G9+TUM_db1_S2_Mat!J2*Weighting!G10+TUM_db1_S2_Mat!K2*Weighting!G11+TUM_db1_S2_Mat!L2*Weighting!G12+TUM_db1_S2_Mat!M2*Weighting!G13+TUM_db1_S2_Mat!N2*Weighting!G14+TUM_db1_S2_Mat!O2*Weighting!G15+TUM_db1_S2_Mat!P2*Weighting!G16+TUM_db1_S2_Mat!Q2*Weighting!G17</f>
        <v>0.99671883221341284</v>
      </c>
      <c r="H2" s="6">
        <f>+TUM_db1_S2_Mat!B2*Weighting!H2+TUM_db1_S2_Mat!C2*Weighting!H3+TUM_db1_S2_Mat!D2*Weighting!H4+TUM_db1_S2_Mat!E2*Weighting!H5+TUM_db1_S2_Mat!F2*Weighting!H6+TUM_db1_S2_Mat!G2*Weighting!H7+TUM_db1_S2_Mat!H2*Weighting!H8+TUM_db1_S2_Mat!I2*Weighting!H9+TUM_db1_S2_Mat!J2*Weighting!H10+TUM_db1_S2_Mat!K2*Weighting!H11+TUM_db1_S2_Mat!L2*Weighting!H12+TUM_db1_S2_Mat!M2*Weighting!H13+TUM_db1_S2_Mat!N2*Weighting!H14+TUM_db1_S2_Mat!O2*Weighting!H15+TUM_db1_S2_Mat!P2*Weighting!H16+TUM_db1_S2_Mat!Q2*Weighting!H17</f>
        <v>1.0116723525295857</v>
      </c>
      <c r="I2" s="6">
        <f>+TUM_db1_S2_Mat!B2*Weighting!I2+TUM_db1_S2_Mat!C2*Weighting!I3+TUM_db1_S2_Mat!D2*Weighting!I4+TUM_db1_S2_Mat!E2*Weighting!I5+TUM_db1_S2_Mat!F2*Weighting!I6+TUM_db1_S2_Mat!G2*Weighting!I7+TUM_db1_S2_Mat!H2*Weighting!I8+TUM_db1_S2_Mat!I2*Weighting!I9+TUM_db1_S2_Mat!J2*Weighting!I10+TUM_db1_S2_Mat!K2*Weighting!I11+TUM_db1_S2_Mat!L2*Weighting!I12+TUM_db1_S2_Mat!M2*Weighting!I13+TUM_db1_S2_Mat!N2*Weighting!I14+TUM_db1_S2_Mat!O2*Weighting!I15+TUM_db1_S2_Mat!P2*Weighting!I16+TUM_db1_S2_Mat!Q2*Weighting!I17</f>
        <v>0.98830514548457682</v>
      </c>
      <c r="J2" s="6">
        <f>+TUM_db1_S2_Mat!B2*Weighting!J2+TUM_db1_S2_Mat!C2*Weighting!J3+TUM_db1_S2_Mat!D2*Weighting!J4+TUM_db1_S2_Mat!E2*Weighting!J5+TUM_db1_S2_Mat!F2*Weighting!J6+TUM_db1_S2_Mat!G2*Weighting!J7+TUM_db1_S2_Mat!H2*Weighting!J8+TUM_db1_S2_Mat!I2*Weighting!J9+TUM_db1_S2_Mat!J2*Weighting!J10+TUM_db1_S2_Mat!K2*Weighting!J11+TUM_db1_S2_Mat!L2*Weighting!J12+TUM_db1_S2_Mat!M2*Weighting!J13+TUM_db1_S2_Mat!N2*Weighting!J14+TUM_db1_S2_Mat!O2*Weighting!J15+TUM_db1_S2_Mat!P2*Weighting!J16+TUM_db1_S2_Mat!Q2*Weighting!J17</f>
        <v>0.62291356936631925</v>
      </c>
      <c r="K2" s="6">
        <f>+TUM_db1_S2_Mat!B2*Weighting!K2+TUM_db1_S2_Mat!C2*Weighting!K3+TUM_db1_S2_Mat!D2*Weighting!K4+TUM_db1_S2_Mat!E2*Weighting!K5+TUM_db1_S2_Mat!F2*Weighting!K6+TUM_db1_S2_Mat!G2*Weighting!K7+TUM_db1_S2_Mat!H2*Weighting!K8+TUM_db1_S2_Mat!I2*Weighting!K9+TUM_db1_S2_Mat!J2*Weighting!K10+TUM_db1_S2_Mat!K2*Weighting!K11+TUM_db1_S2_Mat!L2*Weighting!K12+TUM_db1_S2_Mat!M2*Weighting!K13+TUM_db1_S2_Mat!N2*Weighting!K14+TUM_db1_S2_Mat!O2*Weighting!K15+TUM_db1_S2_Mat!P2*Weighting!K16+TUM_db1_S2_Mat!Q2*Weighting!K17</f>
        <v>0.91880517329951905</v>
      </c>
      <c r="L2" s="6">
        <f>+TUM_db1_S2_Mat!B2*Weighting!L2+TUM_db1_S2_Mat!C2*Weighting!L3+TUM_db1_S2_Mat!D2*Weighting!L4+TUM_db1_S2_Mat!E2*Weighting!L5+TUM_db1_S2_Mat!F2*Weighting!L6+TUM_db1_S2_Mat!G2*Weighting!L7+TUM_db1_S2_Mat!H2*Weighting!L8+TUM_db1_S2_Mat!I2*Weighting!L9+TUM_db1_S2_Mat!J2*Weighting!L10+TUM_db1_S2_Mat!K2*Weighting!L11+TUM_db1_S2_Mat!L2*Weighting!L12+TUM_db1_S2_Mat!M2*Weighting!L13+TUM_db1_S2_Mat!N2*Weighting!L14+TUM_db1_S2_Mat!O2*Weighting!L15+TUM_db1_S2_Mat!P2*Weighting!L16+TUM_db1_S2_Mat!Q2*Weighting!L17</f>
        <v>0.6380608781625754</v>
      </c>
      <c r="M2" s="6">
        <f>+TUM_db1_S2_Mat!B2*Weighting!M2+TUM_db1_S2_Mat!C2*Weighting!M3+TUM_db1_S2_Mat!D2*Weighting!M4+TUM_db1_S2_Mat!E2*Weighting!M5+TUM_db1_S2_Mat!F2*Weighting!M6+TUM_db1_S2_Mat!G2*Weighting!M7+TUM_db1_S2_Mat!H2*Weighting!M8+TUM_db1_S2_Mat!I2*Weighting!M9+TUM_db1_S2_Mat!J2*Weighting!M10+TUM_db1_S2_Mat!K2*Weighting!M11+TUM_db1_S2_Mat!L2*Weighting!M12+TUM_db1_S2_Mat!M2*Weighting!M13+TUM_db1_S2_Mat!N2*Weighting!M14+TUM_db1_S2_Mat!O2*Weighting!M15+TUM_db1_S2_Mat!P2*Weighting!M16+TUM_db1_S2_Mat!Q2*Weighting!M17</f>
        <v>0.26575915456085192</v>
      </c>
      <c r="N2" s="6">
        <f>+TUM_db1_S2_Mat!B2*Weighting!N2+TUM_db1_S2_Mat!C2*Weighting!N3+TUM_db1_S2_Mat!D2*Weighting!N4+TUM_db1_S2_Mat!E2*Weighting!N5+TUM_db1_S2_Mat!F2*Weighting!N6+TUM_db1_S2_Mat!G2*Weighting!N7+TUM_db1_S2_Mat!H2*Weighting!N8+TUM_db1_S2_Mat!I2*Weighting!N9+TUM_db1_S2_Mat!J2*Weighting!N10+TUM_db1_S2_Mat!K2*Weighting!N11+TUM_db1_S2_Mat!L2*Weighting!N12+TUM_db1_S2_Mat!M2*Weighting!N13+TUM_db1_S2_Mat!N2*Weighting!N14+TUM_db1_S2_Mat!O2*Weighting!N15+TUM_db1_S2_Mat!P2*Weighting!N16+TUM_db1_S2_Mat!Q2*Weighting!N17</f>
        <v>3.3938038531680736</v>
      </c>
      <c r="O2" s="6">
        <f>+TUM_db1_S2_Mat!B2*Weighting!O2+TUM_db1_S2_Mat!C2*Weighting!O3+TUM_db1_S2_Mat!D2*Weighting!O4+TUM_db1_S2_Mat!E2*Weighting!O5+TUM_db1_S2_Mat!F2*Weighting!O6+TUM_db1_S2_Mat!G2*Weighting!O7+TUM_db1_S2_Mat!H2*Weighting!O8+TUM_db1_S2_Mat!I2*Weighting!O9+TUM_db1_S2_Mat!J2*Weighting!O10+TUM_db1_S2_Mat!K2*Weighting!O11+TUM_db1_S2_Mat!L2*Weighting!O12+TUM_db1_S2_Mat!M2*Weighting!O13+TUM_db1_S2_Mat!N2*Weighting!O14+TUM_db1_S2_Mat!O2*Weighting!O15+TUM_db1_S2_Mat!P2*Weighting!O16+TUM_db1_S2_Mat!Q2*Weighting!O17</f>
        <v>0.8979732421541371</v>
      </c>
      <c r="P2" s="6">
        <f>+TUM_db1_S2_Mat!B2*Weighting!P2+TUM_db1_S2_Mat!C2*Weighting!P3+TUM_db1_S2_Mat!D2*Weighting!P4+TUM_db1_S2_Mat!E2*Weighting!P5+TUM_db1_S2_Mat!F2*Weighting!P6+TUM_db1_S2_Mat!G2*Weighting!P7+TUM_db1_S2_Mat!H2*Weighting!P8+TUM_db1_S2_Mat!I2*Weighting!P9+TUM_db1_S2_Mat!J2*Weighting!P10+TUM_db1_S2_Mat!K2*Weighting!P11+TUM_db1_S2_Mat!L2*Weighting!P12+TUM_db1_S2_Mat!M2*Weighting!P13+TUM_db1_S2_Mat!N2*Weighting!P14+TUM_db1_S2_Mat!O2*Weighting!P15+TUM_db1_S2_Mat!P2*Weighting!P16+TUM_db1_S2_Mat!Q2*Weighting!P17</f>
        <v>0.50735370118050405</v>
      </c>
      <c r="Q2" s="6">
        <f>+TUM_db1_S2_Mat!B2*Weighting!Q2+TUM_db1_S2_Mat!C2*Weighting!Q3+TUM_db1_S2_Mat!D2*Weighting!Q4+TUM_db1_S2_Mat!E2*Weighting!Q5+TUM_db1_S2_Mat!F2*Weighting!Q6+TUM_db1_S2_Mat!G2*Weighting!Q7+TUM_db1_S2_Mat!H2*Weighting!Q8+TUM_db1_S2_Mat!I2*Weighting!Q9+TUM_db1_S2_Mat!J2*Weighting!Q10+TUM_db1_S2_Mat!K2*Weighting!Q11+TUM_db1_S2_Mat!L2*Weighting!Q12+TUM_db1_S2_Mat!M2*Weighting!Q13+TUM_db1_S2_Mat!N2*Weighting!Q14+TUM_db1_S2_Mat!O2*Weighting!Q15+TUM_db1_S2_Mat!P2*Weighting!Q16+TUM_db1_S2_Mat!Q2*Weighting!Q17</f>
        <v>0.41393999127140862</v>
      </c>
      <c r="R2" s="6">
        <f>+TUM_db1_S2_Mat!B2*Weighting!R2+TUM_db1_S2_Mat!C2*Weighting!R3+TUM_db1_S2_Mat!D2*Weighting!R4+TUM_db1_S2_Mat!E2*Weighting!R5+TUM_db1_S2_Mat!F2*Weighting!R6+TUM_db1_S2_Mat!G2*Weighting!R7+TUM_db1_S2_Mat!H2*Weighting!R8+TUM_db1_S2_Mat!I2*Weighting!R9+TUM_db1_S2_Mat!J2*Weighting!R10+TUM_db1_S2_Mat!K2*Weighting!R11+TUM_db1_S2_Mat!L2*Weighting!R12+TUM_db1_S2_Mat!M2*Weighting!R13+TUM_db1_S2_Mat!N2*Weighting!R14+TUM_db1_S2_Mat!O2*Weighting!R15+TUM_db1_S2_Mat!P2*Weighting!R16+TUM_db1_S2_Mat!Q2*Weighting!R17</f>
        <v>0.85518559040877906</v>
      </c>
      <c r="S2" s="6">
        <f>+TUM_db1_S2_Mat!B2*Weighting!S2+TUM_db1_S2_Mat!C2*Weighting!S3+TUM_db1_S2_Mat!D2*Weighting!S4+TUM_db1_S2_Mat!E2*Weighting!S5+TUM_db1_S2_Mat!F2*Weighting!S6+TUM_db1_S2_Mat!G2*Weighting!S7+TUM_db1_S2_Mat!H2*Weighting!S8+TUM_db1_S2_Mat!I2*Weighting!S9+TUM_db1_S2_Mat!J2*Weighting!S10+TUM_db1_S2_Mat!K2*Weighting!S11+TUM_db1_S2_Mat!L2*Weighting!S12+TUM_db1_S2_Mat!M2*Weighting!S13+TUM_db1_S2_Mat!N2*Weighting!S14+TUM_db1_S2_Mat!O2*Weighting!S15+TUM_db1_S2_Mat!P2*Weighting!S16+TUM_db1_S2_Mat!Q2*Weighting!S17</f>
        <v>0.9868287905776616</v>
      </c>
      <c r="T2" s="6">
        <f>+TUM_db1_S2_Mat!B2*Weighting!T2+TUM_db1_S2_Mat!C2*Weighting!T3+TUM_db1_S2_Mat!D2*Weighting!T4+TUM_db1_S2_Mat!E2*Weighting!T5+TUM_db1_S2_Mat!F2*Weighting!T6+TUM_db1_S2_Mat!G2*Weighting!T7+TUM_db1_S2_Mat!H2*Weighting!T8+TUM_db1_S2_Mat!I2*Weighting!T9+TUM_db1_S2_Mat!J2*Weighting!T10+TUM_db1_S2_Mat!K2*Weighting!T11+TUM_db1_S2_Mat!L2*Weighting!T12+TUM_db1_S2_Mat!M2*Weighting!T13+TUM_db1_S2_Mat!N2*Weighting!T14+TUM_db1_S2_Mat!O2*Weighting!T15+TUM_db1_S2_Mat!P2*Weighting!T16+TUM_db1_S2_Mat!Q2*Weighting!T17</f>
        <v>0.5480709531719179</v>
      </c>
      <c r="U2" s="6">
        <f>+TUM_db1_S2_Mat!B2*Weighting!U2+TUM_db1_S2_Mat!C2*Weighting!U3+TUM_db1_S2_Mat!D2*Weighting!U4+TUM_db1_S2_Mat!E2*Weighting!U5+TUM_db1_S2_Mat!F2*Weighting!U6+TUM_db1_S2_Mat!G2*Weighting!U7+TUM_db1_S2_Mat!H2*Weighting!U8+TUM_db1_S2_Mat!I2*Weighting!U9+TUM_db1_S2_Mat!J2*Weighting!U10+TUM_db1_S2_Mat!K2*Weighting!U11+TUM_db1_S2_Mat!L2*Weighting!U12+TUM_db1_S2_Mat!M2*Weighting!U13+TUM_db1_S2_Mat!N2*Weighting!U14+TUM_db1_S2_Mat!O2*Weighting!U15+TUM_db1_S2_Mat!P2*Weighting!U16+TUM_db1_S2_Mat!Q2*Weighting!U17</f>
        <v>0.13996032658608332</v>
      </c>
      <c r="V2" s="6">
        <f>+TUM_db1_S2_Mat!B2*Weighting!V2+TUM_db1_S2_Mat!C2*Weighting!V3+TUM_db1_S2_Mat!D2*Weighting!V4+TUM_db1_S2_Mat!E2*Weighting!V5+TUM_db1_S2_Mat!F2*Weighting!V6+TUM_db1_S2_Mat!G2*Weighting!V7+TUM_db1_S2_Mat!H2*Weighting!V8+TUM_db1_S2_Mat!I2*Weighting!V9+TUM_db1_S2_Mat!J2*Weighting!V10+TUM_db1_S2_Mat!K2*Weighting!V11+TUM_db1_S2_Mat!L2*Weighting!V12+TUM_db1_S2_Mat!M2*Weighting!V13+TUM_db1_S2_Mat!N2*Weighting!V14+TUM_db1_S2_Mat!O2*Weighting!V15+TUM_db1_S2_Mat!P2*Weighting!V16+TUM_db1_S2_Mat!Q2*Weighting!V17</f>
        <v>0.31226075572407813</v>
      </c>
      <c r="W2" s="6">
        <f>+TUM_db1_S2_Mat!B2*Weighting!W2+TUM_db1_S2_Mat!C2*Weighting!W3+TUM_db1_S2_Mat!D2*Weighting!W4+TUM_db1_S2_Mat!E2*Weighting!W5+TUM_db1_S2_Mat!F2*Weighting!W6+TUM_db1_S2_Mat!G2*Weighting!W7+TUM_db1_S2_Mat!H2*Weighting!W8+TUM_db1_S2_Mat!I2*Weighting!W9+TUM_db1_S2_Mat!J2*Weighting!W10+TUM_db1_S2_Mat!K2*Weighting!W11+TUM_db1_S2_Mat!L2*Weighting!W12+TUM_db1_S2_Mat!M2*Weighting!W13+TUM_db1_S2_Mat!N2*Weighting!W14+TUM_db1_S2_Mat!O2*Weighting!W15+TUM_db1_S2_Mat!P2*Weighting!W16+TUM_db1_S2_Mat!Q2*Weighting!W17</f>
        <v>0.5384805042944889</v>
      </c>
      <c r="X2" s="6">
        <f>+TUM_db1_S2_Mat!B2*Weighting!X2+TUM_db1_S2_Mat!C2*Weighting!X3+TUM_db1_S2_Mat!D2*Weighting!X4+TUM_db1_S2_Mat!E2*Weighting!X5+TUM_db1_S2_Mat!F2*Weighting!X6+TUM_db1_S2_Mat!G2*Weighting!X7+TUM_db1_S2_Mat!H2*Weighting!X8+TUM_db1_S2_Mat!I2*Weighting!X9+TUM_db1_S2_Mat!J2*Weighting!X10+TUM_db1_S2_Mat!K2*Weighting!X11+TUM_db1_S2_Mat!L2*Weighting!X12+TUM_db1_S2_Mat!M2*Weighting!X13+TUM_db1_S2_Mat!N2*Weighting!X14+TUM_db1_S2_Mat!O2*Weighting!X15+TUM_db1_S2_Mat!P2*Weighting!X16+TUM_db1_S2_Mat!Q2*Weighting!X17</f>
        <v>0.1315143393463987</v>
      </c>
      <c r="Y2" s="6">
        <f>+TUM_db1_S2_Mat!B2*Weighting!Y2+TUM_db1_S2_Mat!C2*Weighting!Y3+TUM_db1_S2_Mat!D2*Weighting!Y4+TUM_db1_S2_Mat!E2*Weighting!Y5+TUM_db1_S2_Mat!F2*Weighting!Y6+TUM_db1_S2_Mat!G2*Weighting!Y7+TUM_db1_S2_Mat!H2*Weighting!Y8+TUM_db1_S2_Mat!I2*Weighting!Y9+TUM_db1_S2_Mat!J2*Weighting!Y10+TUM_db1_S2_Mat!K2*Weighting!Y11+TUM_db1_S2_Mat!L2*Weighting!Y12+TUM_db1_S2_Mat!M2*Weighting!Y13+TUM_db1_S2_Mat!N2*Weighting!Y14+TUM_db1_S2_Mat!O2*Weighting!Y15+TUM_db1_S2_Mat!P2*Weighting!Y16+TUM_db1_S2_Mat!Q2*Weighting!Y17</f>
        <v>0.16592102930476629</v>
      </c>
      <c r="Z2" s="6">
        <f>+TUM_db1_S2_Mat!B2*Weighting!Z2+TUM_db1_S2_Mat!C2*Weighting!Z3+TUM_db1_S2_Mat!D2*Weighting!Z4+TUM_db1_S2_Mat!E2*Weighting!Z5+TUM_db1_S2_Mat!F2*Weighting!Z6+TUM_db1_S2_Mat!G2*Weighting!Z7+TUM_db1_S2_Mat!H2*Weighting!Z8+TUM_db1_S2_Mat!I2*Weighting!Z9+TUM_db1_S2_Mat!J2*Weighting!Z10+TUM_db1_S2_Mat!K2*Weighting!Z11+TUM_db1_S2_Mat!L2*Weighting!Z12+TUM_db1_S2_Mat!M2*Weighting!Z13+TUM_db1_S2_Mat!N2*Weighting!Z14+TUM_db1_S2_Mat!O2*Weighting!Z15+TUM_db1_S2_Mat!P2*Weighting!Z16+TUM_db1_S2_Mat!Q2*Weighting!Z17</f>
        <v>0.17093347309271389</v>
      </c>
      <c r="AA2" s="6">
        <f>+TUM_db1_S2_Mat!B2*Weighting!AA2+TUM_db1_S2_Mat!C2*Weighting!AA3+TUM_db1_S2_Mat!D2*Weighting!AA4+TUM_db1_S2_Mat!E2*Weighting!AA5+TUM_db1_S2_Mat!F2*Weighting!AA6+TUM_db1_S2_Mat!G2*Weighting!AA7+TUM_db1_S2_Mat!H2*Weighting!AA8+TUM_db1_S2_Mat!I2*Weighting!AA9+TUM_db1_S2_Mat!J2*Weighting!AA10+TUM_db1_S2_Mat!K2*Weighting!AA11+TUM_db1_S2_Mat!L2*Weighting!AA12+TUM_db1_S2_Mat!M2*Weighting!AA13+TUM_db1_S2_Mat!N2*Weighting!AA14+TUM_db1_S2_Mat!O2*Weighting!AA15+TUM_db1_S2_Mat!P2*Weighting!AA16+TUM_db1_S2_Mat!Q2*Weighting!AA17</f>
        <v>5.9814547324101692</v>
      </c>
    </row>
    <row r="3" spans="1:27" x14ac:dyDescent="0.35">
      <c r="A3" s="5" t="s">
        <v>2</v>
      </c>
      <c r="B3" s="6">
        <f ca="1">+TUM_db1_S2_Mat!B3*Weighting!B2+TUM_db1_S2_Mat!C3*Weighting!B3+TUM_db1_S2_Mat!D3*Weighting!B4+TUM_db1_S2_Mat!E3*Weighting!B5+TUM_db1_S2_Mat!F3*Weighting!B6+TUM_db1_S2_Mat!G3*Weighting!B7+TUM_db1_S2_Mat!H3*Weighting!B8+TUM_db1_S2_Mat!I3*Weighting!B9+TUM_db1_S2_Mat!J3*Weighting!B10+TUM_db1_S2_Mat!K3*Weighting!B11+TUM_db1_S2_Mat!L3*Weighting!B12+TUM_db1_S2_Mat!M3*Weighting!B13+TUM_db1_S2_Mat!N3*Weighting!B14+TUM_db1_S2_Mat!O3*Weighting!B15+TUM_db1_S2_Mat!P3*Weighting!B16+TUM_db1_S2_Mat!Q3*Weighting!B17</f>
        <v>0.32089608964125316</v>
      </c>
      <c r="C3" s="6">
        <f ca="1">+TUM_db1_S2_Mat!B3*Weighting!C2+TUM_db1_S2_Mat!C3*Weighting!C3+TUM_db1_S2_Mat!D3*Weighting!C4+TUM_db1_S2_Mat!E3*Weighting!C5+TUM_db1_S2_Mat!F3*Weighting!C6+TUM_db1_S2_Mat!G3*Weighting!C7+TUM_db1_S2_Mat!H3*Weighting!C8+TUM_db1_S2_Mat!I3*Weighting!C9+TUM_db1_S2_Mat!J3*Weighting!C10+TUM_db1_S2_Mat!K3*Weighting!C11+TUM_db1_S2_Mat!L3*Weighting!C12+TUM_db1_S2_Mat!M3*Weighting!C13+TUM_db1_S2_Mat!N3*Weighting!C14+TUM_db1_S2_Mat!O3*Weighting!C15+TUM_db1_S2_Mat!P3*Weighting!C16+TUM_db1_S2_Mat!Q3*Weighting!C17</f>
        <v>0.22607666452281325</v>
      </c>
      <c r="D3" s="6">
        <f ca="1">+TUM_db1_S2_Mat!B3*Weighting!D2+TUM_db1_S2_Mat!C3*Weighting!D3+TUM_db1_S2_Mat!D3*Weighting!D4+TUM_db1_S2_Mat!E3*Weighting!D5+TUM_db1_S2_Mat!F3*Weighting!D6+TUM_db1_S2_Mat!G3*Weighting!D7+TUM_db1_S2_Mat!H3*Weighting!D8+TUM_db1_S2_Mat!I3*Weighting!D9+TUM_db1_S2_Mat!J3*Weighting!D10+TUM_db1_S2_Mat!K3*Weighting!D11+TUM_db1_S2_Mat!L3*Weighting!D12+TUM_db1_S2_Mat!M3*Weighting!D13+TUM_db1_S2_Mat!N3*Weighting!D14+TUM_db1_S2_Mat!O3*Weighting!D15+TUM_db1_S2_Mat!P3*Weighting!D16+TUM_db1_S2_Mat!Q3*Weighting!D17</f>
        <v>0.3155117039557882</v>
      </c>
      <c r="E3" s="6">
        <f ca="1">+TUM_db1_S2_Mat!B3*Weighting!E2+TUM_db1_S2_Mat!C3*Weighting!E3+TUM_db1_S2_Mat!D3*Weighting!E4+TUM_db1_S2_Mat!E3*Weighting!E5+TUM_db1_S2_Mat!F3*Weighting!E6+TUM_db1_S2_Mat!G3*Weighting!E7+TUM_db1_S2_Mat!H3*Weighting!E8+TUM_db1_S2_Mat!I3*Weighting!E9+TUM_db1_S2_Mat!J3*Weighting!E10+TUM_db1_S2_Mat!K3*Weighting!E11+TUM_db1_S2_Mat!L3*Weighting!E12+TUM_db1_S2_Mat!M3*Weighting!E13+TUM_db1_S2_Mat!N3*Weighting!E14+TUM_db1_S2_Mat!O3*Weighting!E15+TUM_db1_S2_Mat!P3*Weighting!E16+TUM_db1_S2_Mat!Q3*Weighting!E17</f>
        <v>0.10967996370232486</v>
      </c>
      <c r="F3" s="6">
        <f ca="1">+TUM_db1_S2_Mat!B3*Weighting!F2+TUM_db1_S2_Mat!C3*Weighting!F3+TUM_db1_S2_Mat!D3*Weighting!F4+TUM_db1_S2_Mat!E3*Weighting!F5+TUM_db1_S2_Mat!F3*Weighting!F6+TUM_db1_S2_Mat!G3*Weighting!F7+TUM_db1_S2_Mat!H3*Weighting!F8+TUM_db1_S2_Mat!I3*Weighting!F9+TUM_db1_S2_Mat!J3*Weighting!F10+TUM_db1_S2_Mat!K3*Weighting!F11+TUM_db1_S2_Mat!L3*Weighting!F12+TUM_db1_S2_Mat!M3*Weighting!F13+TUM_db1_S2_Mat!N3*Weighting!F14+TUM_db1_S2_Mat!O3*Weighting!F15+TUM_db1_S2_Mat!P3*Weighting!F16+TUM_db1_S2_Mat!Q3*Weighting!F17</f>
        <v>0.26700713399325859</v>
      </c>
      <c r="G3" s="6">
        <f>+TUM_db1_S2_Mat!B3*Weighting!G2+TUM_db1_S2_Mat!C3*Weighting!G3+TUM_db1_S2_Mat!D3*Weighting!G4+TUM_db1_S2_Mat!E3*Weighting!G5+TUM_db1_S2_Mat!F3*Weighting!G6+TUM_db1_S2_Mat!G3*Weighting!G7+TUM_db1_S2_Mat!H3*Weighting!G8+TUM_db1_S2_Mat!I3*Weighting!G9+TUM_db1_S2_Mat!J3*Weighting!G10+TUM_db1_S2_Mat!K3*Weighting!G11+TUM_db1_S2_Mat!L3*Weighting!G12+TUM_db1_S2_Mat!M3*Weighting!G13+TUM_db1_S2_Mat!N3*Weighting!G14+TUM_db1_S2_Mat!O3*Weighting!G15+TUM_db1_S2_Mat!P3*Weighting!G16+TUM_db1_S2_Mat!Q3*Weighting!G17</f>
        <v>0.1661198053689022</v>
      </c>
      <c r="H3" s="6">
        <f>+TUM_db1_S2_Mat!B3*Weighting!H2+TUM_db1_S2_Mat!C3*Weighting!H3+TUM_db1_S2_Mat!D3*Weighting!H4+TUM_db1_S2_Mat!E3*Weighting!H5+TUM_db1_S2_Mat!F3*Weighting!H6+TUM_db1_S2_Mat!G3*Weighting!H7+TUM_db1_S2_Mat!H3*Weighting!H8+TUM_db1_S2_Mat!I3*Weighting!H9+TUM_db1_S2_Mat!J3*Weighting!H10+TUM_db1_S2_Mat!K3*Weighting!H11+TUM_db1_S2_Mat!L3*Weighting!H12+TUM_db1_S2_Mat!M3*Weighting!H13+TUM_db1_S2_Mat!N3*Weighting!H14+TUM_db1_S2_Mat!O3*Weighting!H15+TUM_db1_S2_Mat!P3*Weighting!H16+TUM_db1_S2_Mat!Q3*Weighting!H17</f>
        <v>0.16861205875493099</v>
      </c>
      <c r="I3" s="6">
        <f>+TUM_db1_S2_Mat!B3*Weighting!I2+TUM_db1_S2_Mat!C3*Weighting!I3+TUM_db1_S2_Mat!D3*Weighting!I4+TUM_db1_S2_Mat!E3*Weighting!I5+TUM_db1_S2_Mat!F3*Weighting!I6+TUM_db1_S2_Mat!G3*Weighting!I7+TUM_db1_S2_Mat!H3*Weighting!I8+TUM_db1_S2_Mat!I3*Weighting!I9+TUM_db1_S2_Mat!J3*Weighting!I10+TUM_db1_S2_Mat!K3*Weighting!I11+TUM_db1_S2_Mat!L3*Weighting!I12+TUM_db1_S2_Mat!M3*Weighting!I13+TUM_db1_S2_Mat!N3*Weighting!I14+TUM_db1_S2_Mat!O3*Weighting!I15+TUM_db1_S2_Mat!P3*Weighting!I16+TUM_db1_S2_Mat!Q3*Weighting!I17</f>
        <v>0.16471752424742953</v>
      </c>
      <c r="J3" s="6">
        <f>+TUM_db1_S2_Mat!B3*Weighting!J2+TUM_db1_S2_Mat!C3*Weighting!J3+TUM_db1_S2_Mat!D3*Weighting!J4+TUM_db1_S2_Mat!E3*Weighting!J5+TUM_db1_S2_Mat!F3*Weighting!J6+TUM_db1_S2_Mat!G3*Weighting!J7+TUM_db1_S2_Mat!H3*Weighting!J8+TUM_db1_S2_Mat!I3*Weighting!J9+TUM_db1_S2_Mat!J3*Weighting!J10+TUM_db1_S2_Mat!K3*Weighting!J11+TUM_db1_S2_Mat!L3*Weighting!J12+TUM_db1_S2_Mat!M3*Weighting!J13+TUM_db1_S2_Mat!N3*Weighting!J14+TUM_db1_S2_Mat!O3*Weighting!J15+TUM_db1_S2_Mat!P3*Weighting!J16+TUM_db1_S2_Mat!Q3*Weighting!J17</f>
        <v>0.10381892822771989</v>
      </c>
      <c r="K3" s="6">
        <f>+TUM_db1_S2_Mat!B3*Weighting!K2+TUM_db1_S2_Mat!C3*Weighting!K3+TUM_db1_S2_Mat!D3*Weighting!K4+TUM_db1_S2_Mat!E3*Weighting!K5+TUM_db1_S2_Mat!F3*Weighting!K6+TUM_db1_S2_Mat!G3*Weighting!K7+TUM_db1_S2_Mat!H3*Weighting!K8+TUM_db1_S2_Mat!I3*Weighting!K9+TUM_db1_S2_Mat!J3*Weighting!K10+TUM_db1_S2_Mat!K3*Weighting!K11+TUM_db1_S2_Mat!L3*Weighting!K12+TUM_db1_S2_Mat!M3*Weighting!K13+TUM_db1_S2_Mat!N3*Weighting!K14+TUM_db1_S2_Mat!O3*Weighting!K15+TUM_db1_S2_Mat!P3*Weighting!K16+TUM_db1_S2_Mat!Q3*Weighting!K17</f>
        <v>0.15313419554991992</v>
      </c>
      <c r="L3" s="6">
        <f>+TUM_db1_S2_Mat!B3*Weighting!L2+TUM_db1_S2_Mat!C3*Weighting!L3+TUM_db1_S2_Mat!D3*Weighting!L4+TUM_db1_S2_Mat!E3*Weighting!L5+TUM_db1_S2_Mat!F3*Weighting!L6+TUM_db1_S2_Mat!G3*Weighting!L7+TUM_db1_S2_Mat!H3*Weighting!L8+TUM_db1_S2_Mat!I3*Weighting!L9+TUM_db1_S2_Mat!J3*Weighting!L10+TUM_db1_S2_Mat!K3*Weighting!L11+TUM_db1_S2_Mat!L3*Weighting!L12+TUM_db1_S2_Mat!M3*Weighting!L13+TUM_db1_S2_Mat!N3*Weighting!L14+TUM_db1_S2_Mat!O3*Weighting!L15+TUM_db1_S2_Mat!P3*Weighting!L16+TUM_db1_S2_Mat!Q3*Weighting!L17</f>
        <v>0.10634347969376259</v>
      </c>
      <c r="M3" s="6">
        <f>+TUM_db1_S2_Mat!B3*Weighting!M2+TUM_db1_S2_Mat!C3*Weighting!M3+TUM_db1_S2_Mat!D3*Weighting!M4+TUM_db1_S2_Mat!E3*Weighting!M5+TUM_db1_S2_Mat!F3*Weighting!M6+TUM_db1_S2_Mat!G3*Weighting!M7+TUM_db1_S2_Mat!H3*Weighting!M8+TUM_db1_S2_Mat!I3*Weighting!M9+TUM_db1_S2_Mat!J3*Weighting!M10+TUM_db1_S2_Mat!K3*Weighting!M11+TUM_db1_S2_Mat!L3*Weighting!M12+TUM_db1_S2_Mat!M3*Weighting!M13+TUM_db1_S2_Mat!N3*Weighting!M14+TUM_db1_S2_Mat!O3*Weighting!M15+TUM_db1_S2_Mat!P3*Weighting!M16+TUM_db1_S2_Mat!Q3*Weighting!M17</f>
        <v>4.429319242680866E-2</v>
      </c>
      <c r="N3" s="6">
        <f>+TUM_db1_S2_Mat!B3*Weighting!N2+TUM_db1_S2_Mat!C3*Weighting!N3+TUM_db1_S2_Mat!D3*Weighting!N4+TUM_db1_S2_Mat!E3*Weighting!N5+TUM_db1_S2_Mat!F3*Weighting!N6+TUM_db1_S2_Mat!G3*Weighting!N7+TUM_db1_S2_Mat!H3*Weighting!N8+TUM_db1_S2_Mat!I3*Weighting!N9+TUM_db1_S2_Mat!J3*Weighting!N10+TUM_db1_S2_Mat!K3*Weighting!N11+TUM_db1_S2_Mat!L3*Weighting!N12+TUM_db1_S2_Mat!M3*Weighting!N13+TUM_db1_S2_Mat!N3*Weighting!N14+TUM_db1_S2_Mat!O3*Weighting!N15+TUM_db1_S2_Mat!P3*Weighting!N16+TUM_db1_S2_Mat!Q3*Weighting!N17</f>
        <v>0.56563397552801231</v>
      </c>
      <c r="O3" s="6">
        <f>+TUM_db1_S2_Mat!B3*Weighting!O2+TUM_db1_S2_Mat!C3*Weighting!O3+TUM_db1_S2_Mat!D3*Weighting!O4+TUM_db1_S2_Mat!E3*Weighting!O5+TUM_db1_S2_Mat!F3*Weighting!O6+TUM_db1_S2_Mat!G3*Weighting!O7+TUM_db1_S2_Mat!H3*Weighting!O8+TUM_db1_S2_Mat!I3*Weighting!O9+TUM_db1_S2_Mat!J3*Weighting!O10+TUM_db1_S2_Mat!K3*Weighting!O11+TUM_db1_S2_Mat!L3*Weighting!O12+TUM_db1_S2_Mat!M3*Weighting!O13+TUM_db1_S2_Mat!N3*Weighting!O14+TUM_db1_S2_Mat!O3*Weighting!O15+TUM_db1_S2_Mat!P3*Weighting!O16+TUM_db1_S2_Mat!Q3*Weighting!O17</f>
        <v>0.14966220702568953</v>
      </c>
      <c r="P3" s="6">
        <f>+TUM_db1_S2_Mat!B3*Weighting!P2+TUM_db1_S2_Mat!C3*Weighting!P3+TUM_db1_S2_Mat!D3*Weighting!P4+TUM_db1_S2_Mat!E3*Weighting!P5+TUM_db1_S2_Mat!F3*Weighting!P6+TUM_db1_S2_Mat!G3*Weighting!P7+TUM_db1_S2_Mat!H3*Weighting!P8+TUM_db1_S2_Mat!I3*Weighting!P9+TUM_db1_S2_Mat!J3*Weighting!P10+TUM_db1_S2_Mat!K3*Weighting!P11+TUM_db1_S2_Mat!L3*Weighting!P12+TUM_db1_S2_Mat!M3*Weighting!P13+TUM_db1_S2_Mat!N3*Weighting!P14+TUM_db1_S2_Mat!O3*Weighting!P15+TUM_db1_S2_Mat!P3*Weighting!P16+TUM_db1_S2_Mat!Q3*Weighting!P17</f>
        <v>8.4558950196750693E-2</v>
      </c>
      <c r="Q3" s="6">
        <f>+TUM_db1_S2_Mat!B3*Weighting!Q2+TUM_db1_S2_Mat!C3*Weighting!Q3+TUM_db1_S2_Mat!D3*Weighting!Q4+TUM_db1_S2_Mat!E3*Weighting!Q5+TUM_db1_S2_Mat!F3*Weighting!Q6+TUM_db1_S2_Mat!G3*Weighting!Q7+TUM_db1_S2_Mat!H3*Weighting!Q8+TUM_db1_S2_Mat!I3*Weighting!Q9+TUM_db1_S2_Mat!J3*Weighting!Q10+TUM_db1_S2_Mat!K3*Weighting!Q11+TUM_db1_S2_Mat!L3*Weighting!Q12+TUM_db1_S2_Mat!M3*Weighting!Q13+TUM_db1_S2_Mat!N3*Weighting!Q14+TUM_db1_S2_Mat!O3*Weighting!Q15+TUM_db1_S2_Mat!P3*Weighting!Q16+TUM_db1_S2_Mat!Q3*Weighting!Q17</f>
        <v>6.8989998545234785E-2</v>
      </c>
      <c r="R3" s="6">
        <f>+TUM_db1_S2_Mat!B3*Weighting!R2+TUM_db1_S2_Mat!C3*Weighting!R3+TUM_db1_S2_Mat!D3*Weighting!R4+TUM_db1_S2_Mat!E3*Weighting!R5+TUM_db1_S2_Mat!F3*Weighting!R6+TUM_db1_S2_Mat!G3*Weighting!R7+TUM_db1_S2_Mat!H3*Weighting!R8+TUM_db1_S2_Mat!I3*Weighting!R9+TUM_db1_S2_Mat!J3*Weighting!R10+TUM_db1_S2_Mat!K3*Weighting!R11+TUM_db1_S2_Mat!L3*Weighting!R12+TUM_db1_S2_Mat!M3*Weighting!R13+TUM_db1_S2_Mat!N3*Weighting!R14+TUM_db1_S2_Mat!O3*Weighting!R15+TUM_db1_S2_Mat!P3*Weighting!R16+TUM_db1_S2_Mat!Q3*Weighting!R17</f>
        <v>0.14253093173479656</v>
      </c>
      <c r="S3" s="6">
        <f>+TUM_db1_S2_Mat!B3*Weighting!S2+TUM_db1_S2_Mat!C3*Weighting!S3+TUM_db1_S2_Mat!D3*Weighting!S4+TUM_db1_S2_Mat!E3*Weighting!S5+TUM_db1_S2_Mat!F3*Weighting!S6+TUM_db1_S2_Mat!G3*Weighting!S7+TUM_db1_S2_Mat!H3*Weighting!S8+TUM_db1_S2_Mat!I3*Weighting!S9+TUM_db1_S2_Mat!J3*Weighting!S10+TUM_db1_S2_Mat!K3*Weighting!S11+TUM_db1_S2_Mat!L3*Weighting!S12+TUM_db1_S2_Mat!M3*Weighting!S13+TUM_db1_S2_Mat!N3*Weighting!S14+TUM_db1_S2_Mat!O3*Weighting!S15+TUM_db1_S2_Mat!P3*Weighting!S16+TUM_db1_S2_Mat!Q3*Weighting!S17</f>
        <v>0.16447146509627697</v>
      </c>
      <c r="T3" s="6">
        <f>+TUM_db1_S2_Mat!B3*Weighting!T2+TUM_db1_S2_Mat!C3*Weighting!T3+TUM_db1_S2_Mat!D3*Weighting!T4+TUM_db1_S2_Mat!E3*Weighting!T5+TUM_db1_S2_Mat!F3*Weighting!T6+TUM_db1_S2_Mat!G3*Weighting!T7+TUM_db1_S2_Mat!H3*Weighting!T8+TUM_db1_S2_Mat!I3*Weighting!T9+TUM_db1_S2_Mat!J3*Weighting!T10+TUM_db1_S2_Mat!K3*Weighting!T11+TUM_db1_S2_Mat!L3*Weighting!T12+TUM_db1_S2_Mat!M3*Weighting!T13+TUM_db1_S2_Mat!N3*Weighting!T14+TUM_db1_S2_Mat!O3*Weighting!T15+TUM_db1_S2_Mat!P3*Weighting!T16+TUM_db1_S2_Mat!Q3*Weighting!T17</f>
        <v>9.1345158861986339E-2</v>
      </c>
      <c r="U3" s="6">
        <f>+TUM_db1_S2_Mat!B3*Weighting!U2+TUM_db1_S2_Mat!C3*Weighting!U3+TUM_db1_S2_Mat!D3*Weighting!U4+TUM_db1_S2_Mat!E3*Weighting!U5+TUM_db1_S2_Mat!F3*Weighting!U6+TUM_db1_S2_Mat!G3*Weighting!U7+TUM_db1_S2_Mat!H3*Weighting!U8+TUM_db1_S2_Mat!I3*Weighting!U9+TUM_db1_S2_Mat!J3*Weighting!U10+TUM_db1_S2_Mat!K3*Weighting!U11+TUM_db1_S2_Mat!L3*Weighting!U12+TUM_db1_S2_Mat!M3*Weighting!U13+TUM_db1_S2_Mat!N3*Weighting!U14+TUM_db1_S2_Mat!O3*Weighting!U15+TUM_db1_S2_Mat!P3*Weighting!U16+TUM_db1_S2_Mat!Q3*Weighting!U17</f>
        <v>2.3326721097680556E-2</v>
      </c>
      <c r="V3" s="6">
        <f>+TUM_db1_S2_Mat!B3*Weighting!V2+TUM_db1_S2_Mat!C3*Weighting!V3+TUM_db1_S2_Mat!D3*Weighting!V4+TUM_db1_S2_Mat!E3*Weighting!V5+TUM_db1_S2_Mat!F3*Weighting!V6+TUM_db1_S2_Mat!G3*Weighting!V7+TUM_db1_S2_Mat!H3*Weighting!V8+TUM_db1_S2_Mat!I3*Weighting!V9+TUM_db1_S2_Mat!J3*Weighting!V10+TUM_db1_S2_Mat!K3*Weighting!V11+TUM_db1_S2_Mat!L3*Weighting!V12+TUM_db1_S2_Mat!M3*Weighting!V13+TUM_db1_S2_Mat!N3*Weighting!V14+TUM_db1_S2_Mat!O3*Weighting!V15+TUM_db1_S2_Mat!P3*Weighting!V16+TUM_db1_S2_Mat!Q3*Weighting!V17</f>
        <v>5.2043459287346369E-2</v>
      </c>
      <c r="W3" s="6">
        <f>+TUM_db1_S2_Mat!B3*Weighting!W2+TUM_db1_S2_Mat!C3*Weighting!W3+TUM_db1_S2_Mat!D3*Weighting!W4+TUM_db1_S2_Mat!E3*Weighting!W5+TUM_db1_S2_Mat!F3*Weighting!W6+TUM_db1_S2_Mat!G3*Weighting!W7+TUM_db1_S2_Mat!H3*Weighting!W8+TUM_db1_S2_Mat!I3*Weighting!W9+TUM_db1_S2_Mat!J3*Weighting!W10+TUM_db1_S2_Mat!K3*Weighting!W11+TUM_db1_S2_Mat!L3*Weighting!W12+TUM_db1_S2_Mat!M3*Weighting!W13+TUM_db1_S2_Mat!N3*Weighting!W14+TUM_db1_S2_Mat!O3*Weighting!W15+TUM_db1_S2_Mat!P3*Weighting!W16+TUM_db1_S2_Mat!Q3*Weighting!W17</f>
        <v>8.9746750715748169E-2</v>
      </c>
      <c r="X3" s="6">
        <f>+TUM_db1_S2_Mat!B3*Weighting!X2+TUM_db1_S2_Mat!C3*Weighting!X3+TUM_db1_S2_Mat!D3*Weighting!X4+TUM_db1_S2_Mat!E3*Weighting!X5+TUM_db1_S2_Mat!F3*Weighting!X6+TUM_db1_S2_Mat!G3*Weighting!X7+TUM_db1_S2_Mat!H3*Weighting!X8+TUM_db1_S2_Mat!I3*Weighting!X9+TUM_db1_S2_Mat!J3*Weighting!X10+TUM_db1_S2_Mat!K3*Weighting!X11+TUM_db1_S2_Mat!L3*Weighting!X12+TUM_db1_S2_Mat!M3*Weighting!X13+TUM_db1_S2_Mat!N3*Weighting!X14+TUM_db1_S2_Mat!O3*Weighting!X15+TUM_db1_S2_Mat!P3*Weighting!X16+TUM_db1_S2_Mat!Q3*Weighting!X17</f>
        <v>2.1919056557733123E-2</v>
      </c>
      <c r="Y3" s="6">
        <f>+TUM_db1_S2_Mat!B3*Weighting!Y2+TUM_db1_S2_Mat!C3*Weighting!Y3+TUM_db1_S2_Mat!D3*Weighting!Y4+TUM_db1_S2_Mat!E3*Weighting!Y5+TUM_db1_S2_Mat!F3*Weighting!Y6+TUM_db1_S2_Mat!G3*Weighting!Y7+TUM_db1_S2_Mat!H3*Weighting!Y8+TUM_db1_S2_Mat!I3*Weighting!Y9+TUM_db1_S2_Mat!J3*Weighting!Y10+TUM_db1_S2_Mat!K3*Weighting!Y11+TUM_db1_S2_Mat!L3*Weighting!Y12+TUM_db1_S2_Mat!M3*Weighting!Y13+TUM_db1_S2_Mat!N3*Weighting!Y14+TUM_db1_S2_Mat!O3*Weighting!Y15+TUM_db1_S2_Mat!P3*Weighting!Y16+TUM_db1_S2_Mat!Q3*Weighting!Y17</f>
        <v>2.7653504884127725E-2</v>
      </c>
      <c r="Z3" s="6">
        <f>+TUM_db1_S2_Mat!B3*Weighting!Z2+TUM_db1_S2_Mat!C3*Weighting!Z3+TUM_db1_S2_Mat!D3*Weighting!Z4+TUM_db1_S2_Mat!E3*Weighting!Z5+TUM_db1_S2_Mat!F3*Weighting!Z6+TUM_db1_S2_Mat!G3*Weighting!Z7+TUM_db1_S2_Mat!H3*Weighting!Z8+TUM_db1_S2_Mat!I3*Weighting!Z9+TUM_db1_S2_Mat!J3*Weighting!Z10+TUM_db1_S2_Mat!K3*Weighting!Z11+TUM_db1_S2_Mat!L3*Weighting!Z12+TUM_db1_S2_Mat!M3*Weighting!Z13+TUM_db1_S2_Mat!N3*Weighting!Z14+TUM_db1_S2_Mat!O3*Weighting!Z15+TUM_db1_S2_Mat!P3*Weighting!Z16+TUM_db1_S2_Mat!Q3*Weighting!Z17</f>
        <v>2.8488912182118992E-2</v>
      </c>
      <c r="AA3" s="6">
        <f>+TUM_db1_S2_Mat!B3*Weighting!AA2+TUM_db1_S2_Mat!C3*Weighting!AA3+TUM_db1_S2_Mat!D3*Weighting!AA4+TUM_db1_S2_Mat!E3*Weighting!AA5+TUM_db1_S2_Mat!F3*Weighting!AA6+TUM_db1_S2_Mat!G3*Weighting!AA7+TUM_db1_S2_Mat!H3*Weighting!AA8+TUM_db1_S2_Mat!I3*Weighting!AA9+TUM_db1_S2_Mat!J3*Weighting!AA10+TUM_db1_S2_Mat!K3*Weighting!AA11+TUM_db1_S2_Mat!L3*Weighting!AA12+TUM_db1_S2_Mat!M3*Weighting!AA13+TUM_db1_S2_Mat!N3*Weighting!AA14+TUM_db1_S2_Mat!O3*Weighting!AA15+TUM_db1_S2_Mat!P3*Weighting!AA16+TUM_db1_S2_Mat!Q3*Weighting!AA17</f>
        <v>0.9969091220683618</v>
      </c>
    </row>
    <row r="4" spans="1:27" x14ac:dyDescent="0.35">
      <c r="A4" s="5" t="s">
        <v>3</v>
      </c>
      <c r="B4" s="6">
        <f ca="1">+TUM_db1_S2_Mat!B4*Weighting!B2+TUM_db1_S2_Mat!C4*Weighting!B3+TUM_db1_S2_Mat!D4*Weighting!B4+TUM_db1_S2_Mat!E4*Weighting!B5+TUM_db1_S2_Mat!F4*Weighting!B6+TUM_db1_S2_Mat!G4*Weighting!B7+TUM_db1_S2_Mat!H4*Weighting!B8+TUM_db1_S2_Mat!I4*Weighting!B9+TUM_db1_S2_Mat!J4*Weighting!B10+TUM_db1_S2_Mat!K4*Weighting!B11+TUM_db1_S2_Mat!L4*Weighting!B12+TUM_db1_S2_Mat!M4*Weighting!B13+TUM_db1_S2_Mat!N4*Weighting!B14+TUM_db1_S2_Mat!O4*Weighting!B15+TUM_db1_S2_Mat!P4*Weighting!B16+TUM_db1_S2_Mat!Q4*Weighting!B17</f>
        <v>0.64179217928250609</v>
      </c>
      <c r="C4" s="6">
        <f ca="1">+TUM_db1_S2_Mat!B4*Weighting!C2+TUM_db1_S2_Mat!C4*Weighting!C3+TUM_db1_S2_Mat!D4*Weighting!C4+TUM_db1_S2_Mat!E4*Weighting!C5+TUM_db1_S2_Mat!F4*Weighting!C6+TUM_db1_S2_Mat!G4*Weighting!C7+TUM_db1_S2_Mat!H4*Weighting!C8+TUM_db1_S2_Mat!I4*Weighting!C9+TUM_db1_S2_Mat!J4*Weighting!C10+TUM_db1_S2_Mat!K4*Weighting!C11+TUM_db1_S2_Mat!L4*Weighting!C12+TUM_db1_S2_Mat!M4*Weighting!C13+TUM_db1_S2_Mat!N4*Weighting!C14+TUM_db1_S2_Mat!O4*Weighting!C15+TUM_db1_S2_Mat!P4*Weighting!C16+TUM_db1_S2_Mat!Q4*Weighting!C17</f>
        <v>0.45215332904562633</v>
      </c>
      <c r="D4" s="6">
        <f ca="1">+TUM_db1_S2_Mat!B4*Weighting!D2+TUM_db1_S2_Mat!C4*Weighting!D3+TUM_db1_S2_Mat!D4*Weighting!D4+TUM_db1_S2_Mat!E4*Weighting!D5+TUM_db1_S2_Mat!F4*Weighting!D6+TUM_db1_S2_Mat!G4*Weighting!D7+TUM_db1_S2_Mat!H4*Weighting!D8+TUM_db1_S2_Mat!I4*Weighting!D9+TUM_db1_S2_Mat!J4*Weighting!D10+TUM_db1_S2_Mat!K4*Weighting!D11+TUM_db1_S2_Mat!L4*Weighting!D12+TUM_db1_S2_Mat!M4*Weighting!D13+TUM_db1_S2_Mat!N4*Weighting!D14+TUM_db1_S2_Mat!O4*Weighting!D15+TUM_db1_S2_Mat!P4*Weighting!D16+TUM_db1_S2_Mat!Q4*Weighting!D17</f>
        <v>0.63102340791157607</v>
      </c>
      <c r="E4" s="6">
        <f ca="1">+TUM_db1_S2_Mat!B4*Weighting!E2+TUM_db1_S2_Mat!C4*Weighting!E3+TUM_db1_S2_Mat!D4*Weighting!E4+TUM_db1_S2_Mat!E4*Weighting!E5+TUM_db1_S2_Mat!F4*Weighting!E6+TUM_db1_S2_Mat!G4*Weighting!E7+TUM_db1_S2_Mat!H4*Weighting!E8+TUM_db1_S2_Mat!I4*Weighting!E9+TUM_db1_S2_Mat!J4*Weighting!E10+TUM_db1_S2_Mat!K4*Weighting!E11+TUM_db1_S2_Mat!L4*Weighting!E12+TUM_db1_S2_Mat!M4*Weighting!E13+TUM_db1_S2_Mat!N4*Weighting!E14+TUM_db1_S2_Mat!O4*Weighting!E15+TUM_db1_S2_Mat!P4*Weighting!E16+TUM_db1_S2_Mat!Q4*Weighting!E17</f>
        <v>0.21935992740464966</v>
      </c>
      <c r="F4" s="6">
        <f ca="1">+TUM_db1_S2_Mat!B4*Weighting!F2+TUM_db1_S2_Mat!C4*Weighting!F3+TUM_db1_S2_Mat!D4*Weighting!F4+TUM_db1_S2_Mat!E4*Weighting!F5+TUM_db1_S2_Mat!F4*Weighting!F6+TUM_db1_S2_Mat!G4*Weighting!F7+TUM_db1_S2_Mat!H4*Weighting!F8+TUM_db1_S2_Mat!I4*Weighting!F9+TUM_db1_S2_Mat!J4*Weighting!F10+TUM_db1_S2_Mat!K4*Weighting!F11+TUM_db1_S2_Mat!L4*Weighting!F12+TUM_db1_S2_Mat!M4*Weighting!F13+TUM_db1_S2_Mat!N4*Weighting!F14+TUM_db1_S2_Mat!O4*Weighting!F15+TUM_db1_S2_Mat!P4*Weighting!F16+TUM_db1_S2_Mat!Q4*Weighting!F17</f>
        <v>0.53401426798651686</v>
      </c>
      <c r="G4" s="6">
        <f>+TUM_db1_S2_Mat!B4*Weighting!G2+TUM_db1_S2_Mat!C4*Weighting!G3+TUM_db1_S2_Mat!D4*Weighting!G4+TUM_db1_S2_Mat!E4*Weighting!G5+TUM_db1_S2_Mat!F4*Weighting!G6+TUM_db1_S2_Mat!G4*Weighting!G7+TUM_db1_S2_Mat!H4*Weighting!G8+TUM_db1_S2_Mat!I4*Weighting!G9+TUM_db1_S2_Mat!J4*Weighting!G10+TUM_db1_S2_Mat!K4*Weighting!G11+TUM_db1_S2_Mat!L4*Weighting!G12+TUM_db1_S2_Mat!M4*Weighting!G13+TUM_db1_S2_Mat!N4*Weighting!G14+TUM_db1_S2_Mat!O4*Weighting!G15+TUM_db1_S2_Mat!P4*Weighting!G16+TUM_db1_S2_Mat!Q4*Weighting!G17</f>
        <v>0.33223961073780428</v>
      </c>
      <c r="H4" s="6">
        <f>+TUM_db1_S2_Mat!B4*Weighting!H2+TUM_db1_S2_Mat!C4*Weighting!H3+TUM_db1_S2_Mat!D4*Weighting!H4+TUM_db1_S2_Mat!E4*Weighting!H5+TUM_db1_S2_Mat!F4*Weighting!H6+TUM_db1_S2_Mat!G4*Weighting!H7+TUM_db1_S2_Mat!H4*Weighting!H8+TUM_db1_S2_Mat!I4*Weighting!H9+TUM_db1_S2_Mat!J4*Weighting!H10+TUM_db1_S2_Mat!K4*Weighting!H11+TUM_db1_S2_Mat!L4*Weighting!H12+TUM_db1_S2_Mat!M4*Weighting!H13+TUM_db1_S2_Mat!N4*Weighting!H14+TUM_db1_S2_Mat!O4*Weighting!H15+TUM_db1_S2_Mat!P4*Weighting!H16+TUM_db1_S2_Mat!Q4*Weighting!H17</f>
        <v>0.33722411750986181</v>
      </c>
      <c r="I4" s="6">
        <f>+TUM_db1_S2_Mat!B4*Weighting!I2+TUM_db1_S2_Mat!C4*Weighting!I3+TUM_db1_S2_Mat!D4*Weighting!I4+TUM_db1_S2_Mat!E4*Weighting!I5+TUM_db1_S2_Mat!F4*Weighting!I6+TUM_db1_S2_Mat!G4*Weighting!I7+TUM_db1_S2_Mat!H4*Weighting!I8+TUM_db1_S2_Mat!I4*Weighting!I9+TUM_db1_S2_Mat!J4*Weighting!I10+TUM_db1_S2_Mat!K4*Weighting!I11+TUM_db1_S2_Mat!L4*Weighting!I12+TUM_db1_S2_Mat!M4*Weighting!I13+TUM_db1_S2_Mat!N4*Weighting!I14+TUM_db1_S2_Mat!O4*Weighting!I15+TUM_db1_S2_Mat!P4*Weighting!I16+TUM_db1_S2_Mat!Q4*Weighting!I17</f>
        <v>0.32943504849485888</v>
      </c>
      <c r="J4" s="6">
        <f>+TUM_db1_S2_Mat!B4*Weighting!J2+TUM_db1_S2_Mat!C4*Weighting!J3+TUM_db1_S2_Mat!D4*Weighting!J4+TUM_db1_S2_Mat!E4*Weighting!J5+TUM_db1_S2_Mat!F4*Weighting!J6+TUM_db1_S2_Mat!G4*Weighting!J7+TUM_db1_S2_Mat!H4*Weighting!J8+TUM_db1_S2_Mat!I4*Weighting!J9+TUM_db1_S2_Mat!J4*Weighting!J10+TUM_db1_S2_Mat!K4*Weighting!J11+TUM_db1_S2_Mat!L4*Weighting!J12+TUM_db1_S2_Mat!M4*Weighting!J13+TUM_db1_S2_Mat!N4*Weighting!J14+TUM_db1_S2_Mat!O4*Weighting!J15+TUM_db1_S2_Mat!P4*Weighting!J16+TUM_db1_S2_Mat!Q4*Weighting!J17</f>
        <v>0.20763785645543967</v>
      </c>
      <c r="K4" s="6">
        <f>+TUM_db1_S2_Mat!B4*Weighting!K2+TUM_db1_S2_Mat!C4*Weighting!K3+TUM_db1_S2_Mat!D4*Weighting!K4+TUM_db1_S2_Mat!E4*Weighting!K5+TUM_db1_S2_Mat!F4*Weighting!K6+TUM_db1_S2_Mat!G4*Weighting!K7+TUM_db1_S2_Mat!H4*Weighting!K8+TUM_db1_S2_Mat!I4*Weighting!K9+TUM_db1_S2_Mat!J4*Weighting!K10+TUM_db1_S2_Mat!K4*Weighting!K11+TUM_db1_S2_Mat!L4*Weighting!K12+TUM_db1_S2_Mat!M4*Weighting!K13+TUM_db1_S2_Mat!N4*Weighting!K14+TUM_db1_S2_Mat!O4*Weighting!K15+TUM_db1_S2_Mat!P4*Weighting!K16+TUM_db1_S2_Mat!Q4*Weighting!K17</f>
        <v>0.30626839109983972</v>
      </c>
      <c r="L4" s="6">
        <f>+TUM_db1_S2_Mat!B4*Weighting!L2+TUM_db1_S2_Mat!C4*Weighting!L3+TUM_db1_S2_Mat!D4*Weighting!L4+TUM_db1_S2_Mat!E4*Weighting!L5+TUM_db1_S2_Mat!F4*Weighting!L6+TUM_db1_S2_Mat!G4*Weighting!L7+TUM_db1_S2_Mat!H4*Weighting!L8+TUM_db1_S2_Mat!I4*Weighting!L9+TUM_db1_S2_Mat!J4*Weighting!L10+TUM_db1_S2_Mat!K4*Weighting!L11+TUM_db1_S2_Mat!L4*Weighting!L12+TUM_db1_S2_Mat!M4*Weighting!L13+TUM_db1_S2_Mat!N4*Weighting!L14+TUM_db1_S2_Mat!O4*Weighting!L15+TUM_db1_S2_Mat!P4*Weighting!L16+TUM_db1_S2_Mat!Q4*Weighting!L17</f>
        <v>0.2126869593875251</v>
      </c>
      <c r="M4" s="6">
        <f>+TUM_db1_S2_Mat!B4*Weighting!M2+TUM_db1_S2_Mat!C4*Weighting!M3+TUM_db1_S2_Mat!D4*Weighting!M4+TUM_db1_S2_Mat!E4*Weighting!M5+TUM_db1_S2_Mat!F4*Weighting!M6+TUM_db1_S2_Mat!G4*Weighting!M7+TUM_db1_S2_Mat!H4*Weighting!M8+TUM_db1_S2_Mat!I4*Weighting!M9+TUM_db1_S2_Mat!J4*Weighting!M10+TUM_db1_S2_Mat!K4*Weighting!M11+TUM_db1_S2_Mat!L4*Weighting!M12+TUM_db1_S2_Mat!M4*Weighting!M13+TUM_db1_S2_Mat!N4*Weighting!M14+TUM_db1_S2_Mat!O4*Weighting!M15+TUM_db1_S2_Mat!P4*Weighting!M16+TUM_db1_S2_Mat!Q4*Weighting!M17</f>
        <v>8.8586384853617292E-2</v>
      </c>
      <c r="N4" s="6">
        <f>+TUM_db1_S2_Mat!B4*Weighting!N2+TUM_db1_S2_Mat!C4*Weighting!N3+TUM_db1_S2_Mat!D4*Weighting!N4+TUM_db1_S2_Mat!E4*Weighting!N5+TUM_db1_S2_Mat!F4*Weighting!N6+TUM_db1_S2_Mat!G4*Weighting!N7+TUM_db1_S2_Mat!H4*Weighting!N8+TUM_db1_S2_Mat!I4*Weighting!N9+TUM_db1_S2_Mat!J4*Weighting!N10+TUM_db1_S2_Mat!K4*Weighting!N11+TUM_db1_S2_Mat!L4*Weighting!N12+TUM_db1_S2_Mat!M4*Weighting!N13+TUM_db1_S2_Mat!N4*Weighting!N14+TUM_db1_S2_Mat!O4*Weighting!N15+TUM_db1_S2_Mat!P4*Weighting!N16+TUM_db1_S2_Mat!Q4*Weighting!N17</f>
        <v>1.1312679510560242</v>
      </c>
      <c r="O4" s="6">
        <f>+TUM_db1_S2_Mat!B4*Weighting!O2+TUM_db1_S2_Mat!C4*Weighting!O3+TUM_db1_S2_Mat!D4*Weighting!O4+TUM_db1_S2_Mat!E4*Weighting!O5+TUM_db1_S2_Mat!F4*Weighting!O6+TUM_db1_S2_Mat!G4*Weighting!O7+TUM_db1_S2_Mat!H4*Weighting!O8+TUM_db1_S2_Mat!I4*Weighting!O9+TUM_db1_S2_Mat!J4*Weighting!O10+TUM_db1_S2_Mat!K4*Weighting!O11+TUM_db1_S2_Mat!L4*Weighting!O12+TUM_db1_S2_Mat!M4*Weighting!O13+TUM_db1_S2_Mat!N4*Weighting!O14+TUM_db1_S2_Mat!O4*Weighting!O15+TUM_db1_S2_Mat!P4*Weighting!O16+TUM_db1_S2_Mat!Q4*Weighting!O17</f>
        <v>0.29932441405137894</v>
      </c>
      <c r="P4" s="6">
        <f>+TUM_db1_S2_Mat!B4*Weighting!P2+TUM_db1_S2_Mat!C4*Weighting!P3+TUM_db1_S2_Mat!D4*Weighting!P4+TUM_db1_S2_Mat!E4*Weighting!P5+TUM_db1_S2_Mat!F4*Weighting!P6+TUM_db1_S2_Mat!G4*Weighting!P7+TUM_db1_S2_Mat!H4*Weighting!P8+TUM_db1_S2_Mat!I4*Weighting!P9+TUM_db1_S2_Mat!J4*Weighting!P10+TUM_db1_S2_Mat!K4*Weighting!P11+TUM_db1_S2_Mat!L4*Weighting!P12+TUM_db1_S2_Mat!M4*Weighting!P13+TUM_db1_S2_Mat!N4*Weighting!P14+TUM_db1_S2_Mat!O4*Weighting!P15+TUM_db1_S2_Mat!P4*Weighting!P16+TUM_db1_S2_Mat!Q4*Weighting!P17</f>
        <v>0.1691179003935013</v>
      </c>
      <c r="Q4" s="6">
        <f>+TUM_db1_S2_Mat!B4*Weighting!Q2+TUM_db1_S2_Mat!C4*Weighting!Q3+TUM_db1_S2_Mat!D4*Weighting!Q4+TUM_db1_S2_Mat!E4*Weighting!Q5+TUM_db1_S2_Mat!F4*Weighting!Q6+TUM_db1_S2_Mat!G4*Weighting!Q7+TUM_db1_S2_Mat!H4*Weighting!Q8+TUM_db1_S2_Mat!I4*Weighting!Q9+TUM_db1_S2_Mat!J4*Weighting!Q10+TUM_db1_S2_Mat!K4*Weighting!Q11+TUM_db1_S2_Mat!L4*Weighting!Q12+TUM_db1_S2_Mat!M4*Weighting!Q13+TUM_db1_S2_Mat!N4*Weighting!Q14+TUM_db1_S2_Mat!O4*Weighting!Q15+TUM_db1_S2_Mat!P4*Weighting!Q16+TUM_db1_S2_Mat!Q4*Weighting!Q17</f>
        <v>0.13797999709046951</v>
      </c>
      <c r="R4" s="6">
        <f>+TUM_db1_S2_Mat!B4*Weighting!R2+TUM_db1_S2_Mat!C4*Weighting!R3+TUM_db1_S2_Mat!D4*Weighting!R4+TUM_db1_S2_Mat!E4*Weighting!R5+TUM_db1_S2_Mat!F4*Weighting!R6+TUM_db1_S2_Mat!G4*Weighting!R7+TUM_db1_S2_Mat!H4*Weighting!R8+TUM_db1_S2_Mat!I4*Weighting!R9+TUM_db1_S2_Mat!J4*Weighting!R10+TUM_db1_S2_Mat!K4*Weighting!R11+TUM_db1_S2_Mat!L4*Weighting!R12+TUM_db1_S2_Mat!M4*Weighting!R13+TUM_db1_S2_Mat!N4*Weighting!R14+TUM_db1_S2_Mat!O4*Weighting!R15+TUM_db1_S2_Mat!P4*Weighting!R16+TUM_db1_S2_Mat!Q4*Weighting!R17</f>
        <v>0.285061863469593</v>
      </c>
      <c r="S4" s="6">
        <f>+TUM_db1_S2_Mat!B4*Weighting!S2+TUM_db1_S2_Mat!C4*Weighting!S3+TUM_db1_S2_Mat!D4*Weighting!S4+TUM_db1_S2_Mat!E4*Weighting!S5+TUM_db1_S2_Mat!F4*Weighting!S6+TUM_db1_S2_Mat!G4*Weighting!S7+TUM_db1_S2_Mat!H4*Weighting!S8+TUM_db1_S2_Mat!I4*Weighting!S9+TUM_db1_S2_Mat!J4*Weighting!S10+TUM_db1_S2_Mat!K4*Weighting!S11+TUM_db1_S2_Mat!L4*Weighting!S12+TUM_db1_S2_Mat!M4*Weighting!S13+TUM_db1_S2_Mat!N4*Weighting!S14+TUM_db1_S2_Mat!O4*Weighting!S15+TUM_db1_S2_Mat!P4*Weighting!S16+TUM_db1_S2_Mat!Q4*Weighting!S17</f>
        <v>0.32894293019255377</v>
      </c>
      <c r="T4" s="6">
        <f>+TUM_db1_S2_Mat!B4*Weighting!T2+TUM_db1_S2_Mat!C4*Weighting!T3+TUM_db1_S2_Mat!D4*Weighting!T4+TUM_db1_S2_Mat!E4*Weighting!T5+TUM_db1_S2_Mat!F4*Weighting!T6+TUM_db1_S2_Mat!G4*Weighting!T7+TUM_db1_S2_Mat!H4*Weighting!T8+TUM_db1_S2_Mat!I4*Weighting!T9+TUM_db1_S2_Mat!J4*Weighting!T10+TUM_db1_S2_Mat!K4*Weighting!T11+TUM_db1_S2_Mat!L4*Weighting!T12+TUM_db1_S2_Mat!M4*Weighting!T13+TUM_db1_S2_Mat!N4*Weighting!T14+TUM_db1_S2_Mat!O4*Weighting!T15+TUM_db1_S2_Mat!P4*Weighting!T16+TUM_db1_S2_Mat!Q4*Weighting!T17</f>
        <v>0.18269031772397262</v>
      </c>
      <c r="U4" s="6">
        <f>+TUM_db1_S2_Mat!B4*Weighting!U2+TUM_db1_S2_Mat!C4*Weighting!U3+TUM_db1_S2_Mat!D4*Weighting!U4+TUM_db1_S2_Mat!E4*Weighting!U5+TUM_db1_S2_Mat!F4*Weighting!U6+TUM_db1_S2_Mat!G4*Weighting!U7+TUM_db1_S2_Mat!H4*Weighting!U8+TUM_db1_S2_Mat!I4*Weighting!U9+TUM_db1_S2_Mat!J4*Weighting!U10+TUM_db1_S2_Mat!K4*Weighting!U11+TUM_db1_S2_Mat!L4*Weighting!U12+TUM_db1_S2_Mat!M4*Weighting!U13+TUM_db1_S2_Mat!N4*Weighting!U14+TUM_db1_S2_Mat!O4*Weighting!U15+TUM_db1_S2_Mat!P4*Weighting!U16+TUM_db1_S2_Mat!Q4*Weighting!U17</f>
        <v>4.6653442195361092E-2</v>
      </c>
      <c r="V4" s="6">
        <f>+TUM_db1_S2_Mat!B4*Weighting!V2+TUM_db1_S2_Mat!C4*Weighting!V3+TUM_db1_S2_Mat!D4*Weighting!V4+TUM_db1_S2_Mat!E4*Weighting!V5+TUM_db1_S2_Mat!F4*Weighting!V6+TUM_db1_S2_Mat!G4*Weighting!V7+TUM_db1_S2_Mat!H4*Weighting!V8+TUM_db1_S2_Mat!I4*Weighting!V9+TUM_db1_S2_Mat!J4*Weighting!V10+TUM_db1_S2_Mat!K4*Weighting!V11+TUM_db1_S2_Mat!L4*Weighting!V12+TUM_db1_S2_Mat!M4*Weighting!V13+TUM_db1_S2_Mat!N4*Weighting!V14+TUM_db1_S2_Mat!O4*Weighting!V15+TUM_db1_S2_Mat!P4*Weighting!V16+TUM_db1_S2_Mat!Q4*Weighting!V17</f>
        <v>0.10408691857469268</v>
      </c>
      <c r="W4" s="6">
        <f>+TUM_db1_S2_Mat!B4*Weighting!W2+TUM_db1_S2_Mat!C4*Weighting!W3+TUM_db1_S2_Mat!D4*Weighting!W4+TUM_db1_S2_Mat!E4*Weighting!W5+TUM_db1_S2_Mat!F4*Weighting!W6+TUM_db1_S2_Mat!G4*Weighting!W7+TUM_db1_S2_Mat!H4*Weighting!W8+TUM_db1_S2_Mat!I4*Weighting!W9+TUM_db1_S2_Mat!J4*Weighting!W10+TUM_db1_S2_Mat!K4*Weighting!W11+TUM_db1_S2_Mat!L4*Weighting!W12+TUM_db1_S2_Mat!M4*Weighting!W13+TUM_db1_S2_Mat!N4*Weighting!W14+TUM_db1_S2_Mat!O4*Weighting!W15+TUM_db1_S2_Mat!P4*Weighting!W16+TUM_db1_S2_Mat!Q4*Weighting!W17</f>
        <v>0.17949350143149628</v>
      </c>
      <c r="X4" s="6">
        <f>+TUM_db1_S2_Mat!B4*Weighting!X2+TUM_db1_S2_Mat!C4*Weighting!X3+TUM_db1_S2_Mat!D4*Weighting!X4+TUM_db1_S2_Mat!E4*Weighting!X5+TUM_db1_S2_Mat!F4*Weighting!X6+TUM_db1_S2_Mat!G4*Weighting!X7+TUM_db1_S2_Mat!H4*Weighting!X8+TUM_db1_S2_Mat!I4*Weighting!X9+TUM_db1_S2_Mat!J4*Weighting!X10+TUM_db1_S2_Mat!K4*Weighting!X11+TUM_db1_S2_Mat!L4*Weighting!X12+TUM_db1_S2_Mat!M4*Weighting!X13+TUM_db1_S2_Mat!N4*Weighting!X14+TUM_db1_S2_Mat!O4*Weighting!X15+TUM_db1_S2_Mat!P4*Weighting!X16+TUM_db1_S2_Mat!Q4*Weighting!X17</f>
        <v>4.3838113115466225E-2</v>
      </c>
      <c r="Y4" s="6">
        <f>+TUM_db1_S2_Mat!B4*Weighting!Y2+TUM_db1_S2_Mat!C4*Weighting!Y3+TUM_db1_S2_Mat!D4*Weighting!Y4+TUM_db1_S2_Mat!E4*Weighting!Y5+TUM_db1_S2_Mat!F4*Weighting!Y6+TUM_db1_S2_Mat!G4*Weighting!Y7+TUM_db1_S2_Mat!H4*Weighting!Y8+TUM_db1_S2_Mat!I4*Weighting!Y9+TUM_db1_S2_Mat!J4*Weighting!Y10+TUM_db1_S2_Mat!K4*Weighting!Y11+TUM_db1_S2_Mat!L4*Weighting!Y12+TUM_db1_S2_Mat!M4*Weighting!Y13+TUM_db1_S2_Mat!N4*Weighting!Y14+TUM_db1_S2_Mat!O4*Weighting!Y15+TUM_db1_S2_Mat!P4*Weighting!Y16+TUM_db1_S2_Mat!Q4*Weighting!Y17</f>
        <v>5.5307009768255429E-2</v>
      </c>
      <c r="Z4" s="6">
        <f>+TUM_db1_S2_Mat!B4*Weighting!Z2+TUM_db1_S2_Mat!C4*Weighting!Z3+TUM_db1_S2_Mat!D4*Weighting!Z4+TUM_db1_S2_Mat!E4*Weighting!Z5+TUM_db1_S2_Mat!F4*Weighting!Z6+TUM_db1_S2_Mat!G4*Weighting!Z7+TUM_db1_S2_Mat!H4*Weighting!Z8+TUM_db1_S2_Mat!I4*Weighting!Z9+TUM_db1_S2_Mat!J4*Weighting!Z10+TUM_db1_S2_Mat!K4*Weighting!Z11+TUM_db1_S2_Mat!L4*Weighting!Z12+TUM_db1_S2_Mat!M4*Weighting!Z13+TUM_db1_S2_Mat!N4*Weighting!Z14+TUM_db1_S2_Mat!O4*Weighting!Z15+TUM_db1_S2_Mat!P4*Weighting!Z16+TUM_db1_S2_Mat!Q4*Weighting!Z17</f>
        <v>5.6977824364237963E-2</v>
      </c>
      <c r="AA4" s="6">
        <f>+TUM_db1_S2_Mat!B4*Weighting!AA2+TUM_db1_S2_Mat!C4*Weighting!AA3+TUM_db1_S2_Mat!D4*Weighting!AA4+TUM_db1_S2_Mat!E4*Weighting!AA5+TUM_db1_S2_Mat!F4*Weighting!AA6+TUM_db1_S2_Mat!G4*Weighting!AA7+TUM_db1_S2_Mat!H4*Weighting!AA8+TUM_db1_S2_Mat!I4*Weighting!AA9+TUM_db1_S2_Mat!J4*Weighting!AA10+TUM_db1_S2_Mat!K4*Weighting!AA11+TUM_db1_S2_Mat!L4*Weighting!AA12+TUM_db1_S2_Mat!M4*Weighting!AA13+TUM_db1_S2_Mat!N4*Weighting!AA14+TUM_db1_S2_Mat!O4*Weighting!AA15+TUM_db1_S2_Mat!P4*Weighting!AA16+TUM_db1_S2_Mat!Q4*Weighting!AA17</f>
        <v>1.9938182441367227</v>
      </c>
    </row>
    <row r="5" spans="1:27" x14ac:dyDescent="0.35">
      <c r="A5" s="5" t="s">
        <v>4</v>
      </c>
      <c r="B5" s="6">
        <f ca="1">+TUM_db1_S2_Mat!B5*Weighting!B2+TUM_db1_S2_Mat!C5*Weighting!B3+TUM_db1_S2_Mat!D5*Weighting!B4+TUM_db1_S2_Mat!E5*Weighting!B5+TUM_db1_S2_Mat!F5*Weighting!B6+TUM_db1_S2_Mat!G5*Weighting!B7+TUM_db1_S2_Mat!H5*Weighting!B8+TUM_db1_S2_Mat!I5*Weighting!B9+TUM_db1_S2_Mat!J5*Weighting!B10+TUM_db1_S2_Mat!K5*Weighting!B11+TUM_db1_S2_Mat!L5*Weighting!B12+TUM_db1_S2_Mat!M5*Weighting!B13+TUM_db1_S2_Mat!N5*Weighting!B14+TUM_db1_S2_Mat!O5*Weighting!B15+TUM_db1_S2_Mat!P5*Weighting!B16+TUM_db1_S2_Mat!Q5*Weighting!B17</f>
        <v>0.96268826892375936</v>
      </c>
      <c r="C5" s="6">
        <f ca="1">+TUM_db1_S2_Mat!B5*Weighting!C2+TUM_db1_S2_Mat!C5*Weighting!C3+TUM_db1_S2_Mat!D5*Weighting!C4+TUM_db1_S2_Mat!E5*Weighting!C5+TUM_db1_S2_Mat!F5*Weighting!C6+TUM_db1_S2_Mat!G5*Weighting!C7+TUM_db1_S2_Mat!H5*Weighting!C8+TUM_db1_S2_Mat!I5*Weighting!C9+TUM_db1_S2_Mat!J5*Weighting!C10+TUM_db1_S2_Mat!K5*Weighting!C11+TUM_db1_S2_Mat!L5*Weighting!C12+TUM_db1_S2_Mat!M5*Weighting!C13+TUM_db1_S2_Mat!N5*Weighting!C14+TUM_db1_S2_Mat!O5*Weighting!C15+TUM_db1_S2_Mat!P5*Weighting!C16+TUM_db1_S2_Mat!Q5*Weighting!C17</f>
        <v>0.6782299935684396</v>
      </c>
      <c r="D5" s="6">
        <f ca="1">+TUM_db1_S2_Mat!B5*Weighting!D2+TUM_db1_S2_Mat!C5*Weighting!D3+TUM_db1_S2_Mat!D5*Weighting!D4+TUM_db1_S2_Mat!E5*Weighting!D5+TUM_db1_S2_Mat!F5*Weighting!D6+TUM_db1_S2_Mat!G5*Weighting!D7+TUM_db1_S2_Mat!H5*Weighting!D8+TUM_db1_S2_Mat!I5*Weighting!D9+TUM_db1_S2_Mat!J5*Weighting!D10+TUM_db1_S2_Mat!K5*Weighting!D11+TUM_db1_S2_Mat!L5*Weighting!D12+TUM_db1_S2_Mat!M5*Weighting!D13+TUM_db1_S2_Mat!N5*Weighting!D14+TUM_db1_S2_Mat!O5*Weighting!D15+TUM_db1_S2_Mat!P5*Weighting!D16+TUM_db1_S2_Mat!Q5*Weighting!D17</f>
        <v>0.94653511186736428</v>
      </c>
      <c r="E5" s="6">
        <f ca="1">+TUM_db1_S2_Mat!B5*Weighting!E2+TUM_db1_S2_Mat!C5*Weighting!E3+TUM_db1_S2_Mat!D5*Weighting!E4+TUM_db1_S2_Mat!E5*Weighting!E5+TUM_db1_S2_Mat!F5*Weighting!E6+TUM_db1_S2_Mat!G5*Weighting!E7+TUM_db1_S2_Mat!H5*Weighting!E8+TUM_db1_S2_Mat!I5*Weighting!E9+TUM_db1_S2_Mat!J5*Weighting!E10+TUM_db1_S2_Mat!K5*Weighting!E11+TUM_db1_S2_Mat!L5*Weighting!E12+TUM_db1_S2_Mat!M5*Weighting!E13+TUM_db1_S2_Mat!N5*Weighting!E14+TUM_db1_S2_Mat!O5*Weighting!E15+TUM_db1_S2_Mat!P5*Weighting!E16+TUM_db1_S2_Mat!Q5*Weighting!E17</f>
        <v>0.32903989110697451</v>
      </c>
      <c r="F5" s="6">
        <f ca="1">+TUM_db1_S2_Mat!B5*Weighting!F2+TUM_db1_S2_Mat!C5*Weighting!F3+TUM_db1_S2_Mat!D5*Weighting!F4+TUM_db1_S2_Mat!E5*Weighting!F5+TUM_db1_S2_Mat!F5*Weighting!F6+TUM_db1_S2_Mat!G5*Weighting!F7+TUM_db1_S2_Mat!H5*Weighting!F8+TUM_db1_S2_Mat!I5*Weighting!F9+TUM_db1_S2_Mat!J5*Weighting!F10+TUM_db1_S2_Mat!K5*Weighting!F11+TUM_db1_S2_Mat!L5*Weighting!F12+TUM_db1_S2_Mat!M5*Weighting!F13+TUM_db1_S2_Mat!N5*Weighting!F14+TUM_db1_S2_Mat!O5*Weighting!F15+TUM_db1_S2_Mat!P5*Weighting!F16+TUM_db1_S2_Mat!Q5*Weighting!F17</f>
        <v>0.80102140197977523</v>
      </c>
      <c r="G5" s="6">
        <f>+TUM_db1_S2_Mat!B5*Weighting!G2+TUM_db1_S2_Mat!C5*Weighting!G3+TUM_db1_S2_Mat!D5*Weighting!G4+TUM_db1_S2_Mat!E5*Weighting!G5+TUM_db1_S2_Mat!F5*Weighting!G6+TUM_db1_S2_Mat!G5*Weighting!G7+TUM_db1_S2_Mat!H5*Weighting!G8+TUM_db1_S2_Mat!I5*Weighting!G9+TUM_db1_S2_Mat!J5*Weighting!G10+TUM_db1_S2_Mat!K5*Weighting!G11+TUM_db1_S2_Mat!L5*Weighting!G12+TUM_db1_S2_Mat!M5*Weighting!G13+TUM_db1_S2_Mat!N5*Weighting!G14+TUM_db1_S2_Mat!O5*Weighting!G15+TUM_db1_S2_Mat!P5*Weighting!G16+TUM_db1_S2_Mat!Q5*Weighting!G17</f>
        <v>0.49835941610670642</v>
      </c>
      <c r="H5" s="6">
        <f>+TUM_db1_S2_Mat!B5*Weighting!H2+TUM_db1_S2_Mat!C5*Weighting!H3+TUM_db1_S2_Mat!D5*Weighting!H4+TUM_db1_S2_Mat!E5*Weighting!H5+TUM_db1_S2_Mat!F5*Weighting!H6+TUM_db1_S2_Mat!G5*Weighting!H7+TUM_db1_S2_Mat!H5*Weighting!H8+TUM_db1_S2_Mat!I5*Weighting!H9+TUM_db1_S2_Mat!J5*Weighting!H10+TUM_db1_S2_Mat!K5*Weighting!H11+TUM_db1_S2_Mat!L5*Weighting!H12+TUM_db1_S2_Mat!M5*Weighting!H13+TUM_db1_S2_Mat!N5*Weighting!H14+TUM_db1_S2_Mat!O5*Weighting!H15+TUM_db1_S2_Mat!P5*Weighting!H16+TUM_db1_S2_Mat!Q5*Weighting!H17</f>
        <v>0.50583617626479283</v>
      </c>
      <c r="I5" s="6">
        <f>+TUM_db1_S2_Mat!B5*Weighting!I2+TUM_db1_S2_Mat!C5*Weighting!I3+TUM_db1_S2_Mat!D5*Weighting!I4+TUM_db1_S2_Mat!E5*Weighting!I5+TUM_db1_S2_Mat!F5*Weighting!I6+TUM_db1_S2_Mat!G5*Weighting!I7+TUM_db1_S2_Mat!H5*Weighting!I8+TUM_db1_S2_Mat!I5*Weighting!I9+TUM_db1_S2_Mat!J5*Weighting!I10+TUM_db1_S2_Mat!K5*Weighting!I11+TUM_db1_S2_Mat!L5*Weighting!I12+TUM_db1_S2_Mat!M5*Weighting!I13+TUM_db1_S2_Mat!N5*Weighting!I14+TUM_db1_S2_Mat!O5*Weighting!I15+TUM_db1_S2_Mat!P5*Weighting!I16+TUM_db1_S2_Mat!Q5*Weighting!I17</f>
        <v>0.49415257274228841</v>
      </c>
      <c r="J5" s="6">
        <f>+TUM_db1_S2_Mat!B5*Weighting!J2+TUM_db1_S2_Mat!C5*Weighting!J3+TUM_db1_S2_Mat!D5*Weighting!J4+TUM_db1_S2_Mat!E5*Weighting!J5+TUM_db1_S2_Mat!F5*Weighting!J6+TUM_db1_S2_Mat!G5*Weighting!J7+TUM_db1_S2_Mat!H5*Weighting!J8+TUM_db1_S2_Mat!I5*Weighting!J9+TUM_db1_S2_Mat!J5*Weighting!J10+TUM_db1_S2_Mat!K5*Weighting!J11+TUM_db1_S2_Mat!L5*Weighting!J12+TUM_db1_S2_Mat!M5*Weighting!J13+TUM_db1_S2_Mat!N5*Weighting!J14+TUM_db1_S2_Mat!O5*Weighting!J15+TUM_db1_S2_Mat!P5*Weighting!J16+TUM_db1_S2_Mat!Q5*Weighting!J17</f>
        <v>0.31145678468315963</v>
      </c>
      <c r="K5" s="6">
        <f>+TUM_db1_S2_Mat!B5*Weighting!K2+TUM_db1_S2_Mat!C5*Weighting!K3+TUM_db1_S2_Mat!D5*Weighting!K4+TUM_db1_S2_Mat!E5*Weighting!K5+TUM_db1_S2_Mat!F5*Weighting!K6+TUM_db1_S2_Mat!G5*Weighting!K7+TUM_db1_S2_Mat!H5*Weighting!K8+TUM_db1_S2_Mat!I5*Weighting!K9+TUM_db1_S2_Mat!J5*Weighting!K10+TUM_db1_S2_Mat!K5*Weighting!K11+TUM_db1_S2_Mat!L5*Weighting!K12+TUM_db1_S2_Mat!M5*Weighting!K13+TUM_db1_S2_Mat!N5*Weighting!K14+TUM_db1_S2_Mat!O5*Weighting!K15+TUM_db1_S2_Mat!P5*Weighting!K16+TUM_db1_S2_Mat!Q5*Weighting!K17</f>
        <v>0.45940258664975953</v>
      </c>
      <c r="L5" s="6">
        <f>+TUM_db1_S2_Mat!B5*Weighting!L2+TUM_db1_S2_Mat!C5*Weighting!L3+TUM_db1_S2_Mat!D5*Weighting!L4+TUM_db1_S2_Mat!E5*Weighting!L5+TUM_db1_S2_Mat!F5*Weighting!L6+TUM_db1_S2_Mat!G5*Weighting!L7+TUM_db1_S2_Mat!H5*Weighting!L8+TUM_db1_S2_Mat!I5*Weighting!L9+TUM_db1_S2_Mat!J5*Weighting!L10+TUM_db1_S2_Mat!K5*Weighting!L11+TUM_db1_S2_Mat!L5*Weighting!L12+TUM_db1_S2_Mat!M5*Weighting!L13+TUM_db1_S2_Mat!N5*Weighting!L14+TUM_db1_S2_Mat!O5*Weighting!L15+TUM_db1_S2_Mat!P5*Weighting!L16+TUM_db1_S2_Mat!Q5*Weighting!L17</f>
        <v>0.3190304390812877</v>
      </c>
      <c r="M5" s="6">
        <f>+TUM_db1_S2_Mat!B5*Weighting!M2+TUM_db1_S2_Mat!C5*Weighting!M3+TUM_db1_S2_Mat!D5*Weighting!M4+TUM_db1_S2_Mat!E5*Weighting!M5+TUM_db1_S2_Mat!F5*Weighting!M6+TUM_db1_S2_Mat!G5*Weighting!M7+TUM_db1_S2_Mat!H5*Weighting!M8+TUM_db1_S2_Mat!I5*Weighting!M9+TUM_db1_S2_Mat!J5*Weighting!M10+TUM_db1_S2_Mat!K5*Weighting!M11+TUM_db1_S2_Mat!L5*Weighting!M12+TUM_db1_S2_Mat!M5*Weighting!M13+TUM_db1_S2_Mat!N5*Weighting!M14+TUM_db1_S2_Mat!O5*Weighting!M15+TUM_db1_S2_Mat!P5*Weighting!M16+TUM_db1_S2_Mat!Q5*Weighting!M17</f>
        <v>0.13287957728042596</v>
      </c>
      <c r="N5" s="6">
        <f>+TUM_db1_S2_Mat!B5*Weighting!N2+TUM_db1_S2_Mat!C5*Weighting!N3+TUM_db1_S2_Mat!D5*Weighting!N4+TUM_db1_S2_Mat!E5*Weighting!N5+TUM_db1_S2_Mat!F5*Weighting!N6+TUM_db1_S2_Mat!G5*Weighting!N7+TUM_db1_S2_Mat!H5*Weighting!N8+TUM_db1_S2_Mat!I5*Weighting!N9+TUM_db1_S2_Mat!J5*Weighting!N10+TUM_db1_S2_Mat!K5*Weighting!N11+TUM_db1_S2_Mat!L5*Weighting!N12+TUM_db1_S2_Mat!M5*Weighting!N13+TUM_db1_S2_Mat!N5*Weighting!N14+TUM_db1_S2_Mat!O5*Weighting!N15+TUM_db1_S2_Mat!P5*Weighting!N16+TUM_db1_S2_Mat!Q5*Weighting!N17</f>
        <v>1.6969019265840364</v>
      </c>
      <c r="O5" s="6">
        <f>+TUM_db1_S2_Mat!B5*Weighting!O2+TUM_db1_S2_Mat!C5*Weighting!O3+TUM_db1_S2_Mat!D5*Weighting!O4+TUM_db1_S2_Mat!E5*Weighting!O5+TUM_db1_S2_Mat!F5*Weighting!O6+TUM_db1_S2_Mat!G5*Weighting!O7+TUM_db1_S2_Mat!H5*Weighting!O8+TUM_db1_S2_Mat!I5*Weighting!O9+TUM_db1_S2_Mat!J5*Weighting!O10+TUM_db1_S2_Mat!K5*Weighting!O11+TUM_db1_S2_Mat!L5*Weighting!O12+TUM_db1_S2_Mat!M5*Weighting!O13+TUM_db1_S2_Mat!N5*Weighting!O14+TUM_db1_S2_Mat!O5*Weighting!O15+TUM_db1_S2_Mat!P5*Weighting!O16+TUM_db1_S2_Mat!Q5*Weighting!O17</f>
        <v>0.44898662107706849</v>
      </c>
      <c r="P5" s="6">
        <f>+TUM_db1_S2_Mat!B5*Weighting!P2+TUM_db1_S2_Mat!C5*Weighting!P3+TUM_db1_S2_Mat!D5*Weighting!P4+TUM_db1_S2_Mat!E5*Weighting!P5+TUM_db1_S2_Mat!F5*Weighting!P6+TUM_db1_S2_Mat!G5*Weighting!P7+TUM_db1_S2_Mat!H5*Weighting!P8+TUM_db1_S2_Mat!I5*Weighting!P9+TUM_db1_S2_Mat!J5*Weighting!P10+TUM_db1_S2_Mat!K5*Weighting!P11+TUM_db1_S2_Mat!L5*Weighting!P12+TUM_db1_S2_Mat!M5*Weighting!P13+TUM_db1_S2_Mat!N5*Weighting!P14+TUM_db1_S2_Mat!O5*Weighting!P15+TUM_db1_S2_Mat!P5*Weighting!P16+TUM_db1_S2_Mat!Q5*Weighting!P17</f>
        <v>0.25367685059025202</v>
      </c>
      <c r="Q5" s="6">
        <f>+TUM_db1_S2_Mat!B5*Weighting!Q2+TUM_db1_S2_Mat!C5*Weighting!Q3+TUM_db1_S2_Mat!D5*Weighting!Q4+TUM_db1_S2_Mat!E5*Weighting!Q5+TUM_db1_S2_Mat!F5*Weighting!Q6+TUM_db1_S2_Mat!G5*Weighting!Q7+TUM_db1_S2_Mat!H5*Weighting!Q8+TUM_db1_S2_Mat!I5*Weighting!Q9+TUM_db1_S2_Mat!J5*Weighting!Q10+TUM_db1_S2_Mat!K5*Weighting!Q11+TUM_db1_S2_Mat!L5*Weighting!Q12+TUM_db1_S2_Mat!M5*Weighting!Q13+TUM_db1_S2_Mat!N5*Weighting!Q14+TUM_db1_S2_Mat!O5*Weighting!Q15+TUM_db1_S2_Mat!P5*Weighting!Q16+TUM_db1_S2_Mat!Q5*Weighting!Q17</f>
        <v>0.20696999563570431</v>
      </c>
      <c r="R5" s="6">
        <f>+TUM_db1_S2_Mat!B5*Weighting!R2+TUM_db1_S2_Mat!C5*Weighting!R3+TUM_db1_S2_Mat!D5*Weighting!R4+TUM_db1_S2_Mat!E5*Weighting!R5+TUM_db1_S2_Mat!F5*Weighting!R6+TUM_db1_S2_Mat!G5*Weighting!R7+TUM_db1_S2_Mat!H5*Weighting!R8+TUM_db1_S2_Mat!I5*Weighting!R9+TUM_db1_S2_Mat!J5*Weighting!R10+TUM_db1_S2_Mat!K5*Weighting!R11+TUM_db1_S2_Mat!L5*Weighting!R12+TUM_db1_S2_Mat!M5*Weighting!R13+TUM_db1_S2_Mat!N5*Weighting!R14+TUM_db1_S2_Mat!O5*Weighting!R15+TUM_db1_S2_Mat!P5*Weighting!R16+TUM_db1_S2_Mat!Q5*Weighting!R17</f>
        <v>0.42759279520438953</v>
      </c>
      <c r="S5" s="6">
        <f>+TUM_db1_S2_Mat!B5*Weighting!S2+TUM_db1_S2_Mat!C5*Weighting!S3+TUM_db1_S2_Mat!D5*Weighting!S4+TUM_db1_S2_Mat!E5*Weighting!S5+TUM_db1_S2_Mat!F5*Weighting!S6+TUM_db1_S2_Mat!G5*Weighting!S7+TUM_db1_S2_Mat!H5*Weighting!S8+TUM_db1_S2_Mat!I5*Weighting!S9+TUM_db1_S2_Mat!J5*Weighting!S10+TUM_db1_S2_Mat!K5*Weighting!S11+TUM_db1_S2_Mat!L5*Weighting!S12+TUM_db1_S2_Mat!M5*Weighting!S13+TUM_db1_S2_Mat!N5*Weighting!S14+TUM_db1_S2_Mat!O5*Weighting!S15+TUM_db1_S2_Mat!P5*Weighting!S16+TUM_db1_S2_Mat!Q5*Weighting!S17</f>
        <v>0.49341439528883074</v>
      </c>
      <c r="T5" s="6">
        <f>+TUM_db1_S2_Mat!B5*Weighting!T2+TUM_db1_S2_Mat!C5*Weighting!T3+TUM_db1_S2_Mat!D5*Weighting!T4+TUM_db1_S2_Mat!E5*Weighting!T5+TUM_db1_S2_Mat!F5*Weighting!T6+TUM_db1_S2_Mat!G5*Weighting!T7+TUM_db1_S2_Mat!H5*Weighting!T8+TUM_db1_S2_Mat!I5*Weighting!T9+TUM_db1_S2_Mat!J5*Weighting!T10+TUM_db1_S2_Mat!K5*Weighting!T11+TUM_db1_S2_Mat!L5*Weighting!T12+TUM_db1_S2_Mat!M5*Weighting!T13+TUM_db1_S2_Mat!N5*Weighting!T14+TUM_db1_S2_Mat!O5*Weighting!T15+TUM_db1_S2_Mat!P5*Weighting!T16+TUM_db1_S2_Mat!Q5*Weighting!T17</f>
        <v>0.27403547658595895</v>
      </c>
      <c r="U5" s="6">
        <f>+TUM_db1_S2_Mat!B5*Weighting!U2+TUM_db1_S2_Mat!C5*Weighting!U3+TUM_db1_S2_Mat!D5*Weighting!U4+TUM_db1_S2_Mat!E5*Weighting!U5+TUM_db1_S2_Mat!F5*Weighting!U6+TUM_db1_S2_Mat!G5*Weighting!U7+TUM_db1_S2_Mat!H5*Weighting!U8+TUM_db1_S2_Mat!I5*Weighting!U9+TUM_db1_S2_Mat!J5*Weighting!U10+TUM_db1_S2_Mat!K5*Weighting!U11+TUM_db1_S2_Mat!L5*Weighting!U12+TUM_db1_S2_Mat!M5*Weighting!U13+TUM_db1_S2_Mat!N5*Weighting!U14+TUM_db1_S2_Mat!O5*Weighting!U15+TUM_db1_S2_Mat!P5*Weighting!U16+TUM_db1_S2_Mat!Q5*Weighting!U17</f>
        <v>6.9980163293041645E-2</v>
      </c>
      <c r="V5" s="6">
        <f>+TUM_db1_S2_Mat!B5*Weighting!V2+TUM_db1_S2_Mat!C5*Weighting!V3+TUM_db1_S2_Mat!D5*Weighting!V4+TUM_db1_S2_Mat!E5*Weighting!V5+TUM_db1_S2_Mat!F5*Weighting!V6+TUM_db1_S2_Mat!G5*Weighting!V7+TUM_db1_S2_Mat!H5*Weighting!V8+TUM_db1_S2_Mat!I5*Weighting!V9+TUM_db1_S2_Mat!J5*Weighting!V10+TUM_db1_S2_Mat!K5*Weighting!V11+TUM_db1_S2_Mat!L5*Weighting!V12+TUM_db1_S2_Mat!M5*Weighting!V13+TUM_db1_S2_Mat!N5*Weighting!V14+TUM_db1_S2_Mat!O5*Weighting!V15+TUM_db1_S2_Mat!P5*Weighting!V16+TUM_db1_S2_Mat!Q5*Weighting!V17</f>
        <v>0.15613037786203907</v>
      </c>
      <c r="W5" s="6">
        <f>+TUM_db1_S2_Mat!B5*Weighting!W2+TUM_db1_S2_Mat!C5*Weighting!W3+TUM_db1_S2_Mat!D5*Weighting!W4+TUM_db1_S2_Mat!E5*Weighting!W5+TUM_db1_S2_Mat!F5*Weighting!W6+TUM_db1_S2_Mat!G5*Weighting!W7+TUM_db1_S2_Mat!H5*Weighting!W8+TUM_db1_S2_Mat!I5*Weighting!W9+TUM_db1_S2_Mat!J5*Weighting!W10+TUM_db1_S2_Mat!K5*Weighting!W11+TUM_db1_S2_Mat!L5*Weighting!W12+TUM_db1_S2_Mat!M5*Weighting!W13+TUM_db1_S2_Mat!N5*Weighting!W14+TUM_db1_S2_Mat!O5*Weighting!W15+TUM_db1_S2_Mat!P5*Weighting!W16+TUM_db1_S2_Mat!Q5*Weighting!W17</f>
        <v>0.26924025214724445</v>
      </c>
      <c r="X5" s="6">
        <f>+TUM_db1_S2_Mat!B5*Weighting!X2+TUM_db1_S2_Mat!C5*Weighting!X3+TUM_db1_S2_Mat!D5*Weighting!X4+TUM_db1_S2_Mat!E5*Weighting!X5+TUM_db1_S2_Mat!F5*Weighting!X6+TUM_db1_S2_Mat!G5*Weighting!X7+TUM_db1_S2_Mat!H5*Weighting!X8+TUM_db1_S2_Mat!I5*Weighting!X9+TUM_db1_S2_Mat!J5*Weighting!X10+TUM_db1_S2_Mat!K5*Weighting!X11+TUM_db1_S2_Mat!L5*Weighting!X12+TUM_db1_S2_Mat!M5*Weighting!X13+TUM_db1_S2_Mat!N5*Weighting!X14+TUM_db1_S2_Mat!O5*Weighting!X15+TUM_db1_S2_Mat!P5*Weighting!X16+TUM_db1_S2_Mat!Q5*Weighting!X17</f>
        <v>6.5757169673199348E-2</v>
      </c>
      <c r="Y5" s="6">
        <f>+TUM_db1_S2_Mat!B5*Weighting!Y2+TUM_db1_S2_Mat!C5*Weighting!Y3+TUM_db1_S2_Mat!D5*Weighting!Y4+TUM_db1_S2_Mat!E5*Weighting!Y5+TUM_db1_S2_Mat!F5*Weighting!Y6+TUM_db1_S2_Mat!G5*Weighting!Y7+TUM_db1_S2_Mat!H5*Weighting!Y8+TUM_db1_S2_Mat!I5*Weighting!Y9+TUM_db1_S2_Mat!J5*Weighting!Y10+TUM_db1_S2_Mat!K5*Weighting!Y11+TUM_db1_S2_Mat!L5*Weighting!Y12+TUM_db1_S2_Mat!M5*Weighting!Y13+TUM_db1_S2_Mat!N5*Weighting!Y14+TUM_db1_S2_Mat!O5*Weighting!Y15+TUM_db1_S2_Mat!P5*Weighting!Y16+TUM_db1_S2_Mat!Q5*Weighting!Y17</f>
        <v>8.2960514652383147E-2</v>
      </c>
      <c r="Z5" s="6">
        <f>+TUM_db1_S2_Mat!B5*Weighting!Z2+TUM_db1_S2_Mat!C5*Weighting!Z3+TUM_db1_S2_Mat!D5*Weighting!Z4+TUM_db1_S2_Mat!E5*Weighting!Z5+TUM_db1_S2_Mat!F5*Weighting!Z6+TUM_db1_S2_Mat!G5*Weighting!Z7+TUM_db1_S2_Mat!H5*Weighting!Z8+TUM_db1_S2_Mat!I5*Weighting!Z9+TUM_db1_S2_Mat!J5*Weighting!Z10+TUM_db1_S2_Mat!K5*Weighting!Z11+TUM_db1_S2_Mat!L5*Weighting!Z12+TUM_db1_S2_Mat!M5*Weighting!Z13+TUM_db1_S2_Mat!N5*Weighting!Z14+TUM_db1_S2_Mat!O5*Weighting!Z15+TUM_db1_S2_Mat!P5*Weighting!Z16+TUM_db1_S2_Mat!Q5*Weighting!Z17</f>
        <v>8.5466736546356947E-2</v>
      </c>
      <c r="AA5" s="6">
        <f>+TUM_db1_S2_Mat!B5*Weighting!AA2+TUM_db1_S2_Mat!C5*Weighting!AA3+TUM_db1_S2_Mat!D5*Weighting!AA4+TUM_db1_S2_Mat!E5*Weighting!AA5+TUM_db1_S2_Mat!F5*Weighting!AA6+TUM_db1_S2_Mat!G5*Weighting!AA7+TUM_db1_S2_Mat!H5*Weighting!AA8+TUM_db1_S2_Mat!I5*Weighting!AA9+TUM_db1_S2_Mat!J5*Weighting!AA10+TUM_db1_S2_Mat!K5*Weighting!AA11+TUM_db1_S2_Mat!L5*Weighting!AA12+TUM_db1_S2_Mat!M5*Weighting!AA13+TUM_db1_S2_Mat!N5*Weighting!AA14+TUM_db1_S2_Mat!O5*Weighting!AA15+TUM_db1_S2_Mat!P5*Weighting!AA16+TUM_db1_S2_Mat!Q5*Weighting!AA17</f>
        <v>2.9907273662050846</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b1_S3_Treatm!B2*Weighting!B2+TUM_db1_S3_Treatm!C2*Weighting!B3+TUM_db1_S3_Treatm!D2*Weighting!B4+TUM_db1_S3_Treatm!E2*Weighting!B5+TUM_db1_S3_Treatm!F2*Weighting!B6+TUM_db1_S3_Treatm!G2*Weighting!B7+TUM_db1_S3_Treatm!H2*Weighting!B8+TUM_db1_S3_Treatm!I2*Weighting!B9+TUM_db1_S3_Treatm!J2*Weighting!B10+TUM_db1_S3_Treatm!K2*Weighting!B11+TUM_db1_S3_Treatm!L2*Weighting!B12+TUM_db1_S3_Treatm!M2*Weighting!B13+TUM_db1_S3_Treatm!N2*Weighting!B14+TUM_db1_S3_Treatm!O2*Weighting!B15+TUM_db1_S3_Treatm!P2*Weighting!B16+TUM_db1_S3_Treatm!Q2*Weighting!B17</f>
        <v>0.90949887709513721</v>
      </c>
      <c r="C2" s="6">
        <f ca="1">+TUM_db1_S3_Treatm!B2*Weighting!C2+TUM_db1_S3_Treatm!C2*Weighting!C3+TUM_db1_S3_Treatm!D2*Weighting!C4+TUM_db1_S3_Treatm!E2*Weighting!C5+TUM_db1_S3_Treatm!F2*Weighting!C6+TUM_db1_S3_Treatm!G2*Weighting!C7+TUM_db1_S3_Treatm!H2*Weighting!C8+TUM_db1_S3_Treatm!I2*Weighting!C9+TUM_db1_S3_Treatm!J2*Weighting!C10+TUM_db1_S3_Treatm!K2*Weighting!C11+TUM_db1_S3_Treatm!L2*Weighting!C12+TUM_db1_S3_Treatm!M2*Weighting!C13+TUM_db1_S3_Treatm!N2*Weighting!C14+TUM_db1_S3_Treatm!O2*Weighting!C15+TUM_db1_S3_Treatm!P2*Weighting!C16+TUM_db1_S3_Treatm!Q2*Weighting!C17</f>
        <v>0.64502887756888849</v>
      </c>
      <c r="D2" s="6">
        <f ca="1">+TUM_db1_S3_Treatm!B2*Weighting!D2+TUM_db1_S3_Treatm!C2*Weighting!D3+TUM_db1_S3_Treatm!D2*Weighting!D4+TUM_db1_S3_Treatm!E2*Weighting!D5+TUM_db1_S3_Treatm!F2*Weighting!D6+TUM_db1_S3_Treatm!G2*Weighting!D7+TUM_db1_S3_Treatm!H2*Weighting!D8+TUM_db1_S3_Treatm!I2*Weighting!D9+TUM_db1_S3_Treatm!J2*Weighting!D10+TUM_db1_S3_Treatm!K2*Weighting!D11+TUM_db1_S3_Treatm!L2*Weighting!D12+TUM_db1_S3_Treatm!M2*Weighting!D13+TUM_db1_S3_Treatm!N2*Weighting!D14+TUM_db1_S3_Treatm!O2*Weighting!D15+TUM_db1_S3_Treatm!P2*Weighting!D16+TUM_db1_S3_Treatm!Q2*Weighting!D17</f>
        <v>0.91275001040757209</v>
      </c>
      <c r="E2" s="6">
        <f ca="1">+TUM_db1_S3_Treatm!B2*Weighting!E2+TUM_db1_S3_Treatm!C2*Weighting!E3+TUM_db1_S3_Treatm!D2*Weighting!E4+TUM_db1_S3_Treatm!E2*Weighting!E5+TUM_db1_S3_Treatm!F2*Weighting!E6+TUM_db1_S3_Treatm!G2*Weighting!E7+TUM_db1_S3_Treatm!H2*Weighting!E8+TUM_db1_S3_Treatm!I2*Weighting!E9+TUM_db1_S3_Treatm!J2*Weighting!E10+TUM_db1_S3_Treatm!K2*Weighting!E11+TUM_db1_S3_Treatm!L2*Weighting!E12+TUM_db1_S3_Treatm!M2*Weighting!E13+TUM_db1_S3_Treatm!N2*Weighting!E14+TUM_db1_S3_Treatm!O2*Weighting!E15+TUM_db1_S3_Treatm!P2*Weighting!E16+TUM_db1_S3_Treatm!Q2*Weighting!E17</f>
        <v>0.45954733214418009</v>
      </c>
      <c r="F2" s="6">
        <f ca="1">+TUM_db1_S3_Treatm!B2*Weighting!F2+TUM_db1_S3_Treatm!C2*Weighting!F3+TUM_db1_S3_Treatm!D2*Weighting!F4+TUM_db1_S3_Treatm!E2*Weighting!F5+TUM_db1_S3_Treatm!F2*Weighting!F6+TUM_db1_S3_Treatm!G2*Weighting!F7+TUM_db1_S3_Treatm!H2*Weighting!F8+TUM_db1_S3_Treatm!I2*Weighting!F9+TUM_db1_S3_Treatm!J2*Weighting!F10+TUM_db1_S3_Treatm!K2*Weighting!F11+TUM_db1_S3_Treatm!L2*Weighting!F12+TUM_db1_S3_Treatm!M2*Weighting!F13+TUM_db1_S3_Treatm!N2*Weighting!F14+TUM_db1_S3_Treatm!O2*Weighting!F15+TUM_db1_S3_Treatm!P2*Weighting!F16+TUM_db1_S3_Treatm!Q2*Weighting!F17</f>
        <v>0.78653801021350489</v>
      </c>
      <c r="G2" s="6">
        <f>+TUM_db1_S3_Treatm!B2*Weighting!G2+TUM_db1_S3_Treatm!C2*Weighting!G3+TUM_db1_S3_Treatm!D2*Weighting!G4+TUM_db1_S3_Treatm!E2*Weighting!G5+TUM_db1_S3_Treatm!F2*Weighting!G6+TUM_db1_S3_Treatm!G2*Weighting!G7+TUM_db1_S3_Treatm!H2*Weighting!G8+TUM_db1_S3_Treatm!I2*Weighting!G9+TUM_db1_S3_Treatm!J2*Weighting!G10+TUM_db1_S3_Treatm!K2*Weighting!G11+TUM_db1_S3_Treatm!L2*Weighting!G12+TUM_db1_S3_Treatm!M2*Weighting!G13+TUM_db1_S3_Treatm!N2*Weighting!G14+TUM_db1_S3_Treatm!O2*Weighting!G15+TUM_db1_S3_Treatm!P2*Weighting!G16+TUM_db1_S3_Treatm!Q2*Weighting!G17</f>
        <v>0.32049998691180026</v>
      </c>
      <c r="H2" s="6">
        <f>+TUM_db1_S3_Treatm!B2*Weighting!H2+TUM_db1_S3_Treatm!C2*Weighting!H3+TUM_db1_S3_Treatm!D2*Weighting!H4+TUM_db1_S3_Treatm!E2*Weighting!H5+TUM_db1_S3_Treatm!F2*Weighting!H6+TUM_db1_S3_Treatm!G2*Weighting!H7+TUM_db1_S3_Treatm!H2*Weighting!H8+TUM_db1_S3_Treatm!I2*Weighting!H9+TUM_db1_S3_Treatm!J2*Weighting!H10+TUM_db1_S3_Treatm!K2*Weighting!H11+TUM_db1_S3_Treatm!L2*Weighting!H12+TUM_db1_S3_Treatm!M2*Weighting!H13+TUM_db1_S3_Treatm!N2*Weighting!H14+TUM_db1_S3_Treatm!O2*Weighting!H15+TUM_db1_S3_Treatm!P2*Weighting!H16+TUM_db1_S3_Treatm!Q2*Weighting!H17</f>
        <v>0.32624339140699243</v>
      </c>
      <c r="I2" s="6">
        <f>+TUM_db1_S3_Treatm!B2*Weighting!I2+TUM_db1_S3_Treatm!C2*Weighting!I3+TUM_db1_S3_Treatm!D2*Weighting!I4+TUM_db1_S3_Treatm!E2*Weighting!I5+TUM_db1_S3_Treatm!F2*Weighting!I6+TUM_db1_S3_Treatm!G2*Weighting!I7+TUM_db1_S3_Treatm!H2*Weighting!I8+TUM_db1_S3_Treatm!I2*Weighting!I9+TUM_db1_S3_Treatm!J2*Weighting!I10+TUM_db1_S3_Treatm!K2*Weighting!I11+TUM_db1_S3_Treatm!L2*Weighting!I12+TUM_db1_S3_Treatm!M2*Weighting!I13+TUM_db1_S3_Treatm!N2*Weighting!I14+TUM_db1_S3_Treatm!O2*Weighting!I15+TUM_db1_S3_Treatm!P2*Weighting!I16+TUM_db1_S3_Treatm!Q2*Weighting!I17</f>
        <v>0.32778435608013795</v>
      </c>
      <c r="J2" s="6">
        <f>+TUM_db1_S3_Treatm!B2*Weighting!J2+TUM_db1_S3_Treatm!C2*Weighting!J3+TUM_db1_S3_Treatm!D2*Weighting!J4+TUM_db1_S3_Treatm!E2*Weighting!J5+TUM_db1_S3_Treatm!F2*Weighting!J6+TUM_db1_S3_Treatm!G2*Weighting!J7+TUM_db1_S3_Treatm!H2*Weighting!J8+TUM_db1_S3_Treatm!I2*Weighting!J9+TUM_db1_S3_Treatm!J2*Weighting!J10+TUM_db1_S3_Treatm!K2*Weighting!J11+TUM_db1_S3_Treatm!L2*Weighting!J12+TUM_db1_S3_Treatm!M2*Weighting!J13+TUM_db1_S3_Treatm!N2*Weighting!J14+TUM_db1_S3_Treatm!O2*Weighting!J15+TUM_db1_S3_Treatm!P2*Weighting!J16+TUM_db1_S3_Treatm!Q2*Weighting!J17</f>
        <v>0.32844132473129362</v>
      </c>
      <c r="K2" s="6">
        <f>+TUM_db1_S3_Treatm!B2*Weighting!K2+TUM_db1_S3_Treatm!C2*Weighting!K3+TUM_db1_S3_Treatm!D2*Weighting!K4+TUM_db1_S3_Treatm!E2*Weighting!K5+TUM_db1_S3_Treatm!F2*Weighting!K6+TUM_db1_S3_Treatm!G2*Weighting!K7+TUM_db1_S3_Treatm!H2*Weighting!K8+TUM_db1_S3_Treatm!I2*Weighting!K9+TUM_db1_S3_Treatm!J2*Weighting!K10+TUM_db1_S3_Treatm!K2*Weighting!K11+TUM_db1_S3_Treatm!L2*Weighting!K12+TUM_db1_S3_Treatm!M2*Weighting!K13+TUM_db1_S3_Treatm!N2*Weighting!K14+TUM_db1_S3_Treatm!O2*Weighting!K15+TUM_db1_S3_Treatm!P2*Weighting!K16+TUM_db1_S3_Treatm!Q2*Weighting!K17</f>
        <v>0.31113231780063133</v>
      </c>
      <c r="L2" s="6">
        <f>+TUM_db1_S3_Treatm!B2*Weighting!L2+TUM_db1_S3_Treatm!C2*Weighting!L3+TUM_db1_S3_Treatm!D2*Weighting!L4+TUM_db1_S3_Treatm!E2*Weighting!L5+TUM_db1_S3_Treatm!F2*Weighting!L6+TUM_db1_S3_Treatm!G2*Weighting!L7+TUM_db1_S3_Treatm!H2*Weighting!L8+TUM_db1_S3_Treatm!I2*Weighting!L9+TUM_db1_S3_Treatm!J2*Weighting!L10+TUM_db1_S3_Treatm!K2*Weighting!L11+TUM_db1_S3_Treatm!L2*Weighting!L12+TUM_db1_S3_Treatm!M2*Weighting!L13+TUM_db1_S3_Treatm!N2*Weighting!L14+TUM_db1_S3_Treatm!O2*Weighting!L15+TUM_db1_S3_Treatm!P2*Weighting!L16+TUM_db1_S3_Treatm!Q2*Weighting!L17</f>
        <v>0.66737416263745097</v>
      </c>
      <c r="M2" s="6">
        <f>+TUM_db1_S3_Treatm!B2*Weighting!M2+TUM_db1_S3_Treatm!C2*Weighting!M3+TUM_db1_S3_Treatm!D2*Weighting!M4+TUM_db1_S3_Treatm!E2*Weighting!M5+TUM_db1_S3_Treatm!F2*Weighting!M6+TUM_db1_S3_Treatm!G2*Weighting!M7+TUM_db1_S3_Treatm!H2*Weighting!M8+TUM_db1_S3_Treatm!I2*Weighting!M9+TUM_db1_S3_Treatm!J2*Weighting!M10+TUM_db1_S3_Treatm!K2*Weighting!M11+TUM_db1_S3_Treatm!L2*Weighting!M12+TUM_db1_S3_Treatm!M2*Weighting!M13+TUM_db1_S3_Treatm!N2*Weighting!M14+TUM_db1_S3_Treatm!O2*Weighting!M15+TUM_db1_S3_Treatm!P2*Weighting!M16+TUM_db1_S3_Treatm!Q2*Weighting!M17</f>
        <v>1.5025970250286647E-2</v>
      </c>
      <c r="N2" s="6">
        <f>+TUM_db1_S3_Treatm!B2*Weighting!N2+TUM_db1_S3_Treatm!C2*Weighting!N3+TUM_db1_S3_Treatm!D2*Weighting!N4+TUM_db1_S3_Treatm!E2*Weighting!N5+TUM_db1_S3_Treatm!F2*Weighting!N6+TUM_db1_S3_Treatm!G2*Weighting!N7+TUM_db1_S3_Treatm!H2*Weighting!N8+TUM_db1_S3_Treatm!I2*Weighting!N9+TUM_db1_S3_Treatm!J2*Weighting!N10+TUM_db1_S3_Treatm!K2*Weighting!N11+TUM_db1_S3_Treatm!L2*Weighting!N12+TUM_db1_S3_Treatm!M2*Weighting!N13+TUM_db1_S3_Treatm!N2*Weighting!N14+TUM_db1_S3_Treatm!O2*Weighting!N15+TUM_db1_S3_Treatm!P2*Weighting!N16+TUM_db1_S3_Treatm!Q2*Weighting!N17</f>
        <v>1.9978062846735607</v>
      </c>
      <c r="O2" s="6">
        <f>+TUM_db1_S3_Treatm!B2*Weighting!O2+TUM_db1_S3_Treatm!C2*Weighting!O3+TUM_db1_S3_Treatm!D2*Weighting!O4+TUM_db1_S3_Treatm!E2*Weighting!O5+TUM_db1_S3_Treatm!F2*Weighting!O6+TUM_db1_S3_Treatm!G2*Weighting!O7+TUM_db1_S3_Treatm!H2*Weighting!O8+TUM_db1_S3_Treatm!I2*Weighting!O9+TUM_db1_S3_Treatm!J2*Weighting!O10+TUM_db1_S3_Treatm!K2*Weighting!O11+TUM_db1_S3_Treatm!L2*Weighting!O12+TUM_db1_S3_Treatm!M2*Weighting!O13+TUM_db1_S3_Treatm!N2*Weighting!O14+TUM_db1_S3_Treatm!O2*Weighting!O15+TUM_db1_S3_Treatm!P2*Weighting!O16+TUM_db1_S3_Treatm!Q2*Weighting!O17</f>
        <v>0.37362152071916127</v>
      </c>
      <c r="P2" s="6">
        <f>+TUM_db1_S3_Treatm!B2*Weighting!P2+TUM_db1_S3_Treatm!C2*Weighting!P3+TUM_db1_S3_Treatm!D2*Weighting!P4+TUM_db1_S3_Treatm!E2*Weighting!P5+TUM_db1_S3_Treatm!F2*Weighting!P6+TUM_db1_S3_Treatm!G2*Weighting!P7+TUM_db1_S3_Treatm!H2*Weighting!P8+TUM_db1_S3_Treatm!I2*Weighting!P9+TUM_db1_S3_Treatm!J2*Weighting!P10+TUM_db1_S3_Treatm!K2*Weighting!P11+TUM_db1_S3_Treatm!L2*Weighting!P12+TUM_db1_S3_Treatm!M2*Weighting!P13+TUM_db1_S3_Treatm!N2*Weighting!P14+TUM_db1_S3_Treatm!O2*Weighting!P15+TUM_db1_S3_Treatm!P2*Weighting!P16+TUM_db1_S3_Treatm!Q2*Weighting!P17</f>
        <v>0.26202822886300636</v>
      </c>
      <c r="Q2" s="6">
        <f>+TUM_db1_S3_Treatm!B2*Weighting!Q2+TUM_db1_S3_Treatm!C2*Weighting!Q3+TUM_db1_S3_Treatm!D2*Weighting!Q4+TUM_db1_S3_Treatm!E2*Weighting!Q5+TUM_db1_S3_Treatm!F2*Weighting!Q6+TUM_db1_S3_Treatm!G2*Weighting!Q7+TUM_db1_S3_Treatm!H2*Weighting!Q8+TUM_db1_S3_Treatm!I2*Weighting!Q9+TUM_db1_S3_Treatm!J2*Weighting!Q10+TUM_db1_S3_Treatm!K2*Weighting!Q11+TUM_db1_S3_Treatm!L2*Weighting!Q12+TUM_db1_S3_Treatm!M2*Weighting!Q13+TUM_db1_S3_Treatm!N2*Weighting!Q14+TUM_db1_S3_Treatm!O2*Weighting!Q15+TUM_db1_S3_Treatm!P2*Weighting!Q16+TUM_db1_S3_Treatm!Q2*Weighting!Q17</f>
        <v>2.5824414231917406E-2</v>
      </c>
      <c r="R2" s="6">
        <f>+TUM_db1_S3_Treatm!B2*Weighting!R2+TUM_db1_S3_Treatm!C2*Weighting!R3+TUM_db1_S3_Treatm!D2*Weighting!R4+TUM_db1_S3_Treatm!E2*Weighting!R5+TUM_db1_S3_Treatm!F2*Weighting!R6+TUM_db1_S3_Treatm!G2*Weighting!R7+TUM_db1_S3_Treatm!H2*Weighting!R8+TUM_db1_S3_Treatm!I2*Weighting!R9+TUM_db1_S3_Treatm!J2*Weighting!R10+TUM_db1_S3_Treatm!K2*Weighting!R11+TUM_db1_S3_Treatm!L2*Weighting!R12+TUM_db1_S3_Treatm!M2*Weighting!R13+TUM_db1_S3_Treatm!N2*Weighting!R14+TUM_db1_S3_Treatm!O2*Weighting!R15+TUM_db1_S3_Treatm!P2*Weighting!R16+TUM_db1_S3_Treatm!Q2*Weighting!R17</f>
        <v>0.24206194404426951</v>
      </c>
      <c r="S2" s="6">
        <f>+TUM_db1_S3_Treatm!B2*Weighting!S2+TUM_db1_S3_Treatm!C2*Weighting!S3+TUM_db1_S3_Treatm!D2*Weighting!S4+TUM_db1_S3_Treatm!E2*Weighting!S5+TUM_db1_S3_Treatm!F2*Weighting!S6+TUM_db1_S3_Treatm!G2*Weighting!S7+TUM_db1_S3_Treatm!H2*Weighting!S8+TUM_db1_S3_Treatm!I2*Weighting!S9+TUM_db1_S3_Treatm!J2*Weighting!S10+TUM_db1_S3_Treatm!K2*Weighting!S11+TUM_db1_S3_Treatm!L2*Weighting!S12+TUM_db1_S3_Treatm!M2*Weighting!S13+TUM_db1_S3_Treatm!N2*Weighting!S14+TUM_db1_S3_Treatm!O2*Weighting!S15+TUM_db1_S3_Treatm!P2*Weighting!S16+TUM_db1_S3_Treatm!Q2*Weighting!S17</f>
        <v>0.17141696193818018</v>
      </c>
      <c r="T2" s="6">
        <f>+TUM_db1_S3_Treatm!B2*Weighting!T2+TUM_db1_S3_Treatm!C2*Weighting!T3+TUM_db1_S3_Treatm!D2*Weighting!T4+TUM_db1_S3_Treatm!E2*Weighting!T5+TUM_db1_S3_Treatm!F2*Weighting!T6+TUM_db1_S3_Treatm!G2*Weighting!T7+TUM_db1_S3_Treatm!H2*Weighting!T8+TUM_db1_S3_Treatm!I2*Weighting!T9+TUM_db1_S3_Treatm!J2*Weighting!T10+TUM_db1_S3_Treatm!K2*Weighting!T11+TUM_db1_S3_Treatm!L2*Weighting!T12+TUM_db1_S3_Treatm!M2*Weighting!T13+TUM_db1_S3_Treatm!N2*Weighting!T14+TUM_db1_S3_Treatm!O2*Weighting!T15+TUM_db1_S3_Treatm!P2*Weighting!T16+TUM_db1_S3_Treatm!Q2*Weighting!T17</f>
        <v>0.18243231258290538</v>
      </c>
      <c r="U2" s="6">
        <f>+TUM_db1_S3_Treatm!B2*Weighting!U2+TUM_db1_S3_Treatm!C2*Weighting!U3+TUM_db1_S3_Treatm!D2*Weighting!U4+TUM_db1_S3_Treatm!E2*Weighting!U5+TUM_db1_S3_Treatm!F2*Weighting!U6+TUM_db1_S3_Treatm!G2*Weighting!U7+TUM_db1_S3_Treatm!H2*Weighting!U8+TUM_db1_S3_Treatm!I2*Weighting!U9+TUM_db1_S3_Treatm!J2*Weighting!U10+TUM_db1_S3_Treatm!K2*Weighting!U11+TUM_db1_S3_Treatm!L2*Weighting!U12+TUM_db1_S3_Treatm!M2*Weighting!U13+TUM_db1_S3_Treatm!N2*Weighting!U14+TUM_db1_S3_Treatm!O2*Weighting!U15+TUM_db1_S3_Treatm!P2*Weighting!U16+TUM_db1_S3_Treatm!Q2*Weighting!U17</f>
        <v>9.6685960838772955E-2</v>
      </c>
      <c r="V2" s="6">
        <f>+TUM_db1_S3_Treatm!B2*Weighting!V2+TUM_db1_S3_Treatm!C2*Weighting!V3+TUM_db1_S3_Treatm!D2*Weighting!V4+TUM_db1_S3_Treatm!E2*Weighting!V5+TUM_db1_S3_Treatm!F2*Weighting!V6+TUM_db1_S3_Treatm!G2*Weighting!V7+TUM_db1_S3_Treatm!H2*Weighting!V8+TUM_db1_S3_Treatm!I2*Weighting!V9+TUM_db1_S3_Treatm!J2*Weighting!V10+TUM_db1_S3_Treatm!K2*Weighting!V11+TUM_db1_S3_Treatm!L2*Weighting!V12+TUM_db1_S3_Treatm!M2*Weighting!V13+TUM_db1_S3_Treatm!N2*Weighting!V14+TUM_db1_S3_Treatm!O2*Weighting!V15+TUM_db1_S3_Treatm!P2*Weighting!V16+TUM_db1_S3_Treatm!Q2*Weighting!V17</f>
        <v>0.11896656624108247</v>
      </c>
      <c r="W2" s="6">
        <f>+TUM_db1_S3_Treatm!B2*Weighting!W2+TUM_db1_S3_Treatm!C2*Weighting!W3+TUM_db1_S3_Treatm!D2*Weighting!W4+TUM_db1_S3_Treatm!E2*Weighting!W5+TUM_db1_S3_Treatm!F2*Weighting!W6+TUM_db1_S3_Treatm!G2*Weighting!W7+TUM_db1_S3_Treatm!H2*Weighting!W8+TUM_db1_S3_Treatm!I2*Weighting!W9+TUM_db1_S3_Treatm!J2*Weighting!W10+TUM_db1_S3_Treatm!K2*Weighting!W11+TUM_db1_S3_Treatm!L2*Weighting!W12+TUM_db1_S3_Treatm!M2*Weighting!W13+TUM_db1_S3_Treatm!N2*Weighting!W14+TUM_db1_S3_Treatm!O2*Weighting!W15+TUM_db1_S3_Treatm!P2*Weighting!W16+TUM_db1_S3_Treatm!Q2*Weighting!W17</f>
        <v>0.2567389823241697</v>
      </c>
      <c r="X2" s="6">
        <f>+TUM_db1_S3_Treatm!B2*Weighting!X2+TUM_db1_S3_Treatm!C2*Weighting!X3+TUM_db1_S3_Treatm!D2*Weighting!X4+TUM_db1_S3_Treatm!E2*Weighting!X5+TUM_db1_S3_Treatm!F2*Weighting!X6+TUM_db1_S3_Treatm!G2*Weighting!X7+TUM_db1_S3_Treatm!H2*Weighting!X8+TUM_db1_S3_Treatm!I2*Weighting!X9+TUM_db1_S3_Treatm!J2*Weighting!X10+TUM_db1_S3_Treatm!K2*Weighting!X11+TUM_db1_S3_Treatm!L2*Weighting!X12+TUM_db1_S3_Treatm!M2*Weighting!X13+TUM_db1_S3_Treatm!N2*Weighting!X14+TUM_db1_S3_Treatm!O2*Weighting!X15+TUM_db1_S3_Treatm!P2*Weighting!X16+TUM_db1_S3_Treatm!Q2*Weighting!X17</f>
        <v>6.5037215627356593E-2</v>
      </c>
      <c r="Y2" s="6">
        <f>+TUM_db1_S3_Treatm!B2*Weighting!Y2+TUM_db1_S3_Treatm!C2*Weighting!Y3+TUM_db1_S3_Treatm!D2*Weighting!Y4+TUM_db1_S3_Treatm!E2*Weighting!Y5+TUM_db1_S3_Treatm!F2*Weighting!Y6+TUM_db1_S3_Treatm!G2*Weighting!Y7+TUM_db1_S3_Treatm!H2*Weighting!Y8+TUM_db1_S3_Treatm!I2*Weighting!Y9+TUM_db1_S3_Treatm!J2*Weighting!Y10+TUM_db1_S3_Treatm!K2*Weighting!Y11+TUM_db1_S3_Treatm!L2*Weighting!Y12+TUM_db1_S3_Treatm!M2*Weighting!Y13+TUM_db1_S3_Treatm!N2*Weighting!Y14+TUM_db1_S3_Treatm!O2*Weighting!Y15+TUM_db1_S3_Treatm!P2*Weighting!Y16+TUM_db1_S3_Treatm!Q2*Weighting!Y17</f>
        <v>2.3107861767563433E-2</v>
      </c>
      <c r="Z2" s="6">
        <f>+TUM_db1_S3_Treatm!B2*Weighting!Z2+TUM_db1_S3_Treatm!C2*Weighting!Z3+TUM_db1_S3_Treatm!D2*Weighting!Z4+TUM_db1_S3_Treatm!E2*Weighting!Z5+TUM_db1_S3_Treatm!F2*Weighting!Z6+TUM_db1_S3_Treatm!G2*Weighting!Z7+TUM_db1_S3_Treatm!H2*Weighting!Z8+TUM_db1_S3_Treatm!I2*Weighting!Z9+TUM_db1_S3_Treatm!J2*Weighting!Z10+TUM_db1_S3_Treatm!K2*Weighting!Z11+TUM_db1_S3_Treatm!L2*Weighting!Z12+TUM_db1_S3_Treatm!M2*Weighting!Z13+TUM_db1_S3_Treatm!N2*Weighting!Z14+TUM_db1_S3_Treatm!O2*Weighting!Z15+TUM_db1_S3_Treatm!P2*Weighting!Z16+TUM_db1_S3_Treatm!Q2*Weighting!Z17</f>
        <v>8.4938502721209716E-2</v>
      </c>
      <c r="AA2" s="6">
        <f>+TUM_db1_S3_Treatm!B2*Weighting!AA2+TUM_db1_S3_Treatm!C2*Weighting!AA3+TUM_db1_S3_Treatm!D2*Weighting!AA4+TUM_db1_S3_Treatm!E2*Weighting!AA5+TUM_db1_S3_Treatm!F2*Weighting!AA6+TUM_db1_S3_Treatm!G2*Weighting!AA7+TUM_db1_S3_Treatm!H2*Weighting!AA8+TUM_db1_S3_Treatm!I2*Weighting!AA9+TUM_db1_S3_Treatm!J2*Weighting!AA10+TUM_db1_S3_Treatm!K2*Weighting!AA11+TUM_db1_S3_Treatm!L2*Weighting!AA12+TUM_db1_S3_Treatm!M2*Weighting!AA13+TUM_db1_S3_Treatm!N2*Weighting!AA14+TUM_db1_S3_Treatm!O2*Weighting!AA15+TUM_db1_S3_Treatm!P2*Weighting!AA16+TUM_db1_S3_Treatm!Q2*Weighting!AA17</f>
        <v>0.54493290112791137</v>
      </c>
    </row>
    <row r="3" spans="1:27" x14ac:dyDescent="0.35">
      <c r="A3" s="5" t="s">
        <v>2</v>
      </c>
      <c r="B3" s="6">
        <f ca="1">+TUM_db1_S3_Treatm!B3*Weighting!B2+TUM_db1_S3_Treatm!C3*Weighting!B3+TUM_db1_S3_Treatm!D3*Weighting!B4+TUM_db1_S3_Treatm!E3*Weighting!B5+TUM_db1_S3_Treatm!F3*Weighting!B6+TUM_db1_S3_Treatm!G3*Weighting!B7+TUM_db1_S3_Treatm!H3*Weighting!B8+TUM_db1_S3_Treatm!I3*Weighting!B9+TUM_db1_S3_Treatm!J3*Weighting!B10+TUM_db1_S3_Treatm!K3*Weighting!B11+TUM_db1_S3_Treatm!L3*Weighting!B12+TUM_db1_S3_Treatm!M3*Weighting!B13+TUM_db1_S3_Treatm!N3*Weighting!B14+TUM_db1_S3_Treatm!O3*Weighting!B15+TUM_db1_S3_Treatm!P3*Weighting!B16+TUM_db1_S3_Treatm!Q3*Weighting!B17</f>
        <v>0.44002494485292765</v>
      </c>
      <c r="C3" s="6">
        <f ca="1">+TUM_db1_S3_Treatm!B3*Weighting!C2+TUM_db1_S3_Treatm!C3*Weighting!C3+TUM_db1_S3_Treatm!D3*Weighting!C4+TUM_db1_S3_Treatm!E3*Weighting!C5+TUM_db1_S3_Treatm!F3*Weighting!C6+TUM_db1_S3_Treatm!G3*Weighting!C7+TUM_db1_S3_Treatm!H3*Weighting!C8+TUM_db1_S3_Treatm!I3*Weighting!C9+TUM_db1_S3_Treatm!J3*Weighting!C10+TUM_db1_S3_Treatm!K3*Weighting!C11+TUM_db1_S3_Treatm!L3*Weighting!C12+TUM_db1_S3_Treatm!M3*Weighting!C13+TUM_db1_S3_Treatm!N3*Weighting!C14+TUM_db1_S3_Treatm!O3*Weighting!C15+TUM_db1_S3_Treatm!P3*Weighting!C16+TUM_db1_S3_Treatm!Q3*Weighting!C17</f>
        <v>0.3446724833864287</v>
      </c>
      <c r="D3" s="6">
        <f ca="1">+TUM_db1_S3_Treatm!B3*Weighting!D2+TUM_db1_S3_Treatm!C3*Weighting!D3+TUM_db1_S3_Treatm!D3*Weighting!D4+TUM_db1_S3_Treatm!E3*Weighting!D5+TUM_db1_S3_Treatm!F3*Weighting!D6+TUM_db1_S3_Treatm!G3*Weighting!D7+TUM_db1_S3_Treatm!H3*Weighting!D8+TUM_db1_S3_Treatm!I3*Weighting!D9+TUM_db1_S3_Treatm!J3*Weighting!D10+TUM_db1_S3_Treatm!K3*Weighting!D11+TUM_db1_S3_Treatm!L3*Weighting!D12+TUM_db1_S3_Treatm!M3*Weighting!D13+TUM_db1_S3_Treatm!N3*Weighting!D14+TUM_db1_S3_Treatm!O3*Weighting!D15+TUM_db1_S3_Treatm!P3*Weighting!D16+TUM_db1_S3_Treatm!Q3*Weighting!D17</f>
        <v>0.44285071744677562</v>
      </c>
      <c r="E3" s="6">
        <f ca="1">+TUM_db1_S3_Treatm!B3*Weighting!E2+TUM_db1_S3_Treatm!C3*Weighting!E3+TUM_db1_S3_Treatm!D3*Weighting!E4+TUM_db1_S3_Treatm!E3*Weighting!E5+TUM_db1_S3_Treatm!F3*Weighting!E6+TUM_db1_S3_Treatm!G3*Weighting!E7+TUM_db1_S3_Treatm!H3*Weighting!E8+TUM_db1_S3_Treatm!I3*Weighting!E9+TUM_db1_S3_Treatm!J3*Weighting!E10+TUM_db1_S3_Treatm!K3*Weighting!E11+TUM_db1_S3_Treatm!L3*Weighting!E12+TUM_db1_S3_Treatm!M3*Weighting!E13+TUM_db1_S3_Treatm!N3*Weighting!E14+TUM_db1_S3_Treatm!O3*Weighting!E15+TUM_db1_S3_Treatm!P3*Weighting!E16+TUM_db1_S3_Treatm!Q3*Weighting!E17</f>
        <v>0.24424342088194648</v>
      </c>
      <c r="F3" s="6">
        <f ca="1">+TUM_db1_S3_Treatm!B3*Weighting!F2+TUM_db1_S3_Treatm!C3*Weighting!F3+TUM_db1_S3_Treatm!D3*Weighting!F4+TUM_db1_S3_Treatm!E3*Weighting!F5+TUM_db1_S3_Treatm!F3*Weighting!F6+TUM_db1_S3_Treatm!G3*Weighting!F7+TUM_db1_S3_Treatm!H3*Weighting!F8+TUM_db1_S3_Treatm!I3*Weighting!F9+TUM_db1_S3_Treatm!J3*Weighting!F10+TUM_db1_S3_Treatm!K3*Weighting!F11+TUM_db1_S3_Treatm!L3*Weighting!F12+TUM_db1_S3_Treatm!M3*Weighting!F13+TUM_db1_S3_Treatm!N3*Weighting!F14+TUM_db1_S3_Treatm!O3*Weighting!F15+TUM_db1_S3_Treatm!P3*Weighting!F16+TUM_db1_S3_Treatm!Q3*Weighting!F17</f>
        <v>0.39024309018552383</v>
      </c>
      <c r="G3" s="6">
        <f>+TUM_db1_S3_Treatm!B3*Weighting!G2+TUM_db1_S3_Treatm!C3*Weighting!G3+TUM_db1_S3_Treatm!D3*Weighting!G4+TUM_db1_S3_Treatm!E3*Weighting!G5+TUM_db1_S3_Treatm!F3*Weighting!G6+TUM_db1_S3_Treatm!G3*Weighting!G7+TUM_db1_S3_Treatm!H3*Weighting!G8+TUM_db1_S3_Treatm!I3*Weighting!G9+TUM_db1_S3_Treatm!J3*Weighting!G10+TUM_db1_S3_Treatm!K3*Weighting!G11+TUM_db1_S3_Treatm!L3*Weighting!G12+TUM_db1_S3_Treatm!M3*Weighting!G13+TUM_db1_S3_Treatm!N3*Weighting!G14+TUM_db1_S3_Treatm!O3*Weighting!G15+TUM_db1_S3_Treatm!P3*Weighting!G16+TUM_db1_S3_Treatm!Q3*Weighting!G17</f>
        <v>0.12656672837592939</v>
      </c>
      <c r="H3" s="6">
        <f>+TUM_db1_S3_Treatm!B3*Weighting!H2+TUM_db1_S3_Treatm!C3*Weighting!H3+TUM_db1_S3_Treatm!D3*Weighting!H4+TUM_db1_S3_Treatm!E3*Weighting!H5+TUM_db1_S3_Treatm!F3*Weighting!H6+TUM_db1_S3_Treatm!G3*Weighting!H7+TUM_db1_S3_Treatm!H3*Weighting!H8+TUM_db1_S3_Treatm!I3*Weighting!H9+TUM_db1_S3_Treatm!J3*Weighting!H10+TUM_db1_S3_Treatm!K3*Weighting!H11+TUM_db1_S3_Treatm!L3*Weighting!H12+TUM_db1_S3_Treatm!M3*Weighting!H13+TUM_db1_S3_Treatm!N3*Weighting!H14+TUM_db1_S3_Treatm!O3*Weighting!H15+TUM_db1_S3_Treatm!P3*Weighting!H16+TUM_db1_S3_Treatm!Q3*Weighting!H17</f>
        <v>0.14869585710590943</v>
      </c>
      <c r="I3" s="6">
        <f>+TUM_db1_S3_Treatm!B3*Weighting!I2+TUM_db1_S3_Treatm!C3*Weighting!I3+TUM_db1_S3_Treatm!D3*Weighting!I4+TUM_db1_S3_Treatm!E3*Weighting!I5+TUM_db1_S3_Treatm!F3*Weighting!I6+TUM_db1_S3_Treatm!G3*Weighting!I7+TUM_db1_S3_Treatm!H3*Weighting!I8+TUM_db1_S3_Treatm!I3*Weighting!I9+TUM_db1_S3_Treatm!J3*Weighting!I10+TUM_db1_S3_Treatm!K3*Weighting!I11+TUM_db1_S3_Treatm!L3*Weighting!I12+TUM_db1_S3_Treatm!M3*Weighting!I13+TUM_db1_S3_Treatm!N3*Weighting!I14+TUM_db1_S3_Treatm!O3*Weighting!I15+TUM_db1_S3_Treatm!P3*Weighting!I16+TUM_db1_S3_Treatm!Q3*Weighting!I17</f>
        <v>0.12948456844714276</v>
      </c>
      <c r="J3" s="6">
        <f>+TUM_db1_S3_Treatm!B3*Weighting!J2+TUM_db1_S3_Treatm!C3*Weighting!J3+TUM_db1_S3_Treatm!D3*Weighting!J4+TUM_db1_S3_Treatm!E3*Weighting!J5+TUM_db1_S3_Treatm!F3*Weighting!J6+TUM_db1_S3_Treatm!G3*Weighting!J7+TUM_db1_S3_Treatm!H3*Weighting!J8+TUM_db1_S3_Treatm!I3*Weighting!J9+TUM_db1_S3_Treatm!J3*Weighting!J10+TUM_db1_S3_Treatm!K3*Weighting!J11+TUM_db1_S3_Treatm!L3*Weighting!J12+TUM_db1_S3_Treatm!M3*Weighting!J13+TUM_db1_S3_Treatm!N3*Weighting!J14+TUM_db1_S3_Treatm!O3*Weighting!J15+TUM_db1_S3_Treatm!P3*Weighting!J16+TUM_db1_S3_Treatm!Q3*Weighting!J17</f>
        <v>0.1373624141970235</v>
      </c>
      <c r="K3" s="6">
        <f>+TUM_db1_S3_Treatm!B3*Weighting!K2+TUM_db1_S3_Treatm!C3*Weighting!K3+TUM_db1_S3_Treatm!D3*Weighting!K4+TUM_db1_S3_Treatm!E3*Weighting!K5+TUM_db1_S3_Treatm!F3*Weighting!K6+TUM_db1_S3_Treatm!G3*Weighting!K7+TUM_db1_S3_Treatm!H3*Weighting!K8+TUM_db1_S3_Treatm!I3*Weighting!K9+TUM_db1_S3_Treatm!J3*Weighting!K10+TUM_db1_S3_Treatm!K3*Weighting!K11+TUM_db1_S3_Treatm!L3*Weighting!K12+TUM_db1_S3_Treatm!M3*Weighting!K13+TUM_db1_S3_Treatm!N3*Weighting!K14+TUM_db1_S3_Treatm!O3*Weighting!K15+TUM_db1_S3_Treatm!P3*Weighting!K16+TUM_db1_S3_Treatm!Q3*Weighting!K17</f>
        <v>0.12760670590477019</v>
      </c>
      <c r="L3" s="6">
        <f>+TUM_db1_S3_Treatm!B3*Weighting!L2+TUM_db1_S3_Treatm!C3*Weighting!L3+TUM_db1_S3_Treatm!D3*Weighting!L4+TUM_db1_S3_Treatm!E3*Weighting!L5+TUM_db1_S3_Treatm!F3*Weighting!L6+TUM_db1_S3_Treatm!G3*Weighting!L7+TUM_db1_S3_Treatm!H3*Weighting!L8+TUM_db1_S3_Treatm!I3*Weighting!L9+TUM_db1_S3_Treatm!J3*Weighting!L10+TUM_db1_S3_Treatm!K3*Weighting!L11+TUM_db1_S3_Treatm!L3*Weighting!L12+TUM_db1_S3_Treatm!M3*Weighting!L13+TUM_db1_S3_Treatm!N3*Weighting!L14+TUM_db1_S3_Treatm!O3*Weighting!L15+TUM_db1_S3_Treatm!P3*Weighting!L16+TUM_db1_S3_Treatm!Q3*Weighting!L17</f>
        <v>0.44659591625647105</v>
      </c>
      <c r="M3" s="6">
        <f>+TUM_db1_S3_Treatm!B3*Weighting!M2+TUM_db1_S3_Treatm!C3*Weighting!M3+TUM_db1_S3_Treatm!D3*Weighting!M4+TUM_db1_S3_Treatm!E3*Weighting!M5+TUM_db1_S3_Treatm!F3*Weighting!M6+TUM_db1_S3_Treatm!G3*Weighting!M7+TUM_db1_S3_Treatm!H3*Weighting!M8+TUM_db1_S3_Treatm!I3*Weighting!M9+TUM_db1_S3_Treatm!J3*Weighting!M10+TUM_db1_S3_Treatm!K3*Weighting!M11+TUM_db1_S3_Treatm!L3*Weighting!M12+TUM_db1_S3_Treatm!M3*Weighting!M13+TUM_db1_S3_Treatm!N3*Weighting!M14+TUM_db1_S3_Treatm!O3*Weighting!M15+TUM_db1_S3_Treatm!P3*Weighting!M16+TUM_db1_S3_Treatm!Q3*Weighting!M17</f>
        <v>2.2562802427462843E-3</v>
      </c>
      <c r="N3" s="6">
        <f>+TUM_db1_S3_Treatm!B3*Weighting!N2+TUM_db1_S3_Treatm!C3*Weighting!N3+TUM_db1_S3_Treatm!D3*Weighting!N4+TUM_db1_S3_Treatm!E3*Weighting!N5+TUM_db1_S3_Treatm!F3*Weighting!N6+TUM_db1_S3_Treatm!G3*Weighting!N7+TUM_db1_S3_Treatm!H3*Weighting!N8+TUM_db1_S3_Treatm!I3*Weighting!N9+TUM_db1_S3_Treatm!J3*Weighting!N10+TUM_db1_S3_Treatm!K3*Weighting!N11+TUM_db1_S3_Treatm!L3*Weighting!N12+TUM_db1_S3_Treatm!M3*Weighting!N13+TUM_db1_S3_Treatm!N3*Weighting!N14+TUM_db1_S3_Treatm!O3*Weighting!N15+TUM_db1_S3_Treatm!P3*Weighting!N16+TUM_db1_S3_Treatm!Q3*Weighting!N17</f>
        <v>1.0218238936909998</v>
      </c>
      <c r="O3" s="6">
        <f>+TUM_db1_S3_Treatm!B3*Weighting!O2+TUM_db1_S3_Treatm!C3*Weighting!O3+TUM_db1_S3_Treatm!D3*Weighting!O4+TUM_db1_S3_Treatm!E3*Weighting!O5+TUM_db1_S3_Treatm!F3*Weighting!O6+TUM_db1_S3_Treatm!G3*Weighting!O7+TUM_db1_S3_Treatm!H3*Weighting!O8+TUM_db1_S3_Treatm!I3*Weighting!O9+TUM_db1_S3_Treatm!J3*Weighting!O10+TUM_db1_S3_Treatm!K3*Weighting!O11+TUM_db1_S3_Treatm!L3*Weighting!O12+TUM_db1_S3_Treatm!M3*Weighting!O13+TUM_db1_S3_Treatm!N3*Weighting!O14+TUM_db1_S3_Treatm!O3*Weighting!O15+TUM_db1_S3_Treatm!P3*Weighting!O16+TUM_db1_S3_Treatm!Q3*Weighting!O17</f>
        <v>8.5712217423398573E-2</v>
      </c>
      <c r="P3" s="6">
        <f>+TUM_db1_S3_Treatm!B3*Weighting!P2+TUM_db1_S3_Treatm!C3*Weighting!P3+TUM_db1_S3_Treatm!D3*Weighting!P4+TUM_db1_S3_Treatm!E3*Weighting!P5+TUM_db1_S3_Treatm!F3*Weighting!P6+TUM_db1_S3_Treatm!G3*Weighting!P7+TUM_db1_S3_Treatm!H3*Weighting!P8+TUM_db1_S3_Treatm!I3*Weighting!P9+TUM_db1_S3_Treatm!J3*Weighting!P10+TUM_db1_S3_Treatm!K3*Weighting!P11+TUM_db1_S3_Treatm!L3*Weighting!P12+TUM_db1_S3_Treatm!M3*Weighting!P13+TUM_db1_S3_Treatm!N3*Weighting!P14+TUM_db1_S3_Treatm!O3*Weighting!P15+TUM_db1_S3_Treatm!P3*Weighting!P16+TUM_db1_S3_Treatm!Q3*Weighting!P17</f>
        <v>2.2629874836024383E-2</v>
      </c>
      <c r="Q3" s="6">
        <f>+TUM_db1_S3_Treatm!B3*Weighting!Q2+TUM_db1_S3_Treatm!C3*Weighting!Q3+TUM_db1_S3_Treatm!D3*Weighting!Q4+TUM_db1_S3_Treatm!E3*Weighting!Q5+TUM_db1_S3_Treatm!F3*Weighting!Q6+TUM_db1_S3_Treatm!G3*Weighting!Q7+TUM_db1_S3_Treatm!H3*Weighting!Q8+TUM_db1_S3_Treatm!I3*Weighting!Q9+TUM_db1_S3_Treatm!J3*Weighting!Q10+TUM_db1_S3_Treatm!K3*Weighting!Q11+TUM_db1_S3_Treatm!L3*Weighting!Q12+TUM_db1_S3_Treatm!M3*Weighting!Q13+TUM_db1_S3_Treatm!N3*Weighting!Q14+TUM_db1_S3_Treatm!O3*Weighting!Q15+TUM_db1_S3_Treatm!P3*Weighting!Q16+TUM_db1_S3_Treatm!Q3*Weighting!Q17</f>
        <v>4.4760010916669261E-3</v>
      </c>
      <c r="R3" s="6">
        <f>+TUM_db1_S3_Treatm!B3*Weighting!R2+TUM_db1_S3_Treatm!C3*Weighting!R3+TUM_db1_S3_Treatm!D3*Weighting!R4+TUM_db1_S3_Treatm!E3*Weighting!R5+TUM_db1_S3_Treatm!F3*Weighting!R6+TUM_db1_S3_Treatm!G3*Weighting!R7+TUM_db1_S3_Treatm!H3*Weighting!R8+TUM_db1_S3_Treatm!I3*Weighting!R9+TUM_db1_S3_Treatm!J3*Weighting!R10+TUM_db1_S3_Treatm!K3*Weighting!R11+TUM_db1_S3_Treatm!L3*Weighting!R12+TUM_db1_S3_Treatm!M3*Weighting!R13+TUM_db1_S3_Treatm!N3*Weighting!R14+TUM_db1_S3_Treatm!O3*Weighting!R15+TUM_db1_S3_Treatm!P3*Weighting!R16+TUM_db1_S3_Treatm!Q3*Weighting!R17</f>
        <v>2.6096046947369653E-2</v>
      </c>
      <c r="S3" s="6">
        <f>+TUM_db1_S3_Treatm!B3*Weighting!S2+TUM_db1_S3_Treatm!C3*Weighting!S3+TUM_db1_S3_Treatm!D3*Weighting!S4+TUM_db1_S3_Treatm!E3*Weighting!S5+TUM_db1_S3_Treatm!F3*Weighting!S6+TUM_db1_S3_Treatm!G3*Weighting!S7+TUM_db1_S3_Treatm!H3*Weighting!S8+TUM_db1_S3_Treatm!I3*Weighting!S9+TUM_db1_S3_Treatm!J3*Weighting!S10+TUM_db1_S3_Treatm!K3*Weighting!S11+TUM_db1_S3_Treatm!L3*Weighting!S12+TUM_db1_S3_Treatm!M3*Weighting!S13+TUM_db1_S3_Treatm!N3*Weighting!S14+TUM_db1_S3_Treatm!O3*Weighting!S15+TUM_db1_S3_Treatm!P3*Weighting!S16+TUM_db1_S3_Treatm!Q3*Weighting!S17</f>
        <v>2.7487340571076158E-2</v>
      </c>
      <c r="T3" s="6">
        <f>+TUM_db1_S3_Treatm!B3*Weighting!T2+TUM_db1_S3_Treatm!C3*Weighting!T3+TUM_db1_S3_Treatm!D3*Weighting!T4+TUM_db1_S3_Treatm!E3*Weighting!T5+TUM_db1_S3_Treatm!F3*Weighting!T6+TUM_db1_S3_Treatm!G3*Weighting!T7+TUM_db1_S3_Treatm!H3*Weighting!T8+TUM_db1_S3_Treatm!I3*Weighting!T9+TUM_db1_S3_Treatm!J3*Weighting!T10+TUM_db1_S3_Treatm!K3*Weighting!T11+TUM_db1_S3_Treatm!L3*Weighting!T12+TUM_db1_S3_Treatm!M3*Weighting!T13+TUM_db1_S3_Treatm!N3*Weighting!T14+TUM_db1_S3_Treatm!O3*Weighting!T15+TUM_db1_S3_Treatm!P3*Weighting!T16+TUM_db1_S3_Treatm!Q3*Weighting!T17</f>
        <v>2.0325368158126838E-2</v>
      </c>
      <c r="U3" s="6">
        <f>+TUM_db1_S3_Treatm!B3*Weighting!U2+TUM_db1_S3_Treatm!C3*Weighting!U3+TUM_db1_S3_Treatm!D3*Weighting!U4+TUM_db1_S3_Treatm!E3*Weighting!U5+TUM_db1_S3_Treatm!F3*Weighting!U6+TUM_db1_S3_Treatm!G3*Weighting!U7+TUM_db1_S3_Treatm!H3*Weighting!U8+TUM_db1_S3_Treatm!I3*Weighting!U9+TUM_db1_S3_Treatm!J3*Weighting!U10+TUM_db1_S3_Treatm!K3*Weighting!U11+TUM_db1_S3_Treatm!L3*Weighting!U12+TUM_db1_S3_Treatm!M3*Weighting!U13+TUM_db1_S3_Treatm!N3*Weighting!U14+TUM_db1_S3_Treatm!O3*Weighting!U15+TUM_db1_S3_Treatm!P3*Weighting!U16+TUM_db1_S3_Treatm!Q3*Weighting!U17</f>
        <v>7.6579946400839552E-2</v>
      </c>
      <c r="V3" s="6">
        <f>+TUM_db1_S3_Treatm!B3*Weighting!V2+TUM_db1_S3_Treatm!C3*Weighting!V3+TUM_db1_S3_Treatm!D3*Weighting!V4+TUM_db1_S3_Treatm!E3*Weighting!V5+TUM_db1_S3_Treatm!F3*Weighting!V6+TUM_db1_S3_Treatm!G3*Weighting!V7+TUM_db1_S3_Treatm!H3*Weighting!V8+TUM_db1_S3_Treatm!I3*Weighting!V9+TUM_db1_S3_Treatm!J3*Weighting!V10+TUM_db1_S3_Treatm!K3*Weighting!V11+TUM_db1_S3_Treatm!L3*Weighting!V12+TUM_db1_S3_Treatm!M3*Weighting!V13+TUM_db1_S3_Treatm!N3*Weighting!V14+TUM_db1_S3_Treatm!O3*Weighting!V15+TUM_db1_S3_Treatm!P3*Weighting!V16+TUM_db1_S3_Treatm!Q3*Weighting!V17</f>
        <v>1.1089615231896671E-2</v>
      </c>
      <c r="W3" s="6">
        <f>+TUM_db1_S3_Treatm!B3*Weighting!W2+TUM_db1_S3_Treatm!C3*Weighting!W3+TUM_db1_S3_Treatm!D3*Weighting!W4+TUM_db1_S3_Treatm!E3*Weighting!W5+TUM_db1_S3_Treatm!F3*Weighting!W6+TUM_db1_S3_Treatm!G3*Weighting!W7+TUM_db1_S3_Treatm!H3*Weighting!W8+TUM_db1_S3_Treatm!I3*Weighting!W9+TUM_db1_S3_Treatm!J3*Weighting!W10+TUM_db1_S3_Treatm!K3*Weighting!W11+TUM_db1_S3_Treatm!L3*Weighting!W12+TUM_db1_S3_Treatm!M3*Weighting!W13+TUM_db1_S3_Treatm!N3*Weighting!W14+TUM_db1_S3_Treatm!O3*Weighting!W15+TUM_db1_S3_Treatm!P3*Weighting!W16+TUM_db1_S3_Treatm!Q3*Weighting!W17</f>
        <v>3.6651418955861596E-2</v>
      </c>
      <c r="X3" s="6">
        <f>+TUM_db1_S3_Treatm!B3*Weighting!X2+TUM_db1_S3_Treatm!C3*Weighting!X3+TUM_db1_S3_Treatm!D3*Weighting!X4+TUM_db1_S3_Treatm!E3*Weighting!X5+TUM_db1_S3_Treatm!F3*Weighting!X6+TUM_db1_S3_Treatm!G3*Weighting!X7+TUM_db1_S3_Treatm!H3*Weighting!X8+TUM_db1_S3_Treatm!I3*Weighting!X9+TUM_db1_S3_Treatm!J3*Weighting!X10+TUM_db1_S3_Treatm!K3*Weighting!X11+TUM_db1_S3_Treatm!L3*Weighting!X12+TUM_db1_S3_Treatm!M3*Weighting!X13+TUM_db1_S3_Treatm!N3*Weighting!X14+TUM_db1_S3_Treatm!O3*Weighting!X15+TUM_db1_S3_Treatm!P3*Weighting!X16+TUM_db1_S3_Treatm!Q3*Weighting!X17</f>
        <v>2.9544174976632439E-3</v>
      </c>
      <c r="Y3" s="6">
        <f>+TUM_db1_S3_Treatm!B3*Weighting!Y2+TUM_db1_S3_Treatm!C3*Weighting!Y3+TUM_db1_S3_Treatm!D3*Weighting!Y4+TUM_db1_S3_Treatm!E3*Weighting!Y5+TUM_db1_S3_Treatm!F3*Weighting!Y6+TUM_db1_S3_Treatm!G3*Weighting!Y7+TUM_db1_S3_Treatm!H3*Weighting!Y8+TUM_db1_S3_Treatm!I3*Weighting!Y9+TUM_db1_S3_Treatm!J3*Weighting!Y10+TUM_db1_S3_Treatm!K3*Weighting!Y11+TUM_db1_S3_Treatm!L3*Weighting!Y12+TUM_db1_S3_Treatm!M3*Weighting!Y13+TUM_db1_S3_Treatm!N3*Weighting!Y14+TUM_db1_S3_Treatm!O3*Weighting!Y15+TUM_db1_S3_Treatm!P3*Weighting!Y16+TUM_db1_S3_Treatm!Q3*Weighting!Y17</f>
        <v>1.1505486376740245E-2</v>
      </c>
      <c r="Z3" s="6">
        <f>+TUM_db1_S3_Treatm!B3*Weighting!Z2+TUM_db1_S3_Treatm!C3*Weighting!Z3+TUM_db1_S3_Treatm!D3*Weighting!Z4+TUM_db1_S3_Treatm!E3*Weighting!Z5+TUM_db1_S3_Treatm!F3*Weighting!Z6+TUM_db1_S3_Treatm!G3*Weighting!Z7+TUM_db1_S3_Treatm!H3*Weighting!Z8+TUM_db1_S3_Treatm!I3*Weighting!Z9+TUM_db1_S3_Treatm!J3*Weighting!Z10+TUM_db1_S3_Treatm!K3*Weighting!Z11+TUM_db1_S3_Treatm!L3*Weighting!Z12+TUM_db1_S3_Treatm!M3*Weighting!Z13+TUM_db1_S3_Treatm!N3*Weighting!Z14+TUM_db1_S3_Treatm!O3*Weighting!Z15+TUM_db1_S3_Treatm!P3*Weighting!Z16+TUM_db1_S3_Treatm!Q3*Weighting!Z17</f>
        <v>3.385971441220656E-2</v>
      </c>
      <c r="AA3" s="6">
        <f>+TUM_db1_S3_Treatm!B3*Weighting!AA2+TUM_db1_S3_Treatm!C3*Weighting!AA3+TUM_db1_S3_Treatm!D3*Weighting!AA4+TUM_db1_S3_Treatm!E3*Weighting!AA5+TUM_db1_S3_Treatm!F3*Weighting!AA6+TUM_db1_S3_Treatm!G3*Weighting!AA7+TUM_db1_S3_Treatm!H3*Weighting!AA8+TUM_db1_S3_Treatm!I3*Weighting!AA9+TUM_db1_S3_Treatm!J3*Weighting!AA10+TUM_db1_S3_Treatm!K3*Weighting!AA11+TUM_db1_S3_Treatm!L3*Weighting!AA12+TUM_db1_S3_Treatm!M3*Weighting!AA13+TUM_db1_S3_Treatm!N3*Weighting!AA14+TUM_db1_S3_Treatm!O3*Weighting!AA15+TUM_db1_S3_Treatm!P3*Weighting!AA16+TUM_db1_S3_Treatm!Q3*Weighting!AA17</f>
        <v>0.19502411592178232</v>
      </c>
    </row>
    <row r="4" spans="1:27" x14ac:dyDescent="0.35">
      <c r="A4" s="5" t="s">
        <v>3</v>
      </c>
      <c r="B4" s="6">
        <f ca="1">+TUM_db1_S3_Treatm!B4*Weighting!B2+TUM_db1_S3_Treatm!C4*Weighting!B3+TUM_db1_S3_Treatm!D4*Weighting!B4+TUM_db1_S3_Treatm!E4*Weighting!B5+TUM_db1_S3_Treatm!F4*Weighting!B6+TUM_db1_S3_Treatm!G4*Weighting!B7+TUM_db1_S3_Treatm!H4*Weighting!B8+TUM_db1_S3_Treatm!I4*Weighting!B9+TUM_db1_S3_Treatm!J4*Weighting!B10+TUM_db1_S3_Treatm!K4*Weighting!B11+TUM_db1_S3_Treatm!L4*Weighting!B12+TUM_db1_S3_Treatm!M4*Weighting!B13+TUM_db1_S3_Treatm!N4*Weighting!B14+TUM_db1_S3_Treatm!O4*Weighting!B15+TUM_db1_S3_Treatm!P4*Weighting!B16+TUM_db1_S3_Treatm!Q4*Weighting!B17</f>
        <v>0.16815190246804587</v>
      </c>
      <c r="C4" s="6">
        <f ca="1">+TUM_db1_S3_Treatm!B4*Weighting!C2+TUM_db1_S3_Treatm!C4*Weighting!C3+TUM_db1_S3_Treatm!D4*Weighting!C4+TUM_db1_S3_Treatm!E4*Weighting!C5+TUM_db1_S3_Treatm!F4*Weighting!C6+TUM_db1_S3_Treatm!G4*Weighting!C7+TUM_db1_S3_Treatm!H4*Weighting!C8+TUM_db1_S3_Treatm!I4*Weighting!C9+TUM_db1_S3_Treatm!J4*Weighting!C10+TUM_db1_S3_Treatm!K4*Weighting!C11+TUM_db1_S3_Treatm!L4*Weighting!C12+TUM_db1_S3_Treatm!M4*Weighting!C13+TUM_db1_S3_Treatm!N4*Weighting!C14+TUM_db1_S3_Treatm!O4*Weighting!C15+TUM_db1_S3_Treatm!P4*Weighting!C16+TUM_db1_S3_Treatm!Q4*Weighting!C17</f>
        <v>0.11591838138928501</v>
      </c>
      <c r="D4" s="6">
        <f ca="1">+TUM_db1_S3_Treatm!B4*Weighting!D2+TUM_db1_S3_Treatm!C4*Weighting!D3+TUM_db1_S3_Treatm!D4*Weighting!D4+TUM_db1_S3_Treatm!E4*Weighting!D5+TUM_db1_S3_Treatm!F4*Weighting!D6+TUM_db1_S3_Treatm!G4*Weighting!D7+TUM_db1_S3_Treatm!H4*Weighting!D8+TUM_db1_S3_Treatm!I4*Weighting!D9+TUM_db1_S3_Treatm!J4*Weighting!D10+TUM_db1_S3_Treatm!K4*Weighting!D11+TUM_db1_S3_Treatm!L4*Weighting!D12+TUM_db1_S3_Treatm!M4*Weighting!D13+TUM_db1_S3_Treatm!N4*Weighting!D14+TUM_db1_S3_Treatm!O4*Weighting!D15+TUM_db1_S3_Treatm!P4*Weighting!D16+TUM_db1_S3_Treatm!Q4*Weighting!D17</f>
        <v>0.16787554593631279</v>
      </c>
      <c r="E4" s="6">
        <f ca="1">+TUM_db1_S3_Treatm!B4*Weighting!E2+TUM_db1_S3_Treatm!C4*Weighting!E3+TUM_db1_S3_Treatm!D4*Weighting!E4+TUM_db1_S3_Treatm!E4*Weighting!E5+TUM_db1_S3_Treatm!F4*Weighting!E6+TUM_db1_S3_Treatm!G4*Weighting!E7+TUM_db1_S3_Treatm!H4*Weighting!E8+TUM_db1_S3_Treatm!I4*Weighting!E9+TUM_db1_S3_Treatm!J4*Weighting!E10+TUM_db1_S3_Treatm!K4*Weighting!E11+TUM_db1_S3_Treatm!L4*Weighting!E12+TUM_db1_S3_Treatm!M4*Weighting!E13+TUM_db1_S3_Treatm!N4*Weighting!E14+TUM_db1_S3_Treatm!O4*Weighting!E15+TUM_db1_S3_Treatm!P4*Weighting!E16+TUM_db1_S3_Treatm!Q4*Weighting!E17</f>
        <v>9.1197580229607556E-2</v>
      </c>
      <c r="F4" s="6">
        <f ca="1">+TUM_db1_S3_Treatm!B4*Weighting!F2+TUM_db1_S3_Treatm!C4*Weighting!F3+TUM_db1_S3_Treatm!D4*Weighting!F4+TUM_db1_S3_Treatm!E4*Weighting!F5+TUM_db1_S3_Treatm!F4*Weighting!F6+TUM_db1_S3_Treatm!G4*Weighting!F7+TUM_db1_S3_Treatm!H4*Weighting!F8+TUM_db1_S3_Treatm!I4*Weighting!F9+TUM_db1_S3_Treatm!J4*Weighting!F10+TUM_db1_S3_Treatm!K4*Weighting!F11+TUM_db1_S3_Treatm!L4*Weighting!F12+TUM_db1_S3_Treatm!M4*Weighting!F13+TUM_db1_S3_Treatm!N4*Weighting!F14+TUM_db1_S3_Treatm!O4*Weighting!F15+TUM_db1_S3_Treatm!P4*Weighting!F16+TUM_db1_S3_Treatm!Q4*Weighting!F17</f>
        <v>0.14489911365745176</v>
      </c>
      <c r="G4" s="6">
        <f>+TUM_db1_S3_Treatm!B4*Weighting!G2+TUM_db1_S3_Treatm!C4*Weighting!G3+TUM_db1_S3_Treatm!D4*Weighting!G4+TUM_db1_S3_Treatm!E4*Weighting!G5+TUM_db1_S3_Treatm!F4*Weighting!G6+TUM_db1_S3_Treatm!G4*Weighting!G7+TUM_db1_S3_Treatm!H4*Weighting!G8+TUM_db1_S3_Treatm!I4*Weighting!G9+TUM_db1_S3_Treatm!J4*Weighting!G10+TUM_db1_S3_Treatm!K4*Weighting!G11+TUM_db1_S3_Treatm!L4*Weighting!G12+TUM_db1_S3_Treatm!M4*Weighting!G13+TUM_db1_S3_Treatm!N4*Weighting!G14+TUM_db1_S3_Treatm!O4*Weighting!G15+TUM_db1_S3_Treatm!P4*Weighting!G16+TUM_db1_S3_Treatm!Q4*Weighting!G17</f>
        <v>7.4746310003123151E-2</v>
      </c>
      <c r="H4" s="6">
        <f>+TUM_db1_S3_Treatm!B4*Weighting!H2+TUM_db1_S3_Treatm!C4*Weighting!H3+TUM_db1_S3_Treatm!D4*Weighting!H4+TUM_db1_S3_Treatm!E4*Weighting!H5+TUM_db1_S3_Treatm!F4*Weighting!H6+TUM_db1_S3_Treatm!G4*Weighting!H7+TUM_db1_S3_Treatm!H4*Weighting!H8+TUM_db1_S3_Treatm!I4*Weighting!H9+TUM_db1_S3_Treatm!J4*Weighting!H10+TUM_db1_S3_Treatm!K4*Weighting!H11+TUM_db1_S3_Treatm!L4*Weighting!H12+TUM_db1_S3_Treatm!M4*Weighting!H13+TUM_db1_S3_Treatm!N4*Weighting!H14+TUM_db1_S3_Treatm!O4*Weighting!H15+TUM_db1_S3_Treatm!P4*Weighting!H16+TUM_db1_S3_Treatm!Q4*Weighting!H17</f>
        <v>7.0853999618173319E-2</v>
      </c>
      <c r="I4" s="6">
        <f>+TUM_db1_S3_Treatm!B4*Weighting!I2+TUM_db1_S3_Treatm!C4*Weighting!I3+TUM_db1_S3_Treatm!D4*Weighting!I4+TUM_db1_S3_Treatm!E4*Weighting!I5+TUM_db1_S3_Treatm!F4*Weighting!I6+TUM_db1_S3_Treatm!G4*Weighting!I7+TUM_db1_S3_Treatm!H4*Weighting!I8+TUM_db1_S3_Treatm!I4*Weighting!I9+TUM_db1_S3_Treatm!J4*Weighting!I10+TUM_db1_S3_Treatm!K4*Weighting!I11+TUM_db1_S3_Treatm!L4*Weighting!I12+TUM_db1_S3_Treatm!M4*Weighting!I13+TUM_db1_S3_Treatm!N4*Weighting!I14+TUM_db1_S3_Treatm!O4*Weighting!I15+TUM_db1_S3_Treatm!P4*Weighting!I16+TUM_db1_S3_Treatm!Q4*Weighting!I17</f>
        <v>7.6104860169972643E-2</v>
      </c>
      <c r="J4" s="6">
        <f>+TUM_db1_S3_Treatm!B4*Weighting!J2+TUM_db1_S3_Treatm!C4*Weighting!J3+TUM_db1_S3_Treatm!D4*Weighting!J4+TUM_db1_S3_Treatm!E4*Weighting!J5+TUM_db1_S3_Treatm!F4*Weighting!J6+TUM_db1_S3_Treatm!G4*Weighting!J7+TUM_db1_S3_Treatm!H4*Weighting!J8+TUM_db1_S3_Treatm!I4*Weighting!J9+TUM_db1_S3_Treatm!J4*Weighting!J10+TUM_db1_S3_Treatm!K4*Weighting!J11+TUM_db1_S3_Treatm!L4*Weighting!J12+TUM_db1_S3_Treatm!M4*Weighting!J13+TUM_db1_S3_Treatm!N4*Weighting!J14+TUM_db1_S3_Treatm!O4*Weighting!J15+TUM_db1_S3_Treatm!P4*Weighting!J16+TUM_db1_S3_Treatm!Q4*Weighting!J17</f>
        <v>8.0700544327025406E-2</v>
      </c>
      <c r="K4" s="6">
        <f>+TUM_db1_S3_Treatm!B4*Weighting!K2+TUM_db1_S3_Treatm!C4*Weighting!K3+TUM_db1_S3_Treatm!D4*Weighting!K4+TUM_db1_S3_Treatm!E4*Weighting!K5+TUM_db1_S3_Treatm!F4*Weighting!K6+TUM_db1_S3_Treatm!G4*Weighting!K7+TUM_db1_S3_Treatm!H4*Weighting!K8+TUM_db1_S3_Treatm!I4*Weighting!K9+TUM_db1_S3_Treatm!J4*Weighting!K10+TUM_db1_S3_Treatm!K4*Weighting!K11+TUM_db1_S3_Treatm!L4*Weighting!K12+TUM_db1_S3_Treatm!M4*Weighting!K13+TUM_db1_S3_Treatm!N4*Weighting!K14+TUM_db1_S3_Treatm!O4*Weighting!K15+TUM_db1_S3_Treatm!P4*Weighting!K16+TUM_db1_S3_Treatm!Q4*Weighting!K17</f>
        <v>7.1228694660923339E-2</v>
      </c>
      <c r="L4" s="6">
        <f>+TUM_db1_S3_Treatm!B4*Weighting!L2+TUM_db1_S3_Treatm!C4*Weighting!L3+TUM_db1_S3_Treatm!D4*Weighting!L4+TUM_db1_S3_Treatm!E4*Weighting!L5+TUM_db1_S3_Treatm!F4*Weighting!L6+TUM_db1_S3_Treatm!G4*Weighting!L7+TUM_db1_S3_Treatm!H4*Weighting!L8+TUM_db1_S3_Treatm!I4*Weighting!L9+TUM_db1_S3_Treatm!J4*Weighting!L10+TUM_db1_S3_Treatm!K4*Weighting!L11+TUM_db1_S3_Treatm!L4*Weighting!L12+TUM_db1_S3_Treatm!M4*Weighting!L13+TUM_db1_S3_Treatm!N4*Weighting!L14+TUM_db1_S3_Treatm!O4*Weighting!L15+TUM_db1_S3_Treatm!P4*Weighting!L16+TUM_db1_S3_Treatm!Q4*Weighting!L17</f>
        <v>9.1004393298831351E-2</v>
      </c>
      <c r="M4" s="6">
        <f>+TUM_db1_S3_Treatm!B4*Weighting!M2+TUM_db1_S3_Treatm!C4*Weighting!M3+TUM_db1_S3_Treatm!D4*Weighting!M4+TUM_db1_S3_Treatm!E4*Weighting!M5+TUM_db1_S3_Treatm!F4*Weighting!M6+TUM_db1_S3_Treatm!G4*Weighting!M7+TUM_db1_S3_Treatm!H4*Weighting!M8+TUM_db1_S3_Treatm!I4*Weighting!M9+TUM_db1_S3_Treatm!J4*Weighting!M10+TUM_db1_S3_Treatm!K4*Weighting!M11+TUM_db1_S3_Treatm!L4*Weighting!M12+TUM_db1_S3_Treatm!M4*Weighting!M13+TUM_db1_S3_Treatm!N4*Weighting!M14+TUM_db1_S3_Treatm!O4*Weighting!M15+TUM_db1_S3_Treatm!P4*Weighting!M16+TUM_db1_S3_Treatm!Q4*Weighting!M17</f>
        <v>5.1471566222214054E-3</v>
      </c>
      <c r="N4" s="6">
        <f>+TUM_db1_S3_Treatm!B4*Weighting!N2+TUM_db1_S3_Treatm!C4*Weighting!N3+TUM_db1_S3_Treatm!D4*Weighting!N4+TUM_db1_S3_Treatm!E4*Weighting!N5+TUM_db1_S3_Treatm!F4*Weighting!N6+TUM_db1_S3_Treatm!G4*Weighting!N7+TUM_db1_S3_Treatm!H4*Weighting!N8+TUM_db1_S3_Treatm!I4*Weighting!N9+TUM_db1_S3_Treatm!J4*Weighting!N10+TUM_db1_S3_Treatm!K4*Weighting!N11+TUM_db1_S3_Treatm!L4*Weighting!N12+TUM_db1_S3_Treatm!M4*Weighting!N13+TUM_db1_S3_Treatm!N4*Weighting!N14+TUM_db1_S3_Treatm!O4*Weighting!N15+TUM_db1_S3_Treatm!P4*Weighting!N16+TUM_db1_S3_Treatm!Q4*Weighting!N17</f>
        <v>0.32239490222933553</v>
      </c>
      <c r="O4" s="6">
        <f>+TUM_db1_S3_Treatm!B4*Weighting!O2+TUM_db1_S3_Treatm!C4*Weighting!O3+TUM_db1_S3_Treatm!D4*Weighting!O4+TUM_db1_S3_Treatm!E4*Weighting!O5+TUM_db1_S3_Treatm!F4*Weighting!O6+TUM_db1_S3_Treatm!G4*Weighting!O7+TUM_db1_S3_Treatm!H4*Weighting!O8+TUM_db1_S3_Treatm!I4*Weighting!O9+TUM_db1_S3_Treatm!J4*Weighting!O10+TUM_db1_S3_Treatm!K4*Weighting!O11+TUM_db1_S3_Treatm!L4*Weighting!O12+TUM_db1_S3_Treatm!M4*Weighting!O13+TUM_db1_S3_Treatm!N4*Weighting!O14+TUM_db1_S3_Treatm!O4*Weighting!O15+TUM_db1_S3_Treatm!P4*Weighting!O16+TUM_db1_S3_Treatm!Q4*Weighting!O17</f>
        <v>0.13902205284108324</v>
      </c>
      <c r="P4" s="6">
        <f>+TUM_db1_S3_Treatm!B4*Weighting!P2+TUM_db1_S3_Treatm!C4*Weighting!P3+TUM_db1_S3_Treatm!D4*Weighting!P4+TUM_db1_S3_Treatm!E4*Weighting!P5+TUM_db1_S3_Treatm!F4*Weighting!P6+TUM_db1_S3_Treatm!G4*Weighting!P7+TUM_db1_S3_Treatm!H4*Weighting!P8+TUM_db1_S3_Treatm!I4*Weighting!P9+TUM_db1_S3_Treatm!J4*Weighting!P10+TUM_db1_S3_Treatm!K4*Weighting!P11+TUM_db1_S3_Treatm!L4*Weighting!P12+TUM_db1_S3_Treatm!M4*Weighting!P13+TUM_db1_S3_Treatm!N4*Weighting!P14+TUM_db1_S3_Treatm!O4*Weighting!P15+TUM_db1_S3_Treatm!P4*Weighting!P16+TUM_db1_S3_Treatm!Q4*Weighting!P17</f>
        <v>9.5123267021182026E-2</v>
      </c>
      <c r="Q4" s="6">
        <f>+TUM_db1_S3_Treatm!B4*Weighting!Q2+TUM_db1_S3_Treatm!C4*Weighting!Q3+TUM_db1_S3_Treatm!D4*Weighting!Q4+TUM_db1_S3_Treatm!E4*Weighting!Q5+TUM_db1_S3_Treatm!F4*Weighting!Q6+TUM_db1_S3_Treatm!G4*Weighting!Q7+TUM_db1_S3_Treatm!H4*Weighting!Q8+TUM_db1_S3_Treatm!I4*Weighting!Q9+TUM_db1_S3_Treatm!J4*Weighting!Q10+TUM_db1_S3_Treatm!K4*Weighting!Q11+TUM_db1_S3_Treatm!L4*Weighting!Q12+TUM_db1_S3_Treatm!M4*Weighting!Q13+TUM_db1_S3_Treatm!N4*Weighting!Q14+TUM_db1_S3_Treatm!O4*Weighting!Q15+TUM_db1_S3_Treatm!P4*Weighting!Q16+TUM_db1_S3_Treatm!Q4*Weighting!Q17</f>
        <v>8.5821217470831521E-3</v>
      </c>
      <c r="R4" s="6">
        <f>+TUM_db1_S3_Treatm!B4*Weighting!R2+TUM_db1_S3_Treatm!C4*Weighting!R3+TUM_db1_S3_Treatm!D4*Weighting!R4+TUM_db1_S3_Treatm!E4*Weighting!R5+TUM_db1_S3_Treatm!F4*Weighting!R6+TUM_db1_S3_Treatm!G4*Weighting!R7+TUM_db1_S3_Treatm!H4*Weighting!R8+TUM_db1_S3_Treatm!I4*Weighting!R9+TUM_db1_S3_Treatm!J4*Weighting!R10+TUM_db1_S3_Treatm!K4*Weighting!R11+TUM_db1_S3_Treatm!L4*Weighting!R12+TUM_db1_S3_Treatm!M4*Weighting!R13+TUM_db1_S3_Treatm!N4*Weighting!R14+TUM_db1_S3_Treatm!O4*Weighting!R15+TUM_db1_S3_Treatm!P4*Weighting!R16+TUM_db1_S3_Treatm!Q4*Weighting!R17</f>
        <v>8.1920880409180927E-2</v>
      </c>
      <c r="S4" s="6">
        <f>+TUM_db1_S3_Treatm!B4*Weighting!S2+TUM_db1_S3_Treatm!C4*Weighting!S3+TUM_db1_S3_Treatm!D4*Weighting!S4+TUM_db1_S3_Treatm!E4*Weighting!S5+TUM_db1_S3_Treatm!F4*Weighting!S6+TUM_db1_S3_Treatm!G4*Weighting!S7+TUM_db1_S3_Treatm!H4*Weighting!S8+TUM_db1_S3_Treatm!I4*Weighting!S9+TUM_db1_S3_Treatm!J4*Weighting!S10+TUM_db1_S3_Treatm!K4*Weighting!S11+TUM_db1_S3_Treatm!L4*Weighting!S12+TUM_db1_S3_Treatm!M4*Weighting!S13+TUM_db1_S3_Treatm!N4*Weighting!S14+TUM_db1_S3_Treatm!O4*Weighting!S15+TUM_db1_S3_Treatm!P4*Weighting!S16+TUM_db1_S3_Treatm!Q4*Weighting!S17</f>
        <v>5.3390705064238368E-2</v>
      </c>
      <c r="T4" s="6">
        <f>+TUM_db1_S3_Treatm!B4*Weighting!T2+TUM_db1_S3_Treatm!C4*Weighting!T3+TUM_db1_S3_Treatm!D4*Weighting!T4+TUM_db1_S3_Treatm!E4*Weighting!T5+TUM_db1_S3_Treatm!F4*Weighting!T6+TUM_db1_S3_Treatm!G4*Weighting!T7+TUM_db1_S3_Treatm!H4*Weighting!T8+TUM_db1_S3_Treatm!I4*Weighting!T9+TUM_db1_S3_Treatm!J4*Weighting!T10+TUM_db1_S3_Treatm!K4*Weighting!T11+TUM_db1_S3_Treatm!L4*Weighting!T12+TUM_db1_S3_Treatm!M4*Weighting!T13+TUM_db1_S3_Treatm!N4*Weighting!T14+TUM_db1_S3_Treatm!O4*Weighting!T15+TUM_db1_S3_Treatm!P4*Weighting!T16+TUM_db1_S3_Treatm!Q4*Weighting!T17</f>
        <v>5.9887504064966179E-2</v>
      </c>
      <c r="U4" s="6">
        <f>+TUM_db1_S3_Treatm!B4*Weighting!U2+TUM_db1_S3_Treatm!C4*Weighting!U3+TUM_db1_S3_Treatm!D4*Weighting!U4+TUM_db1_S3_Treatm!E4*Weighting!U5+TUM_db1_S3_Treatm!F4*Weighting!U6+TUM_db1_S3_Treatm!G4*Weighting!U7+TUM_db1_S3_Treatm!H4*Weighting!U8+TUM_db1_S3_Treatm!I4*Weighting!U9+TUM_db1_S3_Treatm!J4*Weighting!U10+TUM_db1_S3_Treatm!K4*Weighting!U11+TUM_db1_S3_Treatm!L4*Weighting!U12+TUM_db1_S3_Treatm!M4*Weighting!U13+TUM_db1_S3_Treatm!N4*Weighting!U14+TUM_db1_S3_Treatm!O4*Weighting!U15+TUM_db1_S3_Treatm!P4*Weighting!U16+TUM_db1_S3_Treatm!Q4*Weighting!U17</f>
        <v>6.7889432529100692E-3</v>
      </c>
      <c r="V4" s="6">
        <f>+TUM_db1_S3_Treatm!B4*Weighting!V2+TUM_db1_S3_Treatm!C4*Weighting!V3+TUM_db1_S3_Treatm!D4*Weighting!V4+TUM_db1_S3_Treatm!E4*Weighting!V5+TUM_db1_S3_Treatm!F4*Weighting!V6+TUM_db1_S3_Treatm!G4*Weighting!V7+TUM_db1_S3_Treatm!H4*Weighting!V8+TUM_db1_S3_Treatm!I4*Weighting!V9+TUM_db1_S3_Treatm!J4*Weighting!V10+TUM_db1_S3_Treatm!K4*Weighting!V11+TUM_db1_S3_Treatm!L4*Weighting!V12+TUM_db1_S3_Treatm!M4*Weighting!V13+TUM_db1_S3_Treatm!N4*Weighting!V14+TUM_db1_S3_Treatm!O4*Weighting!V15+TUM_db1_S3_Treatm!P4*Weighting!V16+TUM_db1_S3_Treatm!Q4*Weighting!V17</f>
        <v>4.0525887589023923E-2</v>
      </c>
      <c r="W4" s="6">
        <f>+TUM_db1_S3_Treatm!B4*Weighting!W2+TUM_db1_S3_Treatm!C4*Weighting!W3+TUM_db1_S3_Treatm!D4*Weighting!W4+TUM_db1_S3_Treatm!E4*Weighting!W5+TUM_db1_S3_Treatm!F4*Weighting!W6+TUM_db1_S3_Treatm!G4*Weighting!W7+TUM_db1_S3_Treatm!H4*Weighting!W8+TUM_db1_S3_Treatm!I4*Weighting!W9+TUM_db1_S3_Treatm!J4*Weighting!W10+TUM_db1_S3_Treatm!K4*Weighting!W11+TUM_db1_S3_Treatm!L4*Weighting!W12+TUM_db1_S3_Treatm!M4*Weighting!W13+TUM_db1_S3_Treatm!N4*Weighting!W14+TUM_db1_S3_Treatm!O4*Weighting!W15+TUM_db1_S3_Treatm!P4*Weighting!W16+TUM_db1_S3_Treatm!Q4*Weighting!W17</f>
        <v>0.10937387260215529</v>
      </c>
      <c r="X4" s="6">
        <f>+TUM_db1_S3_Treatm!B4*Weighting!X2+TUM_db1_S3_Treatm!C4*Weighting!X3+TUM_db1_S3_Treatm!D4*Weighting!X4+TUM_db1_S3_Treatm!E4*Weighting!X5+TUM_db1_S3_Treatm!F4*Weighting!X6+TUM_db1_S3_Treatm!G4*Weighting!X7+TUM_db1_S3_Treatm!H4*Weighting!X8+TUM_db1_S3_Treatm!I4*Weighting!X9+TUM_db1_S3_Treatm!J4*Weighting!X10+TUM_db1_S3_Treatm!K4*Weighting!X11+TUM_db1_S3_Treatm!L4*Weighting!X12+TUM_db1_S3_Treatm!M4*Weighting!X13+TUM_db1_S3_Treatm!N4*Weighting!X14+TUM_db1_S3_Treatm!O4*Weighting!X15+TUM_db1_S3_Treatm!P4*Weighting!X16+TUM_db1_S3_Treatm!Q4*Weighting!X17</f>
        <v>2.5429830237132679E-2</v>
      </c>
      <c r="Y4" s="6">
        <f>+TUM_db1_S3_Treatm!B4*Weighting!Y2+TUM_db1_S3_Treatm!C4*Weighting!Y3+TUM_db1_S3_Treatm!D4*Weighting!Y4+TUM_db1_S3_Treatm!E4*Weighting!Y5+TUM_db1_S3_Treatm!F4*Weighting!Y6+TUM_db1_S3_Treatm!G4*Weighting!Y7+TUM_db1_S3_Treatm!H4*Weighting!Y8+TUM_db1_S3_Treatm!I4*Weighting!Y9+TUM_db1_S3_Treatm!J4*Weighting!Y10+TUM_db1_S3_Treatm!K4*Weighting!Y11+TUM_db1_S3_Treatm!L4*Weighting!Y12+TUM_db1_S3_Treatm!M4*Weighting!Y13+TUM_db1_S3_Treatm!N4*Weighting!Y14+TUM_db1_S3_Treatm!O4*Weighting!Y15+TUM_db1_S3_Treatm!P4*Weighting!Y16+TUM_db1_S3_Treatm!Q4*Weighting!Y17</f>
        <v>4.3764481748151578E-3</v>
      </c>
      <c r="Z4" s="6">
        <f>+TUM_db1_S3_Treatm!B4*Weighting!Z2+TUM_db1_S3_Treatm!C4*Weighting!Z3+TUM_db1_S3_Treatm!D4*Weighting!Z4+TUM_db1_S3_Treatm!E4*Weighting!Z5+TUM_db1_S3_Treatm!F4*Weighting!Z6+TUM_db1_S3_Treatm!G4*Weighting!Z7+TUM_db1_S3_Treatm!H4*Weighting!Z8+TUM_db1_S3_Treatm!I4*Weighting!Z9+TUM_db1_S3_Treatm!J4*Weighting!Z10+TUM_db1_S3_Treatm!K4*Weighting!Z11+TUM_db1_S3_Treatm!L4*Weighting!Z12+TUM_db1_S3_Treatm!M4*Weighting!Z13+TUM_db1_S3_Treatm!N4*Weighting!Z14+TUM_db1_S3_Treatm!O4*Weighting!Z15+TUM_db1_S3_Treatm!P4*Weighting!Z16+TUM_db1_S3_Treatm!Q4*Weighting!Z17</f>
        <v>1.6128497409227897E-2</v>
      </c>
      <c r="AA4" s="6">
        <f>+TUM_db1_S3_Treatm!B4*Weighting!AA2+TUM_db1_S3_Treatm!C4*Weighting!AA3+TUM_db1_S3_Treatm!D4*Weighting!AA4+TUM_db1_S3_Treatm!E4*Weighting!AA5+TUM_db1_S3_Treatm!F4*Weighting!AA6+TUM_db1_S3_Treatm!G4*Weighting!AA7+TUM_db1_S3_Treatm!H4*Weighting!AA8+TUM_db1_S3_Treatm!I4*Weighting!AA9+TUM_db1_S3_Treatm!J4*Weighting!AA10+TUM_db1_S3_Treatm!K4*Weighting!AA11+TUM_db1_S3_Treatm!L4*Weighting!AA12+TUM_db1_S3_Treatm!M4*Weighting!AA13+TUM_db1_S3_Treatm!N4*Weighting!AA14+TUM_db1_S3_Treatm!O4*Weighting!AA15+TUM_db1_S3_Treatm!P4*Weighting!AA16+TUM_db1_S3_Treatm!Q4*Weighting!AA17</f>
        <v>0.13684449748658295</v>
      </c>
    </row>
    <row r="5" spans="1:27" x14ac:dyDescent="0.35">
      <c r="A5" s="5" t="s">
        <v>4</v>
      </c>
      <c r="B5" s="6">
        <f ca="1">+TUM_db1_S3_Treatm!B5*Weighting!B2+TUM_db1_S3_Treatm!C5*Weighting!B3+TUM_db1_S3_Treatm!D5*Weighting!B4+TUM_db1_S3_Treatm!E5*Weighting!B5+TUM_db1_S3_Treatm!F5*Weighting!B6+TUM_db1_S3_Treatm!G5*Weighting!B7+TUM_db1_S3_Treatm!H5*Weighting!B8+TUM_db1_S3_Treatm!I5*Weighting!B9+TUM_db1_S3_Treatm!J5*Weighting!B10+TUM_db1_S3_Treatm!K5*Weighting!B11+TUM_db1_S3_Treatm!L5*Weighting!B12+TUM_db1_S3_Treatm!M5*Weighting!B13+TUM_db1_S3_Treatm!N5*Weighting!B14+TUM_db1_S3_Treatm!O5*Weighting!B15+TUM_db1_S3_Treatm!P5*Weighting!B16+TUM_db1_S3_Treatm!Q5*Weighting!B17</f>
        <v>0.30132202977416384</v>
      </c>
      <c r="C5" s="6">
        <f ca="1">+TUM_db1_S3_Treatm!B5*Weighting!C2+TUM_db1_S3_Treatm!C5*Weighting!C3+TUM_db1_S3_Treatm!D5*Weighting!C4+TUM_db1_S3_Treatm!E5*Weighting!C5+TUM_db1_S3_Treatm!F5*Weighting!C6+TUM_db1_S3_Treatm!G5*Weighting!C7+TUM_db1_S3_Treatm!H5*Weighting!C8+TUM_db1_S3_Treatm!I5*Weighting!C9+TUM_db1_S3_Treatm!J5*Weighting!C10+TUM_db1_S3_Treatm!K5*Weighting!C11+TUM_db1_S3_Treatm!L5*Weighting!C12+TUM_db1_S3_Treatm!M5*Weighting!C13+TUM_db1_S3_Treatm!N5*Weighting!C14+TUM_db1_S3_Treatm!O5*Weighting!C15+TUM_db1_S3_Treatm!P5*Weighting!C16+TUM_db1_S3_Treatm!Q5*Weighting!C17</f>
        <v>0.18443801279317457</v>
      </c>
      <c r="D5" s="6">
        <f ca="1">+TUM_db1_S3_Treatm!B5*Weighting!D2+TUM_db1_S3_Treatm!C5*Weighting!D3+TUM_db1_S3_Treatm!D5*Weighting!D4+TUM_db1_S3_Treatm!E5*Weighting!D5+TUM_db1_S3_Treatm!F5*Weighting!D6+TUM_db1_S3_Treatm!G5*Weighting!D7+TUM_db1_S3_Treatm!H5*Weighting!D8+TUM_db1_S3_Treatm!I5*Weighting!D9+TUM_db1_S3_Treatm!J5*Weighting!D10+TUM_db1_S3_Treatm!K5*Weighting!D11+TUM_db1_S3_Treatm!L5*Weighting!D12+TUM_db1_S3_Treatm!M5*Weighting!D13+TUM_db1_S3_Treatm!N5*Weighting!D14+TUM_db1_S3_Treatm!O5*Weighting!D15+TUM_db1_S3_Treatm!P5*Weighting!D16+TUM_db1_S3_Treatm!Q5*Weighting!D17</f>
        <v>0.30202374702448376</v>
      </c>
      <c r="E5" s="6">
        <f ca="1">+TUM_db1_S3_Treatm!B5*Weighting!E2+TUM_db1_S3_Treatm!C5*Weighting!E3+TUM_db1_S3_Treatm!D5*Weighting!E4+TUM_db1_S3_Treatm!E5*Weighting!E5+TUM_db1_S3_Treatm!F5*Weighting!E6+TUM_db1_S3_Treatm!G5*Weighting!E7+TUM_db1_S3_Treatm!H5*Weighting!E8+TUM_db1_S3_Treatm!I5*Weighting!E9+TUM_db1_S3_Treatm!J5*Weighting!E10+TUM_db1_S3_Treatm!K5*Weighting!E11+TUM_db1_S3_Treatm!L5*Weighting!E12+TUM_db1_S3_Treatm!M5*Weighting!E13+TUM_db1_S3_Treatm!N5*Weighting!E14+TUM_db1_S3_Treatm!O5*Weighting!E15+TUM_db1_S3_Treatm!P5*Weighting!E16+TUM_db1_S3_Treatm!Q5*Weighting!E17</f>
        <v>0.12410633103262599</v>
      </c>
      <c r="F5" s="6">
        <f ca="1">+TUM_db1_S3_Treatm!B5*Weighting!F2+TUM_db1_S3_Treatm!C5*Weighting!F3+TUM_db1_S3_Treatm!D5*Weighting!F4+TUM_db1_S3_Treatm!E5*Weighting!F5+TUM_db1_S3_Treatm!F5*Weighting!F6+TUM_db1_S3_Treatm!G5*Weighting!F7+TUM_db1_S3_Treatm!H5*Weighting!F8+TUM_db1_S3_Treatm!I5*Weighting!F9+TUM_db1_S3_Treatm!J5*Weighting!F10+TUM_db1_S3_Treatm!K5*Weighting!F11+TUM_db1_S3_Treatm!L5*Weighting!F12+TUM_db1_S3_Treatm!M5*Weighting!F13+TUM_db1_S3_Treatm!N5*Weighting!F14+TUM_db1_S3_Treatm!O5*Weighting!F15+TUM_db1_S3_Treatm!P5*Weighting!F16+TUM_db1_S3_Treatm!Q5*Weighting!F17</f>
        <v>0.25139580637052927</v>
      </c>
      <c r="G5" s="6">
        <f>+TUM_db1_S3_Treatm!B5*Weighting!G2+TUM_db1_S3_Treatm!C5*Weighting!G3+TUM_db1_S3_Treatm!D5*Weighting!G4+TUM_db1_S3_Treatm!E5*Weighting!G5+TUM_db1_S3_Treatm!F5*Weighting!G6+TUM_db1_S3_Treatm!G5*Weighting!G7+TUM_db1_S3_Treatm!H5*Weighting!G8+TUM_db1_S3_Treatm!I5*Weighting!G9+TUM_db1_S3_Treatm!J5*Weighting!G10+TUM_db1_S3_Treatm!K5*Weighting!G11+TUM_db1_S3_Treatm!L5*Weighting!G12+TUM_db1_S3_Treatm!M5*Weighting!G13+TUM_db1_S3_Treatm!N5*Weighting!G14+TUM_db1_S3_Treatm!O5*Weighting!G15+TUM_db1_S3_Treatm!P5*Weighting!G16+TUM_db1_S3_Treatm!Q5*Weighting!G17</f>
        <v>0.11918694853274781</v>
      </c>
      <c r="H5" s="6">
        <f>+TUM_db1_S3_Treatm!B5*Weighting!H2+TUM_db1_S3_Treatm!C5*Weighting!H3+TUM_db1_S3_Treatm!D5*Weighting!H4+TUM_db1_S3_Treatm!E5*Weighting!H5+TUM_db1_S3_Treatm!F5*Weighting!H6+TUM_db1_S3_Treatm!G5*Weighting!H7+TUM_db1_S3_Treatm!H5*Weighting!H8+TUM_db1_S3_Treatm!I5*Weighting!H9+TUM_db1_S3_Treatm!J5*Weighting!H10+TUM_db1_S3_Treatm!K5*Weighting!H11+TUM_db1_S3_Treatm!L5*Weighting!H12+TUM_db1_S3_Treatm!M5*Weighting!H13+TUM_db1_S3_Treatm!N5*Weighting!H14+TUM_db1_S3_Treatm!O5*Weighting!H15+TUM_db1_S3_Treatm!P5*Weighting!H16+TUM_db1_S3_Treatm!Q5*Weighting!H17</f>
        <v>0.10669353468290962</v>
      </c>
      <c r="I5" s="6">
        <f>+TUM_db1_S3_Treatm!B5*Weighting!I2+TUM_db1_S3_Treatm!C5*Weighting!I3+TUM_db1_S3_Treatm!D5*Weighting!I4+TUM_db1_S3_Treatm!E5*Weighting!I5+TUM_db1_S3_Treatm!F5*Weighting!I6+TUM_db1_S3_Treatm!G5*Weighting!I7+TUM_db1_S3_Treatm!H5*Weighting!I8+TUM_db1_S3_Treatm!I5*Weighting!I9+TUM_db1_S3_Treatm!J5*Weighting!I10+TUM_db1_S3_Treatm!K5*Weighting!I11+TUM_db1_S3_Treatm!L5*Weighting!I12+TUM_db1_S3_Treatm!M5*Weighting!I13+TUM_db1_S3_Treatm!N5*Weighting!I14+TUM_db1_S3_Treatm!O5*Weighting!I15+TUM_db1_S3_Treatm!P5*Weighting!I16+TUM_db1_S3_Treatm!Q5*Weighting!I17</f>
        <v>0.12219492746302245</v>
      </c>
      <c r="J5" s="6">
        <f>+TUM_db1_S3_Treatm!B5*Weighting!J2+TUM_db1_S3_Treatm!C5*Weighting!J3+TUM_db1_S3_Treatm!D5*Weighting!J4+TUM_db1_S3_Treatm!E5*Weighting!J5+TUM_db1_S3_Treatm!F5*Weighting!J6+TUM_db1_S3_Treatm!G5*Weighting!J7+TUM_db1_S3_Treatm!H5*Weighting!J8+TUM_db1_S3_Treatm!I5*Weighting!J9+TUM_db1_S3_Treatm!J5*Weighting!J10+TUM_db1_S3_Treatm!K5*Weighting!J11+TUM_db1_S3_Treatm!L5*Weighting!J12+TUM_db1_S3_Treatm!M5*Weighting!J13+TUM_db1_S3_Treatm!N5*Weighting!J14+TUM_db1_S3_Treatm!O5*Weighting!J15+TUM_db1_S3_Treatm!P5*Weighting!J16+TUM_db1_S3_Treatm!Q5*Weighting!J17</f>
        <v>0.11037836620724474</v>
      </c>
      <c r="K5" s="6">
        <f>+TUM_db1_S3_Treatm!B5*Weighting!K2+TUM_db1_S3_Treatm!C5*Weighting!K3+TUM_db1_S3_Treatm!D5*Weighting!K4+TUM_db1_S3_Treatm!E5*Weighting!K5+TUM_db1_S3_Treatm!F5*Weighting!K6+TUM_db1_S3_Treatm!G5*Weighting!K7+TUM_db1_S3_Treatm!H5*Weighting!K8+TUM_db1_S3_Treatm!I5*Weighting!K9+TUM_db1_S3_Treatm!J5*Weighting!K10+TUM_db1_S3_Treatm!K5*Weighting!K11+TUM_db1_S3_Treatm!L5*Weighting!K12+TUM_db1_S3_Treatm!M5*Weighting!K13+TUM_db1_S3_Treatm!N5*Weighting!K14+TUM_db1_S3_Treatm!O5*Weighting!K15+TUM_db1_S3_Treatm!P5*Weighting!K16+TUM_db1_S3_Treatm!Q5*Weighting!K17</f>
        <v>0.1122969172349378</v>
      </c>
      <c r="L5" s="6">
        <f>+TUM_db1_S3_Treatm!B5*Weighting!L2+TUM_db1_S3_Treatm!C5*Weighting!L3+TUM_db1_S3_Treatm!D5*Weighting!L4+TUM_db1_S3_Treatm!E5*Weighting!L5+TUM_db1_S3_Treatm!F5*Weighting!L6+TUM_db1_S3_Treatm!G5*Weighting!L7+TUM_db1_S3_Treatm!H5*Weighting!L8+TUM_db1_S3_Treatm!I5*Weighting!L9+TUM_db1_S3_Treatm!J5*Weighting!L10+TUM_db1_S3_Treatm!K5*Weighting!L11+TUM_db1_S3_Treatm!L5*Weighting!L12+TUM_db1_S3_Treatm!M5*Weighting!L13+TUM_db1_S3_Treatm!N5*Weighting!L14+TUM_db1_S3_Treatm!O5*Weighting!L15+TUM_db1_S3_Treatm!P5*Weighting!L16+TUM_db1_S3_Treatm!Q5*Weighting!L17</f>
        <v>0.12977385308214856</v>
      </c>
      <c r="M5" s="6">
        <f>+TUM_db1_S3_Treatm!B5*Weighting!M2+TUM_db1_S3_Treatm!C5*Weighting!M3+TUM_db1_S3_Treatm!D5*Weighting!M4+TUM_db1_S3_Treatm!E5*Weighting!M5+TUM_db1_S3_Treatm!F5*Weighting!M6+TUM_db1_S3_Treatm!G5*Weighting!M7+TUM_db1_S3_Treatm!H5*Weighting!M8+TUM_db1_S3_Treatm!I5*Weighting!M9+TUM_db1_S3_Treatm!J5*Weighting!M10+TUM_db1_S3_Treatm!K5*Weighting!M11+TUM_db1_S3_Treatm!L5*Weighting!M12+TUM_db1_S3_Treatm!M5*Weighting!M13+TUM_db1_S3_Treatm!N5*Weighting!M14+TUM_db1_S3_Treatm!O5*Weighting!M15+TUM_db1_S3_Treatm!P5*Weighting!M16+TUM_db1_S3_Treatm!Q5*Weighting!M17</f>
        <v>7.6225333853189563E-3</v>
      </c>
      <c r="N5" s="6">
        <f>+TUM_db1_S3_Treatm!B5*Weighting!N2+TUM_db1_S3_Treatm!C5*Weighting!N3+TUM_db1_S3_Treatm!D5*Weighting!N4+TUM_db1_S3_Treatm!E5*Weighting!N5+TUM_db1_S3_Treatm!F5*Weighting!N6+TUM_db1_S3_Treatm!G5*Weighting!N7+TUM_db1_S3_Treatm!H5*Weighting!N8+TUM_db1_S3_Treatm!I5*Weighting!N9+TUM_db1_S3_Treatm!J5*Weighting!N10+TUM_db1_S3_Treatm!K5*Weighting!N11+TUM_db1_S3_Treatm!L5*Weighting!N12+TUM_db1_S3_Treatm!M5*Weighting!N13+TUM_db1_S3_Treatm!N5*Weighting!N14+TUM_db1_S3_Treatm!O5*Weighting!N15+TUM_db1_S3_Treatm!P5*Weighting!N16+TUM_db1_S3_Treatm!Q5*Weighting!N17</f>
        <v>0.65358748875322537</v>
      </c>
      <c r="O5" s="6">
        <f>+TUM_db1_S3_Treatm!B5*Weighting!O2+TUM_db1_S3_Treatm!C5*Weighting!O3+TUM_db1_S3_Treatm!D5*Weighting!O4+TUM_db1_S3_Treatm!E5*Weighting!O5+TUM_db1_S3_Treatm!F5*Weighting!O6+TUM_db1_S3_Treatm!G5*Weighting!O7+TUM_db1_S3_Treatm!H5*Weighting!O8+TUM_db1_S3_Treatm!I5*Weighting!O9+TUM_db1_S3_Treatm!J5*Weighting!O10+TUM_db1_S3_Treatm!K5*Weighting!O11+TUM_db1_S3_Treatm!L5*Weighting!O12+TUM_db1_S3_Treatm!M5*Weighting!O13+TUM_db1_S3_Treatm!N5*Weighting!O14+TUM_db1_S3_Treatm!O5*Weighting!O15+TUM_db1_S3_Treatm!P5*Weighting!O16+TUM_db1_S3_Treatm!Q5*Weighting!O17</f>
        <v>0.14888725045467946</v>
      </c>
      <c r="P5" s="6">
        <f>+TUM_db1_S3_Treatm!B5*Weighting!P2+TUM_db1_S3_Treatm!C5*Weighting!P3+TUM_db1_S3_Treatm!D5*Weighting!P4+TUM_db1_S3_Treatm!E5*Weighting!P5+TUM_db1_S3_Treatm!F5*Weighting!P6+TUM_db1_S3_Treatm!G5*Weighting!P7+TUM_db1_S3_Treatm!H5*Weighting!P8+TUM_db1_S3_Treatm!I5*Weighting!P9+TUM_db1_S3_Treatm!J5*Weighting!P10+TUM_db1_S3_Treatm!K5*Weighting!P11+TUM_db1_S3_Treatm!L5*Weighting!P12+TUM_db1_S3_Treatm!M5*Weighting!P13+TUM_db1_S3_Treatm!N5*Weighting!P14+TUM_db1_S3_Treatm!O5*Weighting!P15+TUM_db1_S3_Treatm!P5*Weighting!P16+TUM_db1_S3_Treatm!Q5*Weighting!P17</f>
        <v>0.14427508700579994</v>
      </c>
      <c r="Q5" s="6">
        <f>+TUM_db1_S3_Treatm!B5*Weighting!Q2+TUM_db1_S3_Treatm!C5*Weighting!Q3+TUM_db1_S3_Treatm!D5*Weighting!Q4+TUM_db1_S3_Treatm!E5*Weighting!Q5+TUM_db1_S3_Treatm!F5*Weighting!Q6+TUM_db1_S3_Treatm!G5*Weighting!Q7+TUM_db1_S3_Treatm!H5*Weighting!Q8+TUM_db1_S3_Treatm!I5*Weighting!Q9+TUM_db1_S3_Treatm!J5*Weighting!Q10+TUM_db1_S3_Treatm!K5*Weighting!Q11+TUM_db1_S3_Treatm!L5*Weighting!Q12+TUM_db1_S3_Treatm!M5*Weighting!Q13+TUM_db1_S3_Treatm!N5*Weighting!Q14+TUM_db1_S3_Treatm!O5*Weighting!Q15+TUM_db1_S3_Treatm!P5*Weighting!Q16+TUM_db1_S3_Treatm!Q5*Weighting!Q17</f>
        <v>1.2766291393167328E-2</v>
      </c>
      <c r="R5" s="6">
        <f>+TUM_db1_S3_Treatm!B5*Weighting!R2+TUM_db1_S3_Treatm!C5*Weighting!R3+TUM_db1_S3_Treatm!D5*Weighting!R4+TUM_db1_S3_Treatm!E5*Weighting!R5+TUM_db1_S3_Treatm!F5*Weighting!R6+TUM_db1_S3_Treatm!G5*Weighting!R7+TUM_db1_S3_Treatm!H5*Weighting!R8+TUM_db1_S3_Treatm!I5*Weighting!R9+TUM_db1_S3_Treatm!J5*Weighting!R10+TUM_db1_S3_Treatm!K5*Weighting!R11+TUM_db1_S3_Treatm!L5*Weighting!R12+TUM_db1_S3_Treatm!M5*Weighting!R13+TUM_db1_S3_Treatm!N5*Weighting!R14+TUM_db1_S3_Treatm!O5*Weighting!R15+TUM_db1_S3_Treatm!P5*Weighting!R16+TUM_db1_S3_Treatm!Q5*Weighting!R17</f>
        <v>0.1340450166877189</v>
      </c>
      <c r="S5" s="6">
        <f>+TUM_db1_S3_Treatm!B5*Weighting!S2+TUM_db1_S3_Treatm!C5*Weighting!S3+TUM_db1_S3_Treatm!D5*Weighting!S4+TUM_db1_S3_Treatm!E5*Weighting!S5+TUM_db1_S3_Treatm!F5*Weighting!S6+TUM_db1_S3_Treatm!G5*Weighting!S7+TUM_db1_S3_Treatm!H5*Weighting!S8+TUM_db1_S3_Treatm!I5*Weighting!S9+TUM_db1_S3_Treatm!J5*Weighting!S10+TUM_db1_S3_Treatm!K5*Weighting!S11+TUM_db1_S3_Treatm!L5*Weighting!S12+TUM_db1_S3_Treatm!M5*Weighting!S13+TUM_db1_S3_Treatm!N5*Weighting!S14+TUM_db1_S3_Treatm!O5*Weighting!S15+TUM_db1_S3_Treatm!P5*Weighting!S16+TUM_db1_S3_Treatm!Q5*Weighting!S17</f>
        <v>9.0538916302865646E-2</v>
      </c>
      <c r="T5" s="6">
        <f>+TUM_db1_S3_Treatm!B5*Weighting!T2+TUM_db1_S3_Treatm!C5*Weighting!T3+TUM_db1_S3_Treatm!D5*Weighting!T4+TUM_db1_S3_Treatm!E5*Weighting!T5+TUM_db1_S3_Treatm!F5*Weighting!T6+TUM_db1_S3_Treatm!G5*Weighting!T7+TUM_db1_S3_Treatm!H5*Weighting!T8+TUM_db1_S3_Treatm!I5*Weighting!T9+TUM_db1_S3_Treatm!J5*Weighting!T10+TUM_db1_S3_Treatm!K5*Weighting!T11+TUM_db1_S3_Treatm!L5*Weighting!T12+TUM_db1_S3_Treatm!M5*Weighting!T13+TUM_db1_S3_Treatm!N5*Weighting!T14+TUM_db1_S3_Treatm!O5*Weighting!T15+TUM_db1_S3_Treatm!P5*Weighting!T16+TUM_db1_S3_Treatm!Q5*Weighting!T17</f>
        <v>0.10221944035981237</v>
      </c>
      <c r="U5" s="6">
        <f>+TUM_db1_S3_Treatm!B5*Weighting!U2+TUM_db1_S3_Treatm!C5*Weighting!U3+TUM_db1_S3_Treatm!D5*Weighting!U4+TUM_db1_S3_Treatm!E5*Weighting!U5+TUM_db1_S3_Treatm!F5*Weighting!U6+TUM_db1_S3_Treatm!G5*Weighting!U7+TUM_db1_S3_Treatm!H5*Weighting!U8+TUM_db1_S3_Treatm!I5*Weighting!U9+TUM_db1_S3_Treatm!J5*Weighting!U10+TUM_db1_S3_Treatm!K5*Weighting!U11+TUM_db1_S3_Treatm!L5*Weighting!U12+TUM_db1_S3_Treatm!M5*Weighting!U13+TUM_db1_S3_Treatm!N5*Weighting!U14+TUM_db1_S3_Treatm!O5*Weighting!U15+TUM_db1_S3_Treatm!P5*Weighting!U16+TUM_db1_S3_Treatm!Q5*Weighting!U17</f>
        <v>1.3317071185023347E-2</v>
      </c>
      <c r="V5" s="6">
        <f>+TUM_db1_S3_Treatm!B5*Weighting!V2+TUM_db1_S3_Treatm!C5*Weighting!V3+TUM_db1_S3_Treatm!D5*Weighting!V4+TUM_db1_S3_Treatm!E5*Weighting!V5+TUM_db1_S3_Treatm!F5*Weighting!V6+TUM_db1_S3_Treatm!G5*Weighting!V7+TUM_db1_S3_Treatm!H5*Weighting!V8+TUM_db1_S3_Treatm!I5*Weighting!V9+TUM_db1_S3_Treatm!J5*Weighting!V10+TUM_db1_S3_Treatm!K5*Weighting!V11+TUM_db1_S3_Treatm!L5*Weighting!V12+TUM_db1_S3_Treatm!M5*Weighting!V13+TUM_db1_S3_Treatm!N5*Weighting!V14+TUM_db1_S3_Treatm!O5*Weighting!V15+TUM_db1_S3_Treatm!P5*Weighting!V16+TUM_db1_S3_Treatm!Q5*Weighting!V17</f>
        <v>6.735106342016188E-2</v>
      </c>
      <c r="W5" s="6">
        <f>+TUM_db1_S3_Treatm!B5*Weighting!W2+TUM_db1_S3_Treatm!C5*Weighting!W3+TUM_db1_S3_Treatm!D5*Weighting!W4+TUM_db1_S3_Treatm!E5*Weighting!W5+TUM_db1_S3_Treatm!F5*Weighting!W6+TUM_db1_S3_Treatm!G5*Weighting!W7+TUM_db1_S3_Treatm!H5*Weighting!W8+TUM_db1_S3_Treatm!I5*Weighting!W9+TUM_db1_S3_Treatm!J5*Weighting!W10+TUM_db1_S3_Treatm!K5*Weighting!W11+TUM_db1_S3_Treatm!L5*Weighting!W12+TUM_db1_S3_Treatm!M5*Weighting!W13+TUM_db1_S3_Treatm!N5*Weighting!W14+TUM_db1_S3_Treatm!O5*Weighting!W15+TUM_db1_S3_Treatm!P5*Weighting!W16+TUM_db1_S3_Treatm!Q5*Weighting!W17</f>
        <v>0.1107136907661528</v>
      </c>
      <c r="X5" s="6">
        <f>+TUM_db1_S3_Treatm!B5*Weighting!X2+TUM_db1_S3_Treatm!C5*Weighting!X3+TUM_db1_S3_Treatm!D5*Weighting!X4+TUM_db1_S3_Treatm!E5*Weighting!X5+TUM_db1_S3_Treatm!F5*Weighting!X6+TUM_db1_S3_Treatm!G5*Weighting!X7+TUM_db1_S3_Treatm!H5*Weighting!X8+TUM_db1_S3_Treatm!I5*Weighting!X9+TUM_db1_S3_Treatm!J5*Weighting!X10+TUM_db1_S3_Treatm!K5*Weighting!X11+TUM_db1_S3_Treatm!L5*Weighting!X12+TUM_db1_S3_Treatm!M5*Weighting!X13+TUM_db1_S3_Treatm!N5*Weighting!X14+TUM_db1_S3_Treatm!O5*Weighting!X15+TUM_db1_S3_Treatm!P5*Weighting!X16+TUM_db1_S3_Treatm!Q5*Weighting!X17</f>
        <v>3.6652967892560666E-2</v>
      </c>
      <c r="Y5" s="6">
        <f>+TUM_db1_S3_Treatm!B5*Weighting!Y2+TUM_db1_S3_Treatm!C5*Weighting!Y3+TUM_db1_S3_Treatm!D5*Weighting!Y4+TUM_db1_S3_Treatm!E5*Weighting!Y5+TUM_db1_S3_Treatm!F5*Weighting!Y6+TUM_db1_S3_Treatm!G5*Weighting!Y7+TUM_db1_S3_Treatm!H5*Weighting!Y8+TUM_db1_S3_Treatm!I5*Weighting!Y9+TUM_db1_S3_Treatm!J5*Weighting!Y10+TUM_db1_S3_Treatm!K5*Weighting!Y11+TUM_db1_S3_Treatm!L5*Weighting!Y12+TUM_db1_S3_Treatm!M5*Weighting!Y13+TUM_db1_S3_Treatm!N5*Weighting!Y14+TUM_db1_S3_Treatm!O5*Weighting!Y15+TUM_db1_S3_Treatm!P5*Weighting!Y16+TUM_db1_S3_Treatm!Q5*Weighting!Y17</f>
        <v>7.2259272160080301E-3</v>
      </c>
      <c r="Z5" s="6">
        <f>+TUM_db1_S3_Treatm!B5*Weighting!Z2+TUM_db1_S3_Treatm!C5*Weighting!Z3+TUM_db1_S3_Treatm!D5*Weighting!Z4+TUM_db1_S3_Treatm!E5*Weighting!Z5+TUM_db1_S3_Treatm!F5*Weighting!Z6+TUM_db1_S3_Treatm!G5*Weighting!Z7+TUM_db1_S3_Treatm!H5*Weighting!Z8+TUM_db1_S3_Treatm!I5*Weighting!Z9+TUM_db1_S3_Treatm!J5*Weighting!Z10+TUM_db1_S3_Treatm!K5*Weighting!Z11+TUM_db1_S3_Treatm!L5*Weighting!Z12+TUM_db1_S3_Treatm!M5*Weighting!Z13+TUM_db1_S3_Treatm!N5*Weighting!Z14+TUM_db1_S3_Treatm!O5*Weighting!Z15+TUM_db1_S3_Treatm!P5*Weighting!Z16+TUM_db1_S3_Treatm!Q5*Weighting!Z17</f>
        <v>3.495029089977527E-2</v>
      </c>
      <c r="AA5" s="6">
        <f>+TUM_db1_S3_Treatm!B5*Weighting!AA2+TUM_db1_S3_Treatm!C5*Weighting!AA3+TUM_db1_S3_Treatm!D5*Weighting!AA4+TUM_db1_S3_Treatm!E5*Weighting!AA5+TUM_db1_S3_Treatm!F5*Weighting!AA6+TUM_db1_S3_Treatm!G5*Weighting!AA7+TUM_db1_S3_Treatm!H5*Weighting!AA8+TUM_db1_S3_Treatm!I5*Weighting!AA9+TUM_db1_S3_Treatm!J5*Weighting!AA10+TUM_db1_S3_Treatm!K5*Weighting!AA11+TUM_db1_S3_Treatm!L5*Weighting!AA12+TUM_db1_S3_Treatm!M5*Weighting!AA13+TUM_db1_S3_Treatm!N5*Weighting!AA14+TUM_db1_S3_Treatm!O5*Weighting!AA15+TUM_db1_S3_Treatm!P5*Weighting!AA16+TUM_db1_S3_Treatm!Q5*Weighting!AA17</f>
        <v>0.21306428771954608</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b1_S3_Util!B2*Weighting!B2+TUM_db1_S3_Util!C2*Weighting!B3+TUM_db1_S3_Util!D2*Weighting!B4+TUM_db1_S3_Util!E2*Weighting!B5+TUM_db1_S3_Util!F2*Weighting!B6+TUM_db1_S3_Util!G2*Weighting!B7+TUM_db1_S3_Util!H2*Weighting!B8+TUM_db1_S3_Util!I2*Weighting!B9+TUM_db1_S3_Util!J2*Weighting!B10+TUM_db1_S3_Util!K2*Weighting!B11+TUM_db1_S3_Util!L2*Weighting!B12+TUM_db1_S3_Util!M2*Weighting!B13+TUM_db1_S3_Util!N2*Weighting!B14+TUM_db1_S3_Util!O2*Weighting!B15+TUM_db1_S3_Util!P2*Weighting!B16+TUM_db1_S3_Util!Q2*Weighting!B17</f>
        <v>-0.16194880122247612</v>
      </c>
      <c r="C2" s="6">
        <f ca="1">+TUM_db1_S3_Util!B2*Weighting!C2+TUM_db1_S3_Util!C2*Weighting!C3+TUM_db1_S3_Util!D2*Weighting!C4+TUM_db1_S3_Util!E2*Weighting!C5+TUM_db1_S3_Util!F2*Weighting!C6+TUM_db1_S3_Util!G2*Weighting!C7+TUM_db1_S3_Util!H2*Weighting!C8+TUM_db1_S3_Util!I2*Weighting!C9+TUM_db1_S3_Util!J2*Weighting!C10+TUM_db1_S3_Util!K2*Weighting!C11+TUM_db1_S3_Util!L2*Weighting!C12+TUM_db1_S3_Util!M2*Weighting!C13+TUM_db1_S3_Util!N2*Weighting!C14+TUM_db1_S3_Util!O2*Weighting!C15+TUM_db1_S3_Util!P2*Weighting!C16+TUM_db1_S3_Util!Q2*Weighting!C17</f>
        <v>-0.13900780168752586</v>
      </c>
      <c r="D2" s="6">
        <f ca="1">+TUM_db1_S3_Util!B2*Weighting!D2+TUM_db1_S3_Util!C2*Weighting!D3+TUM_db1_S3_Util!D2*Weighting!D4+TUM_db1_S3_Util!E2*Weighting!D5+TUM_db1_S3_Util!F2*Weighting!D6+TUM_db1_S3_Util!G2*Weighting!D7+TUM_db1_S3_Util!H2*Weighting!D8+TUM_db1_S3_Util!I2*Weighting!D9+TUM_db1_S3_Util!J2*Weighting!D10+TUM_db1_S3_Util!K2*Weighting!D11+TUM_db1_S3_Util!L2*Weighting!D12+TUM_db1_S3_Util!M2*Weighting!D13+TUM_db1_S3_Util!N2*Weighting!D14+TUM_db1_S3_Util!O2*Weighting!D15+TUM_db1_S3_Util!P2*Weighting!D16+TUM_db1_S3_Util!Q2*Weighting!D17</f>
        <v>-0.16118885439375005</v>
      </c>
      <c r="E2" s="6">
        <f ca="1">+TUM_db1_S3_Util!B2*Weighting!E2+TUM_db1_S3_Util!C2*Weighting!E3+TUM_db1_S3_Util!D2*Weighting!E4+TUM_db1_S3_Util!E2*Weighting!E5+TUM_db1_S3_Util!F2*Weighting!E6+TUM_db1_S3_Util!G2*Weighting!E7+TUM_db1_S3_Util!H2*Weighting!E8+TUM_db1_S3_Util!I2*Weighting!E9+TUM_db1_S3_Util!J2*Weighting!E10+TUM_db1_S3_Util!K2*Weighting!E11+TUM_db1_S3_Util!L2*Weighting!E12+TUM_db1_S3_Util!M2*Weighting!E13+TUM_db1_S3_Util!N2*Weighting!E14+TUM_db1_S3_Util!O2*Weighting!E15+TUM_db1_S3_Util!P2*Weighting!E16+TUM_db1_S3_Util!Q2*Weighting!E17</f>
        <v>-9.367211377329368E-2</v>
      </c>
      <c r="F2" s="6">
        <f ca="1">+TUM_db1_S3_Util!B2*Weighting!F2+TUM_db1_S3_Util!C2*Weighting!F3+TUM_db1_S3_Util!D2*Weighting!F4+TUM_db1_S3_Util!E2*Weighting!F5+TUM_db1_S3_Util!F2*Weighting!F6+TUM_db1_S3_Util!G2*Weighting!F7+TUM_db1_S3_Util!H2*Weighting!F8+TUM_db1_S3_Util!I2*Weighting!F9+TUM_db1_S3_Util!J2*Weighting!F10+TUM_db1_S3_Util!K2*Weighting!F11+TUM_db1_S3_Util!L2*Weighting!F12+TUM_db1_S3_Util!M2*Weighting!F13+TUM_db1_S3_Util!N2*Weighting!F14+TUM_db1_S3_Util!O2*Weighting!F15+TUM_db1_S3_Util!P2*Weighting!F16+TUM_db1_S3_Util!Q2*Weighting!F17</f>
        <v>-0.14596440953474224</v>
      </c>
      <c r="G2" s="6">
        <f>+TUM_db1_S3_Util!B2*Weighting!G2+TUM_db1_S3_Util!C2*Weighting!G3+TUM_db1_S3_Util!D2*Weighting!G4+TUM_db1_S3_Util!E2*Weighting!G5+TUM_db1_S3_Util!F2*Weighting!G6+TUM_db1_S3_Util!G2*Weighting!G7+TUM_db1_S3_Util!H2*Weighting!G8+TUM_db1_S3_Util!I2*Weighting!G9+TUM_db1_S3_Util!J2*Weighting!G10+TUM_db1_S3_Util!K2*Weighting!G11+TUM_db1_S3_Util!L2*Weighting!G12+TUM_db1_S3_Util!M2*Weighting!G13+TUM_db1_S3_Util!N2*Weighting!G14+TUM_db1_S3_Util!O2*Weighting!G15+TUM_db1_S3_Util!P2*Weighting!G16+TUM_db1_S3_Util!Q2*Weighting!G17</f>
        <v>-6.8793604319371426E-2</v>
      </c>
      <c r="H2" s="6">
        <f>+TUM_db1_S3_Util!B2*Weighting!H2+TUM_db1_S3_Util!C2*Weighting!H3+TUM_db1_S3_Util!D2*Weighting!H4+TUM_db1_S3_Util!E2*Weighting!H5+TUM_db1_S3_Util!F2*Weighting!H6+TUM_db1_S3_Util!G2*Weighting!H7+TUM_db1_S3_Util!H2*Weighting!H8+TUM_db1_S3_Util!I2*Weighting!H9+TUM_db1_S3_Util!J2*Weighting!H10+TUM_db1_S3_Util!K2*Weighting!H11+TUM_db1_S3_Util!L2*Weighting!H12+TUM_db1_S3_Util!M2*Weighting!H13+TUM_db1_S3_Util!N2*Weighting!H14+TUM_db1_S3_Util!O2*Weighting!H15+TUM_db1_S3_Util!P2*Weighting!H16+TUM_db1_S3_Util!Q2*Weighting!H17</f>
        <v>-8.035259150477464E-2</v>
      </c>
      <c r="I2" s="6">
        <f>+TUM_db1_S3_Util!B2*Weighting!I2+TUM_db1_S3_Util!C2*Weighting!I3+TUM_db1_S3_Util!D2*Weighting!I4+TUM_db1_S3_Util!E2*Weighting!I5+TUM_db1_S3_Util!F2*Weighting!I6+TUM_db1_S3_Util!G2*Weighting!I7+TUM_db1_S3_Util!H2*Weighting!I8+TUM_db1_S3_Util!I2*Weighting!I9+TUM_db1_S3_Util!J2*Weighting!I10+TUM_db1_S3_Util!K2*Weighting!I11+TUM_db1_S3_Util!L2*Weighting!I12+TUM_db1_S3_Util!M2*Weighting!I13+TUM_db1_S3_Util!N2*Weighting!I14+TUM_db1_S3_Util!O2*Weighting!I15+TUM_db1_S3_Util!P2*Weighting!I16+TUM_db1_S3_Util!Q2*Weighting!I17</f>
        <v>-6.9114720569629307E-2</v>
      </c>
      <c r="J2" s="6">
        <f>+TUM_db1_S3_Util!B2*Weighting!J2+TUM_db1_S3_Util!C2*Weighting!J3+TUM_db1_S3_Util!D2*Weighting!J4+TUM_db1_S3_Util!E2*Weighting!J5+TUM_db1_S3_Util!F2*Weighting!J6+TUM_db1_S3_Util!G2*Weighting!J7+TUM_db1_S3_Util!H2*Weighting!J8+TUM_db1_S3_Util!I2*Weighting!J9+TUM_db1_S3_Util!J2*Weighting!J10+TUM_db1_S3_Util!K2*Weighting!J11+TUM_db1_S3_Util!L2*Weighting!J12+TUM_db1_S3_Util!M2*Weighting!J13+TUM_db1_S3_Util!N2*Weighting!J14+TUM_db1_S3_Util!O2*Weighting!J15+TUM_db1_S3_Util!P2*Weighting!J16+TUM_db1_S3_Util!Q2*Weighting!J17</f>
        <v>-6.2963619944409105E-2</v>
      </c>
      <c r="K2" s="6">
        <f>+TUM_db1_S3_Util!B2*Weighting!K2+TUM_db1_S3_Util!C2*Weighting!K3+TUM_db1_S3_Util!D2*Weighting!K4+TUM_db1_S3_Util!E2*Weighting!K5+TUM_db1_S3_Util!F2*Weighting!K6+TUM_db1_S3_Util!G2*Weighting!K7+TUM_db1_S3_Util!H2*Weighting!K8+TUM_db1_S3_Util!I2*Weighting!K9+TUM_db1_S3_Util!J2*Weighting!K10+TUM_db1_S3_Util!K2*Weighting!K11+TUM_db1_S3_Util!L2*Weighting!K12+TUM_db1_S3_Util!M2*Weighting!K13+TUM_db1_S3_Util!N2*Weighting!K14+TUM_db1_S3_Util!O2*Weighting!K15+TUM_db1_S3_Util!P2*Weighting!K16+TUM_db1_S3_Util!Q2*Weighting!K17</f>
        <v>-6.7105963532434074E-2</v>
      </c>
      <c r="L2" s="6">
        <f>+TUM_db1_S3_Util!B2*Weighting!L2+TUM_db1_S3_Util!C2*Weighting!L3+TUM_db1_S3_Util!D2*Weighting!L4+TUM_db1_S3_Util!E2*Weighting!L5+TUM_db1_S3_Util!F2*Weighting!L6+TUM_db1_S3_Util!G2*Weighting!L7+TUM_db1_S3_Util!H2*Weighting!L8+TUM_db1_S3_Util!I2*Weighting!L9+TUM_db1_S3_Util!J2*Weighting!L10+TUM_db1_S3_Util!K2*Weighting!L11+TUM_db1_S3_Util!L2*Weighting!L12+TUM_db1_S3_Util!M2*Weighting!L13+TUM_db1_S3_Util!N2*Weighting!L14+TUM_db1_S3_Util!O2*Weighting!L15+TUM_db1_S3_Util!P2*Weighting!L16+TUM_db1_S3_Util!Q2*Weighting!L17</f>
        <v>-0.14932231884886021</v>
      </c>
      <c r="M2" s="6">
        <f>+TUM_db1_S3_Util!B2*Weighting!M2+TUM_db1_S3_Util!C2*Weighting!M3+TUM_db1_S3_Util!D2*Weighting!M4+TUM_db1_S3_Util!E2*Weighting!M5+TUM_db1_S3_Util!F2*Weighting!M6+TUM_db1_S3_Util!G2*Weighting!M7+TUM_db1_S3_Util!H2*Weighting!M8+TUM_db1_S3_Util!I2*Weighting!M9+TUM_db1_S3_Util!J2*Weighting!M10+TUM_db1_S3_Util!K2*Weighting!M11+TUM_db1_S3_Util!L2*Weighting!M12+TUM_db1_S3_Util!M2*Weighting!M13+TUM_db1_S3_Util!N2*Weighting!M14+TUM_db1_S3_Util!O2*Weighting!M15+TUM_db1_S3_Util!P2*Weighting!M16+TUM_db1_S3_Util!Q2*Weighting!M17</f>
        <v>-5.5010829966145817E-3</v>
      </c>
      <c r="N2" s="6">
        <f>+TUM_db1_S3_Util!B2*Weighting!N2+TUM_db1_S3_Util!C2*Weighting!N3+TUM_db1_S3_Util!D2*Weighting!N4+TUM_db1_S3_Util!E2*Weighting!N5+TUM_db1_S3_Util!F2*Weighting!N6+TUM_db1_S3_Util!G2*Weighting!N7+TUM_db1_S3_Util!H2*Weighting!N8+TUM_db1_S3_Util!I2*Weighting!N9+TUM_db1_S3_Util!J2*Weighting!N10+TUM_db1_S3_Util!K2*Weighting!N11+TUM_db1_S3_Util!L2*Weighting!N12+TUM_db1_S3_Util!M2*Weighting!N13+TUM_db1_S3_Util!N2*Weighting!N14+TUM_db1_S3_Util!O2*Weighting!N15+TUM_db1_S3_Util!P2*Weighting!N16+TUM_db1_S3_Util!Q2*Weighting!N17</f>
        <v>-0.30305049776589427</v>
      </c>
      <c r="O2" s="6">
        <f>+TUM_db1_S3_Util!B2*Weighting!O2+TUM_db1_S3_Util!C2*Weighting!O3+TUM_db1_S3_Util!D2*Weighting!O4+TUM_db1_S3_Util!E2*Weighting!O5+TUM_db1_S3_Util!F2*Weighting!O6+TUM_db1_S3_Util!G2*Weighting!O7+TUM_db1_S3_Util!H2*Weighting!O8+TUM_db1_S3_Util!I2*Weighting!O9+TUM_db1_S3_Util!J2*Weighting!O10+TUM_db1_S3_Util!K2*Weighting!O11+TUM_db1_S3_Util!L2*Weighting!O12+TUM_db1_S3_Util!M2*Weighting!O13+TUM_db1_S3_Util!N2*Weighting!O14+TUM_db1_S3_Util!O2*Weighting!O15+TUM_db1_S3_Util!P2*Weighting!O16+TUM_db1_S3_Util!Q2*Weighting!O17</f>
        <v>-6.1009880647140156E-2</v>
      </c>
      <c r="P2" s="6">
        <f>+TUM_db1_S3_Util!B2*Weighting!P2+TUM_db1_S3_Util!C2*Weighting!P3+TUM_db1_S3_Util!D2*Weighting!P4+TUM_db1_S3_Util!E2*Weighting!P5+TUM_db1_S3_Util!F2*Weighting!P6+TUM_db1_S3_Util!G2*Weighting!P7+TUM_db1_S3_Util!H2*Weighting!P8+TUM_db1_S3_Util!I2*Weighting!P9+TUM_db1_S3_Util!J2*Weighting!P10+TUM_db1_S3_Util!K2*Weighting!P11+TUM_db1_S3_Util!L2*Weighting!P12+TUM_db1_S3_Util!M2*Weighting!P13+TUM_db1_S3_Util!N2*Weighting!P14+TUM_db1_S3_Util!O2*Weighting!P15+TUM_db1_S3_Util!P2*Weighting!P16+TUM_db1_S3_Util!Q2*Weighting!P17</f>
        <v>-1.8030841981676763E-2</v>
      </c>
      <c r="Q2" s="6">
        <f>+TUM_db1_S3_Util!B2*Weighting!Q2+TUM_db1_S3_Util!C2*Weighting!Q3+TUM_db1_S3_Util!D2*Weighting!Q4+TUM_db1_S3_Util!E2*Weighting!Q5+TUM_db1_S3_Util!F2*Weighting!Q6+TUM_db1_S3_Util!G2*Weighting!Q7+TUM_db1_S3_Util!H2*Weighting!Q8+TUM_db1_S3_Util!I2*Weighting!Q9+TUM_db1_S3_Util!J2*Weighting!Q10+TUM_db1_S3_Util!K2*Weighting!Q11+TUM_db1_S3_Util!L2*Weighting!Q12+TUM_db1_S3_Util!M2*Weighting!Q13+TUM_db1_S3_Util!N2*Weighting!Q14+TUM_db1_S3_Util!O2*Weighting!Q15+TUM_db1_S3_Util!P2*Weighting!Q16+TUM_db1_S3_Util!Q2*Weighting!Q17</f>
        <v>-3.06691708154812E-3</v>
      </c>
      <c r="R2" s="6">
        <f>+TUM_db1_S3_Util!B2*Weighting!R2+TUM_db1_S3_Util!C2*Weighting!R3+TUM_db1_S3_Util!D2*Weighting!R4+TUM_db1_S3_Util!E2*Weighting!R5+TUM_db1_S3_Util!F2*Weighting!R6+TUM_db1_S3_Util!G2*Weighting!R7+TUM_db1_S3_Util!H2*Weighting!R8+TUM_db1_S3_Util!I2*Weighting!R9+TUM_db1_S3_Util!J2*Weighting!R10+TUM_db1_S3_Util!K2*Weighting!R11+TUM_db1_S3_Util!L2*Weighting!R12+TUM_db1_S3_Util!M2*Weighting!R13+TUM_db1_S3_Util!N2*Weighting!R14+TUM_db1_S3_Util!O2*Weighting!R15+TUM_db1_S3_Util!P2*Weighting!R16+TUM_db1_S3_Util!Q2*Weighting!R17</f>
        <v>-5.3250020394590654E-2</v>
      </c>
      <c r="S2" s="6">
        <f>+TUM_db1_S3_Util!B2*Weighting!S2+TUM_db1_S3_Util!C2*Weighting!S3+TUM_db1_S3_Util!D2*Weighting!S4+TUM_db1_S3_Util!E2*Weighting!S5+TUM_db1_S3_Util!F2*Weighting!S6+TUM_db1_S3_Util!G2*Weighting!S7+TUM_db1_S3_Util!H2*Weighting!S8+TUM_db1_S3_Util!I2*Weighting!S9+TUM_db1_S3_Util!J2*Weighting!S10+TUM_db1_S3_Util!K2*Weighting!S11+TUM_db1_S3_Util!L2*Weighting!S12+TUM_db1_S3_Util!M2*Weighting!S13+TUM_db1_S3_Util!N2*Weighting!S14+TUM_db1_S3_Util!O2*Weighting!S15+TUM_db1_S3_Util!P2*Weighting!S16+TUM_db1_S3_Util!Q2*Weighting!S17</f>
        <v>-3.8598777304015827E-2</v>
      </c>
      <c r="T2" s="6">
        <f>+TUM_db1_S3_Util!B2*Weighting!T2+TUM_db1_S3_Util!C2*Weighting!T3+TUM_db1_S3_Util!D2*Weighting!T4+TUM_db1_S3_Util!E2*Weighting!T5+TUM_db1_S3_Util!F2*Weighting!T6+TUM_db1_S3_Util!G2*Weighting!T7+TUM_db1_S3_Util!H2*Weighting!T8+TUM_db1_S3_Util!I2*Weighting!T9+TUM_db1_S3_Util!J2*Weighting!T10+TUM_db1_S3_Util!K2*Weighting!T11+TUM_db1_S3_Util!L2*Weighting!T12+TUM_db1_S3_Util!M2*Weighting!T13+TUM_db1_S3_Util!N2*Weighting!T14+TUM_db1_S3_Util!O2*Weighting!T15+TUM_db1_S3_Util!P2*Weighting!T16+TUM_db1_S3_Util!Q2*Weighting!T17</f>
        <v>-4.4789560605881996E-2</v>
      </c>
      <c r="U2" s="6">
        <f>+TUM_db1_S3_Util!B2*Weighting!U2+TUM_db1_S3_Util!C2*Weighting!U3+TUM_db1_S3_Util!D2*Weighting!U4+TUM_db1_S3_Util!E2*Weighting!U5+TUM_db1_S3_Util!F2*Weighting!U6+TUM_db1_S3_Util!G2*Weighting!U7+TUM_db1_S3_Util!H2*Weighting!U8+TUM_db1_S3_Util!I2*Weighting!U9+TUM_db1_S3_Util!J2*Weighting!U10+TUM_db1_S3_Util!K2*Weighting!U11+TUM_db1_S3_Util!L2*Weighting!U12+TUM_db1_S3_Util!M2*Weighting!U13+TUM_db1_S3_Util!N2*Weighting!U14+TUM_db1_S3_Util!O2*Weighting!U15+TUM_db1_S3_Util!P2*Weighting!U16+TUM_db1_S3_Util!Q2*Weighting!U17</f>
        <v>-1.8116861813647585E-2</v>
      </c>
      <c r="V2" s="6">
        <f>+TUM_db1_S3_Util!B2*Weighting!V2+TUM_db1_S3_Util!C2*Weighting!V3+TUM_db1_S3_Util!D2*Weighting!V4+TUM_db1_S3_Util!E2*Weighting!V5+TUM_db1_S3_Util!F2*Weighting!V6+TUM_db1_S3_Util!G2*Weighting!V7+TUM_db1_S3_Util!H2*Weighting!V8+TUM_db1_S3_Util!I2*Weighting!V9+TUM_db1_S3_Util!J2*Weighting!V10+TUM_db1_S3_Util!K2*Weighting!V11+TUM_db1_S3_Util!L2*Weighting!V12+TUM_db1_S3_Util!M2*Weighting!V13+TUM_db1_S3_Util!N2*Weighting!V14+TUM_db1_S3_Util!O2*Weighting!V15+TUM_db1_S3_Util!P2*Weighting!V16+TUM_db1_S3_Util!Q2*Weighting!V17</f>
        <v>-2.4693629118283347E-2</v>
      </c>
      <c r="W2" s="6">
        <f>+TUM_db1_S3_Util!B2*Weighting!W2+TUM_db1_S3_Util!C2*Weighting!W3+TUM_db1_S3_Util!D2*Weighting!W4+TUM_db1_S3_Util!E2*Weighting!W5+TUM_db1_S3_Util!F2*Weighting!W6+TUM_db1_S3_Util!G2*Weighting!W7+TUM_db1_S3_Util!H2*Weighting!W8+TUM_db1_S3_Util!I2*Weighting!W9+TUM_db1_S3_Util!J2*Weighting!W10+TUM_db1_S3_Util!K2*Weighting!W11+TUM_db1_S3_Util!L2*Weighting!W12+TUM_db1_S3_Util!M2*Weighting!W13+TUM_db1_S3_Util!N2*Weighting!W14+TUM_db1_S3_Util!O2*Weighting!W15+TUM_db1_S3_Util!P2*Weighting!W16+TUM_db1_S3_Util!Q2*Weighting!W17</f>
        <v>-1.8095065170119218E-2</v>
      </c>
      <c r="X2" s="6">
        <f>+TUM_db1_S3_Util!B2*Weighting!X2+TUM_db1_S3_Util!C2*Weighting!X3+TUM_db1_S3_Util!D2*Weighting!X4+TUM_db1_S3_Util!E2*Weighting!X5+TUM_db1_S3_Util!F2*Weighting!X6+TUM_db1_S3_Util!G2*Weighting!X7+TUM_db1_S3_Util!H2*Weighting!X8+TUM_db1_S3_Util!I2*Weighting!X9+TUM_db1_S3_Util!J2*Weighting!X10+TUM_db1_S3_Util!K2*Weighting!X11+TUM_db1_S3_Util!L2*Weighting!X12+TUM_db1_S3_Util!M2*Weighting!X13+TUM_db1_S3_Util!N2*Weighting!X14+TUM_db1_S3_Util!O2*Weighting!X15+TUM_db1_S3_Util!P2*Weighting!X16+TUM_db1_S3_Util!Q2*Weighting!X17</f>
        <v>-2.4666814668212671E-3</v>
      </c>
      <c r="Y2" s="6">
        <f>+TUM_db1_S3_Util!B2*Weighting!Y2+TUM_db1_S3_Util!C2*Weighting!Y3+TUM_db1_S3_Util!D2*Weighting!Y4+TUM_db1_S3_Util!E2*Weighting!Y5+TUM_db1_S3_Util!F2*Weighting!Y6+TUM_db1_S3_Util!G2*Weighting!Y7+TUM_db1_S3_Util!H2*Weighting!Y8+TUM_db1_S3_Util!I2*Weighting!Y9+TUM_db1_S3_Util!J2*Weighting!Y10+TUM_db1_S3_Util!K2*Weighting!Y11+TUM_db1_S3_Util!L2*Weighting!Y12+TUM_db1_S3_Util!M2*Weighting!Y13+TUM_db1_S3_Util!N2*Weighting!Y14+TUM_db1_S3_Util!O2*Weighting!Y15+TUM_db1_S3_Util!P2*Weighting!Y16+TUM_db1_S3_Util!Q2*Weighting!Y17</f>
        <v>-1.8858531269075808E-2</v>
      </c>
      <c r="Z2" s="6">
        <f>+TUM_db1_S3_Util!B2*Weighting!Z2+TUM_db1_S3_Util!C2*Weighting!Z3+TUM_db1_S3_Util!D2*Weighting!Z4+TUM_db1_S3_Util!E2*Weighting!Z5+TUM_db1_S3_Util!F2*Weighting!Z6+TUM_db1_S3_Util!G2*Weighting!Z7+TUM_db1_S3_Util!H2*Weighting!Z8+TUM_db1_S3_Util!I2*Weighting!Z9+TUM_db1_S3_Util!J2*Weighting!Z10+TUM_db1_S3_Util!K2*Weighting!Z11+TUM_db1_S3_Util!L2*Weighting!Z12+TUM_db1_S3_Util!M2*Weighting!Z13+TUM_db1_S3_Util!N2*Weighting!Z14+TUM_db1_S3_Util!O2*Weighting!Z15+TUM_db1_S3_Util!P2*Weighting!Z16+TUM_db1_S3_Util!Q2*Weighting!Z17</f>
        <v>-2.0466504443567488E-2</v>
      </c>
      <c r="AA2" s="6">
        <f>+TUM_db1_S3_Util!B2*Weighting!AA2+TUM_db1_S3_Util!C2*Weighting!AA3+TUM_db1_S3_Util!D2*Weighting!AA4+TUM_db1_S3_Util!E2*Weighting!AA5+TUM_db1_S3_Util!F2*Weighting!AA6+TUM_db1_S3_Util!G2*Weighting!AA7+TUM_db1_S3_Util!H2*Weighting!AA8+TUM_db1_S3_Util!I2*Weighting!AA9+TUM_db1_S3_Util!J2*Weighting!AA10+TUM_db1_S3_Util!K2*Weighting!AA11+TUM_db1_S3_Util!L2*Weighting!AA12+TUM_db1_S3_Util!M2*Weighting!AA13+TUM_db1_S3_Util!N2*Weighting!AA14+TUM_db1_S3_Util!O2*Weighting!AA15+TUM_db1_S3_Util!P2*Weighting!AA16+TUM_db1_S3_Util!Q2*Weighting!AA17</f>
        <v>-0.32138049820220527</v>
      </c>
    </row>
    <row r="3" spans="1:27" x14ac:dyDescent="0.35">
      <c r="A3" s="5" t="s">
        <v>2</v>
      </c>
      <c r="B3" s="6">
        <f ca="1">+TUM_db1_S3_Util!B3*Weighting!B2+TUM_db1_S3_Util!C3*Weighting!B3+TUM_db1_S3_Util!D3*Weighting!B4+TUM_db1_S3_Util!E3*Weighting!B5+TUM_db1_S3_Util!F3*Weighting!B6+TUM_db1_S3_Util!G3*Weighting!B7+TUM_db1_S3_Util!H3*Weighting!B8+TUM_db1_S3_Util!I3*Weighting!B9+TUM_db1_S3_Util!J3*Weighting!B10+TUM_db1_S3_Util!K3*Weighting!B11+TUM_db1_S3_Util!L3*Weighting!B12+TUM_db1_S3_Util!M3*Weighting!B13+TUM_db1_S3_Util!N3*Weighting!B14+TUM_db1_S3_Util!O3*Weighting!B15+TUM_db1_S3_Util!P3*Weighting!B16+TUM_db1_S3_Util!Q3*Weighting!B17</f>
        <v>-0.16194880122247612</v>
      </c>
      <c r="C3" s="6">
        <f ca="1">+TUM_db1_S3_Util!B3*Weighting!C2+TUM_db1_S3_Util!C3*Weighting!C3+TUM_db1_S3_Util!D3*Weighting!C4+TUM_db1_S3_Util!E3*Weighting!C5+TUM_db1_S3_Util!F3*Weighting!C6+TUM_db1_S3_Util!G3*Weighting!C7+TUM_db1_S3_Util!H3*Weighting!C8+TUM_db1_S3_Util!I3*Weighting!C9+TUM_db1_S3_Util!J3*Weighting!C10+TUM_db1_S3_Util!K3*Weighting!C11+TUM_db1_S3_Util!L3*Weighting!C12+TUM_db1_S3_Util!M3*Weighting!C13+TUM_db1_S3_Util!N3*Weighting!C14+TUM_db1_S3_Util!O3*Weighting!C15+TUM_db1_S3_Util!P3*Weighting!C16+TUM_db1_S3_Util!Q3*Weighting!C17</f>
        <v>-0.13900780168752586</v>
      </c>
      <c r="D3" s="6">
        <f ca="1">+TUM_db1_S3_Util!B3*Weighting!D2+TUM_db1_S3_Util!C3*Weighting!D3+TUM_db1_S3_Util!D3*Weighting!D4+TUM_db1_S3_Util!E3*Weighting!D5+TUM_db1_S3_Util!F3*Weighting!D6+TUM_db1_S3_Util!G3*Weighting!D7+TUM_db1_S3_Util!H3*Weighting!D8+TUM_db1_S3_Util!I3*Weighting!D9+TUM_db1_S3_Util!J3*Weighting!D10+TUM_db1_S3_Util!K3*Weighting!D11+TUM_db1_S3_Util!L3*Weighting!D12+TUM_db1_S3_Util!M3*Weighting!D13+TUM_db1_S3_Util!N3*Weighting!D14+TUM_db1_S3_Util!O3*Weighting!D15+TUM_db1_S3_Util!P3*Weighting!D16+TUM_db1_S3_Util!Q3*Weighting!D17</f>
        <v>-0.16118885439375005</v>
      </c>
      <c r="E3" s="6">
        <f ca="1">+TUM_db1_S3_Util!B3*Weighting!E2+TUM_db1_S3_Util!C3*Weighting!E3+TUM_db1_S3_Util!D3*Weighting!E4+TUM_db1_S3_Util!E3*Weighting!E5+TUM_db1_S3_Util!F3*Weighting!E6+TUM_db1_S3_Util!G3*Weighting!E7+TUM_db1_S3_Util!H3*Weighting!E8+TUM_db1_S3_Util!I3*Weighting!E9+TUM_db1_S3_Util!J3*Weighting!E10+TUM_db1_S3_Util!K3*Weighting!E11+TUM_db1_S3_Util!L3*Weighting!E12+TUM_db1_S3_Util!M3*Weighting!E13+TUM_db1_S3_Util!N3*Weighting!E14+TUM_db1_S3_Util!O3*Weighting!E15+TUM_db1_S3_Util!P3*Weighting!E16+TUM_db1_S3_Util!Q3*Weighting!E17</f>
        <v>-9.367211377329368E-2</v>
      </c>
      <c r="F3" s="6">
        <f ca="1">+TUM_db1_S3_Util!B3*Weighting!F2+TUM_db1_S3_Util!C3*Weighting!F3+TUM_db1_S3_Util!D3*Weighting!F4+TUM_db1_S3_Util!E3*Weighting!F5+TUM_db1_S3_Util!F3*Weighting!F6+TUM_db1_S3_Util!G3*Weighting!F7+TUM_db1_S3_Util!H3*Weighting!F8+TUM_db1_S3_Util!I3*Weighting!F9+TUM_db1_S3_Util!J3*Weighting!F10+TUM_db1_S3_Util!K3*Weighting!F11+TUM_db1_S3_Util!L3*Weighting!F12+TUM_db1_S3_Util!M3*Weighting!F13+TUM_db1_S3_Util!N3*Weighting!F14+TUM_db1_S3_Util!O3*Weighting!F15+TUM_db1_S3_Util!P3*Weighting!F16+TUM_db1_S3_Util!Q3*Weighting!F17</f>
        <v>-0.14596440953474224</v>
      </c>
      <c r="G3" s="6">
        <f>+TUM_db1_S3_Util!B3*Weighting!G2+TUM_db1_S3_Util!C3*Weighting!G3+TUM_db1_S3_Util!D3*Weighting!G4+TUM_db1_S3_Util!E3*Weighting!G5+TUM_db1_S3_Util!F3*Weighting!G6+TUM_db1_S3_Util!G3*Weighting!G7+TUM_db1_S3_Util!H3*Weighting!G8+TUM_db1_S3_Util!I3*Weighting!G9+TUM_db1_S3_Util!J3*Weighting!G10+TUM_db1_S3_Util!K3*Weighting!G11+TUM_db1_S3_Util!L3*Weighting!G12+TUM_db1_S3_Util!M3*Weighting!G13+TUM_db1_S3_Util!N3*Weighting!G14+TUM_db1_S3_Util!O3*Weighting!G15+TUM_db1_S3_Util!P3*Weighting!G16+TUM_db1_S3_Util!Q3*Weighting!G17</f>
        <v>-6.8793604319371426E-2</v>
      </c>
      <c r="H3" s="6">
        <f>+TUM_db1_S3_Util!B3*Weighting!H2+TUM_db1_S3_Util!C3*Weighting!H3+TUM_db1_S3_Util!D3*Weighting!H4+TUM_db1_S3_Util!E3*Weighting!H5+TUM_db1_S3_Util!F3*Weighting!H6+TUM_db1_S3_Util!G3*Weighting!H7+TUM_db1_S3_Util!H3*Weighting!H8+TUM_db1_S3_Util!I3*Weighting!H9+TUM_db1_S3_Util!J3*Weighting!H10+TUM_db1_S3_Util!K3*Weighting!H11+TUM_db1_S3_Util!L3*Weighting!H12+TUM_db1_S3_Util!M3*Weighting!H13+TUM_db1_S3_Util!N3*Weighting!H14+TUM_db1_S3_Util!O3*Weighting!H15+TUM_db1_S3_Util!P3*Weighting!H16+TUM_db1_S3_Util!Q3*Weighting!H17</f>
        <v>-8.035259150477464E-2</v>
      </c>
      <c r="I3" s="6">
        <f>+TUM_db1_S3_Util!B3*Weighting!I2+TUM_db1_S3_Util!C3*Weighting!I3+TUM_db1_S3_Util!D3*Weighting!I4+TUM_db1_S3_Util!E3*Weighting!I5+TUM_db1_S3_Util!F3*Weighting!I6+TUM_db1_S3_Util!G3*Weighting!I7+TUM_db1_S3_Util!H3*Weighting!I8+TUM_db1_S3_Util!I3*Weighting!I9+TUM_db1_S3_Util!J3*Weighting!I10+TUM_db1_S3_Util!K3*Weighting!I11+TUM_db1_S3_Util!L3*Weighting!I12+TUM_db1_S3_Util!M3*Weighting!I13+TUM_db1_S3_Util!N3*Weighting!I14+TUM_db1_S3_Util!O3*Weighting!I15+TUM_db1_S3_Util!P3*Weighting!I16+TUM_db1_S3_Util!Q3*Weighting!I17</f>
        <v>-6.9114720569629307E-2</v>
      </c>
      <c r="J3" s="6">
        <f>+TUM_db1_S3_Util!B3*Weighting!J2+TUM_db1_S3_Util!C3*Weighting!J3+TUM_db1_S3_Util!D3*Weighting!J4+TUM_db1_S3_Util!E3*Weighting!J5+TUM_db1_S3_Util!F3*Weighting!J6+TUM_db1_S3_Util!G3*Weighting!J7+TUM_db1_S3_Util!H3*Weighting!J8+TUM_db1_S3_Util!I3*Weighting!J9+TUM_db1_S3_Util!J3*Weighting!J10+TUM_db1_S3_Util!K3*Weighting!J11+TUM_db1_S3_Util!L3*Weighting!J12+TUM_db1_S3_Util!M3*Weighting!J13+TUM_db1_S3_Util!N3*Weighting!J14+TUM_db1_S3_Util!O3*Weighting!J15+TUM_db1_S3_Util!P3*Weighting!J16+TUM_db1_S3_Util!Q3*Weighting!J17</f>
        <v>-6.2963619944409105E-2</v>
      </c>
      <c r="K3" s="6">
        <f>+TUM_db1_S3_Util!B3*Weighting!K2+TUM_db1_S3_Util!C3*Weighting!K3+TUM_db1_S3_Util!D3*Weighting!K4+TUM_db1_S3_Util!E3*Weighting!K5+TUM_db1_S3_Util!F3*Weighting!K6+TUM_db1_S3_Util!G3*Weighting!K7+TUM_db1_S3_Util!H3*Weighting!K8+TUM_db1_S3_Util!I3*Weighting!K9+TUM_db1_S3_Util!J3*Weighting!K10+TUM_db1_S3_Util!K3*Weighting!K11+TUM_db1_S3_Util!L3*Weighting!K12+TUM_db1_S3_Util!M3*Weighting!K13+TUM_db1_S3_Util!N3*Weighting!K14+TUM_db1_S3_Util!O3*Weighting!K15+TUM_db1_S3_Util!P3*Weighting!K16+TUM_db1_S3_Util!Q3*Weighting!K17</f>
        <v>-6.7105963532434074E-2</v>
      </c>
      <c r="L3" s="6">
        <f>+TUM_db1_S3_Util!B3*Weighting!L2+TUM_db1_S3_Util!C3*Weighting!L3+TUM_db1_S3_Util!D3*Weighting!L4+TUM_db1_S3_Util!E3*Weighting!L5+TUM_db1_S3_Util!F3*Weighting!L6+TUM_db1_S3_Util!G3*Weighting!L7+TUM_db1_S3_Util!H3*Weighting!L8+TUM_db1_S3_Util!I3*Weighting!L9+TUM_db1_S3_Util!J3*Weighting!L10+TUM_db1_S3_Util!K3*Weighting!L11+TUM_db1_S3_Util!L3*Weighting!L12+TUM_db1_S3_Util!M3*Weighting!L13+TUM_db1_S3_Util!N3*Weighting!L14+TUM_db1_S3_Util!O3*Weighting!L15+TUM_db1_S3_Util!P3*Weighting!L16+TUM_db1_S3_Util!Q3*Weighting!L17</f>
        <v>-0.14932231884886021</v>
      </c>
      <c r="M3" s="6">
        <f>+TUM_db1_S3_Util!B3*Weighting!M2+TUM_db1_S3_Util!C3*Weighting!M3+TUM_db1_S3_Util!D3*Weighting!M4+TUM_db1_S3_Util!E3*Weighting!M5+TUM_db1_S3_Util!F3*Weighting!M6+TUM_db1_S3_Util!G3*Weighting!M7+TUM_db1_S3_Util!H3*Weighting!M8+TUM_db1_S3_Util!I3*Weighting!M9+TUM_db1_S3_Util!J3*Weighting!M10+TUM_db1_S3_Util!K3*Weighting!M11+TUM_db1_S3_Util!L3*Weighting!M12+TUM_db1_S3_Util!M3*Weighting!M13+TUM_db1_S3_Util!N3*Weighting!M14+TUM_db1_S3_Util!O3*Weighting!M15+TUM_db1_S3_Util!P3*Weighting!M16+TUM_db1_S3_Util!Q3*Weighting!M17</f>
        <v>-5.5010829966145817E-3</v>
      </c>
      <c r="N3" s="6">
        <f>+TUM_db1_S3_Util!B3*Weighting!N2+TUM_db1_S3_Util!C3*Weighting!N3+TUM_db1_S3_Util!D3*Weighting!N4+TUM_db1_S3_Util!E3*Weighting!N5+TUM_db1_S3_Util!F3*Weighting!N6+TUM_db1_S3_Util!G3*Weighting!N7+TUM_db1_S3_Util!H3*Weighting!N8+TUM_db1_S3_Util!I3*Weighting!N9+TUM_db1_S3_Util!J3*Weighting!N10+TUM_db1_S3_Util!K3*Weighting!N11+TUM_db1_S3_Util!L3*Weighting!N12+TUM_db1_S3_Util!M3*Weighting!N13+TUM_db1_S3_Util!N3*Weighting!N14+TUM_db1_S3_Util!O3*Weighting!N15+TUM_db1_S3_Util!P3*Weighting!N16+TUM_db1_S3_Util!Q3*Weighting!N17</f>
        <v>-0.30305049776589427</v>
      </c>
      <c r="O3" s="6">
        <f>+TUM_db1_S3_Util!B3*Weighting!O2+TUM_db1_S3_Util!C3*Weighting!O3+TUM_db1_S3_Util!D3*Weighting!O4+TUM_db1_S3_Util!E3*Weighting!O5+TUM_db1_S3_Util!F3*Weighting!O6+TUM_db1_S3_Util!G3*Weighting!O7+TUM_db1_S3_Util!H3*Weighting!O8+TUM_db1_S3_Util!I3*Weighting!O9+TUM_db1_S3_Util!J3*Weighting!O10+TUM_db1_S3_Util!K3*Weighting!O11+TUM_db1_S3_Util!L3*Weighting!O12+TUM_db1_S3_Util!M3*Weighting!O13+TUM_db1_S3_Util!N3*Weighting!O14+TUM_db1_S3_Util!O3*Weighting!O15+TUM_db1_S3_Util!P3*Weighting!O16+TUM_db1_S3_Util!Q3*Weighting!O17</f>
        <v>-6.1009880647140156E-2</v>
      </c>
      <c r="P3" s="6">
        <f>+TUM_db1_S3_Util!B3*Weighting!P2+TUM_db1_S3_Util!C3*Weighting!P3+TUM_db1_S3_Util!D3*Weighting!P4+TUM_db1_S3_Util!E3*Weighting!P5+TUM_db1_S3_Util!F3*Weighting!P6+TUM_db1_S3_Util!G3*Weighting!P7+TUM_db1_S3_Util!H3*Weighting!P8+TUM_db1_S3_Util!I3*Weighting!P9+TUM_db1_S3_Util!J3*Weighting!P10+TUM_db1_S3_Util!K3*Weighting!P11+TUM_db1_S3_Util!L3*Weighting!P12+TUM_db1_S3_Util!M3*Weighting!P13+TUM_db1_S3_Util!N3*Weighting!P14+TUM_db1_S3_Util!O3*Weighting!P15+TUM_db1_S3_Util!P3*Weighting!P16+TUM_db1_S3_Util!Q3*Weighting!P17</f>
        <v>-1.8030841981676763E-2</v>
      </c>
      <c r="Q3" s="6">
        <f>+TUM_db1_S3_Util!B3*Weighting!Q2+TUM_db1_S3_Util!C3*Weighting!Q3+TUM_db1_S3_Util!D3*Weighting!Q4+TUM_db1_S3_Util!E3*Weighting!Q5+TUM_db1_S3_Util!F3*Weighting!Q6+TUM_db1_S3_Util!G3*Weighting!Q7+TUM_db1_S3_Util!H3*Weighting!Q8+TUM_db1_S3_Util!I3*Weighting!Q9+TUM_db1_S3_Util!J3*Weighting!Q10+TUM_db1_S3_Util!K3*Weighting!Q11+TUM_db1_S3_Util!L3*Weighting!Q12+TUM_db1_S3_Util!M3*Weighting!Q13+TUM_db1_S3_Util!N3*Weighting!Q14+TUM_db1_S3_Util!O3*Weighting!Q15+TUM_db1_S3_Util!P3*Weighting!Q16+TUM_db1_S3_Util!Q3*Weighting!Q17</f>
        <v>-3.06691708154812E-3</v>
      </c>
      <c r="R3" s="6">
        <f>+TUM_db1_S3_Util!B3*Weighting!R2+TUM_db1_S3_Util!C3*Weighting!R3+TUM_db1_S3_Util!D3*Weighting!R4+TUM_db1_S3_Util!E3*Weighting!R5+TUM_db1_S3_Util!F3*Weighting!R6+TUM_db1_S3_Util!G3*Weighting!R7+TUM_db1_S3_Util!H3*Weighting!R8+TUM_db1_S3_Util!I3*Weighting!R9+TUM_db1_S3_Util!J3*Weighting!R10+TUM_db1_S3_Util!K3*Weighting!R11+TUM_db1_S3_Util!L3*Weighting!R12+TUM_db1_S3_Util!M3*Weighting!R13+TUM_db1_S3_Util!N3*Weighting!R14+TUM_db1_S3_Util!O3*Weighting!R15+TUM_db1_S3_Util!P3*Weighting!R16+TUM_db1_S3_Util!Q3*Weighting!R17</f>
        <v>-5.3250020394590654E-2</v>
      </c>
      <c r="S3" s="6">
        <f>+TUM_db1_S3_Util!B3*Weighting!S2+TUM_db1_S3_Util!C3*Weighting!S3+TUM_db1_S3_Util!D3*Weighting!S4+TUM_db1_S3_Util!E3*Weighting!S5+TUM_db1_S3_Util!F3*Weighting!S6+TUM_db1_S3_Util!G3*Weighting!S7+TUM_db1_S3_Util!H3*Weighting!S8+TUM_db1_S3_Util!I3*Weighting!S9+TUM_db1_S3_Util!J3*Weighting!S10+TUM_db1_S3_Util!K3*Weighting!S11+TUM_db1_S3_Util!L3*Weighting!S12+TUM_db1_S3_Util!M3*Weighting!S13+TUM_db1_S3_Util!N3*Weighting!S14+TUM_db1_S3_Util!O3*Weighting!S15+TUM_db1_S3_Util!P3*Weighting!S16+TUM_db1_S3_Util!Q3*Weighting!S17</f>
        <v>-3.8598777304015827E-2</v>
      </c>
      <c r="T3" s="6">
        <f>+TUM_db1_S3_Util!B3*Weighting!T2+TUM_db1_S3_Util!C3*Weighting!T3+TUM_db1_S3_Util!D3*Weighting!T4+TUM_db1_S3_Util!E3*Weighting!T5+TUM_db1_S3_Util!F3*Weighting!T6+TUM_db1_S3_Util!G3*Weighting!T7+TUM_db1_S3_Util!H3*Weighting!T8+TUM_db1_S3_Util!I3*Weighting!T9+TUM_db1_S3_Util!J3*Weighting!T10+TUM_db1_S3_Util!K3*Weighting!T11+TUM_db1_S3_Util!L3*Weighting!T12+TUM_db1_S3_Util!M3*Weighting!T13+TUM_db1_S3_Util!N3*Weighting!T14+TUM_db1_S3_Util!O3*Weighting!T15+TUM_db1_S3_Util!P3*Weighting!T16+TUM_db1_S3_Util!Q3*Weighting!T17</f>
        <v>-4.4789560605881996E-2</v>
      </c>
      <c r="U3" s="6">
        <f>+TUM_db1_S3_Util!B3*Weighting!U2+TUM_db1_S3_Util!C3*Weighting!U3+TUM_db1_S3_Util!D3*Weighting!U4+TUM_db1_S3_Util!E3*Weighting!U5+TUM_db1_S3_Util!F3*Weighting!U6+TUM_db1_S3_Util!G3*Weighting!U7+TUM_db1_S3_Util!H3*Weighting!U8+TUM_db1_S3_Util!I3*Weighting!U9+TUM_db1_S3_Util!J3*Weighting!U10+TUM_db1_S3_Util!K3*Weighting!U11+TUM_db1_S3_Util!L3*Weighting!U12+TUM_db1_S3_Util!M3*Weighting!U13+TUM_db1_S3_Util!N3*Weighting!U14+TUM_db1_S3_Util!O3*Weighting!U15+TUM_db1_S3_Util!P3*Weighting!U16+TUM_db1_S3_Util!Q3*Weighting!U17</f>
        <v>-1.8116861813647585E-2</v>
      </c>
      <c r="V3" s="6">
        <f>+TUM_db1_S3_Util!B3*Weighting!V2+TUM_db1_S3_Util!C3*Weighting!V3+TUM_db1_S3_Util!D3*Weighting!V4+TUM_db1_S3_Util!E3*Weighting!V5+TUM_db1_S3_Util!F3*Weighting!V6+TUM_db1_S3_Util!G3*Weighting!V7+TUM_db1_S3_Util!H3*Weighting!V8+TUM_db1_S3_Util!I3*Weighting!V9+TUM_db1_S3_Util!J3*Weighting!V10+TUM_db1_S3_Util!K3*Weighting!V11+TUM_db1_S3_Util!L3*Weighting!V12+TUM_db1_S3_Util!M3*Weighting!V13+TUM_db1_S3_Util!N3*Weighting!V14+TUM_db1_S3_Util!O3*Weighting!V15+TUM_db1_S3_Util!P3*Weighting!V16+TUM_db1_S3_Util!Q3*Weighting!V17</f>
        <v>-2.4693629118283347E-2</v>
      </c>
      <c r="W3" s="6">
        <f>+TUM_db1_S3_Util!B3*Weighting!W2+TUM_db1_S3_Util!C3*Weighting!W3+TUM_db1_S3_Util!D3*Weighting!W4+TUM_db1_S3_Util!E3*Weighting!W5+TUM_db1_S3_Util!F3*Weighting!W6+TUM_db1_S3_Util!G3*Weighting!W7+TUM_db1_S3_Util!H3*Weighting!W8+TUM_db1_S3_Util!I3*Weighting!W9+TUM_db1_S3_Util!J3*Weighting!W10+TUM_db1_S3_Util!K3*Weighting!W11+TUM_db1_S3_Util!L3*Weighting!W12+TUM_db1_S3_Util!M3*Weighting!W13+TUM_db1_S3_Util!N3*Weighting!W14+TUM_db1_S3_Util!O3*Weighting!W15+TUM_db1_S3_Util!P3*Weighting!W16+TUM_db1_S3_Util!Q3*Weighting!W17</f>
        <v>-1.8095065170119218E-2</v>
      </c>
      <c r="X3" s="6">
        <f>+TUM_db1_S3_Util!B3*Weighting!X2+TUM_db1_S3_Util!C3*Weighting!X3+TUM_db1_S3_Util!D3*Weighting!X4+TUM_db1_S3_Util!E3*Weighting!X5+TUM_db1_S3_Util!F3*Weighting!X6+TUM_db1_S3_Util!G3*Weighting!X7+TUM_db1_S3_Util!H3*Weighting!X8+TUM_db1_S3_Util!I3*Weighting!X9+TUM_db1_S3_Util!J3*Weighting!X10+TUM_db1_S3_Util!K3*Weighting!X11+TUM_db1_S3_Util!L3*Weighting!X12+TUM_db1_S3_Util!M3*Weighting!X13+TUM_db1_S3_Util!N3*Weighting!X14+TUM_db1_S3_Util!O3*Weighting!X15+TUM_db1_S3_Util!P3*Weighting!X16+TUM_db1_S3_Util!Q3*Weighting!X17</f>
        <v>-2.4666814668212671E-3</v>
      </c>
      <c r="Y3" s="6">
        <f>+TUM_db1_S3_Util!B3*Weighting!Y2+TUM_db1_S3_Util!C3*Weighting!Y3+TUM_db1_S3_Util!D3*Weighting!Y4+TUM_db1_S3_Util!E3*Weighting!Y5+TUM_db1_S3_Util!F3*Weighting!Y6+TUM_db1_S3_Util!G3*Weighting!Y7+TUM_db1_S3_Util!H3*Weighting!Y8+TUM_db1_S3_Util!I3*Weighting!Y9+TUM_db1_S3_Util!J3*Weighting!Y10+TUM_db1_S3_Util!K3*Weighting!Y11+TUM_db1_S3_Util!L3*Weighting!Y12+TUM_db1_S3_Util!M3*Weighting!Y13+TUM_db1_S3_Util!N3*Weighting!Y14+TUM_db1_S3_Util!O3*Weighting!Y15+TUM_db1_S3_Util!P3*Weighting!Y16+TUM_db1_S3_Util!Q3*Weighting!Y17</f>
        <v>-1.8858531269075808E-2</v>
      </c>
      <c r="Z3" s="6">
        <f>+TUM_db1_S3_Util!B3*Weighting!Z2+TUM_db1_S3_Util!C3*Weighting!Z3+TUM_db1_S3_Util!D3*Weighting!Z4+TUM_db1_S3_Util!E3*Weighting!Z5+TUM_db1_S3_Util!F3*Weighting!Z6+TUM_db1_S3_Util!G3*Weighting!Z7+TUM_db1_S3_Util!H3*Weighting!Z8+TUM_db1_S3_Util!I3*Weighting!Z9+TUM_db1_S3_Util!J3*Weighting!Z10+TUM_db1_S3_Util!K3*Weighting!Z11+TUM_db1_S3_Util!L3*Weighting!Z12+TUM_db1_S3_Util!M3*Weighting!Z13+TUM_db1_S3_Util!N3*Weighting!Z14+TUM_db1_S3_Util!O3*Weighting!Z15+TUM_db1_S3_Util!P3*Weighting!Z16+TUM_db1_S3_Util!Q3*Weighting!Z17</f>
        <v>-2.0466504443567488E-2</v>
      </c>
      <c r="AA3" s="6">
        <f>+TUM_db1_S3_Util!B3*Weighting!AA2+TUM_db1_S3_Util!C3*Weighting!AA3+TUM_db1_S3_Util!D3*Weighting!AA4+TUM_db1_S3_Util!E3*Weighting!AA5+TUM_db1_S3_Util!F3*Weighting!AA6+TUM_db1_S3_Util!G3*Weighting!AA7+TUM_db1_S3_Util!H3*Weighting!AA8+TUM_db1_S3_Util!I3*Weighting!AA9+TUM_db1_S3_Util!J3*Weighting!AA10+TUM_db1_S3_Util!K3*Weighting!AA11+TUM_db1_S3_Util!L3*Weighting!AA12+TUM_db1_S3_Util!M3*Weighting!AA13+TUM_db1_S3_Util!N3*Weighting!AA14+TUM_db1_S3_Util!O3*Weighting!AA15+TUM_db1_S3_Util!P3*Weighting!AA16+TUM_db1_S3_Util!Q3*Weighting!AA17</f>
        <v>-0.32138049820220527</v>
      </c>
    </row>
    <row r="4" spans="1:27" x14ac:dyDescent="0.35">
      <c r="A4" s="5" t="s">
        <v>3</v>
      </c>
      <c r="B4" s="6">
        <f ca="1">+TUM_db1_S3_Util!B4*Weighting!B2+TUM_db1_S3_Util!C4*Weighting!B3+TUM_db1_S3_Util!D4*Weighting!B4+TUM_db1_S3_Util!E4*Weighting!B5+TUM_db1_S3_Util!F4*Weighting!B6+TUM_db1_S3_Util!G4*Weighting!B7+TUM_db1_S3_Util!H4*Weighting!B8+TUM_db1_S3_Util!I4*Weighting!B9+TUM_db1_S3_Util!J4*Weighting!B10+TUM_db1_S3_Util!K4*Weighting!B11+TUM_db1_S3_Util!L4*Weighting!B12+TUM_db1_S3_Util!M4*Weighting!B13+TUM_db1_S3_Util!N4*Weighting!B14+TUM_db1_S3_Util!O4*Weighting!B15+TUM_db1_S3_Util!P4*Weighting!B16+TUM_db1_S3_Util!Q4*Weighting!B17</f>
        <v>0</v>
      </c>
      <c r="C4" s="6">
        <f ca="1">+TUM_db1_S3_Util!B4*Weighting!C2+TUM_db1_S3_Util!C4*Weighting!C3+TUM_db1_S3_Util!D4*Weighting!C4+TUM_db1_S3_Util!E4*Weighting!C5+TUM_db1_S3_Util!F4*Weighting!C6+TUM_db1_S3_Util!G4*Weighting!C7+TUM_db1_S3_Util!H4*Weighting!C8+TUM_db1_S3_Util!I4*Weighting!C9+TUM_db1_S3_Util!J4*Weighting!C10+TUM_db1_S3_Util!K4*Weighting!C11+TUM_db1_S3_Util!L4*Weighting!C12+TUM_db1_S3_Util!M4*Weighting!C13+TUM_db1_S3_Util!N4*Weighting!C14+TUM_db1_S3_Util!O4*Weighting!C15+TUM_db1_S3_Util!P4*Weighting!C16+TUM_db1_S3_Util!Q4*Weighting!C17</f>
        <v>0</v>
      </c>
      <c r="D4" s="6">
        <f ca="1">+TUM_db1_S3_Util!B4*Weighting!D2+TUM_db1_S3_Util!C4*Weighting!D3+TUM_db1_S3_Util!D4*Weighting!D4+TUM_db1_S3_Util!E4*Weighting!D5+TUM_db1_S3_Util!F4*Weighting!D6+TUM_db1_S3_Util!G4*Weighting!D7+TUM_db1_S3_Util!H4*Weighting!D8+TUM_db1_S3_Util!I4*Weighting!D9+TUM_db1_S3_Util!J4*Weighting!D10+TUM_db1_S3_Util!K4*Weighting!D11+TUM_db1_S3_Util!L4*Weighting!D12+TUM_db1_S3_Util!M4*Weighting!D13+TUM_db1_S3_Util!N4*Weighting!D14+TUM_db1_S3_Util!O4*Weighting!D15+TUM_db1_S3_Util!P4*Weighting!D16+TUM_db1_S3_Util!Q4*Weighting!D17</f>
        <v>0</v>
      </c>
      <c r="E4" s="6">
        <f ca="1">+TUM_db1_S3_Util!B4*Weighting!E2+TUM_db1_S3_Util!C4*Weighting!E3+TUM_db1_S3_Util!D4*Weighting!E4+TUM_db1_S3_Util!E4*Weighting!E5+TUM_db1_S3_Util!F4*Weighting!E6+TUM_db1_S3_Util!G4*Weighting!E7+TUM_db1_S3_Util!H4*Weighting!E8+TUM_db1_S3_Util!I4*Weighting!E9+TUM_db1_S3_Util!J4*Weighting!E10+TUM_db1_S3_Util!K4*Weighting!E11+TUM_db1_S3_Util!L4*Weighting!E12+TUM_db1_S3_Util!M4*Weighting!E13+TUM_db1_S3_Util!N4*Weighting!E14+TUM_db1_S3_Util!O4*Weighting!E15+TUM_db1_S3_Util!P4*Weighting!E16+TUM_db1_S3_Util!Q4*Weighting!E17</f>
        <v>0</v>
      </c>
      <c r="F4" s="6">
        <f ca="1">+TUM_db1_S3_Util!B4*Weighting!F2+TUM_db1_S3_Util!C4*Weighting!F3+TUM_db1_S3_Util!D4*Weighting!F4+TUM_db1_S3_Util!E4*Weighting!F5+TUM_db1_S3_Util!F4*Weighting!F6+TUM_db1_S3_Util!G4*Weighting!F7+TUM_db1_S3_Util!H4*Weighting!F8+TUM_db1_S3_Util!I4*Weighting!F9+TUM_db1_S3_Util!J4*Weighting!F10+TUM_db1_S3_Util!K4*Weighting!F11+TUM_db1_S3_Util!L4*Weighting!F12+TUM_db1_S3_Util!M4*Weighting!F13+TUM_db1_S3_Util!N4*Weighting!F14+TUM_db1_S3_Util!O4*Weighting!F15+TUM_db1_S3_Util!P4*Weighting!F16+TUM_db1_S3_Util!Q4*Weighting!F17</f>
        <v>0</v>
      </c>
      <c r="G4" s="6">
        <f>+TUM_db1_S3_Util!B4*Weighting!G2+TUM_db1_S3_Util!C4*Weighting!G3+TUM_db1_S3_Util!D4*Weighting!G4+TUM_db1_S3_Util!E4*Weighting!G5+TUM_db1_S3_Util!F4*Weighting!G6+TUM_db1_S3_Util!G4*Weighting!G7+TUM_db1_S3_Util!H4*Weighting!G8+TUM_db1_S3_Util!I4*Weighting!G9+TUM_db1_S3_Util!J4*Weighting!G10+TUM_db1_S3_Util!K4*Weighting!G11+TUM_db1_S3_Util!L4*Weighting!G12+TUM_db1_S3_Util!M4*Weighting!G13+TUM_db1_S3_Util!N4*Weighting!G14+TUM_db1_S3_Util!O4*Weighting!G15+TUM_db1_S3_Util!P4*Weighting!G16+TUM_db1_S3_Util!Q4*Weighting!G17</f>
        <v>0</v>
      </c>
      <c r="H4" s="6">
        <f>+TUM_db1_S3_Util!B4*Weighting!H2+TUM_db1_S3_Util!C4*Weighting!H3+TUM_db1_S3_Util!D4*Weighting!H4+TUM_db1_S3_Util!E4*Weighting!H5+TUM_db1_S3_Util!F4*Weighting!H6+TUM_db1_S3_Util!G4*Weighting!H7+TUM_db1_S3_Util!H4*Weighting!H8+TUM_db1_S3_Util!I4*Weighting!H9+TUM_db1_S3_Util!J4*Weighting!H10+TUM_db1_S3_Util!K4*Weighting!H11+TUM_db1_S3_Util!L4*Weighting!H12+TUM_db1_S3_Util!M4*Weighting!H13+TUM_db1_S3_Util!N4*Weighting!H14+TUM_db1_S3_Util!O4*Weighting!H15+TUM_db1_S3_Util!P4*Weighting!H16+TUM_db1_S3_Util!Q4*Weighting!H17</f>
        <v>0</v>
      </c>
      <c r="I4" s="6">
        <f>+TUM_db1_S3_Util!B4*Weighting!I2+TUM_db1_S3_Util!C4*Weighting!I3+TUM_db1_S3_Util!D4*Weighting!I4+TUM_db1_S3_Util!E4*Weighting!I5+TUM_db1_S3_Util!F4*Weighting!I6+TUM_db1_S3_Util!G4*Weighting!I7+TUM_db1_S3_Util!H4*Weighting!I8+TUM_db1_S3_Util!I4*Weighting!I9+TUM_db1_S3_Util!J4*Weighting!I10+TUM_db1_S3_Util!K4*Weighting!I11+TUM_db1_S3_Util!L4*Weighting!I12+TUM_db1_S3_Util!M4*Weighting!I13+TUM_db1_S3_Util!N4*Weighting!I14+TUM_db1_S3_Util!O4*Weighting!I15+TUM_db1_S3_Util!P4*Weighting!I16+TUM_db1_S3_Util!Q4*Weighting!I17</f>
        <v>0</v>
      </c>
      <c r="J4" s="6">
        <f>+TUM_db1_S3_Util!B4*Weighting!J2+TUM_db1_S3_Util!C4*Weighting!J3+TUM_db1_S3_Util!D4*Weighting!J4+TUM_db1_S3_Util!E4*Weighting!J5+TUM_db1_S3_Util!F4*Weighting!J6+TUM_db1_S3_Util!G4*Weighting!J7+TUM_db1_S3_Util!H4*Weighting!J8+TUM_db1_S3_Util!I4*Weighting!J9+TUM_db1_S3_Util!J4*Weighting!J10+TUM_db1_S3_Util!K4*Weighting!J11+TUM_db1_S3_Util!L4*Weighting!J12+TUM_db1_S3_Util!M4*Weighting!J13+TUM_db1_S3_Util!N4*Weighting!J14+TUM_db1_S3_Util!O4*Weighting!J15+TUM_db1_S3_Util!P4*Weighting!J16+TUM_db1_S3_Util!Q4*Weighting!J17</f>
        <v>0</v>
      </c>
      <c r="K4" s="6">
        <f>+TUM_db1_S3_Util!B4*Weighting!K2+TUM_db1_S3_Util!C4*Weighting!K3+TUM_db1_S3_Util!D4*Weighting!K4+TUM_db1_S3_Util!E4*Weighting!K5+TUM_db1_S3_Util!F4*Weighting!K6+TUM_db1_S3_Util!G4*Weighting!K7+TUM_db1_S3_Util!H4*Weighting!K8+TUM_db1_S3_Util!I4*Weighting!K9+TUM_db1_S3_Util!J4*Weighting!K10+TUM_db1_S3_Util!K4*Weighting!K11+TUM_db1_S3_Util!L4*Weighting!K12+TUM_db1_S3_Util!M4*Weighting!K13+TUM_db1_S3_Util!N4*Weighting!K14+TUM_db1_S3_Util!O4*Weighting!K15+TUM_db1_S3_Util!P4*Weighting!K16+TUM_db1_S3_Util!Q4*Weighting!K17</f>
        <v>0</v>
      </c>
      <c r="L4" s="6">
        <f>+TUM_db1_S3_Util!B4*Weighting!L2+TUM_db1_S3_Util!C4*Weighting!L3+TUM_db1_S3_Util!D4*Weighting!L4+TUM_db1_S3_Util!E4*Weighting!L5+TUM_db1_S3_Util!F4*Weighting!L6+TUM_db1_S3_Util!G4*Weighting!L7+TUM_db1_S3_Util!H4*Weighting!L8+TUM_db1_S3_Util!I4*Weighting!L9+TUM_db1_S3_Util!J4*Weighting!L10+TUM_db1_S3_Util!K4*Weighting!L11+TUM_db1_S3_Util!L4*Weighting!L12+TUM_db1_S3_Util!M4*Weighting!L13+TUM_db1_S3_Util!N4*Weighting!L14+TUM_db1_S3_Util!O4*Weighting!L15+TUM_db1_S3_Util!P4*Weighting!L16+TUM_db1_S3_Util!Q4*Weighting!L17</f>
        <v>0</v>
      </c>
      <c r="M4" s="6">
        <f>+TUM_db1_S3_Util!B4*Weighting!M2+TUM_db1_S3_Util!C4*Weighting!M3+TUM_db1_S3_Util!D4*Weighting!M4+TUM_db1_S3_Util!E4*Weighting!M5+TUM_db1_S3_Util!F4*Weighting!M6+TUM_db1_S3_Util!G4*Weighting!M7+TUM_db1_S3_Util!H4*Weighting!M8+TUM_db1_S3_Util!I4*Weighting!M9+TUM_db1_S3_Util!J4*Weighting!M10+TUM_db1_S3_Util!K4*Weighting!M11+TUM_db1_S3_Util!L4*Weighting!M12+TUM_db1_S3_Util!M4*Weighting!M13+TUM_db1_S3_Util!N4*Weighting!M14+TUM_db1_S3_Util!O4*Weighting!M15+TUM_db1_S3_Util!P4*Weighting!M16+TUM_db1_S3_Util!Q4*Weighting!M17</f>
        <v>0</v>
      </c>
      <c r="N4" s="6">
        <f>+TUM_db1_S3_Util!B4*Weighting!N2+TUM_db1_S3_Util!C4*Weighting!N3+TUM_db1_S3_Util!D4*Weighting!N4+TUM_db1_S3_Util!E4*Weighting!N5+TUM_db1_S3_Util!F4*Weighting!N6+TUM_db1_S3_Util!G4*Weighting!N7+TUM_db1_S3_Util!H4*Weighting!N8+TUM_db1_S3_Util!I4*Weighting!N9+TUM_db1_S3_Util!J4*Weighting!N10+TUM_db1_S3_Util!K4*Weighting!N11+TUM_db1_S3_Util!L4*Weighting!N12+TUM_db1_S3_Util!M4*Weighting!N13+TUM_db1_S3_Util!N4*Weighting!N14+TUM_db1_S3_Util!O4*Weighting!N15+TUM_db1_S3_Util!P4*Weighting!N16+TUM_db1_S3_Util!Q4*Weighting!N17</f>
        <v>0</v>
      </c>
      <c r="O4" s="6">
        <f>+TUM_db1_S3_Util!B4*Weighting!O2+TUM_db1_S3_Util!C4*Weighting!O3+TUM_db1_S3_Util!D4*Weighting!O4+TUM_db1_S3_Util!E4*Weighting!O5+TUM_db1_S3_Util!F4*Weighting!O6+TUM_db1_S3_Util!G4*Weighting!O7+TUM_db1_S3_Util!H4*Weighting!O8+TUM_db1_S3_Util!I4*Weighting!O9+TUM_db1_S3_Util!J4*Weighting!O10+TUM_db1_S3_Util!K4*Weighting!O11+TUM_db1_S3_Util!L4*Weighting!O12+TUM_db1_S3_Util!M4*Weighting!O13+TUM_db1_S3_Util!N4*Weighting!O14+TUM_db1_S3_Util!O4*Weighting!O15+TUM_db1_S3_Util!P4*Weighting!O16+TUM_db1_S3_Util!Q4*Weighting!O17</f>
        <v>0</v>
      </c>
      <c r="P4" s="6">
        <f>+TUM_db1_S3_Util!B4*Weighting!P2+TUM_db1_S3_Util!C4*Weighting!P3+TUM_db1_S3_Util!D4*Weighting!P4+TUM_db1_S3_Util!E4*Weighting!P5+TUM_db1_S3_Util!F4*Weighting!P6+TUM_db1_S3_Util!G4*Weighting!P7+TUM_db1_S3_Util!H4*Weighting!P8+TUM_db1_S3_Util!I4*Weighting!P9+TUM_db1_S3_Util!J4*Weighting!P10+TUM_db1_S3_Util!K4*Weighting!P11+TUM_db1_S3_Util!L4*Weighting!P12+TUM_db1_S3_Util!M4*Weighting!P13+TUM_db1_S3_Util!N4*Weighting!P14+TUM_db1_S3_Util!O4*Weighting!P15+TUM_db1_S3_Util!P4*Weighting!P16+TUM_db1_S3_Util!Q4*Weighting!P17</f>
        <v>0</v>
      </c>
      <c r="Q4" s="6">
        <f>+TUM_db1_S3_Util!B4*Weighting!Q2+TUM_db1_S3_Util!C4*Weighting!Q3+TUM_db1_S3_Util!D4*Weighting!Q4+TUM_db1_S3_Util!E4*Weighting!Q5+TUM_db1_S3_Util!F4*Weighting!Q6+TUM_db1_S3_Util!G4*Weighting!Q7+TUM_db1_S3_Util!H4*Weighting!Q8+TUM_db1_S3_Util!I4*Weighting!Q9+TUM_db1_S3_Util!J4*Weighting!Q10+TUM_db1_S3_Util!K4*Weighting!Q11+TUM_db1_S3_Util!L4*Weighting!Q12+TUM_db1_S3_Util!M4*Weighting!Q13+TUM_db1_S3_Util!N4*Weighting!Q14+TUM_db1_S3_Util!O4*Weighting!Q15+TUM_db1_S3_Util!P4*Weighting!Q16+TUM_db1_S3_Util!Q4*Weighting!Q17</f>
        <v>0</v>
      </c>
      <c r="R4" s="6">
        <f>+TUM_db1_S3_Util!B4*Weighting!R2+TUM_db1_S3_Util!C4*Weighting!R3+TUM_db1_S3_Util!D4*Weighting!R4+TUM_db1_S3_Util!E4*Weighting!R5+TUM_db1_S3_Util!F4*Weighting!R6+TUM_db1_S3_Util!G4*Weighting!R7+TUM_db1_S3_Util!H4*Weighting!R8+TUM_db1_S3_Util!I4*Weighting!R9+TUM_db1_S3_Util!J4*Weighting!R10+TUM_db1_S3_Util!K4*Weighting!R11+TUM_db1_S3_Util!L4*Weighting!R12+TUM_db1_S3_Util!M4*Weighting!R13+TUM_db1_S3_Util!N4*Weighting!R14+TUM_db1_S3_Util!O4*Weighting!R15+TUM_db1_S3_Util!P4*Weighting!R16+TUM_db1_S3_Util!Q4*Weighting!R17</f>
        <v>0</v>
      </c>
      <c r="S4" s="6">
        <f>+TUM_db1_S3_Util!B4*Weighting!S2+TUM_db1_S3_Util!C4*Weighting!S3+TUM_db1_S3_Util!D4*Weighting!S4+TUM_db1_S3_Util!E4*Weighting!S5+TUM_db1_S3_Util!F4*Weighting!S6+TUM_db1_S3_Util!G4*Weighting!S7+TUM_db1_S3_Util!H4*Weighting!S8+TUM_db1_S3_Util!I4*Weighting!S9+TUM_db1_S3_Util!J4*Weighting!S10+TUM_db1_S3_Util!K4*Weighting!S11+TUM_db1_S3_Util!L4*Weighting!S12+TUM_db1_S3_Util!M4*Weighting!S13+TUM_db1_S3_Util!N4*Weighting!S14+TUM_db1_S3_Util!O4*Weighting!S15+TUM_db1_S3_Util!P4*Weighting!S16+TUM_db1_S3_Util!Q4*Weighting!S17</f>
        <v>0</v>
      </c>
      <c r="T4" s="6">
        <f>+TUM_db1_S3_Util!B4*Weighting!T2+TUM_db1_S3_Util!C4*Weighting!T3+TUM_db1_S3_Util!D4*Weighting!T4+TUM_db1_S3_Util!E4*Weighting!T5+TUM_db1_S3_Util!F4*Weighting!T6+TUM_db1_S3_Util!G4*Weighting!T7+TUM_db1_S3_Util!H4*Weighting!T8+TUM_db1_S3_Util!I4*Weighting!T9+TUM_db1_S3_Util!J4*Weighting!T10+TUM_db1_S3_Util!K4*Weighting!T11+TUM_db1_S3_Util!L4*Weighting!T12+TUM_db1_S3_Util!M4*Weighting!T13+TUM_db1_S3_Util!N4*Weighting!T14+TUM_db1_S3_Util!O4*Weighting!T15+TUM_db1_S3_Util!P4*Weighting!T16+TUM_db1_S3_Util!Q4*Weighting!T17</f>
        <v>0</v>
      </c>
      <c r="U4" s="6">
        <f>+TUM_db1_S3_Util!B4*Weighting!U2+TUM_db1_S3_Util!C4*Weighting!U3+TUM_db1_S3_Util!D4*Weighting!U4+TUM_db1_S3_Util!E4*Weighting!U5+TUM_db1_S3_Util!F4*Weighting!U6+TUM_db1_S3_Util!G4*Weighting!U7+TUM_db1_S3_Util!H4*Weighting!U8+TUM_db1_S3_Util!I4*Weighting!U9+TUM_db1_S3_Util!J4*Weighting!U10+TUM_db1_S3_Util!K4*Weighting!U11+TUM_db1_S3_Util!L4*Weighting!U12+TUM_db1_S3_Util!M4*Weighting!U13+TUM_db1_S3_Util!N4*Weighting!U14+TUM_db1_S3_Util!O4*Weighting!U15+TUM_db1_S3_Util!P4*Weighting!U16+TUM_db1_S3_Util!Q4*Weighting!U17</f>
        <v>0</v>
      </c>
      <c r="V4" s="6">
        <f>+TUM_db1_S3_Util!B4*Weighting!V2+TUM_db1_S3_Util!C4*Weighting!V3+TUM_db1_S3_Util!D4*Weighting!V4+TUM_db1_S3_Util!E4*Weighting!V5+TUM_db1_S3_Util!F4*Weighting!V6+TUM_db1_S3_Util!G4*Weighting!V7+TUM_db1_S3_Util!H4*Weighting!V8+TUM_db1_S3_Util!I4*Weighting!V9+TUM_db1_S3_Util!J4*Weighting!V10+TUM_db1_S3_Util!K4*Weighting!V11+TUM_db1_S3_Util!L4*Weighting!V12+TUM_db1_S3_Util!M4*Weighting!V13+TUM_db1_S3_Util!N4*Weighting!V14+TUM_db1_S3_Util!O4*Weighting!V15+TUM_db1_S3_Util!P4*Weighting!V16+TUM_db1_S3_Util!Q4*Weighting!V17</f>
        <v>0</v>
      </c>
      <c r="W4" s="6">
        <f>+TUM_db1_S3_Util!B4*Weighting!W2+TUM_db1_S3_Util!C4*Weighting!W3+TUM_db1_S3_Util!D4*Weighting!W4+TUM_db1_S3_Util!E4*Weighting!W5+TUM_db1_S3_Util!F4*Weighting!W6+TUM_db1_S3_Util!G4*Weighting!W7+TUM_db1_S3_Util!H4*Weighting!W8+TUM_db1_S3_Util!I4*Weighting!W9+TUM_db1_S3_Util!J4*Weighting!W10+TUM_db1_S3_Util!K4*Weighting!W11+TUM_db1_S3_Util!L4*Weighting!W12+TUM_db1_S3_Util!M4*Weighting!W13+TUM_db1_S3_Util!N4*Weighting!W14+TUM_db1_S3_Util!O4*Weighting!W15+TUM_db1_S3_Util!P4*Weighting!W16+TUM_db1_S3_Util!Q4*Weighting!W17</f>
        <v>0</v>
      </c>
      <c r="X4" s="6">
        <f>+TUM_db1_S3_Util!B4*Weighting!X2+TUM_db1_S3_Util!C4*Weighting!X3+TUM_db1_S3_Util!D4*Weighting!X4+TUM_db1_S3_Util!E4*Weighting!X5+TUM_db1_S3_Util!F4*Weighting!X6+TUM_db1_S3_Util!G4*Weighting!X7+TUM_db1_S3_Util!H4*Weighting!X8+TUM_db1_S3_Util!I4*Weighting!X9+TUM_db1_S3_Util!J4*Weighting!X10+TUM_db1_S3_Util!K4*Weighting!X11+TUM_db1_S3_Util!L4*Weighting!X12+TUM_db1_S3_Util!M4*Weighting!X13+TUM_db1_S3_Util!N4*Weighting!X14+TUM_db1_S3_Util!O4*Weighting!X15+TUM_db1_S3_Util!P4*Weighting!X16+TUM_db1_S3_Util!Q4*Weighting!X17</f>
        <v>0</v>
      </c>
      <c r="Y4" s="6">
        <f>+TUM_db1_S3_Util!B4*Weighting!Y2+TUM_db1_S3_Util!C4*Weighting!Y3+TUM_db1_S3_Util!D4*Weighting!Y4+TUM_db1_S3_Util!E4*Weighting!Y5+TUM_db1_S3_Util!F4*Weighting!Y6+TUM_db1_S3_Util!G4*Weighting!Y7+TUM_db1_S3_Util!H4*Weighting!Y8+TUM_db1_S3_Util!I4*Weighting!Y9+TUM_db1_S3_Util!J4*Weighting!Y10+TUM_db1_S3_Util!K4*Weighting!Y11+TUM_db1_S3_Util!L4*Weighting!Y12+TUM_db1_S3_Util!M4*Weighting!Y13+TUM_db1_S3_Util!N4*Weighting!Y14+TUM_db1_S3_Util!O4*Weighting!Y15+TUM_db1_S3_Util!P4*Weighting!Y16+TUM_db1_S3_Util!Q4*Weighting!Y17</f>
        <v>0</v>
      </c>
      <c r="Z4" s="6">
        <f>+TUM_db1_S3_Util!B4*Weighting!Z2+TUM_db1_S3_Util!C4*Weighting!Z3+TUM_db1_S3_Util!D4*Weighting!Z4+TUM_db1_S3_Util!E4*Weighting!Z5+TUM_db1_S3_Util!F4*Weighting!Z6+TUM_db1_S3_Util!G4*Weighting!Z7+TUM_db1_S3_Util!H4*Weighting!Z8+TUM_db1_S3_Util!I4*Weighting!Z9+TUM_db1_S3_Util!J4*Weighting!Z10+TUM_db1_S3_Util!K4*Weighting!Z11+TUM_db1_S3_Util!L4*Weighting!Z12+TUM_db1_S3_Util!M4*Weighting!Z13+TUM_db1_S3_Util!N4*Weighting!Z14+TUM_db1_S3_Util!O4*Weighting!Z15+TUM_db1_S3_Util!P4*Weighting!Z16+TUM_db1_S3_Util!Q4*Weighting!Z17</f>
        <v>0</v>
      </c>
      <c r="AA4" s="6">
        <f>+TUM_db1_S3_Util!B4*Weighting!AA2+TUM_db1_S3_Util!C4*Weighting!AA3+TUM_db1_S3_Util!D4*Weighting!AA4+TUM_db1_S3_Util!E4*Weighting!AA5+TUM_db1_S3_Util!F4*Weighting!AA6+TUM_db1_S3_Util!G4*Weighting!AA7+TUM_db1_S3_Util!H4*Weighting!AA8+TUM_db1_S3_Util!I4*Weighting!AA9+TUM_db1_S3_Util!J4*Weighting!AA10+TUM_db1_S3_Util!K4*Weighting!AA11+TUM_db1_S3_Util!L4*Weighting!AA12+TUM_db1_S3_Util!M4*Weighting!AA13+TUM_db1_S3_Util!N4*Weighting!AA14+TUM_db1_S3_Util!O4*Weighting!AA15+TUM_db1_S3_Util!P4*Weighting!AA16+TUM_db1_S3_Util!Q4*Weighting!AA17</f>
        <v>0</v>
      </c>
    </row>
    <row r="5" spans="1:27" x14ac:dyDescent="0.35">
      <c r="A5" s="5" t="s">
        <v>4</v>
      </c>
      <c r="B5" s="6">
        <f ca="1">+TUM_db1_S3_Util!B5*Weighting!B2+TUM_db1_S3_Util!C5*Weighting!B3+TUM_db1_S3_Util!D5*Weighting!B4+TUM_db1_S3_Util!E5*Weighting!B5+TUM_db1_S3_Util!F5*Weighting!B6+TUM_db1_S3_Util!G5*Weighting!B7+TUM_db1_S3_Util!H5*Weighting!B8+TUM_db1_S3_Util!I5*Weighting!B9+TUM_db1_S3_Util!J5*Weighting!B10+TUM_db1_S3_Util!K5*Weighting!B11+TUM_db1_S3_Util!L5*Weighting!B12+TUM_db1_S3_Util!M5*Weighting!B13+TUM_db1_S3_Util!N5*Weighting!B14+TUM_db1_S3_Util!O5*Weighting!B15+TUM_db1_S3_Util!P5*Weighting!B16+TUM_db1_S3_Util!Q5*Weighting!B17</f>
        <v>0</v>
      </c>
      <c r="C5" s="6">
        <f ca="1">+TUM_db1_S3_Util!B5*Weighting!C2+TUM_db1_S3_Util!C5*Weighting!C3+TUM_db1_S3_Util!D5*Weighting!C4+TUM_db1_S3_Util!E5*Weighting!C5+TUM_db1_S3_Util!F5*Weighting!C6+TUM_db1_S3_Util!G5*Weighting!C7+TUM_db1_S3_Util!H5*Weighting!C8+TUM_db1_S3_Util!I5*Weighting!C9+TUM_db1_S3_Util!J5*Weighting!C10+TUM_db1_S3_Util!K5*Weighting!C11+TUM_db1_S3_Util!L5*Weighting!C12+TUM_db1_S3_Util!M5*Weighting!C13+TUM_db1_S3_Util!N5*Weighting!C14+TUM_db1_S3_Util!O5*Weighting!C15+TUM_db1_S3_Util!P5*Weighting!C16+TUM_db1_S3_Util!Q5*Weighting!C17</f>
        <v>0</v>
      </c>
      <c r="D5" s="6">
        <f ca="1">+TUM_db1_S3_Util!B5*Weighting!D2+TUM_db1_S3_Util!C5*Weighting!D3+TUM_db1_S3_Util!D5*Weighting!D4+TUM_db1_S3_Util!E5*Weighting!D5+TUM_db1_S3_Util!F5*Weighting!D6+TUM_db1_S3_Util!G5*Weighting!D7+TUM_db1_S3_Util!H5*Weighting!D8+TUM_db1_S3_Util!I5*Weighting!D9+TUM_db1_S3_Util!J5*Weighting!D10+TUM_db1_S3_Util!K5*Weighting!D11+TUM_db1_S3_Util!L5*Weighting!D12+TUM_db1_S3_Util!M5*Weighting!D13+TUM_db1_S3_Util!N5*Weighting!D14+TUM_db1_S3_Util!O5*Weighting!D15+TUM_db1_S3_Util!P5*Weighting!D16+TUM_db1_S3_Util!Q5*Weighting!D17</f>
        <v>0</v>
      </c>
      <c r="E5" s="6">
        <f ca="1">+TUM_db1_S3_Util!B5*Weighting!E2+TUM_db1_S3_Util!C5*Weighting!E3+TUM_db1_S3_Util!D5*Weighting!E4+TUM_db1_S3_Util!E5*Weighting!E5+TUM_db1_S3_Util!F5*Weighting!E6+TUM_db1_S3_Util!G5*Weighting!E7+TUM_db1_S3_Util!H5*Weighting!E8+TUM_db1_S3_Util!I5*Weighting!E9+TUM_db1_S3_Util!J5*Weighting!E10+TUM_db1_S3_Util!K5*Weighting!E11+TUM_db1_S3_Util!L5*Weighting!E12+TUM_db1_S3_Util!M5*Weighting!E13+TUM_db1_S3_Util!N5*Weighting!E14+TUM_db1_S3_Util!O5*Weighting!E15+TUM_db1_S3_Util!P5*Weighting!E16+TUM_db1_S3_Util!Q5*Weighting!E17</f>
        <v>0</v>
      </c>
      <c r="F5" s="6">
        <f ca="1">+TUM_db1_S3_Util!B5*Weighting!F2+TUM_db1_S3_Util!C5*Weighting!F3+TUM_db1_S3_Util!D5*Weighting!F4+TUM_db1_S3_Util!E5*Weighting!F5+TUM_db1_S3_Util!F5*Weighting!F6+TUM_db1_S3_Util!G5*Weighting!F7+TUM_db1_S3_Util!H5*Weighting!F8+TUM_db1_S3_Util!I5*Weighting!F9+TUM_db1_S3_Util!J5*Weighting!F10+TUM_db1_S3_Util!K5*Weighting!F11+TUM_db1_S3_Util!L5*Weighting!F12+TUM_db1_S3_Util!M5*Weighting!F13+TUM_db1_S3_Util!N5*Weighting!F14+TUM_db1_S3_Util!O5*Weighting!F15+TUM_db1_S3_Util!P5*Weighting!F16+TUM_db1_S3_Util!Q5*Weighting!F17</f>
        <v>0</v>
      </c>
      <c r="G5" s="6">
        <f>+TUM_db1_S3_Util!B5*Weighting!G2+TUM_db1_S3_Util!C5*Weighting!G3+TUM_db1_S3_Util!D5*Weighting!G4+TUM_db1_S3_Util!E5*Weighting!G5+TUM_db1_S3_Util!F5*Weighting!G6+TUM_db1_S3_Util!G5*Weighting!G7+TUM_db1_S3_Util!H5*Weighting!G8+TUM_db1_S3_Util!I5*Weighting!G9+TUM_db1_S3_Util!J5*Weighting!G10+TUM_db1_S3_Util!K5*Weighting!G11+TUM_db1_S3_Util!L5*Weighting!G12+TUM_db1_S3_Util!M5*Weighting!G13+TUM_db1_S3_Util!N5*Weighting!G14+TUM_db1_S3_Util!O5*Weighting!G15+TUM_db1_S3_Util!P5*Weighting!G16+TUM_db1_S3_Util!Q5*Weighting!G17</f>
        <v>0</v>
      </c>
      <c r="H5" s="6">
        <f>+TUM_db1_S3_Util!B5*Weighting!H2+TUM_db1_S3_Util!C5*Weighting!H3+TUM_db1_S3_Util!D5*Weighting!H4+TUM_db1_S3_Util!E5*Weighting!H5+TUM_db1_S3_Util!F5*Weighting!H6+TUM_db1_S3_Util!G5*Weighting!H7+TUM_db1_S3_Util!H5*Weighting!H8+TUM_db1_S3_Util!I5*Weighting!H9+TUM_db1_S3_Util!J5*Weighting!H10+TUM_db1_S3_Util!K5*Weighting!H11+TUM_db1_S3_Util!L5*Weighting!H12+TUM_db1_S3_Util!M5*Weighting!H13+TUM_db1_S3_Util!N5*Weighting!H14+TUM_db1_S3_Util!O5*Weighting!H15+TUM_db1_S3_Util!P5*Weighting!H16+TUM_db1_S3_Util!Q5*Weighting!H17</f>
        <v>0</v>
      </c>
      <c r="I5" s="6">
        <f>+TUM_db1_S3_Util!B5*Weighting!I2+TUM_db1_S3_Util!C5*Weighting!I3+TUM_db1_S3_Util!D5*Weighting!I4+TUM_db1_S3_Util!E5*Weighting!I5+TUM_db1_S3_Util!F5*Weighting!I6+TUM_db1_S3_Util!G5*Weighting!I7+TUM_db1_S3_Util!H5*Weighting!I8+TUM_db1_S3_Util!I5*Weighting!I9+TUM_db1_S3_Util!J5*Weighting!I10+TUM_db1_S3_Util!K5*Weighting!I11+TUM_db1_S3_Util!L5*Weighting!I12+TUM_db1_S3_Util!M5*Weighting!I13+TUM_db1_S3_Util!N5*Weighting!I14+TUM_db1_S3_Util!O5*Weighting!I15+TUM_db1_S3_Util!P5*Weighting!I16+TUM_db1_S3_Util!Q5*Weighting!I17</f>
        <v>0</v>
      </c>
      <c r="J5" s="6">
        <f>+TUM_db1_S3_Util!B5*Weighting!J2+TUM_db1_S3_Util!C5*Weighting!J3+TUM_db1_S3_Util!D5*Weighting!J4+TUM_db1_S3_Util!E5*Weighting!J5+TUM_db1_S3_Util!F5*Weighting!J6+TUM_db1_S3_Util!G5*Weighting!J7+TUM_db1_S3_Util!H5*Weighting!J8+TUM_db1_S3_Util!I5*Weighting!J9+TUM_db1_S3_Util!J5*Weighting!J10+TUM_db1_S3_Util!K5*Weighting!J11+TUM_db1_S3_Util!L5*Weighting!J12+TUM_db1_S3_Util!M5*Weighting!J13+TUM_db1_S3_Util!N5*Weighting!J14+TUM_db1_S3_Util!O5*Weighting!J15+TUM_db1_S3_Util!P5*Weighting!J16+TUM_db1_S3_Util!Q5*Weighting!J17</f>
        <v>0</v>
      </c>
      <c r="K5" s="6">
        <f>+TUM_db1_S3_Util!B5*Weighting!K2+TUM_db1_S3_Util!C5*Weighting!K3+TUM_db1_S3_Util!D5*Weighting!K4+TUM_db1_S3_Util!E5*Weighting!K5+TUM_db1_S3_Util!F5*Weighting!K6+TUM_db1_S3_Util!G5*Weighting!K7+TUM_db1_S3_Util!H5*Weighting!K8+TUM_db1_S3_Util!I5*Weighting!K9+TUM_db1_S3_Util!J5*Weighting!K10+TUM_db1_S3_Util!K5*Weighting!K11+TUM_db1_S3_Util!L5*Weighting!K12+TUM_db1_S3_Util!M5*Weighting!K13+TUM_db1_S3_Util!N5*Weighting!K14+TUM_db1_S3_Util!O5*Weighting!K15+TUM_db1_S3_Util!P5*Weighting!K16+TUM_db1_S3_Util!Q5*Weighting!K17</f>
        <v>0</v>
      </c>
      <c r="L5" s="6">
        <f>+TUM_db1_S3_Util!B5*Weighting!L2+TUM_db1_S3_Util!C5*Weighting!L3+TUM_db1_S3_Util!D5*Weighting!L4+TUM_db1_S3_Util!E5*Weighting!L5+TUM_db1_S3_Util!F5*Weighting!L6+TUM_db1_S3_Util!G5*Weighting!L7+TUM_db1_S3_Util!H5*Weighting!L8+TUM_db1_S3_Util!I5*Weighting!L9+TUM_db1_S3_Util!J5*Weighting!L10+TUM_db1_S3_Util!K5*Weighting!L11+TUM_db1_S3_Util!L5*Weighting!L12+TUM_db1_S3_Util!M5*Weighting!L13+TUM_db1_S3_Util!N5*Weighting!L14+TUM_db1_S3_Util!O5*Weighting!L15+TUM_db1_S3_Util!P5*Weighting!L16+TUM_db1_S3_Util!Q5*Weighting!L17</f>
        <v>0</v>
      </c>
      <c r="M5" s="6">
        <f>+TUM_db1_S3_Util!B5*Weighting!M2+TUM_db1_S3_Util!C5*Weighting!M3+TUM_db1_S3_Util!D5*Weighting!M4+TUM_db1_S3_Util!E5*Weighting!M5+TUM_db1_S3_Util!F5*Weighting!M6+TUM_db1_S3_Util!G5*Weighting!M7+TUM_db1_S3_Util!H5*Weighting!M8+TUM_db1_S3_Util!I5*Weighting!M9+TUM_db1_S3_Util!J5*Weighting!M10+TUM_db1_S3_Util!K5*Weighting!M11+TUM_db1_S3_Util!L5*Weighting!M12+TUM_db1_S3_Util!M5*Weighting!M13+TUM_db1_S3_Util!N5*Weighting!M14+TUM_db1_S3_Util!O5*Weighting!M15+TUM_db1_S3_Util!P5*Weighting!M16+TUM_db1_S3_Util!Q5*Weighting!M17</f>
        <v>0</v>
      </c>
      <c r="N5" s="6">
        <f>+TUM_db1_S3_Util!B5*Weighting!N2+TUM_db1_S3_Util!C5*Weighting!N3+TUM_db1_S3_Util!D5*Weighting!N4+TUM_db1_S3_Util!E5*Weighting!N5+TUM_db1_S3_Util!F5*Weighting!N6+TUM_db1_S3_Util!G5*Weighting!N7+TUM_db1_S3_Util!H5*Weighting!N8+TUM_db1_S3_Util!I5*Weighting!N9+TUM_db1_S3_Util!J5*Weighting!N10+TUM_db1_S3_Util!K5*Weighting!N11+TUM_db1_S3_Util!L5*Weighting!N12+TUM_db1_S3_Util!M5*Weighting!N13+TUM_db1_S3_Util!N5*Weighting!N14+TUM_db1_S3_Util!O5*Weighting!N15+TUM_db1_S3_Util!P5*Weighting!N16+TUM_db1_S3_Util!Q5*Weighting!N17</f>
        <v>0</v>
      </c>
      <c r="O5" s="6">
        <f>+TUM_db1_S3_Util!B5*Weighting!O2+TUM_db1_S3_Util!C5*Weighting!O3+TUM_db1_S3_Util!D5*Weighting!O4+TUM_db1_S3_Util!E5*Weighting!O5+TUM_db1_S3_Util!F5*Weighting!O6+TUM_db1_S3_Util!G5*Weighting!O7+TUM_db1_S3_Util!H5*Weighting!O8+TUM_db1_S3_Util!I5*Weighting!O9+TUM_db1_S3_Util!J5*Weighting!O10+TUM_db1_S3_Util!K5*Weighting!O11+TUM_db1_S3_Util!L5*Weighting!O12+TUM_db1_S3_Util!M5*Weighting!O13+TUM_db1_S3_Util!N5*Weighting!O14+TUM_db1_S3_Util!O5*Weighting!O15+TUM_db1_S3_Util!P5*Weighting!O16+TUM_db1_S3_Util!Q5*Weighting!O17</f>
        <v>0</v>
      </c>
      <c r="P5" s="6">
        <f>+TUM_db1_S3_Util!B5*Weighting!P2+TUM_db1_S3_Util!C5*Weighting!P3+TUM_db1_S3_Util!D5*Weighting!P4+TUM_db1_S3_Util!E5*Weighting!P5+TUM_db1_S3_Util!F5*Weighting!P6+TUM_db1_S3_Util!G5*Weighting!P7+TUM_db1_S3_Util!H5*Weighting!P8+TUM_db1_S3_Util!I5*Weighting!P9+TUM_db1_S3_Util!J5*Weighting!P10+TUM_db1_S3_Util!K5*Weighting!P11+TUM_db1_S3_Util!L5*Weighting!P12+TUM_db1_S3_Util!M5*Weighting!P13+TUM_db1_S3_Util!N5*Weighting!P14+TUM_db1_S3_Util!O5*Weighting!P15+TUM_db1_S3_Util!P5*Weighting!P16+TUM_db1_S3_Util!Q5*Weighting!P17</f>
        <v>0</v>
      </c>
      <c r="Q5" s="6">
        <f>+TUM_db1_S3_Util!B5*Weighting!Q2+TUM_db1_S3_Util!C5*Weighting!Q3+TUM_db1_S3_Util!D5*Weighting!Q4+TUM_db1_S3_Util!E5*Weighting!Q5+TUM_db1_S3_Util!F5*Weighting!Q6+TUM_db1_S3_Util!G5*Weighting!Q7+TUM_db1_S3_Util!H5*Weighting!Q8+TUM_db1_S3_Util!I5*Weighting!Q9+TUM_db1_S3_Util!J5*Weighting!Q10+TUM_db1_S3_Util!K5*Weighting!Q11+TUM_db1_S3_Util!L5*Weighting!Q12+TUM_db1_S3_Util!M5*Weighting!Q13+TUM_db1_S3_Util!N5*Weighting!Q14+TUM_db1_S3_Util!O5*Weighting!Q15+TUM_db1_S3_Util!P5*Weighting!Q16+TUM_db1_S3_Util!Q5*Weighting!Q17</f>
        <v>0</v>
      </c>
      <c r="R5" s="6">
        <f>+TUM_db1_S3_Util!B5*Weighting!R2+TUM_db1_S3_Util!C5*Weighting!R3+TUM_db1_S3_Util!D5*Weighting!R4+TUM_db1_S3_Util!E5*Weighting!R5+TUM_db1_S3_Util!F5*Weighting!R6+TUM_db1_S3_Util!G5*Weighting!R7+TUM_db1_S3_Util!H5*Weighting!R8+TUM_db1_S3_Util!I5*Weighting!R9+TUM_db1_S3_Util!J5*Weighting!R10+TUM_db1_S3_Util!K5*Weighting!R11+TUM_db1_S3_Util!L5*Weighting!R12+TUM_db1_S3_Util!M5*Weighting!R13+TUM_db1_S3_Util!N5*Weighting!R14+TUM_db1_S3_Util!O5*Weighting!R15+TUM_db1_S3_Util!P5*Weighting!R16+TUM_db1_S3_Util!Q5*Weighting!R17</f>
        <v>0</v>
      </c>
      <c r="S5" s="6">
        <f>+TUM_db1_S3_Util!B5*Weighting!S2+TUM_db1_S3_Util!C5*Weighting!S3+TUM_db1_S3_Util!D5*Weighting!S4+TUM_db1_S3_Util!E5*Weighting!S5+TUM_db1_S3_Util!F5*Weighting!S6+TUM_db1_S3_Util!G5*Weighting!S7+TUM_db1_S3_Util!H5*Weighting!S8+TUM_db1_S3_Util!I5*Weighting!S9+TUM_db1_S3_Util!J5*Weighting!S10+TUM_db1_S3_Util!K5*Weighting!S11+TUM_db1_S3_Util!L5*Weighting!S12+TUM_db1_S3_Util!M5*Weighting!S13+TUM_db1_S3_Util!N5*Weighting!S14+TUM_db1_S3_Util!O5*Weighting!S15+TUM_db1_S3_Util!P5*Weighting!S16+TUM_db1_S3_Util!Q5*Weighting!S17</f>
        <v>0</v>
      </c>
      <c r="T5" s="6">
        <f>+TUM_db1_S3_Util!B5*Weighting!T2+TUM_db1_S3_Util!C5*Weighting!T3+TUM_db1_S3_Util!D5*Weighting!T4+TUM_db1_S3_Util!E5*Weighting!T5+TUM_db1_S3_Util!F5*Weighting!T6+TUM_db1_S3_Util!G5*Weighting!T7+TUM_db1_S3_Util!H5*Weighting!T8+TUM_db1_S3_Util!I5*Weighting!T9+TUM_db1_S3_Util!J5*Weighting!T10+TUM_db1_S3_Util!K5*Weighting!T11+TUM_db1_S3_Util!L5*Weighting!T12+TUM_db1_S3_Util!M5*Weighting!T13+TUM_db1_S3_Util!N5*Weighting!T14+TUM_db1_S3_Util!O5*Weighting!T15+TUM_db1_S3_Util!P5*Weighting!T16+TUM_db1_S3_Util!Q5*Weighting!T17</f>
        <v>0</v>
      </c>
      <c r="U5" s="6">
        <f>+TUM_db1_S3_Util!B5*Weighting!U2+TUM_db1_S3_Util!C5*Weighting!U3+TUM_db1_S3_Util!D5*Weighting!U4+TUM_db1_S3_Util!E5*Weighting!U5+TUM_db1_S3_Util!F5*Weighting!U6+TUM_db1_S3_Util!G5*Weighting!U7+TUM_db1_S3_Util!H5*Weighting!U8+TUM_db1_S3_Util!I5*Weighting!U9+TUM_db1_S3_Util!J5*Weighting!U10+TUM_db1_S3_Util!K5*Weighting!U11+TUM_db1_S3_Util!L5*Weighting!U12+TUM_db1_S3_Util!M5*Weighting!U13+TUM_db1_S3_Util!N5*Weighting!U14+TUM_db1_S3_Util!O5*Weighting!U15+TUM_db1_S3_Util!P5*Weighting!U16+TUM_db1_S3_Util!Q5*Weighting!U17</f>
        <v>0</v>
      </c>
      <c r="V5" s="6">
        <f>+TUM_db1_S3_Util!B5*Weighting!V2+TUM_db1_S3_Util!C5*Weighting!V3+TUM_db1_S3_Util!D5*Weighting!V4+TUM_db1_S3_Util!E5*Weighting!V5+TUM_db1_S3_Util!F5*Weighting!V6+TUM_db1_S3_Util!G5*Weighting!V7+TUM_db1_S3_Util!H5*Weighting!V8+TUM_db1_S3_Util!I5*Weighting!V9+TUM_db1_S3_Util!J5*Weighting!V10+TUM_db1_S3_Util!K5*Weighting!V11+TUM_db1_S3_Util!L5*Weighting!V12+TUM_db1_S3_Util!M5*Weighting!V13+TUM_db1_S3_Util!N5*Weighting!V14+TUM_db1_S3_Util!O5*Weighting!V15+TUM_db1_S3_Util!P5*Weighting!V16+TUM_db1_S3_Util!Q5*Weighting!V17</f>
        <v>0</v>
      </c>
      <c r="W5" s="6">
        <f>+TUM_db1_S3_Util!B5*Weighting!W2+TUM_db1_S3_Util!C5*Weighting!W3+TUM_db1_S3_Util!D5*Weighting!W4+TUM_db1_S3_Util!E5*Weighting!W5+TUM_db1_S3_Util!F5*Weighting!W6+TUM_db1_S3_Util!G5*Weighting!W7+TUM_db1_S3_Util!H5*Weighting!W8+TUM_db1_S3_Util!I5*Weighting!W9+TUM_db1_S3_Util!J5*Weighting!W10+TUM_db1_S3_Util!K5*Weighting!W11+TUM_db1_S3_Util!L5*Weighting!W12+TUM_db1_S3_Util!M5*Weighting!W13+TUM_db1_S3_Util!N5*Weighting!W14+TUM_db1_S3_Util!O5*Weighting!W15+TUM_db1_S3_Util!P5*Weighting!W16+TUM_db1_S3_Util!Q5*Weighting!W17</f>
        <v>0</v>
      </c>
      <c r="X5" s="6">
        <f>+TUM_db1_S3_Util!B5*Weighting!X2+TUM_db1_S3_Util!C5*Weighting!X3+TUM_db1_S3_Util!D5*Weighting!X4+TUM_db1_S3_Util!E5*Weighting!X5+TUM_db1_S3_Util!F5*Weighting!X6+TUM_db1_S3_Util!G5*Weighting!X7+TUM_db1_S3_Util!H5*Weighting!X8+TUM_db1_S3_Util!I5*Weighting!X9+TUM_db1_S3_Util!J5*Weighting!X10+TUM_db1_S3_Util!K5*Weighting!X11+TUM_db1_S3_Util!L5*Weighting!X12+TUM_db1_S3_Util!M5*Weighting!X13+TUM_db1_S3_Util!N5*Weighting!X14+TUM_db1_S3_Util!O5*Weighting!X15+TUM_db1_S3_Util!P5*Weighting!X16+TUM_db1_S3_Util!Q5*Weighting!X17</f>
        <v>0</v>
      </c>
      <c r="Y5" s="6">
        <f>+TUM_db1_S3_Util!B5*Weighting!Y2+TUM_db1_S3_Util!C5*Weighting!Y3+TUM_db1_S3_Util!D5*Weighting!Y4+TUM_db1_S3_Util!E5*Weighting!Y5+TUM_db1_S3_Util!F5*Weighting!Y6+TUM_db1_S3_Util!G5*Weighting!Y7+TUM_db1_S3_Util!H5*Weighting!Y8+TUM_db1_S3_Util!I5*Weighting!Y9+TUM_db1_S3_Util!J5*Weighting!Y10+TUM_db1_S3_Util!K5*Weighting!Y11+TUM_db1_S3_Util!L5*Weighting!Y12+TUM_db1_S3_Util!M5*Weighting!Y13+TUM_db1_S3_Util!N5*Weighting!Y14+TUM_db1_S3_Util!O5*Weighting!Y15+TUM_db1_S3_Util!P5*Weighting!Y16+TUM_db1_S3_Util!Q5*Weighting!Y17</f>
        <v>0</v>
      </c>
      <c r="Z5" s="6">
        <f>+TUM_db1_S3_Util!B5*Weighting!Z2+TUM_db1_S3_Util!C5*Weighting!Z3+TUM_db1_S3_Util!D5*Weighting!Z4+TUM_db1_S3_Util!E5*Weighting!Z5+TUM_db1_S3_Util!F5*Weighting!Z6+TUM_db1_S3_Util!G5*Weighting!Z7+TUM_db1_S3_Util!H5*Weighting!Z8+TUM_db1_S3_Util!I5*Weighting!Z9+TUM_db1_S3_Util!J5*Weighting!Z10+TUM_db1_S3_Util!K5*Weighting!Z11+TUM_db1_S3_Util!L5*Weighting!Z12+TUM_db1_S3_Util!M5*Weighting!Z13+TUM_db1_S3_Util!N5*Weighting!Z14+TUM_db1_S3_Util!O5*Weighting!Z15+TUM_db1_S3_Util!P5*Weighting!Z16+TUM_db1_S3_Util!Q5*Weighting!Z17</f>
        <v>0</v>
      </c>
      <c r="AA5" s="6">
        <f>+TUM_db1_S3_Util!B5*Weighting!AA2+TUM_db1_S3_Util!C5*Weighting!AA3+TUM_db1_S3_Util!D5*Weighting!AA4+TUM_db1_S3_Util!E5*Weighting!AA5+TUM_db1_S3_Util!F5*Weighting!AA6+TUM_db1_S3_Util!G5*Weighting!AA7+TUM_db1_S3_Util!H5*Weighting!AA8+TUM_db1_S3_Util!I5*Weighting!AA9+TUM_db1_S3_Util!J5*Weighting!AA10+TUM_db1_S3_Util!K5*Weighting!AA11+TUM_db1_S3_Util!L5*Weighting!AA12+TUM_db1_S3_Util!M5*Weighting!AA13+TUM_db1_S3_Util!N5*Weighting!AA14+TUM_db1_S3_Util!O5*Weighting!AA15+TUM_db1_S3_Util!P5*Weighting!AA16+TUM_db1_S3_Util!Q5*Weighting!AA17</f>
        <v>0</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511</v>
      </c>
      <c r="C1" s="5" t="s">
        <v>512</v>
      </c>
      <c r="D1" s="5" t="s">
        <v>513</v>
      </c>
      <c r="E1" s="5" t="s">
        <v>514</v>
      </c>
      <c r="F1" s="5" t="s">
        <v>515</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b1_S3_Mat!B2*Weighting!B2+TUM_db1_S3_Mat!C2*Weighting!B3+TUM_db1_S3_Mat!D2*Weighting!B4+TUM_db1_S3_Mat!E2*Weighting!B5+TUM_db1_S3_Mat!F2*Weighting!B6+TUM_db1_S3_Mat!G2*Weighting!B7+TUM_db1_S3_Mat!H2*Weighting!B8+TUM_db1_S3_Mat!I2*Weighting!B9+TUM_db1_S3_Mat!J2*Weighting!B10+TUM_db1_S3_Mat!K2*Weighting!B11+TUM_db1_S3_Mat!L2*Weighting!B12+TUM_db1_S3_Mat!M2*Weighting!B13+TUM_db1_S3_Mat!N2*Weighting!B14+TUM_db1_S3_Mat!O2*Weighting!B15+TUM_db1_S3_Mat!P2*Weighting!B16+TUM_db1_S3_Mat!Q2*Weighting!B17</f>
        <v>1.9253765378475187</v>
      </c>
      <c r="C2" s="6">
        <f ca="1">+TUM_db1_S3_Mat!B2*Weighting!C2+TUM_db1_S3_Mat!C2*Weighting!C3+TUM_db1_S3_Mat!D2*Weighting!C4+TUM_db1_S3_Mat!E2*Weighting!C5+TUM_db1_S3_Mat!F2*Weighting!C6+TUM_db1_S3_Mat!G2*Weighting!C7+TUM_db1_S3_Mat!H2*Weighting!C8+TUM_db1_S3_Mat!I2*Weighting!C9+TUM_db1_S3_Mat!J2*Weighting!C10+TUM_db1_S3_Mat!K2*Weighting!C11+TUM_db1_S3_Mat!L2*Weighting!C12+TUM_db1_S3_Mat!M2*Weighting!C13+TUM_db1_S3_Mat!N2*Weighting!C14+TUM_db1_S3_Mat!O2*Weighting!C15+TUM_db1_S3_Mat!P2*Weighting!C16+TUM_db1_S3_Mat!Q2*Weighting!C17</f>
        <v>1.3564599871368794</v>
      </c>
      <c r="D2" s="6">
        <f ca="1">+TUM_db1_S3_Mat!B2*Weighting!D2+TUM_db1_S3_Mat!C2*Weighting!D3+TUM_db1_S3_Mat!D2*Weighting!D4+TUM_db1_S3_Mat!E2*Weighting!D5+TUM_db1_S3_Mat!F2*Weighting!D6+TUM_db1_S3_Mat!G2*Weighting!D7+TUM_db1_S3_Mat!H2*Weighting!D8+TUM_db1_S3_Mat!I2*Weighting!D9+TUM_db1_S3_Mat!J2*Weighting!D10+TUM_db1_S3_Mat!K2*Weighting!D11+TUM_db1_S3_Mat!L2*Weighting!D12+TUM_db1_S3_Mat!M2*Weighting!D13+TUM_db1_S3_Mat!N2*Weighting!D14+TUM_db1_S3_Mat!O2*Weighting!D15+TUM_db1_S3_Mat!P2*Weighting!D16+TUM_db1_S3_Mat!Q2*Weighting!D17</f>
        <v>1.893070223734729</v>
      </c>
      <c r="E2" s="6">
        <f ca="1">+TUM_db1_S3_Mat!B2*Weighting!E2+TUM_db1_S3_Mat!C2*Weighting!E3+TUM_db1_S3_Mat!D2*Weighting!E4+TUM_db1_S3_Mat!E2*Weighting!E5+TUM_db1_S3_Mat!F2*Weighting!E6+TUM_db1_S3_Mat!G2*Weighting!E7+TUM_db1_S3_Mat!H2*Weighting!E8+TUM_db1_S3_Mat!I2*Weighting!E9+TUM_db1_S3_Mat!J2*Weighting!E10+TUM_db1_S3_Mat!K2*Weighting!E11+TUM_db1_S3_Mat!L2*Weighting!E12+TUM_db1_S3_Mat!M2*Weighting!E13+TUM_db1_S3_Mat!N2*Weighting!E14+TUM_db1_S3_Mat!O2*Weighting!E15+TUM_db1_S3_Mat!P2*Weighting!E16+TUM_db1_S3_Mat!Q2*Weighting!E17</f>
        <v>0.65807978221394903</v>
      </c>
      <c r="F2" s="6">
        <f ca="1">+TUM_db1_S3_Mat!B2*Weighting!F2+TUM_db1_S3_Mat!C2*Weighting!F3+TUM_db1_S3_Mat!D2*Weighting!F4+TUM_db1_S3_Mat!E2*Weighting!F5+TUM_db1_S3_Mat!F2*Weighting!F6+TUM_db1_S3_Mat!G2*Weighting!F7+TUM_db1_S3_Mat!H2*Weighting!F8+TUM_db1_S3_Mat!I2*Weighting!F9+TUM_db1_S3_Mat!J2*Weighting!F10+TUM_db1_S3_Mat!K2*Weighting!F11+TUM_db1_S3_Mat!L2*Weighting!F12+TUM_db1_S3_Mat!M2*Weighting!F13+TUM_db1_S3_Mat!N2*Weighting!F14+TUM_db1_S3_Mat!O2*Weighting!F15+TUM_db1_S3_Mat!P2*Weighting!F16+TUM_db1_S3_Mat!Q2*Weighting!F17</f>
        <v>1.6020428039595505</v>
      </c>
      <c r="G2" s="6">
        <f>+TUM_db1_S3_Mat!B2*Weighting!G2+TUM_db1_S3_Mat!C2*Weighting!G3+TUM_db1_S3_Mat!D2*Weighting!G4+TUM_db1_S3_Mat!E2*Weighting!G5+TUM_db1_S3_Mat!F2*Weighting!G6+TUM_db1_S3_Mat!G2*Weighting!G7+TUM_db1_S3_Mat!H2*Weighting!G8+TUM_db1_S3_Mat!I2*Weighting!G9+TUM_db1_S3_Mat!J2*Weighting!G10+TUM_db1_S3_Mat!K2*Weighting!G11+TUM_db1_S3_Mat!L2*Weighting!G12+TUM_db1_S3_Mat!M2*Weighting!G13+TUM_db1_S3_Mat!N2*Weighting!G14+TUM_db1_S3_Mat!O2*Weighting!G15+TUM_db1_S3_Mat!P2*Weighting!G16+TUM_db1_S3_Mat!Q2*Weighting!G17</f>
        <v>0.99671883221341284</v>
      </c>
      <c r="H2" s="6">
        <f>+TUM_db1_S3_Mat!B2*Weighting!H2+TUM_db1_S3_Mat!C2*Weighting!H3+TUM_db1_S3_Mat!D2*Weighting!H4+TUM_db1_S3_Mat!E2*Weighting!H5+TUM_db1_S3_Mat!F2*Weighting!H6+TUM_db1_S3_Mat!G2*Weighting!H7+TUM_db1_S3_Mat!H2*Weighting!H8+TUM_db1_S3_Mat!I2*Weighting!H9+TUM_db1_S3_Mat!J2*Weighting!H10+TUM_db1_S3_Mat!K2*Weighting!H11+TUM_db1_S3_Mat!L2*Weighting!H12+TUM_db1_S3_Mat!M2*Weighting!H13+TUM_db1_S3_Mat!N2*Weighting!H14+TUM_db1_S3_Mat!O2*Weighting!H15+TUM_db1_S3_Mat!P2*Weighting!H16+TUM_db1_S3_Mat!Q2*Weighting!H17</f>
        <v>1.0116723525295857</v>
      </c>
      <c r="I2" s="6">
        <f>+TUM_db1_S3_Mat!B2*Weighting!I2+TUM_db1_S3_Mat!C2*Weighting!I3+TUM_db1_S3_Mat!D2*Weighting!I4+TUM_db1_S3_Mat!E2*Weighting!I5+TUM_db1_S3_Mat!F2*Weighting!I6+TUM_db1_S3_Mat!G2*Weighting!I7+TUM_db1_S3_Mat!H2*Weighting!I8+TUM_db1_S3_Mat!I2*Weighting!I9+TUM_db1_S3_Mat!J2*Weighting!I10+TUM_db1_S3_Mat!K2*Weighting!I11+TUM_db1_S3_Mat!L2*Weighting!I12+TUM_db1_S3_Mat!M2*Weighting!I13+TUM_db1_S3_Mat!N2*Weighting!I14+TUM_db1_S3_Mat!O2*Weighting!I15+TUM_db1_S3_Mat!P2*Weighting!I16+TUM_db1_S3_Mat!Q2*Weighting!I17</f>
        <v>0.98830514548457682</v>
      </c>
      <c r="J2" s="6">
        <f>+TUM_db1_S3_Mat!B2*Weighting!J2+TUM_db1_S3_Mat!C2*Weighting!J3+TUM_db1_S3_Mat!D2*Weighting!J4+TUM_db1_S3_Mat!E2*Weighting!J5+TUM_db1_S3_Mat!F2*Weighting!J6+TUM_db1_S3_Mat!G2*Weighting!J7+TUM_db1_S3_Mat!H2*Weighting!J8+TUM_db1_S3_Mat!I2*Weighting!J9+TUM_db1_S3_Mat!J2*Weighting!J10+TUM_db1_S3_Mat!K2*Weighting!J11+TUM_db1_S3_Mat!L2*Weighting!J12+TUM_db1_S3_Mat!M2*Weighting!J13+TUM_db1_S3_Mat!N2*Weighting!J14+TUM_db1_S3_Mat!O2*Weighting!J15+TUM_db1_S3_Mat!P2*Weighting!J16+TUM_db1_S3_Mat!Q2*Weighting!J17</f>
        <v>0.62291356936631925</v>
      </c>
      <c r="K2" s="6">
        <f>+TUM_db1_S3_Mat!B2*Weighting!K2+TUM_db1_S3_Mat!C2*Weighting!K3+TUM_db1_S3_Mat!D2*Weighting!K4+TUM_db1_S3_Mat!E2*Weighting!K5+TUM_db1_S3_Mat!F2*Weighting!K6+TUM_db1_S3_Mat!G2*Weighting!K7+TUM_db1_S3_Mat!H2*Weighting!K8+TUM_db1_S3_Mat!I2*Weighting!K9+TUM_db1_S3_Mat!J2*Weighting!K10+TUM_db1_S3_Mat!K2*Weighting!K11+TUM_db1_S3_Mat!L2*Weighting!K12+TUM_db1_S3_Mat!M2*Weighting!K13+TUM_db1_S3_Mat!N2*Weighting!K14+TUM_db1_S3_Mat!O2*Weighting!K15+TUM_db1_S3_Mat!P2*Weighting!K16+TUM_db1_S3_Mat!Q2*Weighting!K17</f>
        <v>0.91880517329951905</v>
      </c>
      <c r="L2" s="6">
        <f>+TUM_db1_S3_Mat!B2*Weighting!L2+TUM_db1_S3_Mat!C2*Weighting!L3+TUM_db1_S3_Mat!D2*Weighting!L4+TUM_db1_S3_Mat!E2*Weighting!L5+TUM_db1_S3_Mat!F2*Weighting!L6+TUM_db1_S3_Mat!G2*Weighting!L7+TUM_db1_S3_Mat!H2*Weighting!L8+TUM_db1_S3_Mat!I2*Weighting!L9+TUM_db1_S3_Mat!J2*Weighting!L10+TUM_db1_S3_Mat!K2*Weighting!L11+TUM_db1_S3_Mat!L2*Weighting!L12+TUM_db1_S3_Mat!M2*Weighting!L13+TUM_db1_S3_Mat!N2*Weighting!L14+TUM_db1_S3_Mat!O2*Weighting!L15+TUM_db1_S3_Mat!P2*Weighting!L16+TUM_db1_S3_Mat!Q2*Weighting!L17</f>
        <v>0.6380608781625754</v>
      </c>
      <c r="M2" s="6">
        <f>+TUM_db1_S3_Mat!B2*Weighting!M2+TUM_db1_S3_Mat!C2*Weighting!M3+TUM_db1_S3_Mat!D2*Weighting!M4+TUM_db1_S3_Mat!E2*Weighting!M5+TUM_db1_S3_Mat!F2*Weighting!M6+TUM_db1_S3_Mat!G2*Weighting!M7+TUM_db1_S3_Mat!H2*Weighting!M8+TUM_db1_S3_Mat!I2*Weighting!M9+TUM_db1_S3_Mat!J2*Weighting!M10+TUM_db1_S3_Mat!K2*Weighting!M11+TUM_db1_S3_Mat!L2*Weighting!M12+TUM_db1_S3_Mat!M2*Weighting!M13+TUM_db1_S3_Mat!N2*Weighting!M14+TUM_db1_S3_Mat!O2*Weighting!M15+TUM_db1_S3_Mat!P2*Weighting!M16+TUM_db1_S3_Mat!Q2*Weighting!M17</f>
        <v>0.26575915456085192</v>
      </c>
      <c r="N2" s="6">
        <f>+TUM_db1_S3_Mat!B2*Weighting!N2+TUM_db1_S3_Mat!C2*Weighting!N3+TUM_db1_S3_Mat!D2*Weighting!N4+TUM_db1_S3_Mat!E2*Weighting!N5+TUM_db1_S3_Mat!F2*Weighting!N6+TUM_db1_S3_Mat!G2*Weighting!N7+TUM_db1_S3_Mat!H2*Weighting!N8+TUM_db1_S3_Mat!I2*Weighting!N9+TUM_db1_S3_Mat!J2*Weighting!N10+TUM_db1_S3_Mat!K2*Weighting!N11+TUM_db1_S3_Mat!L2*Weighting!N12+TUM_db1_S3_Mat!M2*Weighting!N13+TUM_db1_S3_Mat!N2*Weighting!N14+TUM_db1_S3_Mat!O2*Weighting!N15+TUM_db1_S3_Mat!P2*Weighting!N16+TUM_db1_S3_Mat!Q2*Weighting!N17</f>
        <v>3.3938038531680736</v>
      </c>
      <c r="O2" s="6">
        <f>+TUM_db1_S3_Mat!B2*Weighting!O2+TUM_db1_S3_Mat!C2*Weighting!O3+TUM_db1_S3_Mat!D2*Weighting!O4+TUM_db1_S3_Mat!E2*Weighting!O5+TUM_db1_S3_Mat!F2*Weighting!O6+TUM_db1_S3_Mat!G2*Weighting!O7+TUM_db1_S3_Mat!H2*Weighting!O8+TUM_db1_S3_Mat!I2*Weighting!O9+TUM_db1_S3_Mat!J2*Weighting!O10+TUM_db1_S3_Mat!K2*Weighting!O11+TUM_db1_S3_Mat!L2*Weighting!O12+TUM_db1_S3_Mat!M2*Weighting!O13+TUM_db1_S3_Mat!N2*Weighting!O14+TUM_db1_S3_Mat!O2*Weighting!O15+TUM_db1_S3_Mat!P2*Weighting!O16+TUM_db1_S3_Mat!Q2*Weighting!O17</f>
        <v>0.8979732421541371</v>
      </c>
      <c r="P2" s="6">
        <f>+TUM_db1_S3_Mat!B2*Weighting!P2+TUM_db1_S3_Mat!C2*Weighting!P3+TUM_db1_S3_Mat!D2*Weighting!P4+TUM_db1_S3_Mat!E2*Weighting!P5+TUM_db1_S3_Mat!F2*Weighting!P6+TUM_db1_S3_Mat!G2*Weighting!P7+TUM_db1_S3_Mat!H2*Weighting!P8+TUM_db1_S3_Mat!I2*Weighting!P9+TUM_db1_S3_Mat!J2*Weighting!P10+TUM_db1_S3_Mat!K2*Weighting!P11+TUM_db1_S3_Mat!L2*Weighting!P12+TUM_db1_S3_Mat!M2*Weighting!P13+TUM_db1_S3_Mat!N2*Weighting!P14+TUM_db1_S3_Mat!O2*Weighting!P15+TUM_db1_S3_Mat!P2*Weighting!P16+TUM_db1_S3_Mat!Q2*Weighting!P17</f>
        <v>0.50735370118050405</v>
      </c>
      <c r="Q2" s="6">
        <f>+TUM_db1_S3_Mat!B2*Weighting!Q2+TUM_db1_S3_Mat!C2*Weighting!Q3+TUM_db1_S3_Mat!D2*Weighting!Q4+TUM_db1_S3_Mat!E2*Weighting!Q5+TUM_db1_S3_Mat!F2*Weighting!Q6+TUM_db1_S3_Mat!G2*Weighting!Q7+TUM_db1_S3_Mat!H2*Weighting!Q8+TUM_db1_S3_Mat!I2*Weighting!Q9+TUM_db1_S3_Mat!J2*Weighting!Q10+TUM_db1_S3_Mat!K2*Weighting!Q11+TUM_db1_S3_Mat!L2*Weighting!Q12+TUM_db1_S3_Mat!M2*Weighting!Q13+TUM_db1_S3_Mat!N2*Weighting!Q14+TUM_db1_S3_Mat!O2*Weighting!Q15+TUM_db1_S3_Mat!P2*Weighting!Q16+TUM_db1_S3_Mat!Q2*Weighting!Q17</f>
        <v>0.41393999127140862</v>
      </c>
      <c r="R2" s="6">
        <f>+TUM_db1_S3_Mat!B2*Weighting!R2+TUM_db1_S3_Mat!C2*Weighting!R3+TUM_db1_S3_Mat!D2*Weighting!R4+TUM_db1_S3_Mat!E2*Weighting!R5+TUM_db1_S3_Mat!F2*Weighting!R6+TUM_db1_S3_Mat!G2*Weighting!R7+TUM_db1_S3_Mat!H2*Weighting!R8+TUM_db1_S3_Mat!I2*Weighting!R9+TUM_db1_S3_Mat!J2*Weighting!R10+TUM_db1_S3_Mat!K2*Weighting!R11+TUM_db1_S3_Mat!L2*Weighting!R12+TUM_db1_S3_Mat!M2*Weighting!R13+TUM_db1_S3_Mat!N2*Weighting!R14+TUM_db1_S3_Mat!O2*Weighting!R15+TUM_db1_S3_Mat!P2*Weighting!R16+TUM_db1_S3_Mat!Q2*Weighting!R17</f>
        <v>0.85518559040877906</v>
      </c>
      <c r="S2" s="6">
        <f>+TUM_db1_S3_Mat!B2*Weighting!S2+TUM_db1_S3_Mat!C2*Weighting!S3+TUM_db1_S3_Mat!D2*Weighting!S4+TUM_db1_S3_Mat!E2*Weighting!S5+TUM_db1_S3_Mat!F2*Weighting!S6+TUM_db1_S3_Mat!G2*Weighting!S7+TUM_db1_S3_Mat!H2*Weighting!S8+TUM_db1_S3_Mat!I2*Weighting!S9+TUM_db1_S3_Mat!J2*Weighting!S10+TUM_db1_S3_Mat!K2*Weighting!S11+TUM_db1_S3_Mat!L2*Weighting!S12+TUM_db1_S3_Mat!M2*Weighting!S13+TUM_db1_S3_Mat!N2*Weighting!S14+TUM_db1_S3_Mat!O2*Weighting!S15+TUM_db1_S3_Mat!P2*Weighting!S16+TUM_db1_S3_Mat!Q2*Weighting!S17</f>
        <v>0.9868287905776616</v>
      </c>
      <c r="T2" s="6">
        <f>+TUM_db1_S3_Mat!B2*Weighting!T2+TUM_db1_S3_Mat!C2*Weighting!T3+TUM_db1_S3_Mat!D2*Weighting!T4+TUM_db1_S3_Mat!E2*Weighting!T5+TUM_db1_S3_Mat!F2*Weighting!T6+TUM_db1_S3_Mat!G2*Weighting!T7+TUM_db1_S3_Mat!H2*Weighting!T8+TUM_db1_S3_Mat!I2*Weighting!T9+TUM_db1_S3_Mat!J2*Weighting!T10+TUM_db1_S3_Mat!K2*Weighting!T11+TUM_db1_S3_Mat!L2*Weighting!T12+TUM_db1_S3_Mat!M2*Weighting!T13+TUM_db1_S3_Mat!N2*Weighting!T14+TUM_db1_S3_Mat!O2*Weighting!T15+TUM_db1_S3_Mat!P2*Weighting!T16+TUM_db1_S3_Mat!Q2*Weighting!T17</f>
        <v>0.5480709531719179</v>
      </c>
      <c r="U2" s="6">
        <f>+TUM_db1_S3_Mat!B2*Weighting!U2+TUM_db1_S3_Mat!C2*Weighting!U3+TUM_db1_S3_Mat!D2*Weighting!U4+TUM_db1_S3_Mat!E2*Weighting!U5+TUM_db1_S3_Mat!F2*Weighting!U6+TUM_db1_S3_Mat!G2*Weighting!U7+TUM_db1_S3_Mat!H2*Weighting!U8+TUM_db1_S3_Mat!I2*Weighting!U9+TUM_db1_S3_Mat!J2*Weighting!U10+TUM_db1_S3_Mat!K2*Weighting!U11+TUM_db1_S3_Mat!L2*Weighting!U12+TUM_db1_S3_Mat!M2*Weighting!U13+TUM_db1_S3_Mat!N2*Weighting!U14+TUM_db1_S3_Mat!O2*Weighting!U15+TUM_db1_S3_Mat!P2*Weighting!U16+TUM_db1_S3_Mat!Q2*Weighting!U17</f>
        <v>0.13996032658608332</v>
      </c>
      <c r="V2" s="6">
        <f>+TUM_db1_S3_Mat!B2*Weighting!V2+TUM_db1_S3_Mat!C2*Weighting!V3+TUM_db1_S3_Mat!D2*Weighting!V4+TUM_db1_S3_Mat!E2*Weighting!V5+TUM_db1_S3_Mat!F2*Weighting!V6+TUM_db1_S3_Mat!G2*Weighting!V7+TUM_db1_S3_Mat!H2*Weighting!V8+TUM_db1_S3_Mat!I2*Weighting!V9+TUM_db1_S3_Mat!J2*Weighting!V10+TUM_db1_S3_Mat!K2*Weighting!V11+TUM_db1_S3_Mat!L2*Weighting!V12+TUM_db1_S3_Mat!M2*Weighting!V13+TUM_db1_S3_Mat!N2*Weighting!V14+TUM_db1_S3_Mat!O2*Weighting!V15+TUM_db1_S3_Mat!P2*Weighting!V16+TUM_db1_S3_Mat!Q2*Weighting!V17</f>
        <v>0.31226075572407813</v>
      </c>
      <c r="W2" s="6">
        <f>+TUM_db1_S3_Mat!B2*Weighting!W2+TUM_db1_S3_Mat!C2*Weighting!W3+TUM_db1_S3_Mat!D2*Weighting!W4+TUM_db1_S3_Mat!E2*Weighting!W5+TUM_db1_S3_Mat!F2*Weighting!W6+TUM_db1_S3_Mat!G2*Weighting!W7+TUM_db1_S3_Mat!H2*Weighting!W8+TUM_db1_S3_Mat!I2*Weighting!W9+TUM_db1_S3_Mat!J2*Weighting!W10+TUM_db1_S3_Mat!K2*Weighting!W11+TUM_db1_S3_Mat!L2*Weighting!W12+TUM_db1_S3_Mat!M2*Weighting!W13+TUM_db1_S3_Mat!N2*Weighting!W14+TUM_db1_S3_Mat!O2*Weighting!W15+TUM_db1_S3_Mat!P2*Weighting!W16+TUM_db1_S3_Mat!Q2*Weighting!W17</f>
        <v>0.5384805042944889</v>
      </c>
      <c r="X2" s="6">
        <f>+TUM_db1_S3_Mat!B2*Weighting!X2+TUM_db1_S3_Mat!C2*Weighting!X3+TUM_db1_S3_Mat!D2*Weighting!X4+TUM_db1_S3_Mat!E2*Weighting!X5+TUM_db1_S3_Mat!F2*Weighting!X6+TUM_db1_S3_Mat!G2*Weighting!X7+TUM_db1_S3_Mat!H2*Weighting!X8+TUM_db1_S3_Mat!I2*Weighting!X9+TUM_db1_S3_Mat!J2*Weighting!X10+TUM_db1_S3_Mat!K2*Weighting!X11+TUM_db1_S3_Mat!L2*Weighting!X12+TUM_db1_S3_Mat!M2*Weighting!X13+TUM_db1_S3_Mat!N2*Weighting!X14+TUM_db1_S3_Mat!O2*Weighting!X15+TUM_db1_S3_Mat!P2*Weighting!X16+TUM_db1_S3_Mat!Q2*Weighting!X17</f>
        <v>0.1315143393463987</v>
      </c>
      <c r="Y2" s="6">
        <f>+TUM_db1_S3_Mat!B2*Weighting!Y2+TUM_db1_S3_Mat!C2*Weighting!Y3+TUM_db1_S3_Mat!D2*Weighting!Y4+TUM_db1_S3_Mat!E2*Weighting!Y5+TUM_db1_S3_Mat!F2*Weighting!Y6+TUM_db1_S3_Mat!G2*Weighting!Y7+TUM_db1_S3_Mat!H2*Weighting!Y8+TUM_db1_S3_Mat!I2*Weighting!Y9+TUM_db1_S3_Mat!J2*Weighting!Y10+TUM_db1_S3_Mat!K2*Weighting!Y11+TUM_db1_S3_Mat!L2*Weighting!Y12+TUM_db1_S3_Mat!M2*Weighting!Y13+TUM_db1_S3_Mat!N2*Weighting!Y14+TUM_db1_S3_Mat!O2*Weighting!Y15+TUM_db1_S3_Mat!P2*Weighting!Y16+TUM_db1_S3_Mat!Q2*Weighting!Y17</f>
        <v>0.16592102930476629</v>
      </c>
      <c r="Z2" s="6">
        <f>+TUM_db1_S3_Mat!B2*Weighting!Z2+TUM_db1_S3_Mat!C2*Weighting!Z3+TUM_db1_S3_Mat!D2*Weighting!Z4+TUM_db1_S3_Mat!E2*Weighting!Z5+TUM_db1_S3_Mat!F2*Weighting!Z6+TUM_db1_S3_Mat!G2*Weighting!Z7+TUM_db1_S3_Mat!H2*Weighting!Z8+TUM_db1_S3_Mat!I2*Weighting!Z9+TUM_db1_S3_Mat!J2*Weighting!Z10+TUM_db1_S3_Mat!K2*Weighting!Z11+TUM_db1_S3_Mat!L2*Weighting!Z12+TUM_db1_S3_Mat!M2*Weighting!Z13+TUM_db1_S3_Mat!N2*Weighting!Z14+TUM_db1_S3_Mat!O2*Weighting!Z15+TUM_db1_S3_Mat!P2*Weighting!Z16+TUM_db1_S3_Mat!Q2*Weighting!Z17</f>
        <v>0.17093347309271389</v>
      </c>
      <c r="AA2" s="6">
        <f>+TUM_db1_S3_Mat!B2*Weighting!AA2+TUM_db1_S3_Mat!C2*Weighting!AA3+TUM_db1_S3_Mat!D2*Weighting!AA4+TUM_db1_S3_Mat!E2*Weighting!AA5+TUM_db1_S3_Mat!F2*Weighting!AA6+TUM_db1_S3_Mat!G2*Weighting!AA7+TUM_db1_S3_Mat!H2*Weighting!AA8+TUM_db1_S3_Mat!I2*Weighting!AA9+TUM_db1_S3_Mat!J2*Weighting!AA10+TUM_db1_S3_Mat!K2*Weighting!AA11+TUM_db1_S3_Mat!L2*Weighting!AA12+TUM_db1_S3_Mat!M2*Weighting!AA13+TUM_db1_S3_Mat!N2*Weighting!AA14+TUM_db1_S3_Mat!O2*Weighting!AA15+TUM_db1_S3_Mat!P2*Weighting!AA16+TUM_db1_S3_Mat!Q2*Weighting!AA17</f>
        <v>5.9814547324101692</v>
      </c>
    </row>
    <row r="3" spans="1:27" x14ac:dyDescent="0.35">
      <c r="A3" s="5" t="s">
        <v>2</v>
      </c>
      <c r="B3" s="6">
        <f ca="1">+TUM_db1_S3_Mat!B3*Weighting!B2+TUM_db1_S3_Mat!C3*Weighting!B3+TUM_db1_S3_Mat!D3*Weighting!B4+TUM_db1_S3_Mat!E3*Weighting!B5+TUM_db1_S3_Mat!F3*Weighting!B6+TUM_db1_S3_Mat!G3*Weighting!B7+TUM_db1_S3_Mat!H3*Weighting!B8+TUM_db1_S3_Mat!I3*Weighting!B9+TUM_db1_S3_Mat!J3*Weighting!B10+TUM_db1_S3_Mat!K3*Weighting!B11+TUM_db1_S3_Mat!L3*Weighting!B12+TUM_db1_S3_Mat!M3*Weighting!B13+TUM_db1_S3_Mat!N3*Weighting!B14+TUM_db1_S3_Mat!O3*Weighting!B15+TUM_db1_S3_Mat!P3*Weighting!B16+TUM_db1_S3_Mat!Q3*Weighting!B17</f>
        <v>0.32089608964125316</v>
      </c>
      <c r="C3" s="6">
        <f ca="1">+TUM_db1_S3_Mat!B3*Weighting!C2+TUM_db1_S3_Mat!C3*Weighting!C3+TUM_db1_S3_Mat!D3*Weighting!C4+TUM_db1_S3_Mat!E3*Weighting!C5+TUM_db1_S3_Mat!F3*Weighting!C6+TUM_db1_S3_Mat!G3*Weighting!C7+TUM_db1_S3_Mat!H3*Weighting!C8+TUM_db1_S3_Mat!I3*Weighting!C9+TUM_db1_S3_Mat!J3*Weighting!C10+TUM_db1_S3_Mat!K3*Weighting!C11+TUM_db1_S3_Mat!L3*Weighting!C12+TUM_db1_S3_Mat!M3*Weighting!C13+TUM_db1_S3_Mat!N3*Weighting!C14+TUM_db1_S3_Mat!O3*Weighting!C15+TUM_db1_S3_Mat!P3*Weighting!C16+TUM_db1_S3_Mat!Q3*Weighting!C17</f>
        <v>0.22607666452281325</v>
      </c>
      <c r="D3" s="6">
        <f ca="1">+TUM_db1_S3_Mat!B3*Weighting!D2+TUM_db1_S3_Mat!C3*Weighting!D3+TUM_db1_S3_Mat!D3*Weighting!D4+TUM_db1_S3_Mat!E3*Weighting!D5+TUM_db1_S3_Mat!F3*Weighting!D6+TUM_db1_S3_Mat!G3*Weighting!D7+TUM_db1_S3_Mat!H3*Weighting!D8+TUM_db1_S3_Mat!I3*Weighting!D9+TUM_db1_S3_Mat!J3*Weighting!D10+TUM_db1_S3_Mat!K3*Weighting!D11+TUM_db1_S3_Mat!L3*Weighting!D12+TUM_db1_S3_Mat!M3*Weighting!D13+TUM_db1_S3_Mat!N3*Weighting!D14+TUM_db1_S3_Mat!O3*Weighting!D15+TUM_db1_S3_Mat!P3*Weighting!D16+TUM_db1_S3_Mat!Q3*Weighting!D17</f>
        <v>0.3155117039557882</v>
      </c>
      <c r="E3" s="6">
        <f ca="1">+TUM_db1_S3_Mat!B3*Weighting!E2+TUM_db1_S3_Mat!C3*Weighting!E3+TUM_db1_S3_Mat!D3*Weighting!E4+TUM_db1_S3_Mat!E3*Weighting!E5+TUM_db1_S3_Mat!F3*Weighting!E6+TUM_db1_S3_Mat!G3*Weighting!E7+TUM_db1_S3_Mat!H3*Weighting!E8+TUM_db1_S3_Mat!I3*Weighting!E9+TUM_db1_S3_Mat!J3*Weighting!E10+TUM_db1_S3_Mat!K3*Weighting!E11+TUM_db1_S3_Mat!L3*Weighting!E12+TUM_db1_S3_Mat!M3*Weighting!E13+TUM_db1_S3_Mat!N3*Weighting!E14+TUM_db1_S3_Mat!O3*Weighting!E15+TUM_db1_S3_Mat!P3*Weighting!E16+TUM_db1_S3_Mat!Q3*Weighting!E17</f>
        <v>0.10967996370232486</v>
      </c>
      <c r="F3" s="6">
        <f ca="1">+TUM_db1_S3_Mat!B3*Weighting!F2+TUM_db1_S3_Mat!C3*Weighting!F3+TUM_db1_S3_Mat!D3*Weighting!F4+TUM_db1_S3_Mat!E3*Weighting!F5+TUM_db1_S3_Mat!F3*Weighting!F6+TUM_db1_S3_Mat!G3*Weighting!F7+TUM_db1_S3_Mat!H3*Weighting!F8+TUM_db1_S3_Mat!I3*Weighting!F9+TUM_db1_S3_Mat!J3*Weighting!F10+TUM_db1_S3_Mat!K3*Weighting!F11+TUM_db1_S3_Mat!L3*Weighting!F12+TUM_db1_S3_Mat!M3*Weighting!F13+TUM_db1_S3_Mat!N3*Weighting!F14+TUM_db1_S3_Mat!O3*Weighting!F15+TUM_db1_S3_Mat!P3*Weighting!F16+TUM_db1_S3_Mat!Q3*Weighting!F17</f>
        <v>0.26700713399325859</v>
      </c>
      <c r="G3" s="6">
        <f>+TUM_db1_S3_Mat!B3*Weighting!G2+TUM_db1_S3_Mat!C3*Weighting!G3+TUM_db1_S3_Mat!D3*Weighting!G4+TUM_db1_S3_Mat!E3*Weighting!G5+TUM_db1_S3_Mat!F3*Weighting!G6+TUM_db1_S3_Mat!G3*Weighting!G7+TUM_db1_S3_Mat!H3*Weighting!G8+TUM_db1_S3_Mat!I3*Weighting!G9+TUM_db1_S3_Mat!J3*Weighting!G10+TUM_db1_S3_Mat!K3*Weighting!G11+TUM_db1_S3_Mat!L3*Weighting!G12+TUM_db1_S3_Mat!M3*Weighting!G13+TUM_db1_S3_Mat!N3*Weighting!G14+TUM_db1_S3_Mat!O3*Weighting!G15+TUM_db1_S3_Mat!P3*Weighting!G16+TUM_db1_S3_Mat!Q3*Weighting!G17</f>
        <v>0.1661198053689022</v>
      </c>
      <c r="H3" s="6">
        <f>+TUM_db1_S3_Mat!B3*Weighting!H2+TUM_db1_S3_Mat!C3*Weighting!H3+TUM_db1_S3_Mat!D3*Weighting!H4+TUM_db1_S3_Mat!E3*Weighting!H5+TUM_db1_S3_Mat!F3*Weighting!H6+TUM_db1_S3_Mat!G3*Weighting!H7+TUM_db1_S3_Mat!H3*Weighting!H8+TUM_db1_S3_Mat!I3*Weighting!H9+TUM_db1_S3_Mat!J3*Weighting!H10+TUM_db1_S3_Mat!K3*Weighting!H11+TUM_db1_S3_Mat!L3*Weighting!H12+TUM_db1_S3_Mat!M3*Weighting!H13+TUM_db1_S3_Mat!N3*Weighting!H14+TUM_db1_S3_Mat!O3*Weighting!H15+TUM_db1_S3_Mat!P3*Weighting!H16+TUM_db1_S3_Mat!Q3*Weighting!H17</f>
        <v>0.16861205875493099</v>
      </c>
      <c r="I3" s="6">
        <f>+TUM_db1_S3_Mat!B3*Weighting!I2+TUM_db1_S3_Mat!C3*Weighting!I3+TUM_db1_S3_Mat!D3*Weighting!I4+TUM_db1_S3_Mat!E3*Weighting!I5+TUM_db1_S3_Mat!F3*Weighting!I6+TUM_db1_S3_Mat!G3*Weighting!I7+TUM_db1_S3_Mat!H3*Weighting!I8+TUM_db1_S3_Mat!I3*Weighting!I9+TUM_db1_S3_Mat!J3*Weighting!I10+TUM_db1_S3_Mat!K3*Weighting!I11+TUM_db1_S3_Mat!L3*Weighting!I12+TUM_db1_S3_Mat!M3*Weighting!I13+TUM_db1_S3_Mat!N3*Weighting!I14+TUM_db1_S3_Mat!O3*Weighting!I15+TUM_db1_S3_Mat!P3*Weighting!I16+TUM_db1_S3_Mat!Q3*Weighting!I17</f>
        <v>0.16471752424742953</v>
      </c>
      <c r="J3" s="6">
        <f>+TUM_db1_S3_Mat!B3*Weighting!J2+TUM_db1_S3_Mat!C3*Weighting!J3+TUM_db1_S3_Mat!D3*Weighting!J4+TUM_db1_S3_Mat!E3*Weighting!J5+TUM_db1_S3_Mat!F3*Weighting!J6+TUM_db1_S3_Mat!G3*Weighting!J7+TUM_db1_S3_Mat!H3*Weighting!J8+TUM_db1_S3_Mat!I3*Weighting!J9+TUM_db1_S3_Mat!J3*Weighting!J10+TUM_db1_S3_Mat!K3*Weighting!J11+TUM_db1_S3_Mat!L3*Weighting!J12+TUM_db1_S3_Mat!M3*Weighting!J13+TUM_db1_S3_Mat!N3*Weighting!J14+TUM_db1_S3_Mat!O3*Weighting!J15+TUM_db1_S3_Mat!P3*Weighting!J16+TUM_db1_S3_Mat!Q3*Weighting!J17</f>
        <v>0.10381892822771989</v>
      </c>
      <c r="K3" s="6">
        <f>+TUM_db1_S3_Mat!B3*Weighting!K2+TUM_db1_S3_Mat!C3*Weighting!K3+TUM_db1_S3_Mat!D3*Weighting!K4+TUM_db1_S3_Mat!E3*Weighting!K5+TUM_db1_S3_Mat!F3*Weighting!K6+TUM_db1_S3_Mat!G3*Weighting!K7+TUM_db1_S3_Mat!H3*Weighting!K8+TUM_db1_S3_Mat!I3*Weighting!K9+TUM_db1_S3_Mat!J3*Weighting!K10+TUM_db1_S3_Mat!K3*Weighting!K11+TUM_db1_S3_Mat!L3*Weighting!K12+TUM_db1_S3_Mat!M3*Weighting!K13+TUM_db1_S3_Mat!N3*Weighting!K14+TUM_db1_S3_Mat!O3*Weighting!K15+TUM_db1_S3_Mat!P3*Weighting!K16+TUM_db1_S3_Mat!Q3*Weighting!K17</f>
        <v>0.15313419554991992</v>
      </c>
      <c r="L3" s="6">
        <f>+TUM_db1_S3_Mat!B3*Weighting!L2+TUM_db1_S3_Mat!C3*Weighting!L3+TUM_db1_S3_Mat!D3*Weighting!L4+TUM_db1_S3_Mat!E3*Weighting!L5+TUM_db1_S3_Mat!F3*Weighting!L6+TUM_db1_S3_Mat!G3*Weighting!L7+TUM_db1_S3_Mat!H3*Weighting!L8+TUM_db1_S3_Mat!I3*Weighting!L9+TUM_db1_S3_Mat!J3*Weighting!L10+TUM_db1_S3_Mat!K3*Weighting!L11+TUM_db1_S3_Mat!L3*Weighting!L12+TUM_db1_S3_Mat!M3*Weighting!L13+TUM_db1_S3_Mat!N3*Weighting!L14+TUM_db1_S3_Mat!O3*Weighting!L15+TUM_db1_S3_Mat!P3*Weighting!L16+TUM_db1_S3_Mat!Q3*Weighting!L17</f>
        <v>0.10634347969376259</v>
      </c>
      <c r="M3" s="6">
        <f>+TUM_db1_S3_Mat!B3*Weighting!M2+TUM_db1_S3_Mat!C3*Weighting!M3+TUM_db1_S3_Mat!D3*Weighting!M4+TUM_db1_S3_Mat!E3*Weighting!M5+TUM_db1_S3_Mat!F3*Weighting!M6+TUM_db1_S3_Mat!G3*Weighting!M7+TUM_db1_S3_Mat!H3*Weighting!M8+TUM_db1_S3_Mat!I3*Weighting!M9+TUM_db1_S3_Mat!J3*Weighting!M10+TUM_db1_S3_Mat!K3*Weighting!M11+TUM_db1_S3_Mat!L3*Weighting!M12+TUM_db1_S3_Mat!M3*Weighting!M13+TUM_db1_S3_Mat!N3*Weighting!M14+TUM_db1_S3_Mat!O3*Weighting!M15+TUM_db1_S3_Mat!P3*Weighting!M16+TUM_db1_S3_Mat!Q3*Weighting!M17</f>
        <v>4.429319242680866E-2</v>
      </c>
      <c r="N3" s="6">
        <f>+TUM_db1_S3_Mat!B3*Weighting!N2+TUM_db1_S3_Mat!C3*Weighting!N3+TUM_db1_S3_Mat!D3*Weighting!N4+TUM_db1_S3_Mat!E3*Weighting!N5+TUM_db1_S3_Mat!F3*Weighting!N6+TUM_db1_S3_Mat!G3*Weighting!N7+TUM_db1_S3_Mat!H3*Weighting!N8+TUM_db1_S3_Mat!I3*Weighting!N9+TUM_db1_S3_Mat!J3*Weighting!N10+TUM_db1_S3_Mat!K3*Weighting!N11+TUM_db1_S3_Mat!L3*Weighting!N12+TUM_db1_S3_Mat!M3*Weighting!N13+TUM_db1_S3_Mat!N3*Weighting!N14+TUM_db1_S3_Mat!O3*Weighting!N15+TUM_db1_S3_Mat!P3*Weighting!N16+TUM_db1_S3_Mat!Q3*Weighting!N17</f>
        <v>0.56563397552801231</v>
      </c>
      <c r="O3" s="6">
        <f>+TUM_db1_S3_Mat!B3*Weighting!O2+TUM_db1_S3_Mat!C3*Weighting!O3+TUM_db1_S3_Mat!D3*Weighting!O4+TUM_db1_S3_Mat!E3*Weighting!O5+TUM_db1_S3_Mat!F3*Weighting!O6+TUM_db1_S3_Mat!G3*Weighting!O7+TUM_db1_S3_Mat!H3*Weighting!O8+TUM_db1_S3_Mat!I3*Weighting!O9+TUM_db1_S3_Mat!J3*Weighting!O10+TUM_db1_S3_Mat!K3*Weighting!O11+TUM_db1_S3_Mat!L3*Weighting!O12+TUM_db1_S3_Mat!M3*Weighting!O13+TUM_db1_S3_Mat!N3*Weighting!O14+TUM_db1_S3_Mat!O3*Weighting!O15+TUM_db1_S3_Mat!P3*Weighting!O16+TUM_db1_S3_Mat!Q3*Weighting!O17</f>
        <v>0.14966220702568953</v>
      </c>
      <c r="P3" s="6">
        <f>+TUM_db1_S3_Mat!B3*Weighting!P2+TUM_db1_S3_Mat!C3*Weighting!P3+TUM_db1_S3_Mat!D3*Weighting!P4+TUM_db1_S3_Mat!E3*Weighting!P5+TUM_db1_S3_Mat!F3*Weighting!P6+TUM_db1_S3_Mat!G3*Weighting!P7+TUM_db1_S3_Mat!H3*Weighting!P8+TUM_db1_S3_Mat!I3*Weighting!P9+TUM_db1_S3_Mat!J3*Weighting!P10+TUM_db1_S3_Mat!K3*Weighting!P11+TUM_db1_S3_Mat!L3*Weighting!P12+TUM_db1_S3_Mat!M3*Weighting!P13+TUM_db1_S3_Mat!N3*Weighting!P14+TUM_db1_S3_Mat!O3*Weighting!P15+TUM_db1_S3_Mat!P3*Weighting!P16+TUM_db1_S3_Mat!Q3*Weighting!P17</f>
        <v>8.4558950196750693E-2</v>
      </c>
      <c r="Q3" s="6">
        <f>+TUM_db1_S3_Mat!B3*Weighting!Q2+TUM_db1_S3_Mat!C3*Weighting!Q3+TUM_db1_S3_Mat!D3*Weighting!Q4+TUM_db1_S3_Mat!E3*Weighting!Q5+TUM_db1_S3_Mat!F3*Weighting!Q6+TUM_db1_S3_Mat!G3*Weighting!Q7+TUM_db1_S3_Mat!H3*Weighting!Q8+TUM_db1_S3_Mat!I3*Weighting!Q9+TUM_db1_S3_Mat!J3*Weighting!Q10+TUM_db1_S3_Mat!K3*Weighting!Q11+TUM_db1_S3_Mat!L3*Weighting!Q12+TUM_db1_S3_Mat!M3*Weighting!Q13+TUM_db1_S3_Mat!N3*Weighting!Q14+TUM_db1_S3_Mat!O3*Weighting!Q15+TUM_db1_S3_Mat!P3*Weighting!Q16+TUM_db1_S3_Mat!Q3*Weighting!Q17</f>
        <v>6.8989998545234785E-2</v>
      </c>
      <c r="R3" s="6">
        <f>+TUM_db1_S3_Mat!B3*Weighting!R2+TUM_db1_S3_Mat!C3*Weighting!R3+TUM_db1_S3_Mat!D3*Weighting!R4+TUM_db1_S3_Mat!E3*Weighting!R5+TUM_db1_S3_Mat!F3*Weighting!R6+TUM_db1_S3_Mat!G3*Weighting!R7+TUM_db1_S3_Mat!H3*Weighting!R8+TUM_db1_S3_Mat!I3*Weighting!R9+TUM_db1_S3_Mat!J3*Weighting!R10+TUM_db1_S3_Mat!K3*Weighting!R11+TUM_db1_S3_Mat!L3*Weighting!R12+TUM_db1_S3_Mat!M3*Weighting!R13+TUM_db1_S3_Mat!N3*Weighting!R14+TUM_db1_S3_Mat!O3*Weighting!R15+TUM_db1_S3_Mat!P3*Weighting!R16+TUM_db1_S3_Mat!Q3*Weighting!R17</f>
        <v>0.14253093173479656</v>
      </c>
      <c r="S3" s="6">
        <f>+TUM_db1_S3_Mat!B3*Weighting!S2+TUM_db1_S3_Mat!C3*Weighting!S3+TUM_db1_S3_Mat!D3*Weighting!S4+TUM_db1_S3_Mat!E3*Weighting!S5+TUM_db1_S3_Mat!F3*Weighting!S6+TUM_db1_S3_Mat!G3*Weighting!S7+TUM_db1_S3_Mat!H3*Weighting!S8+TUM_db1_S3_Mat!I3*Weighting!S9+TUM_db1_S3_Mat!J3*Weighting!S10+TUM_db1_S3_Mat!K3*Weighting!S11+TUM_db1_S3_Mat!L3*Weighting!S12+TUM_db1_S3_Mat!M3*Weighting!S13+TUM_db1_S3_Mat!N3*Weighting!S14+TUM_db1_S3_Mat!O3*Weighting!S15+TUM_db1_S3_Mat!P3*Weighting!S16+TUM_db1_S3_Mat!Q3*Weighting!S17</f>
        <v>0.16447146509627697</v>
      </c>
      <c r="T3" s="6">
        <f>+TUM_db1_S3_Mat!B3*Weighting!T2+TUM_db1_S3_Mat!C3*Weighting!T3+TUM_db1_S3_Mat!D3*Weighting!T4+TUM_db1_S3_Mat!E3*Weighting!T5+TUM_db1_S3_Mat!F3*Weighting!T6+TUM_db1_S3_Mat!G3*Weighting!T7+TUM_db1_S3_Mat!H3*Weighting!T8+TUM_db1_S3_Mat!I3*Weighting!T9+TUM_db1_S3_Mat!J3*Weighting!T10+TUM_db1_S3_Mat!K3*Weighting!T11+TUM_db1_S3_Mat!L3*Weighting!T12+TUM_db1_S3_Mat!M3*Weighting!T13+TUM_db1_S3_Mat!N3*Weighting!T14+TUM_db1_S3_Mat!O3*Weighting!T15+TUM_db1_S3_Mat!P3*Weighting!T16+TUM_db1_S3_Mat!Q3*Weighting!T17</f>
        <v>9.1345158861986339E-2</v>
      </c>
      <c r="U3" s="6">
        <f>+TUM_db1_S3_Mat!B3*Weighting!U2+TUM_db1_S3_Mat!C3*Weighting!U3+TUM_db1_S3_Mat!D3*Weighting!U4+TUM_db1_S3_Mat!E3*Weighting!U5+TUM_db1_S3_Mat!F3*Weighting!U6+TUM_db1_S3_Mat!G3*Weighting!U7+TUM_db1_S3_Mat!H3*Weighting!U8+TUM_db1_S3_Mat!I3*Weighting!U9+TUM_db1_S3_Mat!J3*Weighting!U10+TUM_db1_S3_Mat!K3*Weighting!U11+TUM_db1_S3_Mat!L3*Weighting!U12+TUM_db1_S3_Mat!M3*Weighting!U13+TUM_db1_S3_Mat!N3*Weighting!U14+TUM_db1_S3_Mat!O3*Weighting!U15+TUM_db1_S3_Mat!P3*Weighting!U16+TUM_db1_S3_Mat!Q3*Weighting!U17</f>
        <v>2.3326721097680556E-2</v>
      </c>
      <c r="V3" s="6">
        <f>+TUM_db1_S3_Mat!B3*Weighting!V2+TUM_db1_S3_Mat!C3*Weighting!V3+TUM_db1_S3_Mat!D3*Weighting!V4+TUM_db1_S3_Mat!E3*Weighting!V5+TUM_db1_S3_Mat!F3*Weighting!V6+TUM_db1_S3_Mat!G3*Weighting!V7+TUM_db1_S3_Mat!H3*Weighting!V8+TUM_db1_S3_Mat!I3*Weighting!V9+TUM_db1_S3_Mat!J3*Weighting!V10+TUM_db1_S3_Mat!K3*Weighting!V11+TUM_db1_S3_Mat!L3*Weighting!V12+TUM_db1_S3_Mat!M3*Weighting!V13+TUM_db1_S3_Mat!N3*Weighting!V14+TUM_db1_S3_Mat!O3*Weighting!V15+TUM_db1_S3_Mat!P3*Weighting!V16+TUM_db1_S3_Mat!Q3*Weighting!V17</f>
        <v>5.2043459287346369E-2</v>
      </c>
      <c r="W3" s="6">
        <f>+TUM_db1_S3_Mat!B3*Weighting!W2+TUM_db1_S3_Mat!C3*Weighting!W3+TUM_db1_S3_Mat!D3*Weighting!W4+TUM_db1_S3_Mat!E3*Weighting!W5+TUM_db1_S3_Mat!F3*Weighting!W6+TUM_db1_S3_Mat!G3*Weighting!W7+TUM_db1_S3_Mat!H3*Weighting!W8+TUM_db1_S3_Mat!I3*Weighting!W9+TUM_db1_S3_Mat!J3*Weighting!W10+TUM_db1_S3_Mat!K3*Weighting!W11+TUM_db1_S3_Mat!L3*Weighting!W12+TUM_db1_S3_Mat!M3*Weighting!W13+TUM_db1_S3_Mat!N3*Weighting!W14+TUM_db1_S3_Mat!O3*Weighting!W15+TUM_db1_S3_Mat!P3*Weighting!W16+TUM_db1_S3_Mat!Q3*Weighting!W17</f>
        <v>8.9746750715748169E-2</v>
      </c>
      <c r="X3" s="6">
        <f>+TUM_db1_S3_Mat!B3*Weighting!X2+TUM_db1_S3_Mat!C3*Weighting!X3+TUM_db1_S3_Mat!D3*Weighting!X4+TUM_db1_S3_Mat!E3*Weighting!X5+TUM_db1_S3_Mat!F3*Weighting!X6+TUM_db1_S3_Mat!G3*Weighting!X7+TUM_db1_S3_Mat!H3*Weighting!X8+TUM_db1_S3_Mat!I3*Weighting!X9+TUM_db1_S3_Mat!J3*Weighting!X10+TUM_db1_S3_Mat!K3*Weighting!X11+TUM_db1_S3_Mat!L3*Weighting!X12+TUM_db1_S3_Mat!M3*Weighting!X13+TUM_db1_S3_Mat!N3*Weighting!X14+TUM_db1_S3_Mat!O3*Weighting!X15+TUM_db1_S3_Mat!P3*Weighting!X16+TUM_db1_S3_Mat!Q3*Weighting!X17</f>
        <v>2.1919056557733123E-2</v>
      </c>
      <c r="Y3" s="6">
        <f>+TUM_db1_S3_Mat!B3*Weighting!Y2+TUM_db1_S3_Mat!C3*Weighting!Y3+TUM_db1_S3_Mat!D3*Weighting!Y4+TUM_db1_S3_Mat!E3*Weighting!Y5+TUM_db1_S3_Mat!F3*Weighting!Y6+TUM_db1_S3_Mat!G3*Weighting!Y7+TUM_db1_S3_Mat!H3*Weighting!Y8+TUM_db1_S3_Mat!I3*Weighting!Y9+TUM_db1_S3_Mat!J3*Weighting!Y10+TUM_db1_S3_Mat!K3*Weighting!Y11+TUM_db1_S3_Mat!L3*Weighting!Y12+TUM_db1_S3_Mat!M3*Weighting!Y13+TUM_db1_S3_Mat!N3*Weighting!Y14+TUM_db1_S3_Mat!O3*Weighting!Y15+TUM_db1_S3_Mat!P3*Weighting!Y16+TUM_db1_S3_Mat!Q3*Weighting!Y17</f>
        <v>2.7653504884127725E-2</v>
      </c>
      <c r="Z3" s="6">
        <f>+TUM_db1_S3_Mat!B3*Weighting!Z2+TUM_db1_S3_Mat!C3*Weighting!Z3+TUM_db1_S3_Mat!D3*Weighting!Z4+TUM_db1_S3_Mat!E3*Weighting!Z5+TUM_db1_S3_Mat!F3*Weighting!Z6+TUM_db1_S3_Mat!G3*Weighting!Z7+TUM_db1_S3_Mat!H3*Weighting!Z8+TUM_db1_S3_Mat!I3*Weighting!Z9+TUM_db1_S3_Mat!J3*Weighting!Z10+TUM_db1_S3_Mat!K3*Weighting!Z11+TUM_db1_S3_Mat!L3*Weighting!Z12+TUM_db1_S3_Mat!M3*Weighting!Z13+TUM_db1_S3_Mat!N3*Weighting!Z14+TUM_db1_S3_Mat!O3*Weighting!Z15+TUM_db1_S3_Mat!P3*Weighting!Z16+TUM_db1_S3_Mat!Q3*Weighting!Z17</f>
        <v>2.8488912182118992E-2</v>
      </c>
      <c r="AA3" s="6">
        <f>+TUM_db1_S3_Mat!B3*Weighting!AA2+TUM_db1_S3_Mat!C3*Weighting!AA3+TUM_db1_S3_Mat!D3*Weighting!AA4+TUM_db1_S3_Mat!E3*Weighting!AA5+TUM_db1_S3_Mat!F3*Weighting!AA6+TUM_db1_S3_Mat!G3*Weighting!AA7+TUM_db1_S3_Mat!H3*Weighting!AA8+TUM_db1_S3_Mat!I3*Weighting!AA9+TUM_db1_S3_Mat!J3*Weighting!AA10+TUM_db1_S3_Mat!K3*Weighting!AA11+TUM_db1_S3_Mat!L3*Weighting!AA12+TUM_db1_S3_Mat!M3*Weighting!AA13+TUM_db1_S3_Mat!N3*Weighting!AA14+TUM_db1_S3_Mat!O3*Weighting!AA15+TUM_db1_S3_Mat!P3*Weighting!AA16+TUM_db1_S3_Mat!Q3*Weighting!AA17</f>
        <v>0.9969091220683618</v>
      </c>
    </row>
    <row r="4" spans="1:27" x14ac:dyDescent="0.35">
      <c r="A4" s="5" t="s">
        <v>3</v>
      </c>
      <c r="B4" s="6">
        <f ca="1">+TUM_db1_S3_Mat!B4*Weighting!B2+TUM_db1_S3_Mat!C4*Weighting!B3+TUM_db1_S3_Mat!D4*Weighting!B4+TUM_db1_S3_Mat!E4*Weighting!B5+TUM_db1_S3_Mat!F4*Weighting!B6+TUM_db1_S3_Mat!G4*Weighting!B7+TUM_db1_S3_Mat!H4*Weighting!B8+TUM_db1_S3_Mat!I4*Weighting!B9+TUM_db1_S3_Mat!J4*Weighting!B10+TUM_db1_S3_Mat!K4*Weighting!B11+TUM_db1_S3_Mat!L4*Weighting!B12+TUM_db1_S3_Mat!M4*Weighting!B13+TUM_db1_S3_Mat!N4*Weighting!B14+TUM_db1_S3_Mat!O4*Weighting!B15+TUM_db1_S3_Mat!P4*Weighting!B16+TUM_db1_S3_Mat!Q4*Weighting!B17</f>
        <v>0.64179217928250609</v>
      </c>
      <c r="C4" s="6">
        <f ca="1">+TUM_db1_S3_Mat!B4*Weighting!C2+TUM_db1_S3_Mat!C4*Weighting!C3+TUM_db1_S3_Mat!D4*Weighting!C4+TUM_db1_S3_Mat!E4*Weighting!C5+TUM_db1_S3_Mat!F4*Weighting!C6+TUM_db1_S3_Mat!G4*Weighting!C7+TUM_db1_S3_Mat!H4*Weighting!C8+TUM_db1_S3_Mat!I4*Weighting!C9+TUM_db1_S3_Mat!J4*Weighting!C10+TUM_db1_S3_Mat!K4*Weighting!C11+TUM_db1_S3_Mat!L4*Weighting!C12+TUM_db1_S3_Mat!M4*Weighting!C13+TUM_db1_S3_Mat!N4*Weighting!C14+TUM_db1_S3_Mat!O4*Weighting!C15+TUM_db1_S3_Mat!P4*Weighting!C16+TUM_db1_S3_Mat!Q4*Weighting!C17</f>
        <v>0.45215332904562633</v>
      </c>
      <c r="D4" s="6">
        <f ca="1">+TUM_db1_S3_Mat!B4*Weighting!D2+TUM_db1_S3_Mat!C4*Weighting!D3+TUM_db1_S3_Mat!D4*Weighting!D4+TUM_db1_S3_Mat!E4*Weighting!D5+TUM_db1_S3_Mat!F4*Weighting!D6+TUM_db1_S3_Mat!G4*Weighting!D7+TUM_db1_S3_Mat!H4*Weighting!D8+TUM_db1_S3_Mat!I4*Weighting!D9+TUM_db1_S3_Mat!J4*Weighting!D10+TUM_db1_S3_Mat!K4*Weighting!D11+TUM_db1_S3_Mat!L4*Weighting!D12+TUM_db1_S3_Mat!M4*Weighting!D13+TUM_db1_S3_Mat!N4*Weighting!D14+TUM_db1_S3_Mat!O4*Weighting!D15+TUM_db1_S3_Mat!P4*Weighting!D16+TUM_db1_S3_Mat!Q4*Weighting!D17</f>
        <v>0.63102340791157607</v>
      </c>
      <c r="E4" s="6">
        <f ca="1">+TUM_db1_S3_Mat!B4*Weighting!E2+TUM_db1_S3_Mat!C4*Weighting!E3+TUM_db1_S3_Mat!D4*Weighting!E4+TUM_db1_S3_Mat!E4*Weighting!E5+TUM_db1_S3_Mat!F4*Weighting!E6+TUM_db1_S3_Mat!G4*Weighting!E7+TUM_db1_S3_Mat!H4*Weighting!E8+TUM_db1_S3_Mat!I4*Weighting!E9+TUM_db1_S3_Mat!J4*Weighting!E10+TUM_db1_S3_Mat!K4*Weighting!E11+TUM_db1_S3_Mat!L4*Weighting!E12+TUM_db1_S3_Mat!M4*Weighting!E13+TUM_db1_S3_Mat!N4*Weighting!E14+TUM_db1_S3_Mat!O4*Weighting!E15+TUM_db1_S3_Mat!P4*Weighting!E16+TUM_db1_S3_Mat!Q4*Weighting!E17</f>
        <v>0.21935992740464966</v>
      </c>
      <c r="F4" s="6">
        <f ca="1">+TUM_db1_S3_Mat!B4*Weighting!F2+TUM_db1_S3_Mat!C4*Weighting!F3+TUM_db1_S3_Mat!D4*Weighting!F4+TUM_db1_S3_Mat!E4*Weighting!F5+TUM_db1_S3_Mat!F4*Weighting!F6+TUM_db1_S3_Mat!G4*Weighting!F7+TUM_db1_S3_Mat!H4*Weighting!F8+TUM_db1_S3_Mat!I4*Weighting!F9+TUM_db1_S3_Mat!J4*Weighting!F10+TUM_db1_S3_Mat!K4*Weighting!F11+TUM_db1_S3_Mat!L4*Weighting!F12+TUM_db1_S3_Mat!M4*Weighting!F13+TUM_db1_S3_Mat!N4*Weighting!F14+TUM_db1_S3_Mat!O4*Weighting!F15+TUM_db1_S3_Mat!P4*Weighting!F16+TUM_db1_S3_Mat!Q4*Weighting!F17</f>
        <v>0.53401426798651686</v>
      </c>
      <c r="G4" s="6">
        <f>+TUM_db1_S3_Mat!B4*Weighting!G2+TUM_db1_S3_Mat!C4*Weighting!G3+TUM_db1_S3_Mat!D4*Weighting!G4+TUM_db1_S3_Mat!E4*Weighting!G5+TUM_db1_S3_Mat!F4*Weighting!G6+TUM_db1_S3_Mat!G4*Weighting!G7+TUM_db1_S3_Mat!H4*Weighting!G8+TUM_db1_S3_Mat!I4*Weighting!G9+TUM_db1_S3_Mat!J4*Weighting!G10+TUM_db1_S3_Mat!K4*Weighting!G11+TUM_db1_S3_Mat!L4*Weighting!G12+TUM_db1_S3_Mat!M4*Weighting!G13+TUM_db1_S3_Mat!N4*Weighting!G14+TUM_db1_S3_Mat!O4*Weighting!G15+TUM_db1_S3_Mat!P4*Weighting!G16+TUM_db1_S3_Mat!Q4*Weighting!G17</f>
        <v>0.33223961073780428</v>
      </c>
      <c r="H4" s="6">
        <f>+TUM_db1_S3_Mat!B4*Weighting!H2+TUM_db1_S3_Mat!C4*Weighting!H3+TUM_db1_S3_Mat!D4*Weighting!H4+TUM_db1_S3_Mat!E4*Weighting!H5+TUM_db1_S3_Mat!F4*Weighting!H6+TUM_db1_S3_Mat!G4*Weighting!H7+TUM_db1_S3_Mat!H4*Weighting!H8+TUM_db1_S3_Mat!I4*Weighting!H9+TUM_db1_S3_Mat!J4*Weighting!H10+TUM_db1_S3_Mat!K4*Weighting!H11+TUM_db1_S3_Mat!L4*Weighting!H12+TUM_db1_S3_Mat!M4*Weighting!H13+TUM_db1_S3_Mat!N4*Weighting!H14+TUM_db1_S3_Mat!O4*Weighting!H15+TUM_db1_S3_Mat!P4*Weighting!H16+TUM_db1_S3_Mat!Q4*Weighting!H17</f>
        <v>0.33722411750986181</v>
      </c>
      <c r="I4" s="6">
        <f>+TUM_db1_S3_Mat!B4*Weighting!I2+TUM_db1_S3_Mat!C4*Weighting!I3+TUM_db1_S3_Mat!D4*Weighting!I4+TUM_db1_S3_Mat!E4*Weighting!I5+TUM_db1_S3_Mat!F4*Weighting!I6+TUM_db1_S3_Mat!G4*Weighting!I7+TUM_db1_S3_Mat!H4*Weighting!I8+TUM_db1_S3_Mat!I4*Weighting!I9+TUM_db1_S3_Mat!J4*Weighting!I10+TUM_db1_S3_Mat!K4*Weighting!I11+TUM_db1_S3_Mat!L4*Weighting!I12+TUM_db1_S3_Mat!M4*Weighting!I13+TUM_db1_S3_Mat!N4*Weighting!I14+TUM_db1_S3_Mat!O4*Weighting!I15+TUM_db1_S3_Mat!P4*Weighting!I16+TUM_db1_S3_Mat!Q4*Weighting!I17</f>
        <v>0.32943504849485888</v>
      </c>
      <c r="J4" s="6">
        <f>+TUM_db1_S3_Mat!B4*Weighting!J2+TUM_db1_S3_Mat!C4*Weighting!J3+TUM_db1_S3_Mat!D4*Weighting!J4+TUM_db1_S3_Mat!E4*Weighting!J5+TUM_db1_S3_Mat!F4*Weighting!J6+TUM_db1_S3_Mat!G4*Weighting!J7+TUM_db1_S3_Mat!H4*Weighting!J8+TUM_db1_S3_Mat!I4*Weighting!J9+TUM_db1_S3_Mat!J4*Weighting!J10+TUM_db1_S3_Mat!K4*Weighting!J11+TUM_db1_S3_Mat!L4*Weighting!J12+TUM_db1_S3_Mat!M4*Weighting!J13+TUM_db1_S3_Mat!N4*Weighting!J14+TUM_db1_S3_Mat!O4*Weighting!J15+TUM_db1_S3_Mat!P4*Weighting!J16+TUM_db1_S3_Mat!Q4*Weighting!J17</f>
        <v>0.20763785645543967</v>
      </c>
      <c r="K4" s="6">
        <f>+TUM_db1_S3_Mat!B4*Weighting!K2+TUM_db1_S3_Mat!C4*Weighting!K3+TUM_db1_S3_Mat!D4*Weighting!K4+TUM_db1_S3_Mat!E4*Weighting!K5+TUM_db1_S3_Mat!F4*Weighting!K6+TUM_db1_S3_Mat!G4*Weighting!K7+TUM_db1_S3_Mat!H4*Weighting!K8+TUM_db1_S3_Mat!I4*Weighting!K9+TUM_db1_S3_Mat!J4*Weighting!K10+TUM_db1_S3_Mat!K4*Weighting!K11+TUM_db1_S3_Mat!L4*Weighting!K12+TUM_db1_S3_Mat!M4*Weighting!K13+TUM_db1_S3_Mat!N4*Weighting!K14+TUM_db1_S3_Mat!O4*Weighting!K15+TUM_db1_S3_Mat!P4*Weighting!K16+TUM_db1_S3_Mat!Q4*Weighting!K17</f>
        <v>0.30626839109983972</v>
      </c>
      <c r="L4" s="6">
        <f>+TUM_db1_S3_Mat!B4*Weighting!L2+TUM_db1_S3_Mat!C4*Weighting!L3+TUM_db1_S3_Mat!D4*Weighting!L4+TUM_db1_S3_Mat!E4*Weighting!L5+TUM_db1_S3_Mat!F4*Weighting!L6+TUM_db1_S3_Mat!G4*Weighting!L7+TUM_db1_S3_Mat!H4*Weighting!L8+TUM_db1_S3_Mat!I4*Weighting!L9+TUM_db1_S3_Mat!J4*Weighting!L10+TUM_db1_S3_Mat!K4*Weighting!L11+TUM_db1_S3_Mat!L4*Weighting!L12+TUM_db1_S3_Mat!M4*Weighting!L13+TUM_db1_S3_Mat!N4*Weighting!L14+TUM_db1_S3_Mat!O4*Weighting!L15+TUM_db1_S3_Mat!P4*Weighting!L16+TUM_db1_S3_Mat!Q4*Weighting!L17</f>
        <v>0.2126869593875251</v>
      </c>
      <c r="M4" s="6">
        <f>+TUM_db1_S3_Mat!B4*Weighting!M2+TUM_db1_S3_Mat!C4*Weighting!M3+TUM_db1_S3_Mat!D4*Weighting!M4+TUM_db1_S3_Mat!E4*Weighting!M5+TUM_db1_S3_Mat!F4*Weighting!M6+TUM_db1_S3_Mat!G4*Weighting!M7+TUM_db1_S3_Mat!H4*Weighting!M8+TUM_db1_S3_Mat!I4*Weighting!M9+TUM_db1_S3_Mat!J4*Weighting!M10+TUM_db1_S3_Mat!K4*Weighting!M11+TUM_db1_S3_Mat!L4*Weighting!M12+TUM_db1_S3_Mat!M4*Weighting!M13+TUM_db1_S3_Mat!N4*Weighting!M14+TUM_db1_S3_Mat!O4*Weighting!M15+TUM_db1_S3_Mat!P4*Weighting!M16+TUM_db1_S3_Mat!Q4*Weighting!M17</f>
        <v>8.8586384853617292E-2</v>
      </c>
      <c r="N4" s="6">
        <f>+TUM_db1_S3_Mat!B4*Weighting!N2+TUM_db1_S3_Mat!C4*Weighting!N3+TUM_db1_S3_Mat!D4*Weighting!N4+TUM_db1_S3_Mat!E4*Weighting!N5+TUM_db1_S3_Mat!F4*Weighting!N6+TUM_db1_S3_Mat!G4*Weighting!N7+TUM_db1_S3_Mat!H4*Weighting!N8+TUM_db1_S3_Mat!I4*Weighting!N9+TUM_db1_S3_Mat!J4*Weighting!N10+TUM_db1_S3_Mat!K4*Weighting!N11+TUM_db1_S3_Mat!L4*Weighting!N12+TUM_db1_S3_Mat!M4*Weighting!N13+TUM_db1_S3_Mat!N4*Weighting!N14+TUM_db1_S3_Mat!O4*Weighting!N15+TUM_db1_S3_Mat!P4*Weighting!N16+TUM_db1_S3_Mat!Q4*Weighting!N17</f>
        <v>1.1312679510560242</v>
      </c>
      <c r="O4" s="6">
        <f>+TUM_db1_S3_Mat!B4*Weighting!O2+TUM_db1_S3_Mat!C4*Weighting!O3+TUM_db1_S3_Mat!D4*Weighting!O4+TUM_db1_S3_Mat!E4*Weighting!O5+TUM_db1_S3_Mat!F4*Weighting!O6+TUM_db1_S3_Mat!G4*Weighting!O7+TUM_db1_S3_Mat!H4*Weighting!O8+TUM_db1_S3_Mat!I4*Weighting!O9+TUM_db1_S3_Mat!J4*Weighting!O10+TUM_db1_S3_Mat!K4*Weighting!O11+TUM_db1_S3_Mat!L4*Weighting!O12+TUM_db1_S3_Mat!M4*Weighting!O13+TUM_db1_S3_Mat!N4*Weighting!O14+TUM_db1_S3_Mat!O4*Weighting!O15+TUM_db1_S3_Mat!P4*Weighting!O16+TUM_db1_S3_Mat!Q4*Weighting!O17</f>
        <v>0.29932441405137894</v>
      </c>
      <c r="P4" s="6">
        <f>+TUM_db1_S3_Mat!B4*Weighting!P2+TUM_db1_S3_Mat!C4*Weighting!P3+TUM_db1_S3_Mat!D4*Weighting!P4+TUM_db1_S3_Mat!E4*Weighting!P5+TUM_db1_S3_Mat!F4*Weighting!P6+TUM_db1_S3_Mat!G4*Weighting!P7+TUM_db1_S3_Mat!H4*Weighting!P8+TUM_db1_S3_Mat!I4*Weighting!P9+TUM_db1_S3_Mat!J4*Weighting!P10+TUM_db1_S3_Mat!K4*Weighting!P11+TUM_db1_S3_Mat!L4*Weighting!P12+TUM_db1_S3_Mat!M4*Weighting!P13+TUM_db1_S3_Mat!N4*Weighting!P14+TUM_db1_S3_Mat!O4*Weighting!P15+TUM_db1_S3_Mat!P4*Weighting!P16+TUM_db1_S3_Mat!Q4*Weighting!P17</f>
        <v>0.1691179003935013</v>
      </c>
      <c r="Q4" s="6">
        <f>+TUM_db1_S3_Mat!B4*Weighting!Q2+TUM_db1_S3_Mat!C4*Weighting!Q3+TUM_db1_S3_Mat!D4*Weighting!Q4+TUM_db1_S3_Mat!E4*Weighting!Q5+TUM_db1_S3_Mat!F4*Weighting!Q6+TUM_db1_S3_Mat!G4*Weighting!Q7+TUM_db1_S3_Mat!H4*Weighting!Q8+TUM_db1_S3_Mat!I4*Weighting!Q9+TUM_db1_S3_Mat!J4*Weighting!Q10+TUM_db1_S3_Mat!K4*Weighting!Q11+TUM_db1_S3_Mat!L4*Weighting!Q12+TUM_db1_S3_Mat!M4*Weighting!Q13+TUM_db1_S3_Mat!N4*Weighting!Q14+TUM_db1_S3_Mat!O4*Weighting!Q15+TUM_db1_S3_Mat!P4*Weighting!Q16+TUM_db1_S3_Mat!Q4*Weighting!Q17</f>
        <v>0.13797999709046951</v>
      </c>
      <c r="R4" s="6">
        <f>+TUM_db1_S3_Mat!B4*Weighting!R2+TUM_db1_S3_Mat!C4*Weighting!R3+TUM_db1_S3_Mat!D4*Weighting!R4+TUM_db1_S3_Mat!E4*Weighting!R5+TUM_db1_S3_Mat!F4*Weighting!R6+TUM_db1_S3_Mat!G4*Weighting!R7+TUM_db1_S3_Mat!H4*Weighting!R8+TUM_db1_S3_Mat!I4*Weighting!R9+TUM_db1_S3_Mat!J4*Weighting!R10+TUM_db1_S3_Mat!K4*Weighting!R11+TUM_db1_S3_Mat!L4*Weighting!R12+TUM_db1_S3_Mat!M4*Weighting!R13+TUM_db1_S3_Mat!N4*Weighting!R14+TUM_db1_S3_Mat!O4*Weighting!R15+TUM_db1_S3_Mat!P4*Weighting!R16+TUM_db1_S3_Mat!Q4*Weighting!R17</f>
        <v>0.285061863469593</v>
      </c>
      <c r="S4" s="6">
        <f>+TUM_db1_S3_Mat!B4*Weighting!S2+TUM_db1_S3_Mat!C4*Weighting!S3+TUM_db1_S3_Mat!D4*Weighting!S4+TUM_db1_S3_Mat!E4*Weighting!S5+TUM_db1_S3_Mat!F4*Weighting!S6+TUM_db1_S3_Mat!G4*Weighting!S7+TUM_db1_S3_Mat!H4*Weighting!S8+TUM_db1_S3_Mat!I4*Weighting!S9+TUM_db1_S3_Mat!J4*Weighting!S10+TUM_db1_S3_Mat!K4*Weighting!S11+TUM_db1_S3_Mat!L4*Weighting!S12+TUM_db1_S3_Mat!M4*Weighting!S13+TUM_db1_S3_Mat!N4*Weighting!S14+TUM_db1_S3_Mat!O4*Weighting!S15+TUM_db1_S3_Mat!P4*Weighting!S16+TUM_db1_S3_Mat!Q4*Weighting!S17</f>
        <v>0.32894293019255377</v>
      </c>
      <c r="T4" s="6">
        <f>+TUM_db1_S3_Mat!B4*Weighting!T2+TUM_db1_S3_Mat!C4*Weighting!T3+TUM_db1_S3_Mat!D4*Weighting!T4+TUM_db1_S3_Mat!E4*Weighting!T5+TUM_db1_S3_Mat!F4*Weighting!T6+TUM_db1_S3_Mat!G4*Weighting!T7+TUM_db1_S3_Mat!H4*Weighting!T8+TUM_db1_S3_Mat!I4*Weighting!T9+TUM_db1_S3_Mat!J4*Weighting!T10+TUM_db1_S3_Mat!K4*Weighting!T11+TUM_db1_S3_Mat!L4*Weighting!T12+TUM_db1_S3_Mat!M4*Weighting!T13+TUM_db1_S3_Mat!N4*Weighting!T14+TUM_db1_S3_Mat!O4*Weighting!T15+TUM_db1_S3_Mat!P4*Weighting!T16+TUM_db1_S3_Mat!Q4*Weighting!T17</f>
        <v>0.18269031772397262</v>
      </c>
      <c r="U4" s="6">
        <f>+TUM_db1_S3_Mat!B4*Weighting!U2+TUM_db1_S3_Mat!C4*Weighting!U3+TUM_db1_S3_Mat!D4*Weighting!U4+TUM_db1_S3_Mat!E4*Weighting!U5+TUM_db1_S3_Mat!F4*Weighting!U6+TUM_db1_S3_Mat!G4*Weighting!U7+TUM_db1_S3_Mat!H4*Weighting!U8+TUM_db1_S3_Mat!I4*Weighting!U9+TUM_db1_S3_Mat!J4*Weighting!U10+TUM_db1_S3_Mat!K4*Weighting!U11+TUM_db1_S3_Mat!L4*Weighting!U12+TUM_db1_S3_Mat!M4*Weighting!U13+TUM_db1_S3_Mat!N4*Weighting!U14+TUM_db1_S3_Mat!O4*Weighting!U15+TUM_db1_S3_Mat!P4*Weighting!U16+TUM_db1_S3_Mat!Q4*Weighting!U17</f>
        <v>4.6653442195361092E-2</v>
      </c>
      <c r="V4" s="6">
        <f>+TUM_db1_S3_Mat!B4*Weighting!V2+TUM_db1_S3_Mat!C4*Weighting!V3+TUM_db1_S3_Mat!D4*Weighting!V4+TUM_db1_S3_Mat!E4*Weighting!V5+TUM_db1_S3_Mat!F4*Weighting!V6+TUM_db1_S3_Mat!G4*Weighting!V7+TUM_db1_S3_Mat!H4*Weighting!V8+TUM_db1_S3_Mat!I4*Weighting!V9+TUM_db1_S3_Mat!J4*Weighting!V10+TUM_db1_S3_Mat!K4*Weighting!V11+TUM_db1_S3_Mat!L4*Weighting!V12+TUM_db1_S3_Mat!M4*Weighting!V13+TUM_db1_S3_Mat!N4*Weighting!V14+TUM_db1_S3_Mat!O4*Weighting!V15+TUM_db1_S3_Mat!P4*Weighting!V16+TUM_db1_S3_Mat!Q4*Weighting!V17</f>
        <v>0.10408691857469268</v>
      </c>
      <c r="W4" s="6">
        <f>+TUM_db1_S3_Mat!B4*Weighting!W2+TUM_db1_S3_Mat!C4*Weighting!W3+TUM_db1_S3_Mat!D4*Weighting!W4+TUM_db1_S3_Mat!E4*Weighting!W5+TUM_db1_S3_Mat!F4*Weighting!W6+TUM_db1_S3_Mat!G4*Weighting!W7+TUM_db1_S3_Mat!H4*Weighting!W8+TUM_db1_S3_Mat!I4*Weighting!W9+TUM_db1_S3_Mat!J4*Weighting!W10+TUM_db1_S3_Mat!K4*Weighting!W11+TUM_db1_S3_Mat!L4*Weighting!W12+TUM_db1_S3_Mat!M4*Weighting!W13+TUM_db1_S3_Mat!N4*Weighting!W14+TUM_db1_S3_Mat!O4*Weighting!W15+TUM_db1_S3_Mat!P4*Weighting!W16+TUM_db1_S3_Mat!Q4*Weighting!W17</f>
        <v>0.17949350143149628</v>
      </c>
      <c r="X4" s="6">
        <f>+TUM_db1_S3_Mat!B4*Weighting!X2+TUM_db1_S3_Mat!C4*Weighting!X3+TUM_db1_S3_Mat!D4*Weighting!X4+TUM_db1_S3_Mat!E4*Weighting!X5+TUM_db1_S3_Mat!F4*Weighting!X6+TUM_db1_S3_Mat!G4*Weighting!X7+TUM_db1_S3_Mat!H4*Weighting!X8+TUM_db1_S3_Mat!I4*Weighting!X9+TUM_db1_S3_Mat!J4*Weighting!X10+TUM_db1_S3_Mat!K4*Weighting!X11+TUM_db1_S3_Mat!L4*Weighting!X12+TUM_db1_S3_Mat!M4*Weighting!X13+TUM_db1_S3_Mat!N4*Weighting!X14+TUM_db1_S3_Mat!O4*Weighting!X15+TUM_db1_S3_Mat!P4*Weighting!X16+TUM_db1_S3_Mat!Q4*Weighting!X17</f>
        <v>4.3838113115466225E-2</v>
      </c>
      <c r="Y4" s="6">
        <f>+TUM_db1_S3_Mat!B4*Weighting!Y2+TUM_db1_S3_Mat!C4*Weighting!Y3+TUM_db1_S3_Mat!D4*Weighting!Y4+TUM_db1_S3_Mat!E4*Weighting!Y5+TUM_db1_S3_Mat!F4*Weighting!Y6+TUM_db1_S3_Mat!G4*Weighting!Y7+TUM_db1_S3_Mat!H4*Weighting!Y8+TUM_db1_S3_Mat!I4*Weighting!Y9+TUM_db1_S3_Mat!J4*Weighting!Y10+TUM_db1_S3_Mat!K4*Weighting!Y11+TUM_db1_S3_Mat!L4*Weighting!Y12+TUM_db1_S3_Mat!M4*Weighting!Y13+TUM_db1_S3_Mat!N4*Weighting!Y14+TUM_db1_S3_Mat!O4*Weighting!Y15+TUM_db1_S3_Mat!P4*Weighting!Y16+TUM_db1_S3_Mat!Q4*Weighting!Y17</f>
        <v>5.5307009768255429E-2</v>
      </c>
      <c r="Z4" s="6">
        <f>+TUM_db1_S3_Mat!B4*Weighting!Z2+TUM_db1_S3_Mat!C4*Weighting!Z3+TUM_db1_S3_Mat!D4*Weighting!Z4+TUM_db1_S3_Mat!E4*Weighting!Z5+TUM_db1_S3_Mat!F4*Weighting!Z6+TUM_db1_S3_Mat!G4*Weighting!Z7+TUM_db1_S3_Mat!H4*Weighting!Z8+TUM_db1_S3_Mat!I4*Weighting!Z9+TUM_db1_S3_Mat!J4*Weighting!Z10+TUM_db1_S3_Mat!K4*Weighting!Z11+TUM_db1_S3_Mat!L4*Weighting!Z12+TUM_db1_S3_Mat!M4*Weighting!Z13+TUM_db1_S3_Mat!N4*Weighting!Z14+TUM_db1_S3_Mat!O4*Weighting!Z15+TUM_db1_S3_Mat!P4*Weighting!Z16+TUM_db1_S3_Mat!Q4*Weighting!Z17</f>
        <v>5.6977824364237963E-2</v>
      </c>
      <c r="AA4" s="6">
        <f>+TUM_db1_S3_Mat!B4*Weighting!AA2+TUM_db1_S3_Mat!C4*Weighting!AA3+TUM_db1_S3_Mat!D4*Weighting!AA4+TUM_db1_S3_Mat!E4*Weighting!AA5+TUM_db1_S3_Mat!F4*Weighting!AA6+TUM_db1_S3_Mat!G4*Weighting!AA7+TUM_db1_S3_Mat!H4*Weighting!AA8+TUM_db1_S3_Mat!I4*Weighting!AA9+TUM_db1_S3_Mat!J4*Weighting!AA10+TUM_db1_S3_Mat!K4*Weighting!AA11+TUM_db1_S3_Mat!L4*Weighting!AA12+TUM_db1_S3_Mat!M4*Weighting!AA13+TUM_db1_S3_Mat!N4*Weighting!AA14+TUM_db1_S3_Mat!O4*Weighting!AA15+TUM_db1_S3_Mat!P4*Weighting!AA16+TUM_db1_S3_Mat!Q4*Weighting!AA17</f>
        <v>1.9938182441367227</v>
      </c>
    </row>
    <row r="5" spans="1:27" x14ac:dyDescent="0.35">
      <c r="A5" s="5" t="s">
        <v>4</v>
      </c>
      <c r="B5" s="6">
        <f ca="1">+TUM_db1_S3_Mat!B5*Weighting!B2+TUM_db1_S3_Mat!C5*Weighting!B3+TUM_db1_S3_Mat!D5*Weighting!B4+TUM_db1_S3_Mat!E5*Weighting!B5+TUM_db1_S3_Mat!F5*Weighting!B6+TUM_db1_S3_Mat!G5*Weighting!B7+TUM_db1_S3_Mat!H5*Weighting!B8+TUM_db1_S3_Mat!I5*Weighting!B9+TUM_db1_S3_Mat!J5*Weighting!B10+TUM_db1_S3_Mat!K5*Weighting!B11+TUM_db1_S3_Mat!L5*Weighting!B12+TUM_db1_S3_Mat!M5*Weighting!B13+TUM_db1_S3_Mat!N5*Weighting!B14+TUM_db1_S3_Mat!O5*Weighting!B15+TUM_db1_S3_Mat!P5*Weighting!B16+TUM_db1_S3_Mat!Q5*Weighting!B17</f>
        <v>0.96268826892375936</v>
      </c>
      <c r="C5" s="6">
        <f ca="1">+TUM_db1_S3_Mat!B5*Weighting!C2+TUM_db1_S3_Mat!C5*Weighting!C3+TUM_db1_S3_Mat!D5*Weighting!C4+TUM_db1_S3_Mat!E5*Weighting!C5+TUM_db1_S3_Mat!F5*Weighting!C6+TUM_db1_S3_Mat!G5*Weighting!C7+TUM_db1_S3_Mat!H5*Weighting!C8+TUM_db1_S3_Mat!I5*Weighting!C9+TUM_db1_S3_Mat!J5*Weighting!C10+TUM_db1_S3_Mat!K5*Weighting!C11+TUM_db1_S3_Mat!L5*Weighting!C12+TUM_db1_S3_Mat!M5*Weighting!C13+TUM_db1_S3_Mat!N5*Weighting!C14+TUM_db1_S3_Mat!O5*Weighting!C15+TUM_db1_S3_Mat!P5*Weighting!C16+TUM_db1_S3_Mat!Q5*Weighting!C17</f>
        <v>0.6782299935684396</v>
      </c>
      <c r="D5" s="6">
        <f ca="1">+TUM_db1_S3_Mat!B5*Weighting!D2+TUM_db1_S3_Mat!C5*Weighting!D3+TUM_db1_S3_Mat!D5*Weighting!D4+TUM_db1_S3_Mat!E5*Weighting!D5+TUM_db1_S3_Mat!F5*Weighting!D6+TUM_db1_S3_Mat!G5*Weighting!D7+TUM_db1_S3_Mat!H5*Weighting!D8+TUM_db1_S3_Mat!I5*Weighting!D9+TUM_db1_S3_Mat!J5*Weighting!D10+TUM_db1_S3_Mat!K5*Weighting!D11+TUM_db1_S3_Mat!L5*Weighting!D12+TUM_db1_S3_Mat!M5*Weighting!D13+TUM_db1_S3_Mat!N5*Weighting!D14+TUM_db1_S3_Mat!O5*Weighting!D15+TUM_db1_S3_Mat!P5*Weighting!D16+TUM_db1_S3_Mat!Q5*Weighting!D17</f>
        <v>0.94653511186736428</v>
      </c>
      <c r="E5" s="6">
        <f ca="1">+TUM_db1_S3_Mat!B5*Weighting!E2+TUM_db1_S3_Mat!C5*Weighting!E3+TUM_db1_S3_Mat!D5*Weighting!E4+TUM_db1_S3_Mat!E5*Weighting!E5+TUM_db1_S3_Mat!F5*Weighting!E6+TUM_db1_S3_Mat!G5*Weighting!E7+TUM_db1_S3_Mat!H5*Weighting!E8+TUM_db1_S3_Mat!I5*Weighting!E9+TUM_db1_S3_Mat!J5*Weighting!E10+TUM_db1_S3_Mat!K5*Weighting!E11+TUM_db1_S3_Mat!L5*Weighting!E12+TUM_db1_S3_Mat!M5*Weighting!E13+TUM_db1_S3_Mat!N5*Weighting!E14+TUM_db1_S3_Mat!O5*Weighting!E15+TUM_db1_S3_Mat!P5*Weighting!E16+TUM_db1_S3_Mat!Q5*Weighting!E17</f>
        <v>0.32903989110697451</v>
      </c>
      <c r="F5" s="6">
        <f ca="1">+TUM_db1_S3_Mat!B5*Weighting!F2+TUM_db1_S3_Mat!C5*Weighting!F3+TUM_db1_S3_Mat!D5*Weighting!F4+TUM_db1_S3_Mat!E5*Weighting!F5+TUM_db1_S3_Mat!F5*Weighting!F6+TUM_db1_S3_Mat!G5*Weighting!F7+TUM_db1_S3_Mat!H5*Weighting!F8+TUM_db1_S3_Mat!I5*Weighting!F9+TUM_db1_S3_Mat!J5*Weighting!F10+TUM_db1_S3_Mat!K5*Weighting!F11+TUM_db1_S3_Mat!L5*Weighting!F12+TUM_db1_S3_Mat!M5*Weighting!F13+TUM_db1_S3_Mat!N5*Weighting!F14+TUM_db1_S3_Mat!O5*Weighting!F15+TUM_db1_S3_Mat!P5*Weighting!F16+TUM_db1_S3_Mat!Q5*Weighting!F17</f>
        <v>0.80102140197977523</v>
      </c>
      <c r="G5" s="6">
        <f>+TUM_db1_S3_Mat!B5*Weighting!G2+TUM_db1_S3_Mat!C5*Weighting!G3+TUM_db1_S3_Mat!D5*Weighting!G4+TUM_db1_S3_Mat!E5*Weighting!G5+TUM_db1_S3_Mat!F5*Weighting!G6+TUM_db1_S3_Mat!G5*Weighting!G7+TUM_db1_S3_Mat!H5*Weighting!G8+TUM_db1_S3_Mat!I5*Weighting!G9+TUM_db1_S3_Mat!J5*Weighting!G10+TUM_db1_S3_Mat!K5*Weighting!G11+TUM_db1_S3_Mat!L5*Weighting!G12+TUM_db1_S3_Mat!M5*Weighting!G13+TUM_db1_S3_Mat!N5*Weighting!G14+TUM_db1_S3_Mat!O5*Weighting!G15+TUM_db1_S3_Mat!P5*Weighting!G16+TUM_db1_S3_Mat!Q5*Weighting!G17</f>
        <v>0.49835941610670642</v>
      </c>
      <c r="H5" s="6">
        <f>+TUM_db1_S3_Mat!B5*Weighting!H2+TUM_db1_S3_Mat!C5*Weighting!H3+TUM_db1_S3_Mat!D5*Weighting!H4+TUM_db1_S3_Mat!E5*Weighting!H5+TUM_db1_S3_Mat!F5*Weighting!H6+TUM_db1_S3_Mat!G5*Weighting!H7+TUM_db1_S3_Mat!H5*Weighting!H8+TUM_db1_S3_Mat!I5*Weighting!H9+TUM_db1_S3_Mat!J5*Weighting!H10+TUM_db1_S3_Mat!K5*Weighting!H11+TUM_db1_S3_Mat!L5*Weighting!H12+TUM_db1_S3_Mat!M5*Weighting!H13+TUM_db1_S3_Mat!N5*Weighting!H14+TUM_db1_S3_Mat!O5*Weighting!H15+TUM_db1_S3_Mat!P5*Weighting!H16+TUM_db1_S3_Mat!Q5*Weighting!H17</f>
        <v>0.50583617626479283</v>
      </c>
      <c r="I5" s="6">
        <f>+TUM_db1_S3_Mat!B5*Weighting!I2+TUM_db1_S3_Mat!C5*Weighting!I3+TUM_db1_S3_Mat!D5*Weighting!I4+TUM_db1_S3_Mat!E5*Weighting!I5+TUM_db1_S3_Mat!F5*Weighting!I6+TUM_db1_S3_Mat!G5*Weighting!I7+TUM_db1_S3_Mat!H5*Weighting!I8+TUM_db1_S3_Mat!I5*Weighting!I9+TUM_db1_S3_Mat!J5*Weighting!I10+TUM_db1_S3_Mat!K5*Weighting!I11+TUM_db1_S3_Mat!L5*Weighting!I12+TUM_db1_S3_Mat!M5*Weighting!I13+TUM_db1_S3_Mat!N5*Weighting!I14+TUM_db1_S3_Mat!O5*Weighting!I15+TUM_db1_S3_Mat!P5*Weighting!I16+TUM_db1_S3_Mat!Q5*Weighting!I17</f>
        <v>0.49415257274228841</v>
      </c>
      <c r="J5" s="6">
        <f>+TUM_db1_S3_Mat!B5*Weighting!J2+TUM_db1_S3_Mat!C5*Weighting!J3+TUM_db1_S3_Mat!D5*Weighting!J4+TUM_db1_S3_Mat!E5*Weighting!J5+TUM_db1_S3_Mat!F5*Weighting!J6+TUM_db1_S3_Mat!G5*Weighting!J7+TUM_db1_S3_Mat!H5*Weighting!J8+TUM_db1_S3_Mat!I5*Weighting!J9+TUM_db1_S3_Mat!J5*Weighting!J10+TUM_db1_S3_Mat!K5*Weighting!J11+TUM_db1_S3_Mat!L5*Weighting!J12+TUM_db1_S3_Mat!M5*Weighting!J13+TUM_db1_S3_Mat!N5*Weighting!J14+TUM_db1_S3_Mat!O5*Weighting!J15+TUM_db1_S3_Mat!P5*Weighting!J16+TUM_db1_S3_Mat!Q5*Weighting!J17</f>
        <v>0.31145678468315963</v>
      </c>
      <c r="K5" s="6">
        <f>+TUM_db1_S3_Mat!B5*Weighting!K2+TUM_db1_S3_Mat!C5*Weighting!K3+TUM_db1_S3_Mat!D5*Weighting!K4+TUM_db1_S3_Mat!E5*Weighting!K5+TUM_db1_S3_Mat!F5*Weighting!K6+TUM_db1_S3_Mat!G5*Weighting!K7+TUM_db1_S3_Mat!H5*Weighting!K8+TUM_db1_S3_Mat!I5*Weighting!K9+TUM_db1_S3_Mat!J5*Weighting!K10+TUM_db1_S3_Mat!K5*Weighting!K11+TUM_db1_S3_Mat!L5*Weighting!K12+TUM_db1_S3_Mat!M5*Weighting!K13+TUM_db1_S3_Mat!N5*Weighting!K14+TUM_db1_S3_Mat!O5*Weighting!K15+TUM_db1_S3_Mat!P5*Weighting!K16+TUM_db1_S3_Mat!Q5*Weighting!K17</f>
        <v>0.45940258664975953</v>
      </c>
      <c r="L5" s="6">
        <f>+TUM_db1_S3_Mat!B5*Weighting!L2+TUM_db1_S3_Mat!C5*Weighting!L3+TUM_db1_S3_Mat!D5*Weighting!L4+TUM_db1_S3_Mat!E5*Weighting!L5+TUM_db1_S3_Mat!F5*Weighting!L6+TUM_db1_S3_Mat!G5*Weighting!L7+TUM_db1_S3_Mat!H5*Weighting!L8+TUM_db1_S3_Mat!I5*Weighting!L9+TUM_db1_S3_Mat!J5*Weighting!L10+TUM_db1_S3_Mat!K5*Weighting!L11+TUM_db1_S3_Mat!L5*Weighting!L12+TUM_db1_S3_Mat!M5*Weighting!L13+TUM_db1_S3_Mat!N5*Weighting!L14+TUM_db1_S3_Mat!O5*Weighting!L15+TUM_db1_S3_Mat!P5*Weighting!L16+TUM_db1_S3_Mat!Q5*Weighting!L17</f>
        <v>0.3190304390812877</v>
      </c>
      <c r="M5" s="6">
        <f>+TUM_db1_S3_Mat!B5*Weighting!M2+TUM_db1_S3_Mat!C5*Weighting!M3+TUM_db1_S3_Mat!D5*Weighting!M4+TUM_db1_S3_Mat!E5*Weighting!M5+TUM_db1_S3_Mat!F5*Weighting!M6+TUM_db1_S3_Mat!G5*Weighting!M7+TUM_db1_S3_Mat!H5*Weighting!M8+TUM_db1_S3_Mat!I5*Weighting!M9+TUM_db1_S3_Mat!J5*Weighting!M10+TUM_db1_S3_Mat!K5*Weighting!M11+TUM_db1_S3_Mat!L5*Weighting!M12+TUM_db1_S3_Mat!M5*Weighting!M13+TUM_db1_S3_Mat!N5*Weighting!M14+TUM_db1_S3_Mat!O5*Weighting!M15+TUM_db1_S3_Mat!P5*Weighting!M16+TUM_db1_S3_Mat!Q5*Weighting!M17</f>
        <v>0.13287957728042596</v>
      </c>
      <c r="N5" s="6">
        <f>+TUM_db1_S3_Mat!B5*Weighting!N2+TUM_db1_S3_Mat!C5*Weighting!N3+TUM_db1_S3_Mat!D5*Weighting!N4+TUM_db1_S3_Mat!E5*Weighting!N5+TUM_db1_S3_Mat!F5*Weighting!N6+TUM_db1_S3_Mat!G5*Weighting!N7+TUM_db1_S3_Mat!H5*Weighting!N8+TUM_db1_S3_Mat!I5*Weighting!N9+TUM_db1_S3_Mat!J5*Weighting!N10+TUM_db1_S3_Mat!K5*Weighting!N11+TUM_db1_S3_Mat!L5*Weighting!N12+TUM_db1_S3_Mat!M5*Weighting!N13+TUM_db1_S3_Mat!N5*Weighting!N14+TUM_db1_S3_Mat!O5*Weighting!N15+TUM_db1_S3_Mat!P5*Weighting!N16+TUM_db1_S3_Mat!Q5*Weighting!N17</f>
        <v>1.6969019265840364</v>
      </c>
      <c r="O5" s="6">
        <f>+TUM_db1_S3_Mat!B5*Weighting!O2+TUM_db1_S3_Mat!C5*Weighting!O3+TUM_db1_S3_Mat!D5*Weighting!O4+TUM_db1_S3_Mat!E5*Weighting!O5+TUM_db1_S3_Mat!F5*Weighting!O6+TUM_db1_S3_Mat!G5*Weighting!O7+TUM_db1_S3_Mat!H5*Weighting!O8+TUM_db1_S3_Mat!I5*Weighting!O9+TUM_db1_S3_Mat!J5*Weighting!O10+TUM_db1_S3_Mat!K5*Weighting!O11+TUM_db1_S3_Mat!L5*Weighting!O12+TUM_db1_S3_Mat!M5*Weighting!O13+TUM_db1_S3_Mat!N5*Weighting!O14+TUM_db1_S3_Mat!O5*Weighting!O15+TUM_db1_S3_Mat!P5*Weighting!O16+TUM_db1_S3_Mat!Q5*Weighting!O17</f>
        <v>0.44898662107706849</v>
      </c>
      <c r="P5" s="6">
        <f>+TUM_db1_S3_Mat!B5*Weighting!P2+TUM_db1_S3_Mat!C5*Weighting!P3+TUM_db1_S3_Mat!D5*Weighting!P4+TUM_db1_S3_Mat!E5*Weighting!P5+TUM_db1_S3_Mat!F5*Weighting!P6+TUM_db1_S3_Mat!G5*Weighting!P7+TUM_db1_S3_Mat!H5*Weighting!P8+TUM_db1_S3_Mat!I5*Weighting!P9+TUM_db1_S3_Mat!J5*Weighting!P10+TUM_db1_S3_Mat!K5*Weighting!P11+TUM_db1_S3_Mat!L5*Weighting!P12+TUM_db1_S3_Mat!M5*Weighting!P13+TUM_db1_S3_Mat!N5*Weighting!P14+TUM_db1_S3_Mat!O5*Weighting!P15+TUM_db1_S3_Mat!P5*Weighting!P16+TUM_db1_S3_Mat!Q5*Weighting!P17</f>
        <v>0.25367685059025202</v>
      </c>
      <c r="Q5" s="6">
        <f>+TUM_db1_S3_Mat!B5*Weighting!Q2+TUM_db1_S3_Mat!C5*Weighting!Q3+TUM_db1_S3_Mat!D5*Weighting!Q4+TUM_db1_S3_Mat!E5*Weighting!Q5+TUM_db1_S3_Mat!F5*Weighting!Q6+TUM_db1_S3_Mat!G5*Weighting!Q7+TUM_db1_S3_Mat!H5*Weighting!Q8+TUM_db1_S3_Mat!I5*Weighting!Q9+TUM_db1_S3_Mat!J5*Weighting!Q10+TUM_db1_S3_Mat!K5*Weighting!Q11+TUM_db1_S3_Mat!L5*Weighting!Q12+TUM_db1_S3_Mat!M5*Weighting!Q13+TUM_db1_S3_Mat!N5*Weighting!Q14+TUM_db1_S3_Mat!O5*Weighting!Q15+TUM_db1_S3_Mat!P5*Weighting!Q16+TUM_db1_S3_Mat!Q5*Weighting!Q17</f>
        <v>0.20696999563570431</v>
      </c>
      <c r="R5" s="6">
        <f>+TUM_db1_S3_Mat!B5*Weighting!R2+TUM_db1_S3_Mat!C5*Weighting!R3+TUM_db1_S3_Mat!D5*Weighting!R4+TUM_db1_S3_Mat!E5*Weighting!R5+TUM_db1_S3_Mat!F5*Weighting!R6+TUM_db1_S3_Mat!G5*Weighting!R7+TUM_db1_S3_Mat!H5*Weighting!R8+TUM_db1_S3_Mat!I5*Weighting!R9+TUM_db1_S3_Mat!J5*Weighting!R10+TUM_db1_S3_Mat!K5*Weighting!R11+TUM_db1_S3_Mat!L5*Weighting!R12+TUM_db1_S3_Mat!M5*Weighting!R13+TUM_db1_S3_Mat!N5*Weighting!R14+TUM_db1_S3_Mat!O5*Weighting!R15+TUM_db1_S3_Mat!P5*Weighting!R16+TUM_db1_S3_Mat!Q5*Weighting!R17</f>
        <v>0.42759279520438953</v>
      </c>
      <c r="S5" s="6">
        <f>+TUM_db1_S3_Mat!B5*Weighting!S2+TUM_db1_S3_Mat!C5*Weighting!S3+TUM_db1_S3_Mat!D5*Weighting!S4+TUM_db1_S3_Mat!E5*Weighting!S5+TUM_db1_S3_Mat!F5*Weighting!S6+TUM_db1_S3_Mat!G5*Weighting!S7+TUM_db1_S3_Mat!H5*Weighting!S8+TUM_db1_S3_Mat!I5*Weighting!S9+TUM_db1_S3_Mat!J5*Weighting!S10+TUM_db1_S3_Mat!K5*Weighting!S11+TUM_db1_S3_Mat!L5*Weighting!S12+TUM_db1_S3_Mat!M5*Weighting!S13+TUM_db1_S3_Mat!N5*Weighting!S14+TUM_db1_S3_Mat!O5*Weighting!S15+TUM_db1_S3_Mat!P5*Weighting!S16+TUM_db1_S3_Mat!Q5*Weighting!S17</f>
        <v>0.49341439528883074</v>
      </c>
      <c r="T5" s="6">
        <f>+TUM_db1_S3_Mat!B5*Weighting!T2+TUM_db1_S3_Mat!C5*Weighting!T3+TUM_db1_S3_Mat!D5*Weighting!T4+TUM_db1_S3_Mat!E5*Weighting!T5+TUM_db1_S3_Mat!F5*Weighting!T6+TUM_db1_S3_Mat!G5*Weighting!T7+TUM_db1_S3_Mat!H5*Weighting!T8+TUM_db1_S3_Mat!I5*Weighting!T9+TUM_db1_S3_Mat!J5*Weighting!T10+TUM_db1_S3_Mat!K5*Weighting!T11+TUM_db1_S3_Mat!L5*Weighting!T12+TUM_db1_S3_Mat!M5*Weighting!T13+TUM_db1_S3_Mat!N5*Weighting!T14+TUM_db1_S3_Mat!O5*Weighting!T15+TUM_db1_S3_Mat!P5*Weighting!T16+TUM_db1_S3_Mat!Q5*Weighting!T17</f>
        <v>0.27403547658595895</v>
      </c>
      <c r="U5" s="6">
        <f>+TUM_db1_S3_Mat!B5*Weighting!U2+TUM_db1_S3_Mat!C5*Weighting!U3+TUM_db1_S3_Mat!D5*Weighting!U4+TUM_db1_S3_Mat!E5*Weighting!U5+TUM_db1_S3_Mat!F5*Weighting!U6+TUM_db1_S3_Mat!G5*Weighting!U7+TUM_db1_S3_Mat!H5*Weighting!U8+TUM_db1_S3_Mat!I5*Weighting!U9+TUM_db1_S3_Mat!J5*Weighting!U10+TUM_db1_S3_Mat!K5*Weighting!U11+TUM_db1_S3_Mat!L5*Weighting!U12+TUM_db1_S3_Mat!M5*Weighting!U13+TUM_db1_S3_Mat!N5*Weighting!U14+TUM_db1_S3_Mat!O5*Weighting!U15+TUM_db1_S3_Mat!P5*Weighting!U16+TUM_db1_S3_Mat!Q5*Weighting!U17</f>
        <v>6.9980163293041645E-2</v>
      </c>
      <c r="V5" s="6">
        <f>+TUM_db1_S3_Mat!B5*Weighting!V2+TUM_db1_S3_Mat!C5*Weighting!V3+TUM_db1_S3_Mat!D5*Weighting!V4+TUM_db1_S3_Mat!E5*Weighting!V5+TUM_db1_S3_Mat!F5*Weighting!V6+TUM_db1_S3_Mat!G5*Weighting!V7+TUM_db1_S3_Mat!H5*Weighting!V8+TUM_db1_S3_Mat!I5*Weighting!V9+TUM_db1_S3_Mat!J5*Weighting!V10+TUM_db1_S3_Mat!K5*Weighting!V11+TUM_db1_S3_Mat!L5*Weighting!V12+TUM_db1_S3_Mat!M5*Weighting!V13+TUM_db1_S3_Mat!N5*Weighting!V14+TUM_db1_S3_Mat!O5*Weighting!V15+TUM_db1_S3_Mat!P5*Weighting!V16+TUM_db1_S3_Mat!Q5*Weighting!V17</f>
        <v>0.15613037786203907</v>
      </c>
      <c r="W5" s="6">
        <f>+TUM_db1_S3_Mat!B5*Weighting!W2+TUM_db1_S3_Mat!C5*Weighting!W3+TUM_db1_S3_Mat!D5*Weighting!W4+TUM_db1_S3_Mat!E5*Weighting!W5+TUM_db1_S3_Mat!F5*Weighting!W6+TUM_db1_S3_Mat!G5*Weighting!W7+TUM_db1_S3_Mat!H5*Weighting!W8+TUM_db1_S3_Mat!I5*Weighting!W9+TUM_db1_S3_Mat!J5*Weighting!W10+TUM_db1_S3_Mat!K5*Weighting!W11+TUM_db1_S3_Mat!L5*Weighting!W12+TUM_db1_S3_Mat!M5*Weighting!W13+TUM_db1_S3_Mat!N5*Weighting!W14+TUM_db1_S3_Mat!O5*Weighting!W15+TUM_db1_S3_Mat!P5*Weighting!W16+TUM_db1_S3_Mat!Q5*Weighting!W17</f>
        <v>0.26924025214724445</v>
      </c>
      <c r="X5" s="6">
        <f>+TUM_db1_S3_Mat!B5*Weighting!X2+TUM_db1_S3_Mat!C5*Weighting!X3+TUM_db1_S3_Mat!D5*Weighting!X4+TUM_db1_S3_Mat!E5*Weighting!X5+TUM_db1_S3_Mat!F5*Weighting!X6+TUM_db1_S3_Mat!G5*Weighting!X7+TUM_db1_S3_Mat!H5*Weighting!X8+TUM_db1_S3_Mat!I5*Weighting!X9+TUM_db1_S3_Mat!J5*Weighting!X10+TUM_db1_S3_Mat!K5*Weighting!X11+TUM_db1_S3_Mat!L5*Weighting!X12+TUM_db1_S3_Mat!M5*Weighting!X13+TUM_db1_S3_Mat!N5*Weighting!X14+TUM_db1_S3_Mat!O5*Weighting!X15+TUM_db1_S3_Mat!P5*Weighting!X16+TUM_db1_S3_Mat!Q5*Weighting!X17</f>
        <v>6.5757169673199348E-2</v>
      </c>
      <c r="Y5" s="6">
        <f>+TUM_db1_S3_Mat!B5*Weighting!Y2+TUM_db1_S3_Mat!C5*Weighting!Y3+TUM_db1_S3_Mat!D5*Weighting!Y4+TUM_db1_S3_Mat!E5*Weighting!Y5+TUM_db1_S3_Mat!F5*Weighting!Y6+TUM_db1_S3_Mat!G5*Weighting!Y7+TUM_db1_S3_Mat!H5*Weighting!Y8+TUM_db1_S3_Mat!I5*Weighting!Y9+TUM_db1_S3_Mat!J5*Weighting!Y10+TUM_db1_S3_Mat!K5*Weighting!Y11+TUM_db1_S3_Mat!L5*Weighting!Y12+TUM_db1_S3_Mat!M5*Weighting!Y13+TUM_db1_S3_Mat!N5*Weighting!Y14+TUM_db1_S3_Mat!O5*Weighting!Y15+TUM_db1_S3_Mat!P5*Weighting!Y16+TUM_db1_S3_Mat!Q5*Weighting!Y17</f>
        <v>8.2960514652383147E-2</v>
      </c>
      <c r="Z5" s="6">
        <f>+TUM_db1_S3_Mat!B5*Weighting!Z2+TUM_db1_S3_Mat!C5*Weighting!Z3+TUM_db1_S3_Mat!D5*Weighting!Z4+TUM_db1_S3_Mat!E5*Weighting!Z5+TUM_db1_S3_Mat!F5*Weighting!Z6+TUM_db1_S3_Mat!G5*Weighting!Z7+TUM_db1_S3_Mat!H5*Weighting!Z8+TUM_db1_S3_Mat!I5*Weighting!Z9+TUM_db1_S3_Mat!J5*Weighting!Z10+TUM_db1_S3_Mat!K5*Weighting!Z11+TUM_db1_S3_Mat!L5*Weighting!Z12+TUM_db1_S3_Mat!M5*Weighting!Z13+TUM_db1_S3_Mat!N5*Weighting!Z14+TUM_db1_S3_Mat!O5*Weighting!Z15+TUM_db1_S3_Mat!P5*Weighting!Z16+TUM_db1_S3_Mat!Q5*Weighting!Z17</f>
        <v>8.5466736546356947E-2</v>
      </c>
      <c r="AA5" s="6">
        <f>+TUM_db1_S3_Mat!B5*Weighting!AA2+TUM_db1_S3_Mat!C5*Weighting!AA3+TUM_db1_S3_Mat!D5*Weighting!AA4+TUM_db1_S3_Mat!E5*Weighting!AA5+TUM_db1_S3_Mat!F5*Weighting!AA6+TUM_db1_S3_Mat!G5*Weighting!AA7+TUM_db1_S3_Mat!H5*Weighting!AA8+TUM_db1_S3_Mat!I5*Weighting!AA9+TUM_db1_S3_Mat!J5*Weighting!AA10+TUM_db1_S3_Mat!K5*Weighting!AA11+TUM_db1_S3_Mat!L5*Weighting!AA12+TUM_db1_S3_Mat!M5*Weighting!AA13+TUM_db1_S3_Mat!N5*Weighting!AA14+TUM_db1_S3_Mat!O5*Weighting!AA15+TUM_db1_S3_Mat!P5*Weighting!AA16+TUM_db1_S3_Mat!Q5*Weighting!AA17</f>
        <v>2.9907273662050846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145</vt:i4>
      </vt:variant>
    </vt:vector>
  </HeadingPairs>
  <TitlesOfParts>
    <vt:vector size="145" baseType="lpstr">
      <vt:lpstr>UserGuide_EWU-Dashboard</vt:lpstr>
      <vt:lpstr>Glossary</vt:lpstr>
      <vt:lpstr>EWU_Dashboard</vt:lpstr>
      <vt:lpstr>Parameter</vt:lpstr>
      <vt:lpstr>Figure1_Data</vt:lpstr>
      <vt:lpstr>Figure2_Data</vt:lpstr>
      <vt:lpstr>Figure3_Data</vt:lpstr>
      <vt:lpstr>Figure4_Data</vt:lpstr>
      <vt:lpstr>Figure5_Data</vt:lpstr>
      <vt:lpstr>Figure6_Data</vt:lpstr>
      <vt:lpstr>Figure7_Data</vt:lpstr>
      <vt:lpstr>Documentation</vt:lpstr>
      <vt:lpstr>dict</vt:lpstr>
      <vt:lpstr>Indicator_default_default</vt:lpstr>
      <vt:lpstr>Indicator_default_S1</vt:lpstr>
      <vt:lpstr>Indicator_default_S2</vt:lpstr>
      <vt:lpstr>Indicator_default_S3</vt:lpstr>
      <vt:lpstr>Indicator_db1_default</vt:lpstr>
      <vt:lpstr>Indicator_db1_S1</vt:lpstr>
      <vt:lpstr>Indicator_db1_S2</vt:lpstr>
      <vt:lpstr>Indicator_db1_S3</vt:lpstr>
      <vt:lpstr>W_Ind_default_default</vt:lpstr>
      <vt:lpstr>W_Ind_default_S1</vt:lpstr>
      <vt:lpstr>W_Ind_default_S2</vt:lpstr>
      <vt:lpstr>W_Ind_default_S3</vt:lpstr>
      <vt:lpstr>W_Ind_db1_default</vt:lpstr>
      <vt:lpstr>W_Ind_db1_S1</vt:lpstr>
      <vt:lpstr>W_Ind_db1_S2</vt:lpstr>
      <vt:lpstr>W_Ind_db1_S3</vt:lpstr>
      <vt:lpstr>Weighting</vt:lpstr>
      <vt:lpstr>LCA_default_default</vt:lpstr>
      <vt:lpstr>LCA_default_S1</vt:lpstr>
      <vt:lpstr>LCA_default_S2</vt:lpstr>
      <vt:lpstr>LCA_default_S3</vt:lpstr>
      <vt:lpstr>LCA_db1_default</vt:lpstr>
      <vt:lpstr>LCA_db1_S1</vt:lpstr>
      <vt:lpstr>LCA_db1_S2</vt:lpstr>
      <vt:lpstr>LCA_db1_S3</vt:lpstr>
      <vt:lpstr>CA_Pathways_default_default</vt:lpstr>
      <vt:lpstr>CA_Pathways_default_S1</vt:lpstr>
      <vt:lpstr>CA_Pathways_default_S2</vt:lpstr>
      <vt:lpstr>CA_Pathways_default_S3</vt:lpstr>
      <vt:lpstr>CA_Pathways_db1_default</vt:lpstr>
      <vt:lpstr>CA_Pathways_db1_S1</vt:lpstr>
      <vt:lpstr>CA_Pathways_db1_S2</vt:lpstr>
      <vt:lpstr>CA_Pathways_db1_S3</vt:lpstr>
      <vt:lpstr>CA_acts_default_default</vt:lpstr>
      <vt:lpstr>CA_acts_default_S1</vt:lpstr>
      <vt:lpstr>CA_acts_default_S2</vt:lpstr>
      <vt:lpstr>CA_acts_default_S3</vt:lpstr>
      <vt:lpstr>CA_acts_db1_default</vt:lpstr>
      <vt:lpstr>CA_acts_db1_S1</vt:lpstr>
      <vt:lpstr>CA_acts_db1_S2</vt:lpstr>
      <vt:lpstr>CA_acts_db1_S3</vt:lpstr>
      <vt:lpstr>Waste_Generation_default</vt:lpstr>
      <vt:lpstr>Waste_Generation_S1</vt:lpstr>
      <vt:lpstr>Waste_Generation_S2</vt:lpstr>
      <vt:lpstr>Waste_Generation_S3</vt:lpstr>
      <vt:lpstr>Waste_Composition_default</vt:lpstr>
      <vt:lpstr>Waste_Composition_S1</vt:lpstr>
      <vt:lpstr>Waste_Composition_S2</vt:lpstr>
      <vt:lpstr>Waste_Composition_S3</vt:lpstr>
      <vt:lpstr>LCI_default_default</vt:lpstr>
      <vt:lpstr>LCI_default_S1</vt:lpstr>
      <vt:lpstr>LCI_default_S2</vt:lpstr>
      <vt:lpstr>LCI_default_S3</vt:lpstr>
      <vt:lpstr>LCI_db1_default</vt:lpstr>
      <vt:lpstr>LCI_db1_S1</vt:lpstr>
      <vt:lpstr>LCI_db1_S2</vt:lpstr>
      <vt:lpstr>LCI_db1_S3</vt:lpstr>
      <vt:lpstr>LCIA_Methods</vt:lpstr>
      <vt:lpstr>OEV_materials_default</vt:lpstr>
      <vt:lpstr>OEV_materials_db1</vt:lpstr>
      <vt:lpstr>OEV_Pathways_default_default</vt:lpstr>
      <vt:lpstr>OEV_Pathways_default_S1</vt:lpstr>
      <vt:lpstr>OEV_Pathways_default_S2</vt:lpstr>
      <vt:lpstr>OEV_Pathways_default_S3</vt:lpstr>
      <vt:lpstr>OEV_Pathways_db1_default</vt:lpstr>
      <vt:lpstr>OEV_Pathways_db1_S1</vt:lpstr>
      <vt:lpstr>OEV_Pathways_db1_S2</vt:lpstr>
      <vt:lpstr>OEV_Pathways_db1_S3</vt:lpstr>
      <vt:lpstr>supply_chain_default_PAH_RD</vt:lpstr>
      <vt:lpstr>supply_chain_default_TP1</vt:lpstr>
      <vt:lpstr>supply_chain_default_TP2</vt:lpstr>
      <vt:lpstr>supply_chain_default_TP3</vt:lpstr>
      <vt:lpstr>supply_chain_S1_PAH_RD</vt:lpstr>
      <vt:lpstr>supply_chain_S1_TP1</vt:lpstr>
      <vt:lpstr>supply_chain_S1_TP2</vt:lpstr>
      <vt:lpstr>supply_chain_S1_TP3</vt:lpstr>
      <vt:lpstr>supply_chain_S2_PAH_RD</vt:lpstr>
      <vt:lpstr>supply_chain_S2_TP1</vt:lpstr>
      <vt:lpstr>supply_chain_S2_TP2</vt:lpstr>
      <vt:lpstr>supply_chain_S2_TP3</vt:lpstr>
      <vt:lpstr>supply_chain_S3_PAH_RD</vt:lpstr>
      <vt:lpstr>supply_chain_S3_TP1</vt:lpstr>
      <vt:lpstr>supply_chain_S3_TP2</vt:lpstr>
      <vt:lpstr>supply_chain_S3_TP3</vt:lpstr>
      <vt:lpstr>TUM_default_default_Treatm</vt:lpstr>
      <vt:lpstr>TUM_default_default_Util</vt:lpstr>
      <vt:lpstr>TUM_default_default_Mat</vt:lpstr>
      <vt:lpstr>TUM_default_S1_Treatm</vt:lpstr>
      <vt:lpstr>TUM_default_S1_Util</vt:lpstr>
      <vt:lpstr>TUM_default_S1_Mat</vt:lpstr>
      <vt:lpstr>TUM_default_S2_Treatm</vt:lpstr>
      <vt:lpstr>TUM_default_S2_Util</vt:lpstr>
      <vt:lpstr>TUM_default_S2_Mat</vt:lpstr>
      <vt:lpstr>TUM_default_S3_Treatm</vt:lpstr>
      <vt:lpstr>TUM_default_S3_Util</vt:lpstr>
      <vt:lpstr>TUM_default_S3_Mat</vt:lpstr>
      <vt:lpstr>TUM_db1_default_Treatm</vt:lpstr>
      <vt:lpstr>TUM_db1_default_Util</vt:lpstr>
      <vt:lpstr>TUM_db1_default_Mat</vt:lpstr>
      <vt:lpstr>TUM_db1_S1_Treatm</vt:lpstr>
      <vt:lpstr>TUM_db1_S1_Util</vt:lpstr>
      <vt:lpstr>TUM_db1_S1_Mat</vt:lpstr>
      <vt:lpstr>TUM_db1_S2_Treatm</vt:lpstr>
      <vt:lpstr>TUM_db1_S2_Util</vt:lpstr>
      <vt:lpstr>TUM_db1_S2_Mat</vt:lpstr>
      <vt:lpstr>TUM_db1_S3_Treatm</vt:lpstr>
      <vt:lpstr>TUM_db1_S3_Util</vt:lpstr>
      <vt:lpstr>TUM_db1_S3_Mat</vt:lpstr>
      <vt:lpstr>WTUM_default_default_Treatm</vt:lpstr>
      <vt:lpstr>WTUM_default_default_Util</vt:lpstr>
      <vt:lpstr>WTUM_default_default_Mat</vt:lpstr>
      <vt:lpstr>WTUM_default_S1_Treatm</vt:lpstr>
      <vt:lpstr>WTUM_default_S1_Util</vt:lpstr>
      <vt:lpstr>WTUM_default_S1_Mat</vt:lpstr>
      <vt:lpstr>WTUM_default_S2_Treatm</vt:lpstr>
      <vt:lpstr>WTUM_default_S2_Util</vt:lpstr>
      <vt:lpstr>WTUM_default_S2_Mat</vt:lpstr>
      <vt:lpstr>WTUM_default_S3_Treatm</vt:lpstr>
      <vt:lpstr>WTUM_default_S3_Util</vt:lpstr>
      <vt:lpstr>WTUM_default_S3_Mat</vt:lpstr>
      <vt:lpstr>WTUM_db1_default_Treatm</vt:lpstr>
      <vt:lpstr>WTUM_db1_default_Util</vt:lpstr>
      <vt:lpstr>WTUM_db1_default_Mat</vt:lpstr>
      <vt:lpstr>WTUM_db1_S1_Treatm</vt:lpstr>
      <vt:lpstr>WTUM_db1_S1_Util</vt:lpstr>
      <vt:lpstr>WTUM_db1_S1_Mat</vt:lpstr>
      <vt:lpstr>WTUM_db1_S2_Treatm</vt:lpstr>
      <vt:lpstr>WTUM_db1_S2_Util</vt:lpstr>
      <vt:lpstr>WTUM_db1_S2_Mat</vt:lpstr>
      <vt:lpstr>WTUM_db1_S3_Treatm</vt:lpstr>
      <vt:lpstr>WTUM_db1_S3_Util</vt:lpstr>
      <vt:lpstr>WTUM_db1_S3_Mat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Schmidt</cp:lastModifiedBy>
  <dcterms:created xsi:type="dcterms:W3CDTF">2023-02-03T07:06:25Z</dcterms:created>
  <dcterms:modified xsi:type="dcterms:W3CDTF">2023-02-07T06:42:50Z</dcterms:modified>
</cp:coreProperties>
</file>