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5th Year\EEE4022S\PAR-Measurement\Testing\"/>
    </mc:Choice>
  </mc:AlternateContent>
  <xr:revisionPtr revIDLastSave="0" documentId="13_ncr:1_{9F7D3D9B-9B5D-493E-B56B-532293BB844F}" xr6:coauthVersionLast="47" xr6:coauthVersionMax="47" xr10:uidLastSave="{00000000-0000-0000-0000-000000000000}"/>
  <bookViews>
    <workbookView xWindow="0" yWindow="0" windowWidth="14400" windowHeight="15600" firstSheet="1" activeTab="1" xr2:uid="{D34289F2-A526-4A09-83F9-2880FCCCB58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N34" i="2"/>
  <c r="N35" i="2" s="1"/>
  <c r="K34" i="2"/>
  <c r="F33" i="2"/>
  <c r="F34" i="2" s="1"/>
  <c r="E33" i="2"/>
  <c r="E34" i="2" s="1"/>
  <c r="N32" i="2"/>
  <c r="M32" i="2"/>
  <c r="M34" i="2" s="1"/>
  <c r="L32" i="2"/>
  <c r="L38" i="2" s="1"/>
  <c r="L39" i="2" s="1"/>
  <c r="K32" i="2"/>
  <c r="J32" i="2"/>
  <c r="J33" i="2" s="1"/>
  <c r="I32" i="2"/>
  <c r="I33" i="2" s="1"/>
  <c r="I34" i="2" s="1"/>
  <c r="H32" i="2"/>
  <c r="H33" i="2" s="1"/>
  <c r="H34" i="2" s="1"/>
  <c r="G32" i="2"/>
  <c r="G33" i="2" s="1"/>
  <c r="G34" i="2" s="1"/>
  <c r="F32" i="2"/>
  <c r="E32" i="2"/>
  <c r="D32" i="2"/>
  <c r="D33" i="2" s="1"/>
  <c r="D34" i="2" s="1"/>
  <c r="C32" i="2"/>
  <c r="C33" i="2" s="1"/>
  <c r="C34" i="2" s="1"/>
  <c r="B32" i="2"/>
  <c r="B33" i="2" s="1"/>
  <c r="B34" i="2" s="1"/>
  <c r="A32" i="2"/>
  <c r="A33" i="2" s="1"/>
  <c r="A34" i="2" s="1"/>
  <c r="L28" i="2"/>
  <c r="L29" i="2" s="1"/>
  <c r="N25" i="2"/>
  <c r="N24" i="2"/>
  <c r="L24" i="2"/>
  <c r="K24" i="2"/>
  <c r="H23" i="2"/>
  <c r="H24" i="2" s="1"/>
  <c r="G23" i="2"/>
  <c r="G24" i="2" s="1"/>
  <c r="B23" i="2"/>
  <c r="B24" i="2" s="1"/>
  <c r="A23" i="2"/>
  <c r="A24" i="2" s="1"/>
  <c r="N22" i="2"/>
  <c r="M22" i="2"/>
  <c r="M24" i="2" s="1"/>
  <c r="M25" i="2" s="1"/>
  <c r="L22" i="2"/>
  <c r="K22" i="2"/>
  <c r="J22" i="2"/>
  <c r="J23" i="2" s="1"/>
  <c r="I22" i="2"/>
  <c r="I23" i="2" s="1"/>
  <c r="I24" i="2" s="1"/>
  <c r="H22" i="2"/>
  <c r="G22" i="2"/>
  <c r="F22" i="2"/>
  <c r="F23" i="2" s="1"/>
  <c r="F24" i="2" s="1"/>
  <c r="E22" i="2"/>
  <c r="E23" i="2" s="1"/>
  <c r="E24" i="2" s="1"/>
  <c r="D22" i="2"/>
  <c r="D23" i="2" s="1"/>
  <c r="D24" i="2" s="1"/>
  <c r="C22" i="2"/>
  <c r="C23" i="2" s="1"/>
  <c r="C24" i="2" s="1"/>
  <c r="B22" i="2"/>
  <c r="A22" i="2"/>
  <c r="M14" i="2"/>
  <c r="J13" i="2"/>
  <c r="G13" i="2"/>
  <c r="G14" i="2" s="1"/>
  <c r="D13" i="2"/>
  <c r="D14" i="2" s="1"/>
  <c r="A13" i="2"/>
  <c r="A14" i="2" s="1"/>
  <c r="N12" i="2"/>
  <c r="N14" i="2" s="1"/>
  <c r="N15" i="2" s="1"/>
  <c r="M12" i="2"/>
  <c r="L12" i="2"/>
  <c r="L18" i="2" s="1"/>
  <c r="L19" i="2" s="1"/>
  <c r="K12" i="2"/>
  <c r="K14" i="2" s="1"/>
  <c r="J12" i="2"/>
  <c r="I12" i="2"/>
  <c r="I13" i="2" s="1"/>
  <c r="I14" i="2" s="1"/>
  <c r="H12" i="2"/>
  <c r="H13" i="2" s="1"/>
  <c r="H14" i="2" s="1"/>
  <c r="G12" i="2"/>
  <c r="F12" i="2"/>
  <c r="F13" i="2" s="1"/>
  <c r="F14" i="2" s="1"/>
  <c r="E12" i="2"/>
  <c r="E13" i="2" s="1"/>
  <c r="E14" i="2" s="1"/>
  <c r="D12" i="2"/>
  <c r="C12" i="2"/>
  <c r="C13" i="2" s="1"/>
  <c r="C14" i="2" s="1"/>
  <c r="B12" i="2"/>
  <c r="B13" i="2" s="1"/>
  <c r="B14" i="2" s="1"/>
  <c r="A12" i="2"/>
  <c r="N5" i="2"/>
  <c r="L9" i="2"/>
  <c r="N4" i="2"/>
  <c r="L8" i="2"/>
  <c r="I4" i="2"/>
  <c r="H4" i="2"/>
  <c r="G4" i="2"/>
  <c r="F4" i="2"/>
  <c r="E4" i="2"/>
  <c r="D4" i="2"/>
  <c r="C4" i="2"/>
  <c r="B4" i="2"/>
  <c r="A4" i="2"/>
  <c r="M5" i="2"/>
  <c r="M4" i="2"/>
  <c r="L4" i="2"/>
  <c r="K4" i="2"/>
  <c r="L2" i="2"/>
  <c r="M2" i="2"/>
  <c r="N2" i="2"/>
  <c r="K2" i="2"/>
  <c r="J3" i="2"/>
  <c r="I2" i="2"/>
  <c r="I3" i="2" s="1"/>
  <c r="J2" i="2"/>
  <c r="B2" i="2"/>
  <c r="B3" i="2" s="1"/>
  <c r="C2" i="2"/>
  <c r="C3" i="2" s="1"/>
  <c r="D2" i="2"/>
  <c r="D3" i="2" s="1"/>
  <c r="E2" i="2"/>
  <c r="E3" i="2" s="1"/>
  <c r="F2" i="2"/>
  <c r="F3" i="2" s="1"/>
  <c r="G2" i="2"/>
  <c r="G3" i="2" s="1"/>
  <c r="H2" i="2"/>
  <c r="H3" i="2" s="1"/>
  <c r="A2" i="2"/>
  <c r="A3" i="2" s="1"/>
  <c r="C29" i="1"/>
  <c r="E29" i="1"/>
  <c r="G29" i="1"/>
  <c r="I29" i="1"/>
  <c r="N29" i="1"/>
  <c r="N30" i="1" s="1"/>
  <c r="M28" i="1"/>
  <c r="L28" i="1"/>
  <c r="K28" i="1"/>
  <c r="I28" i="1"/>
  <c r="H28" i="1"/>
  <c r="H29" i="1" s="1"/>
  <c r="G28" i="1"/>
  <c r="F28" i="1"/>
  <c r="F29" i="1" s="1"/>
  <c r="E28" i="1"/>
  <c r="D28" i="1"/>
  <c r="D29" i="1" s="1"/>
  <c r="C28" i="1"/>
  <c r="B28" i="1"/>
  <c r="B29" i="1" s="1"/>
  <c r="A28" i="1"/>
  <c r="A29" i="1" s="1"/>
  <c r="C34" i="1"/>
  <c r="F34" i="1"/>
  <c r="I34" i="1"/>
  <c r="N34" i="1"/>
  <c r="N35" i="1" s="1"/>
  <c r="M33" i="1"/>
  <c r="L33" i="1"/>
  <c r="K33" i="1"/>
  <c r="M34" i="1" s="1"/>
  <c r="V34" i="1" s="1"/>
  <c r="I33" i="1"/>
  <c r="H33" i="1"/>
  <c r="H34" i="1" s="1"/>
  <c r="G33" i="1"/>
  <c r="G34" i="1" s="1"/>
  <c r="F33" i="1"/>
  <c r="E33" i="1"/>
  <c r="E34" i="1" s="1"/>
  <c r="D33" i="1"/>
  <c r="D34" i="1" s="1"/>
  <c r="C33" i="1"/>
  <c r="B33" i="1"/>
  <c r="B34" i="1" s="1"/>
  <c r="A33" i="1"/>
  <c r="A34" i="1" s="1"/>
  <c r="B20" i="1"/>
  <c r="C20" i="1"/>
  <c r="D20" i="1"/>
  <c r="E20" i="1"/>
  <c r="F20" i="1"/>
  <c r="G20" i="1"/>
  <c r="H20" i="1"/>
  <c r="I20" i="1"/>
  <c r="A20" i="1"/>
  <c r="N20" i="1"/>
  <c r="N21" i="1" s="1"/>
  <c r="M19" i="1"/>
  <c r="L19" i="1"/>
  <c r="K19" i="1"/>
  <c r="M20" i="1" s="1"/>
  <c r="I19" i="1"/>
  <c r="H19" i="1"/>
  <c r="G19" i="1"/>
  <c r="F19" i="1"/>
  <c r="E19" i="1"/>
  <c r="D19" i="1"/>
  <c r="C19" i="1"/>
  <c r="B19" i="1"/>
  <c r="A19" i="1"/>
  <c r="B9" i="1"/>
  <c r="C9" i="1"/>
  <c r="D9" i="1"/>
  <c r="E9" i="1"/>
  <c r="F9" i="1"/>
  <c r="G9" i="1"/>
  <c r="H9" i="1"/>
  <c r="I9" i="1"/>
  <c r="A9" i="1"/>
  <c r="N10" i="1"/>
  <c r="N9" i="1"/>
  <c r="M8" i="1"/>
  <c r="L8" i="1"/>
  <c r="K8" i="1"/>
  <c r="M9" i="1" s="1"/>
  <c r="I8" i="1"/>
  <c r="H8" i="1"/>
  <c r="G8" i="1"/>
  <c r="F8" i="1"/>
  <c r="E8" i="1"/>
  <c r="D8" i="1"/>
  <c r="C8" i="1"/>
  <c r="B8" i="1"/>
  <c r="A8" i="1"/>
  <c r="H16" i="1"/>
  <c r="H4" i="1"/>
  <c r="N3" i="1"/>
  <c r="N4" i="1" s="1"/>
  <c r="B3" i="1"/>
  <c r="C3" i="1"/>
  <c r="D3" i="1"/>
  <c r="E3" i="1"/>
  <c r="F3" i="1"/>
  <c r="G3" i="1"/>
  <c r="H3" i="1"/>
  <c r="I3" i="1"/>
  <c r="A3" i="1"/>
  <c r="I2" i="1"/>
  <c r="H2" i="1"/>
  <c r="G2" i="1"/>
  <c r="F2" i="1"/>
  <c r="E2" i="1"/>
  <c r="D2" i="1"/>
  <c r="C2" i="1"/>
  <c r="B2" i="1"/>
  <c r="A2" i="1"/>
  <c r="C12" i="1"/>
  <c r="D12" i="1"/>
  <c r="E12" i="1"/>
  <c r="F12" i="1"/>
  <c r="G12" i="1" s="1"/>
  <c r="H12" i="1" s="1"/>
  <c r="I12" i="1" s="1"/>
  <c r="B12" i="1"/>
  <c r="B15" i="1"/>
  <c r="C15" i="1"/>
  <c r="D15" i="1"/>
  <c r="E15" i="1"/>
  <c r="F15" i="1"/>
  <c r="G15" i="1"/>
  <c r="H15" i="1"/>
  <c r="I15" i="1"/>
  <c r="A15" i="1"/>
  <c r="B14" i="1"/>
  <c r="C14" i="1"/>
  <c r="D14" i="1"/>
  <c r="E14" i="1"/>
  <c r="F14" i="1"/>
  <c r="G14" i="1"/>
  <c r="H14" i="1"/>
  <c r="I14" i="1"/>
  <c r="A14" i="1"/>
  <c r="I25" i="1"/>
  <c r="H25" i="1"/>
  <c r="G25" i="1"/>
  <c r="F25" i="1"/>
  <c r="E25" i="1"/>
  <c r="D25" i="1"/>
  <c r="C25" i="1"/>
  <c r="B25" i="1"/>
  <c r="A25" i="1"/>
  <c r="N16" i="1"/>
  <c r="M15" i="1"/>
  <c r="M14" i="1"/>
  <c r="L14" i="1"/>
  <c r="K14" i="1"/>
  <c r="N15" i="1"/>
  <c r="M3" i="1"/>
  <c r="M2" i="1"/>
  <c r="L2" i="1"/>
  <c r="K2" i="1"/>
  <c r="M35" i="2" l="1"/>
  <c r="H35" i="2"/>
  <c r="L34" i="2"/>
  <c r="H25" i="2"/>
  <c r="H15" i="2"/>
  <c r="L14" i="2"/>
  <c r="M15" i="2" s="1"/>
  <c r="H5" i="2"/>
  <c r="M29" i="1"/>
  <c r="H30" i="1"/>
  <c r="H35" i="1"/>
  <c r="T34" i="1" s="1"/>
  <c r="H21" i="1"/>
  <c r="H10" i="1"/>
</calcChain>
</file>

<file path=xl/sharedStrings.xml><?xml version="1.0" encoding="utf-8"?>
<sst xmlns="http://schemas.openxmlformats.org/spreadsheetml/2006/main" count="65" uniqueCount="24">
  <si>
    <t>WHITE</t>
  </si>
  <si>
    <t>GREEN</t>
  </si>
  <si>
    <t>lx</t>
  </si>
  <si>
    <t>irradiance</t>
  </si>
  <si>
    <t>CLEAR</t>
  </si>
  <si>
    <t>BLUE</t>
  </si>
  <si>
    <t xml:space="preserve">GREEN </t>
  </si>
  <si>
    <t>RED</t>
  </si>
  <si>
    <t>integration time conversion</t>
  </si>
  <si>
    <t>gain conversion (AS)</t>
  </si>
  <si>
    <t>irradiance cal</t>
  </si>
  <si>
    <t>Colour</t>
  </si>
  <si>
    <t>Wavelength</t>
  </si>
  <si>
    <t>mcd</t>
  </si>
  <si>
    <t>lux</t>
  </si>
  <si>
    <t>620-625</t>
  </si>
  <si>
    <t>522-525</t>
  </si>
  <si>
    <t>465-467</t>
  </si>
  <si>
    <t>390-420</t>
  </si>
  <si>
    <t>660-720</t>
  </si>
  <si>
    <t>180-200</t>
  </si>
  <si>
    <t>8.44-9.08</t>
  </si>
  <si>
    <t>14.28-15.58</t>
  </si>
  <si>
    <t>3.89-4.33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</si>
</sst>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F5FF-B88B-4CFF-90B0-C15008FFBEFF}">
  <dimension ref="A1:V35"/>
  <sheetViews>
    <sheetView workbookViewId="0">
      <selection activeCell="N20" sqref="N20"/>
    </sheetView>
  </sheetViews>
  <sheetFormatPr defaultRowHeight="15" x14ac:dyDescent="0.25"/>
  <sheetData>
    <row r="1" spans="1:18" x14ac:dyDescent="0.25">
      <c r="A1" s="1">
        <v>245</v>
      </c>
      <c r="B1" s="1">
        <v>3874</v>
      </c>
      <c r="C1" s="1">
        <v>4891</v>
      </c>
      <c r="D1" s="1">
        <v>4880</v>
      </c>
      <c r="E1" s="1">
        <v>955</v>
      </c>
      <c r="F1" s="1">
        <v>1997</v>
      </c>
      <c r="G1" s="1">
        <v>5987</v>
      </c>
      <c r="H1" s="1">
        <v>441</v>
      </c>
      <c r="I1">
        <v>11508</v>
      </c>
      <c r="J1">
        <v>536</v>
      </c>
      <c r="K1" s="1">
        <v>4637</v>
      </c>
      <c r="L1" s="1">
        <v>5185</v>
      </c>
      <c r="M1" s="1">
        <v>6063</v>
      </c>
      <c r="N1" s="1">
        <v>8970</v>
      </c>
      <c r="O1">
        <v>160</v>
      </c>
      <c r="Q1" t="s">
        <v>0</v>
      </c>
      <c r="R1">
        <v>50</v>
      </c>
    </row>
    <row r="2" spans="1:18" x14ac:dyDescent="0.25">
      <c r="A2">
        <f>A1/32</f>
        <v>7.65625</v>
      </c>
      <c r="B2">
        <f t="shared" ref="B2" si="0">B1/32</f>
        <v>121.0625</v>
      </c>
      <c r="C2">
        <f t="shared" ref="C2" si="1">C1/32</f>
        <v>152.84375</v>
      </c>
      <c r="D2">
        <f t="shared" ref="D2" si="2">D1/32</f>
        <v>152.5</v>
      </c>
      <c r="E2">
        <f t="shared" ref="E2" si="3">E1/32</f>
        <v>29.84375</v>
      </c>
      <c r="F2">
        <f t="shared" ref="F2" si="4">F1/32</f>
        <v>62.40625</v>
      </c>
      <c r="G2">
        <f t="shared" ref="G2" si="5">G1/32</f>
        <v>187.09375</v>
      </c>
      <c r="H2">
        <f t="shared" ref="H2" si="6">H1/32</f>
        <v>13.78125</v>
      </c>
      <c r="I2">
        <f t="shared" ref="I2" si="7">I1/32</f>
        <v>359.625</v>
      </c>
      <c r="K2">
        <f>K1/96</f>
        <v>48.302083333333336</v>
      </c>
      <c r="L2">
        <f>L1/74</f>
        <v>70.067567567567565</v>
      </c>
      <c r="M2">
        <f>M1/56</f>
        <v>108.26785714285714</v>
      </c>
    </row>
    <row r="3" spans="1:18" x14ac:dyDescent="0.25">
      <c r="A3">
        <f>A2/A25</f>
        <v>17.173925781249999</v>
      </c>
      <c r="B3">
        <f t="shared" ref="B3:I3" si="8">B2/B25</f>
        <v>141.68260190217393</v>
      </c>
      <c r="C3">
        <f t="shared" si="8"/>
        <v>91.426036458333328</v>
      </c>
      <c r="D3">
        <f t="shared" si="8"/>
        <v>47.593260869565221</v>
      </c>
      <c r="E3">
        <f t="shared" si="8"/>
        <v>5.7379938616071433</v>
      </c>
      <c r="F3">
        <f t="shared" si="8"/>
        <v>8.144582954545454</v>
      </c>
      <c r="G3">
        <f t="shared" si="8"/>
        <v>15.61580159883721</v>
      </c>
      <c r="H3">
        <f t="shared" si="8"/>
        <v>1.4078056807400379</v>
      </c>
      <c r="I3">
        <f t="shared" si="8"/>
        <v>22.911730029585797</v>
      </c>
      <c r="L3" t="s">
        <v>3</v>
      </c>
      <c r="M3">
        <f>SUM(K2:M2)</f>
        <v>226.63750804375803</v>
      </c>
      <c r="N3">
        <f>N1*0.06292</f>
        <v>564.39240000000007</v>
      </c>
      <c r="O3" t="s">
        <v>2</v>
      </c>
    </row>
    <row r="4" spans="1:18" x14ac:dyDescent="0.25">
      <c r="H4">
        <f>SUM(A3:H3)</f>
        <v>328.78200910705232</v>
      </c>
      <c r="N4">
        <f>N3/1.464</f>
        <v>385.51393442622958</v>
      </c>
      <c r="O4" t="s">
        <v>3</v>
      </c>
    </row>
    <row r="7" spans="1:18" x14ac:dyDescent="0.25">
      <c r="A7">
        <v>111</v>
      </c>
      <c r="B7">
        <v>3952</v>
      </c>
      <c r="C7">
        <v>3514</v>
      </c>
      <c r="D7">
        <v>216</v>
      </c>
      <c r="E7">
        <v>114</v>
      </c>
      <c r="F7">
        <v>97</v>
      </c>
      <c r="G7">
        <v>180</v>
      </c>
      <c r="H7">
        <v>266</v>
      </c>
      <c r="I7">
        <v>4814</v>
      </c>
      <c r="J7">
        <v>39</v>
      </c>
      <c r="K7">
        <v>717</v>
      </c>
      <c r="L7">
        <v>1073</v>
      </c>
      <c r="M7">
        <v>4547</v>
      </c>
      <c r="N7">
        <v>3410</v>
      </c>
      <c r="O7">
        <v>160</v>
      </c>
      <c r="Q7" t="s">
        <v>5</v>
      </c>
      <c r="R7">
        <v>50</v>
      </c>
    </row>
    <row r="8" spans="1:18" x14ac:dyDescent="0.25">
      <c r="A8">
        <f>A7/32</f>
        <v>3.46875</v>
      </c>
      <c r="B8">
        <f t="shared" ref="B8" si="9">B7/32</f>
        <v>123.5</v>
      </c>
      <c r="C8">
        <f t="shared" ref="C8" si="10">C7/32</f>
        <v>109.8125</v>
      </c>
      <c r="D8">
        <f t="shared" ref="D8" si="11">D7/32</f>
        <v>6.75</v>
      </c>
      <c r="E8">
        <f t="shared" ref="E8" si="12">E7/32</f>
        <v>3.5625</v>
      </c>
      <c r="F8">
        <f t="shared" ref="F8" si="13">F7/32</f>
        <v>3.03125</v>
      </c>
      <c r="G8">
        <f t="shared" ref="G8" si="14">G7/32</f>
        <v>5.625</v>
      </c>
      <c r="H8">
        <f t="shared" ref="H8" si="15">H7/32</f>
        <v>8.3125</v>
      </c>
      <c r="I8">
        <f t="shared" ref="I8" si="16">I7/32</f>
        <v>150.4375</v>
      </c>
      <c r="K8">
        <f>K7/96</f>
        <v>7.46875</v>
      </c>
      <c r="L8">
        <f>L7/74</f>
        <v>14.5</v>
      </c>
      <c r="M8">
        <f>M7/56</f>
        <v>81.196428571428569</v>
      </c>
    </row>
    <row r="9" spans="1:18" x14ac:dyDescent="0.25">
      <c r="A9">
        <f>A8/A25</f>
        <v>7.7808398437499999</v>
      </c>
      <c r="B9">
        <f t="shared" ref="B9:I9" si="17">B8/B25</f>
        <v>144.53527173913045</v>
      </c>
      <c r="C9">
        <f t="shared" si="17"/>
        <v>65.686177083333334</v>
      </c>
      <c r="D9">
        <f t="shared" si="17"/>
        <v>2.1065869565217392</v>
      </c>
      <c r="E9">
        <f t="shared" si="17"/>
        <v>0.68495424107142866</v>
      </c>
      <c r="F9">
        <f t="shared" si="17"/>
        <v>0.39560568181818184</v>
      </c>
      <c r="G9">
        <f t="shared" si="17"/>
        <v>0.46949127906976745</v>
      </c>
      <c r="H9">
        <f t="shared" si="17"/>
        <v>0.84915263282732445</v>
      </c>
      <c r="I9">
        <f t="shared" si="17"/>
        <v>9.5843820266272193</v>
      </c>
      <c r="L9" t="s">
        <v>3</v>
      </c>
      <c r="M9">
        <f>SUM(K8:M8)</f>
        <v>103.16517857142857</v>
      </c>
      <c r="N9">
        <f>N7*0.06292</f>
        <v>214.55720000000002</v>
      </c>
      <c r="O9" t="s">
        <v>2</v>
      </c>
    </row>
    <row r="10" spans="1:18" x14ac:dyDescent="0.25">
      <c r="H10">
        <f>SUM(A9:H9)</f>
        <v>222.5080794575222</v>
      </c>
      <c r="N10">
        <f>N9/1.464</f>
        <v>146.55546448087435</v>
      </c>
      <c r="O10" t="s">
        <v>3</v>
      </c>
    </row>
    <row r="11" spans="1:18" x14ac:dyDescent="0.25">
      <c r="I11" t="s">
        <v>4</v>
      </c>
    </row>
    <row r="12" spans="1:18" x14ac:dyDescent="0.25">
      <c r="A12">
        <v>1</v>
      </c>
      <c r="B12">
        <f>A12+1</f>
        <v>2</v>
      </c>
      <c r="C12">
        <f t="shared" ref="C12:I12" si="18">B12+1</f>
        <v>3</v>
      </c>
      <c r="D12">
        <f t="shared" si="18"/>
        <v>4</v>
      </c>
      <c r="E12">
        <f t="shared" si="18"/>
        <v>5</v>
      </c>
      <c r="F12">
        <f t="shared" si="18"/>
        <v>6</v>
      </c>
      <c r="G12">
        <f t="shared" si="18"/>
        <v>7</v>
      </c>
      <c r="H12">
        <f t="shared" si="18"/>
        <v>8</v>
      </c>
      <c r="I12">
        <f t="shared" si="18"/>
        <v>9</v>
      </c>
    </row>
    <row r="13" spans="1:18" x14ac:dyDescent="0.25">
      <c r="A13">
        <v>68</v>
      </c>
      <c r="B13">
        <v>27</v>
      </c>
      <c r="C13">
        <v>1305</v>
      </c>
      <c r="D13">
        <v>4607</v>
      </c>
      <c r="E13">
        <v>776</v>
      </c>
      <c r="F13">
        <v>108</v>
      </c>
      <c r="G13">
        <v>102</v>
      </c>
      <c r="H13">
        <v>95</v>
      </c>
      <c r="I13">
        <v>3502</v>
      </c>
      <c r="J13">
        <v>93</v>
      </c>
      <c r="K13">
        <v>1041</v>
      </c>
      <c r="L13">
        <v>3311</v>
      </c>
      <c r="M13">
        <v>1305</v>
      </c>
      <c r="N13">
        <v>3069</v>
      </c>
      <c r="O13">
        <v>160</v>
      </c>
      <c r="Q13" t="s">
        <v>1</v>
      </c>
      <c r="R13">
        <v>50</v>
      </c>
    </row>
    <row r="14" spans="1:18" x14ac:dyDescent="0.25">
      <c r="A14">
        <f>A13/32</f>
        <v>2.125</v>
      </c>
      <c r="B14">
        <f t="shared" ref="B14:I14" si="19">B13/32</f>
        <v>0.84375</v>
      </c>
      <c r="C14">
        <f t="shared" si="19"/>
        <v>40.78125</v>
      </c>
      <c r="D14">
        <f t="shared" si="19"/>
        <v>143.96875</v>
      </c>
      <c r="E14">
        <f t="shared" si="19"/>
        <v>24.25</v>
      </c>
      <c r="F14">
        <f t="shared" si="19"/>
        <v>3.375</v>
      </c>
      <c r="G14">
        <f t="shared" si="19"/>
        <v>3.1875</v>
      </c>
      <c r="H14">
        <f t="shared" si="19"/>
        <v>2.96875</v>
      </c>
      <c r="I14">
        <f t="shared" si="19"/>
        <v>109.4375</v>
      </c>
      <c r="K14">
        <f>K13/96</f>
        <v>10.84375</v>
      </c>
      <c r="L14">
        <f>L13/74</f>
        <v>44.743243243243242</v>
      </c>
      <c r="M14">
        <f>M13/56</f>
        <v>23.303571428571427</v>
      </c>
    </row>
    <row r="15" spans="1:18" x14ac:dyDescent="0.25">
      <c r="A15">
        <f>A14/A25</f>
        <v>4.766640625</v>
      </c>
      <c r="B15">
        <f t="shared" ref="B15:I15" si="20">B14/B25</f>
        <v>0.98746263586956529</v>
      </c>
      <c r="C15">
        <f t="shared" si="20"/>
        <v>24.393984374999999</v>
      </c>
      <c r="D15">
        <f t="shared" si="20"/>
        <v>44.930769021739131</v>
      </c>
      <c r="E15">
        <f t="shared" si="20"/>
        <v>4.6624955357142861</v>
      </c>
      <c r="F15">
        <f t="shared" si="20"/>
        <v>0.44046818181818181</v>
      </c>
      <c r="G15">
        <f t="shared" si="20"/>
        <v>0.26604505813953488</v>
      </c>
      <c r="H15">
        <f t="shared" si="20"/>
        <v>0.30326879743833018</v>
      </c>
      <c r="I15">
        <f t="shared" si="20"/>
        <v>6.9722696005917157</v>
      </c>
      <c r="L15" t="s">
        <v>3</v>
      </c>
      <c r="M15">
        <f>SUM(K14:M14)</f>
        <v>78.890564671814673</v>
      </c>
      <c r="N15">
        <f>N13*0.06292</f>
        <v>193.10148000000001</v>
      </c>
      <c r="O15" t="s">
        <v>2</v>
      </c>
    </row>
    <row r="16" spans="1:18" x14ac:dyDescent="0.25">
      <c r="H16">
        <f>SUM(A15:H15)</f>
        <v>80.751134230719032</v>
      </c>
      <c r="N16">
        <f>N15/1.464</f>
        <v>131.8999180327869</v>
      </c>
      <c r="O16" t="s">
        <v>3</v>
      </c>
    </row>
    <row r="18" spans="1:18" x14ac:dyDescent="0.25">
      <c r="A18">
        <v>165</v>
      </c>
      <c r="B18">
        <v>67</v>
      </c>
      <c r="C18">
        <v>3067</v>
      </c>
      <c r="D18">
        <v>10982</v>
      </c>
      <c r="E18">
        <v>1924</v>
      </c>
      <c r="F18">
        <v>262</v>
      </c>
      <c r="G18">
        <v>247</v>
      </c>
      <c r="H18">
        <v>230</v>
      </c>
      <c r="I18">
        <v>8378</v>
      </c>
      <c r="J18">
        <v>225</v>
      </c>
      <c r="K18">
        <v>2493</v>
      </c>
      <c r="L18">
        <v>7863</v>
      </c>
      <c r="M18">
        <v>3080</v>
      </c>
      <c r="N18">
        <v>7220</v>
      </c>
      <c r="O18">
        <v>160</v>
      </c>
      <c r="Q18" t="s">
        <v>6</v>
      </c>
      <c r="R18">
        <v>100</v>
      </c>
    </row>
    <row r="19" spans="1:18" x14ac:dyDescent="0.25">
      <c r="A19">
        <f>A18/32</f>
        <v>5.15625</v>
      </c>
      <c r="B19">
        <f t="shared" ref="B19" si="21">B18/32</f>
        <v>2.09375</v>
      </c>
      <c r="C19">
        <f t="shared" ref="C19" si="22">C18/32</f>
        <v>95.84375</v>
      </c>
      <c r="D19">
        <f t="shared" ref="D19" si="23">D18/32</f>
        <v>343.1875</v>
      </c>
      <c r="E19">
        <f t="shared" ref="E19" si="24">E18/32</f>
        <v>60.125</v>
      </c>
      <c r="F19">
        <f t="shared" ref="F19" si="25">F18/32</f>
        <v>8.1875</v>
      </c>
      <c r="G19">
        <f t="shared" ref="G19" si="26">G18/32</f>
        <v>7.71875</v>
      </c>
      <c r="H19">
        <f t="shared" ref="H19" si="27">H18/32</f>
        <v>7.1875</v>
      </c>
      <c r="I19">
        <f t="shared" ref="I19" si="28">I18/32</f>
        <v>261.8125</v>
      </c>
      <c r="K19">
        <f>K18/96</f>
        <v>25.96875</v>
      </c>
      <c r="L19">
        <f>L18/74</f>
        <v>106.25675675675676</v>
      </c>
      <c r="M19">
        <f>M18/56</f>
        <v>55</v>
      </c>
    </row>
    <row r="20" spans="1:18" x14ac:dyDescent="0.25">
      <c r="A20">
        <f>A19/A25</f>
        <v>11.566113281250001</v>
      </c>
      <c r="B20">
        <f t="shared" ref="B20:I20" si="29">B19/B25</f>
        <v>2.4503702445652173</v>
      </c>
      <c r="C20">
        <f t="shared" si="29"/>
        <v>57.330536458333334</v>
      </c>
      <c r="D20">
        <f t="shared" si="29"/>
        <v>107.10434239130436</v>
      </c>
      <c r="E20">
        <f t="shared" si="29"/>
        <v>11.560104910714287</v>
      </c>
      <c r="F20">
        <f t="shared" si="29"/>
        <v>1.0685431818181819</v>
      </c>
      <c r="G20">
        <f t="shared" si="29"/>
        <v>0.64424636627906973</v>
      </c>
      <c r="H20">
        <f t="shared" si="29"/>
        <v>0.73422972011385201</v>
      </c>
      <c r="I20">
        <f t="shared" si="29"/>
        <v>16.680089866863906</v>
      </c>
      <c r="L20" t="s">
        <v>3</v>
      </c>
      <c r="M20">
        <f>SUM(K19:M19)</f>
        <v>187.22550675675677</v>
      </c>
      <c r="N20">
        <f>N18*0.06292</f>
        <v>454.28240000000005</v>
      </c>
      <c r="O20" t="s">
        <v>2</v>
      </c>
    </row>
    <row r="21" spans="1:18" x14ac:dyDescent="0.25">
      <c r="H21">
        <f>SUM(A20:H20)</f>
        <v>192.45848655437831</v>
      </c>
      <c r="N21">
        <f>N20/1.464</f>
        <v>310.30218579234975</v>
      </c>
      <c r="O21" t="s">
        <v>3</v>
      </c>
    </row>
    <row r="25" spans="1:18" x14ac:dyDescent="0.25">
      <c r="A25">
        <f>48/107.67</f>
        <v>0.44580663137364168</v>
      </c>
      <c r="B25">
        <f>92/107.67</f>
        <v>0.85446271013281316</v>
      </c>
      <c r="C25">
        <f>180/107.67</f>
        <v>1.6717748676511563</v>
      </c>
      <c r="D25">
        <f>345/107.67</f>
        <v>3.2042351629980494</v>
      </c>
      <c r="E25">
        <f>560/107.67</f>
        <v>5.2010773660258192</v>
      </c>
      <c r="F25">
        <f>825/107.67</f>
        <v>7.6623014767344664</v>
      </c>
      <c r="G25">
        <f>1290/107.67</f>
        <v>11.98105321816662</v>
      </c>
      <c r="H25">
        <f>1054/107.67</f>
        <v>9.7891706139128818</v>
      </c>
      <c r="I25">
        <f>1690/107.67</f>
        <v>15.696108479613635</v>
      </c>
    </row>
    <row r="27" spans="1:18" x14ac:dyDescent="0.25">
      <c r="A27">
        <v>387</v>
      </c>
      <c r="B27">
        <v>8189</v>
      </c>
      <c r="C27">
        <v>8298</v>
      </c>
      <c r="D27">
        <v>773</v>
      </c>
      <c r="E27">
        <v>365</v>
      </c>
      <c r="F27">
        <v>3910</v>
      </c>
      <c r="G27">
        <v>12690</v>
      </c>
      <c r="H27">
        <v>760</v>
      </c>
      <c r="I27">
        <v>17444</v>
      </c>
      <c r="J27">
        <v>988</v>
      </c>
      <c r="K27">
        <v>7779</v>
      </c>
      <c r="L27">
        <v>4145</v>
      </c>
      <c r="M27">
        <v>10375</v>
      </c>
      <c r="N27">
        <v>12877</v>
      </c>
      <c r="O27">
        <v>160</v>
      </c>
    </row>
    <row r="28" spans="1:18" x14ac:dyDescent="0.25">
      <c r="A28">
        <f>A27/32</f>
        <v>12.09375</v>
      </c>
      <c r="B28">
        <f t="shared" ref="B28" si="30">B27/32</f>
        <v>255.90625</v>
      </c>
      <c r="C28">
        <f t="shared" ref="C28" si="31">C27/32</f>
        <v>259.3125</v>
      </c>
      <c r="D28">
        <f t="shared" ref="D28" si="32">D27/32</f>
        <v>24.15625</v>
      </c>
      <c r="E28">
        <f t="shared" ref="E28" si="33">E27/32</f>
        <v>11.40625</v>
      </c>
      <c r="F28">
        <f t="shared" ref="F28" si="34">F27/32</f>
        <v>122.1875</v>
      </c>
      <c r="G28">
        <f t="shared" ref="G28" si="35">G27/32</f>
        <v>396.5625</v>
      </c>
      <c r="H28">
        <f t="shared" ref="H28" si="36">H27/32</f>
        <v>23.75</v>
      </c>
      <c r="I28">
        <f t="shared" ref="I28" si="37">I27/32</f>
        <v>545.125</v>
      </c>
      <c r="K28">
        <f>K27/96</f>
        <v>81.03125</v>
      </c>
      <c r="L28">
        <f>L27/74</f>
        <v>56.013513513513516</v>
      </c>
      <c r="M28">
        <f>M27/56</f>
        <v>185.26785714285714</v>
      </c>
    </row>
    <row r="29" spans="1:18" x14ac:dyDescent="0.25">
      <c r="A29">
        <f>A28/A25</f>
        <v>27.127792968750001</v>
      </c>
      <c r="B29">
        <f t="shared" ref="B29:I29" si="38">B28/B25</f>
        <v>299.49376019021742</v>
      </c>
      <c r="C29">
        <f t="shared" si="38"/>
        <v>155.11209374999999</v>
      </c>
      <c r="D29">
        <f t="shared" si="38"/>
        <v>7.5388505434782616</v>
      </c>
      <c r="E29">
        <f t="shared" si="38"/>
        <v>2.1930552455357146</v>
      </c>
      <c r="F29">
        <f t="shared" si="38"/>
        <v>15.946579545454545</v>
      </c>
      <c r="G29">
        <f t="shared" si="38"/>
        <v>33.099135174418606</v>
      </c>
      <c r="H29">
        <f t="shared" si="38"/>
        <v>2.4261503795066415</v>
      </c>
      <c r="I29">
        <f t="shared" si="38"/>
        <v>34.729946005917157</v>
      </c>
      <c r="L29" t="s">
        <v>3</v>
      </c>
      <c r="M29">
        <f>SUM(K28:M28)</f>
        <v>322.31262065637065</v>
      </c>
      <c r="N29">
        <f>N27*0.06292</f>
        <v>810.22084000000007</v>
      </c>
      <c r="O29" t="s">
        <v>2</v>
      </c>
    </row>
    <row r="30" spans="1:18" x14ac:dyDescent="0.25">
      <c r="H30">
        <f>SUM(A29:H29)</f>
        <v>542.93741779736115</v>
      </c>
      <c r="N30">
        <f>N29/1.464</f>
        <v>553.42953551912569</v>
      </c>
      <c r="O30" t="s">
        <v>3</v>
      </c>
    </row>
    <row r="32" spans="1:18" x14ac:dyDescent="0.25">
      <c r="A32">
        <v>69</v>
      </c>
      <c r="B32">
        <v>30</v>
      </c>
      <c r="C32">
        <v>74</v>
      </c>
      <c r="D32">
        <v>122</v>
      </c>
      <c r="E32">
        <v>53</v>
      </c>
      <c r="F32">
        <v>1956</v>
      </c>
      <c r="G32">
        <v>5793</v>
      </c>
      <c r="H32">
        <v>81</v>
      </c>
      <c r="I32">
        <v>3418</v>
      </c>
      <c r="J32">
        <v>384</v>
      </c>
      <c r="K32">
        <v>2991</v>
      </c>
      <c r="L32">
        <v>940</v>
      </c>
      <c r="M32">
        <v>369</v>
      </c>
      <c r="N32">
        <v>2913</v>
      </c>
      <c r="O32">
        <v>160</v>
      </c>
      <c r="Q32" t="s">
        <v>7</v>
      </c>
      <c r="R32">
        <v>50</v>
      </c>
    </row>
    <row r="33" spans="1:22" x14ac:dyDescent="0.25">
      <c r="A33">
        <f>A32/32</f>
        <v>2.15625</v>
      </c>
      <c r="B33">
        <f t="shared" ref="B33" si="39">B32/32</f>
        <v>0.9375</v>
      </c>
      <c r="C33">
        <f t="shared" ref="C33" si="40">C32/32</f>
        <v>2.3125</v>
      </c>
      <c r="D33">
        <f t="shared" ref="D33" si="41">D32/32</f>
        <v>3.8125</v>
      </c>
      <c r="E33">
        <f t="shared" ref="E33" si="42">E32/32</f>
        <v>1.65625</v>
      </c>
      <c r="F33">
        <f t="shared" ref="F33" si="43">F32/32</f>
        <v>61.125</v>
      </c>
      <c r="G33">
        <f t="shared" ref="G33" si="44">G32/32</f>
        <v>181.03125</v>
      </c>
      <c r="H33">
        <f t="shared" ref="H33" si="45">H32/32</f>
        <v>2.53125</v>
      </c>
      <c r="I33">
        <f t="shared" ref="I33" si="46">I32/32</f>
        <v>106.8125</v>
      </c>
      <c r="K33">
        <f>K32/96</f>
        <v>31.15625</v>
      </c>
      <c r="L33">
        <f>L32/74</f>
        <v>12.702702702702704</v>
      </c>
      <c r="M33">
        <f>M32/56</f>
        <v>6.5892857142857144</v>
      </c>
    </row>
    <row r="34" spans="1:22" x14ac:dyDescent="0.25">
      <c r="A34">
        <f t="shared" ref="A34:I34" si="47">A33/A25</f>
        <v>4.8367382812499997</v>
      </c>
      <c r="B34">
        <f t="shared" si="47"/>
        <v>1.0971807065217392</v>
      </c>
      <c r="C34">
        <f t="shared" si="47"/>
        <v>1.3832604166666667</v>
      </c>
      <c r="D34">
        <f t="shared" si="47"/>
        <v>1.1898315217391304</v>
      </c>
      <c r="E34">
        <f t="shared" si="47"/>
        <v>0.31844363839285716</v>
      </c>
      <c r="F34">
        <f t="shared" si="47"/>
        <v>7.9773681818181821</v>
      </c>
      <c r="G34">
        <f t="shared" si="47"/>
        <v>15.109794331395349</v>
      </c>
      <c r="H34">
        <f t="shared" si="47"/>
        <v>0.25857655360531312</v>
      </c>
      <c r="I34">
        <f t="shared" si="47"/>
        <v>6.8050306952662716</v>
      </c>
      <c r="L34" t="s">
        <v>3</v>
      </c>
      <c r="M34">
        <f>SUM(K33:M33)</f>
        <v>50.448238416988417</v>
      </c>
      <c r="N34">
        <f>N32*0.06292</f>
        <v>183.28596000000002</v>
      </c>
      <c r="O34" t="s">
        <v>2</v>
      </c>
      <c r="T34">
        <f>H10+H16+H35</f>
        <v>335.43040731963049</v>
      </c>
      <c r="V34">
        <f>M9+M15+M34</f>
        <v>232.50398166023166</v>
      </c>
    </row>
    <row r="35" spans="1:22" x14ac:dyDescent="0.25">
      <c r="H35">
        <f>SUM(A34:H34)</f>
        <v>32.171193631389237</v>
      </c>
      <c r="N35">
        <f>N34/1.464</f>
        <v>125.19532786885247</v>
      </c>
      <c r="O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725B-05D6-4123-A6B9-5420049D0B85}">
  <dimension ref="A1:Q39"/>
  <sheetViews>
    <sheetView tabSelected="1" workbookViewId="0">
      <selection activeCell="G21" sqref="G21"/>
    </sheetView>
  </sheetViews>
  <sheetFormatPr defaultRowHeight="15" x14ac:dyDescent="0.25"/>
  <sheetData>
    <row r="1" spans="1:17" x14ac:dyDescent="0.25">
      <c r="A1" s="2">
        <v>658</v>
      </c>
      <c r="B1" s="2">
        <v>270</v>
      </c>
      <c r="C1" s="2">
        <v>12215</v>
      </c>
      <c r="D1" s="2">
        <v>43824</v>
      </c>
      <c r="E1" s="2">
        <v>7764</v>
      </c>
      <c r="F1" s="2">
        <v>1051</v>
      </c>
      <c r="G1" s="2">
        <v>983</v>
      </c>
      <c r="H1" s="2">
        <v>916</v>
      </c>
      <c r="I1" s="4">
        <v>33408</v>
      </c>
      <c r="J1" s="2">
        <v>893</v>
      </c>
      <c r="K1">
        <v>9951</v>
      </c>
      <c r="L1">
        <v>31453</v>
      </c>
      <c r="M1">
        <v>12272</v>
      </c>
      <c r="N1">
        <v>28861</v>
      </c>
      <c r="O1">
        <v>640</v>
      </c>
      <c r="Q1" t="s">
        <v>1</v>
      </c>
    </row>
    <row r="2" spans="1:17" x14ac:dyDescent="0.25">
      <c r="A2" s="2">
        <f>A1/640*27.8</f>
        <v>28.581875</v>
      </c>
      <c r="B2" s="2">
        <f t="shared" ref="B2:H2" si="0">B1/640*27.8</f>
        <v>11.728125</v>
      </c>
      <c r="C2" s="2">
        <f t="shared" si="0"/>
        <v>530.58906250000007</v>
      </c>
      <c r="D2" s="2">
        <f t="shared" si="0"/>
        <v>1903.6049999999998</v>
      </c>
      <c r="E2" s="2">
        <f t="shared" si="0"/>
        <v>337.24874999999997</v>
      </c>
      <c r="F2" s="2">
        <f t="shared" si="0"/>
        <v>45.652812499999996</v>
      </c>
      <c r="G2" s="2">
        <f t="shared" si="0"/>
        <v>42.699062499999997</v>
      </c>
      <c r="H2" s="2">
        <f t="shared" si="0"/>
        <v>39.78875</v>
      </c>
      <c r="I2" s="4">
        <f>I1/640*27.8</f>
        <v>1451.16</v>
      </c>
      <c r="J2" s="2">
        <f t="shared" ref="J2" si="1">J1/640*27.8</f>
        <v>38.789687499999999</v>
      </c>
      <c r="K2" s="3">
        <f>K1/640*160</f>
        <v>2487.75</v>
      </c>
      <c r="L2" s="3">
        <f t="shared" ref="L2:N2" si="2">L1/640*160</f>
        <v>7863.25</v>
      </c>
      <c r="M2" s="3">
        <f t="shared" si="2"/>
        <v>3068</v>
      </c>
      <c r="N2" s="3">
        <f t="shared" si="2"/>
        <v>7215.25</v>
      </c>
      <c r="Q2" t="s">
        <v>8</v>
      </c>
    </row>
    <row r="3" spans="1:17" x14ac:dyDescent="0.25">
      <c r="A3" s="2">
        <f>A2/32</f>
        <v>0.89318359375</v>
      </c>
      <c r="B3" s="2">
        <f t="shared" ref="B3:J3" si="3">B2/32</f>
        <v>0.36650390625000001</v>
      </c>
      <c r="C3" s="2">
        <f t="shared" si="3"/>
        <v>16.580908203125002</v>
      </c>
      <c r="D3" s="2">
        <f t="shared" si="3"/>
        <v>59.487656249999993</v>
      </c>
      <c r="E3" s="2">
        <f t="shared" si="3"/>
        <v>10.539023437499999</v>
      </c>
      <c r="F3" s="2">
        <f t="shared" si="3"/>
        <v>1.4266503906249999</v>
      </c>
      <c r="G3" s="2">
        <f t="shared" si="3"/>
        <v>1.3343457031249999</v>
      </c>
      <c r="H3" s="2">
        <f t="shared" si="3"/>
        <v>1.2433984375</v>
      </c>
      <c r="I3" s="4">
        <f t="shared" si="3"/>
        <v>45.348750000000003</v>
      </c>
      <c r="J3" s="2">
        <f t="shared" si="3"/>
        <v>1.212177734375</v>
      </c>
      <c r="Q3" t="s">
        <v>9</v>
      </c>
    </row>
    <row r="4" spans="1:17" x14ac:dyDescent="0.25">
      <c r="A4" s="2">
        <f>A3/0.00696572861521315</f>
        <v>128.22543671875002</v>
      </c>
      <c r="B4" s="2">
        <f>B3/0.0133509798458252</f>
        <v>27.451461277173927</v>
      </c>
      <c r="C4" s="2">
        <f>C3/0.0261214823070493</f>
        <v>634.76138177083385</v>
      </c>
      <c r="D4" s="2">
        <f>D3/0.0500661744218445</f>
        <v>1188.180581739131</v>
      </c>
      <c r="E4" s="2">
        <f>E3/0.0812668338441534</f>
        <v>129.68418897321433</v>
      </c>
      <c r="F4" s="2">
        <f>F3/0.119723460573976</f>
        <v>11.916214113636366</v>
      </c>
      <c r="G4" s="2">
        <f>G3/0.187203956533853</f>
        <v>7.1277644331395518</v>
      </c>
      <c r="H4" s="2">
        <f>H3/0.152955790842389</f>
        <v>8.1291360768500827</v>
      </c>
      <c r="I4" s="5">
        <f>I3/0.245251694993963</f>
        <v>184.90697893491128</v>
      </c>
      <c r="J4" s="2"/>
      <c r="K4" s="3">
        <f>K2/96</f>
        <v>25.9140625</v>
      </c>
      <c r="L4" s="3">
        <f>L2/74</f>
        <v>106.26013513513513</v>
      </c>
      <c r="M4">
        <f>M2/56</f>
        <v>54.785714285714285</v>
      </c>
      <c r="N4">
        <f>N2*0.01573</f>
        <v>113.49588250000001</v>
      </c>
      <c r="O4" t="s">
        <v>14</v>
      </c>
      <c r="Q4" t="s">
        <v>10</v>
      </c>
    </row>
    <row r="5" spans="1:17" x14ac:dyDescent="0.25">
      <c r="H5">
        <f>SUM(A4:H4)</f>
        <v>2135.4761651027288</v>
      </c>
      <c r="I5">
        <f>I4*10^(-6)</f>
        <v>1.8490697893491128E-4</v>
      </c>
      <c r="M5" s="5">
        <f>SUM(K4:M4)</f>
        <v>186.95991192084941</v>
      </c>
      <c r="N5" s="5">
        <f>N4*1.464</f>
        <v>166.15797198000001</v>
      </c>
    </row>
    <row r="8" spans="1:17" x14ac:dyDescent="0.25">
      <c r="L8">
        <f>L2*0.01573</f>
        <v>123.6889225</v>
      </c>
      <c r="N8" t="s">
        <v>2</v>
      </c>
    </row>
    <row r="9" spans="1:17" x14ac:dyDescent="0.25">
      <c r="L9" s="5">
        <f>L8*1.464</f>
        <v>181.08058253999999</v>
      </c>
      <c r="N9" t="s">
        <v>3</v>
      </c>
    </row>
    <row r="11" spans="1:17" x14ac:dyDescent="0.25">
      <c r="A11">
        <v>1090</v>
      </c>
      <c r="B11">
        <v>36856</v>
      </c>
      <c r="C11">
        <v>34743</v>
      </c>
      <c r="D11">
        <v>2178</v>
      </c>
      <c r="E11">
        <v>1097</v>
      </c>
      <c r="F11">
        <v>925</v>
      </c>
      <c r="G11">
        <v>1703</v>
      </c>
      <c r="H11">
        <v>2540</v>
      </c>
      <c r="I11">
        <v>45969</v>
      </c>
      <c r="J11">
        <v>387</v>
      </c>
      <c r="K11">
        <v>6869</v>
      </c>
      <c r="L11">
        <v>10445</v>
      </c>
      <c r="M11">
        <v>42605</v>
      </c>
      <c r="N11">
        <v>31960</v>
      </c>
      <c r="O11">
        <v>640</v>
      </c>
      <c r="Q11" t="s">
        <v>5</v>
      </c>
    </row>
    <row r="12" spans="1:17" x14ac:dyDescent="0.25">
      <c r="A12" s="2">
        <f>A11/640*27.8</f>
        <v>47.346875000000004</v>
      </c>
      <c r="B12" s="2">
        <f t="shared" ref="B12" si="4">B11/640*27.8</f>
        <v>1600.9324999999999</v>
      </c>
      <c r="C12" s="2">
        <f t="shared" ref="C12" si="5">C11/640*27.8</f>
        <v>1509.1490625000001</v>
      </c>
      <c r="D12" s="2">
        <f t="shared" ref="D12" si="6">D11/640*27.8</f>
        <v>94.606875000000002</v>
      </c>
      <c r="E12" s="2">
        <f t="shared" ref="E12" si="7">E11/640*27.8</f>
        <v>47.650937500000005</v>
      </c>
      <c r="F12" s="2">
        <f t="shared" ref="F12" si="8">F11/640*27.8</f>
        <v>40.1796875</v>
      </c>
      <c r="G12" s="2">
        <f t="shared" ref="G12" si="9">G11/640*27.8</f>
        <v>73.974062500000002</v>
      </c>
      <c r="H12" s="2">
        <f t="shared" ref="H12" si="10">H11/640*27.8</f>
        <v>110.33125</v>
      </c>
      <c r="I12" s="4">
        <f>I11/640*27.8</f>
        <v>1996.7784374999999</v>
      </c>
      <c r="J12" s="2">
        <f t="shared" ref="J12" si="11">J11/640*27.8</f>
        <v>16.810312500000002</v>
      </c>
      <c r="K12" s="3">
        <f>K11/640*160</f>
        <v>1717.25</v>
      </c>
      <c r="L12" s="3">
        <f t="shared" ref="L12" si="12">L11/640*160</f>
        <v>2611.25</v>
      </c>
      <c r="M12" s="3">
        <f t="shared" ref="M12" si="13">M11/640*160</f>
        <v>10651.25</v>
      </c>
      <c r="N12" s="3">
        <f t="shared" ref="N12" si="14">N11/640*160</f>
        <v>7990</v>
      </c>
      <c r="Q12" t="s">
        <v>8</v>
      </c>
    </row>
    <row r="13" spans="1:17" x14ac:dyDescent="0.25">
      <c r="A13" s="2">
        <f>A12/32</f>
        <v>1.4795898437500001</v>
      </c>
      <c r="B13" s="2">
        <f t="shared" ref="B13" si="15">B12/32</f>
        <v>50.029140624999997</v>
      </c>
      <c r="C13" s="2">
        <f t="shared" ref="C13" si="16">C12/32</f>
        <v>47.160908203125004</v>
      </c>
      <c r="D13" s="2">
        <f t="shared" ref="D13" si="17">D12/32</f>
        <v>2.9564648437500001</v>
      </c>
      <c r="E13" s="2">
        <f t="shared" ref="E13" si="18">E12/32</f>
        <v>1.4890917968750002</v>
      </c>
      <c r="F13" s="2">
        <f t="shared" ref="F13" si="19">F12/32</f>
        <v>1.255615234375</v>
      </c>
      <c r="G13" s="2">
        <f t="shared" ref="G13" si="20">G12/32</f>
        <v>2.3116894531250001</v>
      </c>
      <c r="H13" s="2">
        <f t="shared" ref="H13" si="21">H12/32</f>
        <v>3.4478515624999999</v>
      </c>
      <c r="I13" s="4">
        <f t="shared" ref="I13" si="22">I12/32</f>
        <v>62.399326171874996</v>
      </c>
      <c r="J13" s="2">
        <f t="shared" ref="J13" si="23">J12/32</f>
        <v>0.52532226562500006</v>
      </c>
      <c r="Q13" t="s">
        <v>9</v>
      </c>
    </row>
    <row r="14" spans="1:17" x14ac:dyDescent="0.25">
      <c r="A14" s="2">
        <f>A13/0.00696572861521315</f>
        <v>212.40991796875005</v>
      </c>
      <c r="B14" s="2">
        <f>B13/0.0133509798458252</f>
        <v>3747.226136413045</v>
      </c>
      <c r="C14" s="2">
        <f>C13/0.0261214823070493</f>
        <v>1805.4453284375013</v>
      </c>
      <c r="D14" s="2">
        <f>D13/0.0500661744218445</f>
        <v>59.051143369565246</v>
      </c>
      <c r="E14" s="2">
        <f>E13/0.0812668338441534</f>
        <v>18.323487287946438</v>
      </c>
      <c r="F14" s="2">
        <f>F13/0.119723460573976</f>
        <v>10.487628977272731</v>
      </c>
      <c r="G14" s="2">
        <f>G13/0.187203956533853</f>
        <v>12.348507456395378</v>
      </c>
      <c r="H14" s="2">
        <f>H13/0.152955790842389</f>
        <v>22.541490868121411</v>
      </c>
      <c r="I14" s="5">
        <f>I13/0.245251694993963</f>
        <v>254.42974481139058</v>
      </c>
      <c r="J14" s="2"/>
      <c r="K14" s="3">
        <f>K12/96</f>
        <v>17.888020833333332</v>
      </c>
      <c r="L14" s="3">
        <f>L12/74</f>
        <v>35.287162162162161</v>
      </c>
      <c r="M14">
        <f>M12/56</f>
        <v>190.20089285714286</v>
      </c>
      <c r="N14">
        <f>N12*0.01573</f>
        <v>125.68270000000001</v>
      </c>
      <c r="Q14" t="s">
        <v>10</v>
      </c>
    </row>
    <row r="15" spans="1:17" x14ac:dyDescent="0.25">
      <c r="H15">
        <f>SUM(A14:H14)</f>
        <v>5887.8336407785982</v>
      </c>
      <c r="M15" s="5">
        <f>SUM(K14:M14)</f>
        <v>243.37607585263834</v>
      </c>
      <c r="N15" s="5">
        <f>N14*1.464</f>
        <v>183.99947280000001</v>
      </c>
    </row>
    <row r="18" spans="1:17" x14ac:dyDescent="0.25">
      <c r="L18">
        <f>L12*0.01573</f>
        <v>41.074962500000005</v>
      </c>
      <c r="N18" t="s">
        <v>2</v>
      </c>
    </row>
    <row r="19" spans="1:17" x14ac:dyDescent="0.25">
      <c r="L19" s="5">
        <f>L18*1.464</f>
        <v>60.133745100000006</v>
      </c>
      <c r="N19" t="s">
        <v>3</v>
      </c>
    </row>
    <row r="21" spans="1:17" x14ac:dyDescent="0.25">
      <c r="A21">
        <v>641</v>
      </c>
      <c r="B21">
        <v>297</v>
      </c>
      <c r="C21">
        <v>691</v>
      </c>
      <c r="D21">
        <v>1163</v>
      </c>
      <c r="E21">
        <v>514</v>
      </c>
      <c r="F21">
        <v>17286</v>
      </c>
      <c r="G21">
        <v>55490</v>
      </c>
      <c r="H21">
        <v>823</v>
      </c>
      <c r="I21">
        <v>32242</v>
      </c>
      <c r="J21">
        <v>3944</v>
      </c>
      <c r="K21">
        <v>28195</v>
      </c>
      <c r="L21">
        <v>8585</v>
      </c>
      <c r="M21">
        <v>3481</v>
      </c>
      <c r="N21">
        <v>27005</v>
      </c>
      <c r="Q21" t="s">
        <v>7</v>
      </c>
    </row>
    <row r="22" spans="1:17" x14ac:dyDescent="0.25">
      <c r="A22" s="2">
        <f>A21/640*27.8</f>
        <v>27.843437499999997</v>
      </c>
      <c r="B22" s="2">
        <f t="shared" ref="B22" si="24">B21/640*27.8</f>
        <v>12.9009375</v>
      </c>
      <c r="C22" s="2">
        <f t="shared" ref="C22" si="25">C21/640*27.8</f>
        <v>30.015312499999997</v>
      </c>
      <c r="D22" s="2">
        <f t="shared" ref="D22" si="26">D21/640*27.8</f>
        <v>50.517812499999998</v>
      </c>
      <c r="E22" s="2">
        <f t="shared" ref="E22" si="27">E21/640*27.8</f>
        <v>22.326875000000001</v>
      </c>
      <c r="F22" s="2">
        <f t="shared" ref="F22" si="28">F21/640*27.8</f>
        <v>750.86062500000003</v>
      </c>
      <c r="G22" s="2">
        <f t="shared" ref="G22" si="29">G21/640*27.8</f>
        <v>2410.3468750000002</v>
      </c>
      <c r="H22" s="2">
        <f t="shared" ref="H22" si="30">H21/640*27.8</f>
        <v>35.749062500000001</v>
      </c>
      <c r="I22" s="4">
        <f>I21/640*27.8</f>
        <v>1400.5118749999999</v>
      </c>
      <c r="J22" s="2">
        <f t="shared" ref="J22" si="31">J21/640*27.8</f>
        <v>171.3175</v>
      </c>
      <c r="K22" s="3">
        <f>K21/640*160</f>
        <v>7048.75</v>
      </c>
      <c r="L22" s="3">
        <f t="shared" ref="L22" si="32">L21/640*160</f>
        <v>2146.25</v>
      </c>
      <c r="M22" s="3">
        <f t="shared" ref="M22" si="33">M21/640*160</f>
        <v>870.25</v>
      </c>
      <c r="N22" s="3">
        <f t="shared" ref="N22" si="34">N21/640*160</f>
        <v>6751.25</v>
      </c>
      <c r="Q22" t="s">
        <v>8</v>
      </c>
    </row>
    <row r="23" spans="1:17" x14ac:dyDescent="0.25">
      <c r="A23" s="2">
        <f>A22/32</f>
        <v>0.8701074218749999</v>
      </c>
      <c r="B23" s="2">
        <f t="shared" ref="B23" si="35">B22/32</f>
        <v>0.40315429687499998</v>
      </c>
      <c r="C23" s="2">
        <f t="shared" ref="C23" si="36">C22/32</f>
        <v>0.9379785156249999</v>
      </c>
      <c r="D23" s="2">
        <f t="shared" ref="D23" si="37">D22/32</f>
        <v>1.5786816406249999</v>
      </c>
      <c r="E23" s="2">
        <f t="shared" ref="E23" si="38">E22/32</f>
        <v>0.69771484375000004</v>
      </c>
      <c r="F23" s="2">
        <f t="shared" ref="F23" si="39">F22/32</f>
        <v>23.464394531250001</v>
      </c>
      <c r="G23" s="2">
        <f t="shared" ref="G23" si="40">G22/32</f>
        <v>75.323339843750006</v>
      </c>
      <c r="H23" s="2">
        <f t="shared" ref="H23" si="41">H22/32</f>
        <v>1.117158203125</v>
      </c>
      <c r="I23" s="4">
        <f t="shared" ref="I23" si="42">I22/32</f>
        <v>43.765996093749997</v>
      </c>
      <c r="J23" s="2">
        <f t="shared" ref="J23" si="43">J22/32</f>
        <v>5.3536718749999999</v>
      </c>
      <c r="Q23" t="s">
        <v>9</v>
      </c>
    </row>
    <row r="24" spans="1:17" x14ac:dyDescent="0.25">
      <c r="A24" s="2">
        <f>A23/0.00696572861521315</f>
        <v>124.91262148437499</v>
      </c>
      <c r="B24" s="2">
        <f>B23/0.0133509798458252</f>
        <v>30.196607404891317</v>
      </c>
      <c r="C24" s="2">
        <f>C23/0.0261214823070493</f>
        <v>35.908318854166687</v>
      </c>
      <c r="D24" s="2">
        <f>D23/0.0500661744218445</f>
        <v>31.531900706521753</v>
      </c>
      <c r="E24" s="2">
        <f>E23/0.0812668338441534</f>
        <v>8.5854808258928621</v>
      </c>
      <c r="F24" s="2">
        <f>F23/0.119723460573976</f>
        <v>195.98827513636371</v>
      </c>
      <c r="G24" s="2">
        <f>G23/0.187203956533853</f>
        <v>402.35976438953588</v>
      </c>
      <c r="H24" s="2">
        <f>H23/0.152955790842389</f>
        <v>7.3037980253794963</v>
      </c>
      <c r="I24" s="5">
        <f>I23/0.245251694993963</f>
        <v>178.45338885355031</v>
      </c>
      <c r="J24" s="2"/>
      <c r="K24" s="3">
        <f>K22/96</f>
        <v>73.424479166666671</v>
      </c>
      <c r="L24" s="3">
        <f>L22/74</f>
        <v>29.003378378378379</v>
      </c>
      <c r="M24">
        <f>M22/56</f>
        <v>15.540178571428571</v>
      </c>
      <c r="N24">
        <f>N22*0.01573</f>
        <v>106.1971625</v>
      </c>
      <c r="Q24" t="s">
        <v>10</v>
      </c>
    </row>
    <row r="25" spans="1:17" x14ac:dyDescent="0.25">
      <c r="H25">
        <f>SUM(A24:H24)</f>
        <v>836.7867668271266</v>
      </c>
      <c r="M25" s="5">
        <f>SUM(K24:M24)</f>
        <v>117.96803611647361</v>
      </c>
      <c r="N25" s="5">
        <f>N24*1.464</f>
        <v>155.4726459</v>
      </c>
    </row>
    <row r="28" spans="1:17" x14ac:dyDescent="0.25">
      <c r="L28">
        <f>L22*0.01573</f>
        <v>33.760512500000004</v>
      </c>
      <c r="N28" t="s">
        <v>2</v>
      </c>
    </row>
    <row r="29" spans="1:17" x14ac:dyDescent="0.25">
      <c r="L29" s="5">
        <f>L28*1.464</f>
        <v>49.425390300000004</v>
      </c>
      <c r="N29" t="s">
        <v>3</v>
      </c>
    </row>
    <row r="31" spans="1:17" x14ac:dyDescent="0.25">
      <c r="A31">
        <v>1898</v>
      </c>
      <c r="B31">
        <v>28461</v>
      </c>
      <c r="C31">
        <v>39812</v>
      </c>
      <c r="D31">
        <v>39291</v>
      </c>
      <c r="E31">
        <v>8263</v>
      </c>
      <c r="F31">
        <v>13823</v>
      </c>
      <c r="G31">
        <v>44754</v>
      </c>
      <c r="H31">
        <v>3482</v>
      </c>
      <c r="I31">
        <v>65535</v>
      </c>
      <c r="J31">
        <v>4267</v>
      </c>
      <c r="K31">
        <v>35071</v>
      </c>
      <c r="L31">
        <v>40544</v>
      </c>
      <c r="M31">
        <v>46180</v>
      </c>
      <c r="N31">
        <v>65535</v>
      </c>
      <c r="O31">
        <v>640</v>
      </c>
      <c r="Q31" t="s">
        <v>0</v>
      </c>
    </row>
    <row r="32" spans="1:17" x14ac:dyDescent="0.25">
      <c r="A32" s="2">
        <f>A31/640*27.8</f>
        <v>82.444375000000008</v>
      </c>
      <c r="B32" s="2">
        <f t="shared" ref="B32" si="44">B31/640*27.8</f>
        <v>1236.2746875</v>
      </c>
      <c r="C32" s="2">
        <f t="shared" ref="C32" si="45">C31/640*27.8</f>
        <v>1729.33375</v>
      </c>
      <c r="D32" s="2">
        <f t="shared" ref="D32" si="46">D31/640*27.8</f>
        <v>1706.7028124999999</v>
      </c>
      <c r="E32" s="2">
        <f t="shared" ref="E32" si="47">E31/640*27.8</f>
        <v>358.92406249999999</v>
      </c>
      <c r="F32" s="2">
        <f t="shared" ref="F32" si="48">F31/640*27.8</f>
        <v>600.43656250000004</v>
      </c>
      <c r="G32" s="2">
        <f t="shared" ref="G32" si="49">G31/640*27.8</f>
        <v>1944.0018749999999</v>
      </c>
      <c r="H32" s="2">
        <f t="shared" ref="H32" si="50">H31/640*27.8</f>
        <v>151.24937499999999</v>
      </c>
      <c r="I32" s="4">
        <f>I31/640*27.8</f>
        <v>2846.6765625000003</v>
      </c>
      <c r="J32" s="2">
        <f t="shared" ref="J32" si="51">J31/640*27.8</f>
        <v>185.3478125</v>
      </c>
      <c r="K32" s="3">
        <f>K31/640*160</f>
        <v>8767.75</v>
      </c>
      <c r="L32" s="3">
        <f t="shared" ref="L32" si="52">L31/640*160</f>
        <v>10136</v>
      </c>
      <c r="M32" s="3">
        <f t="shared" ref="M32" si="53">M31/640*160</f>
        <v>11545</v>
      </c>
      <c r="N32" s="3">
        <f t="shared" ref="N32" si="54">N31/640*160</f>
        <v>16383.75</v>
      </c>
      <c r="Q32" t="s">
        <v>8</v>
      </c>
    </row>
    <row r="33" spans="1:17" x14ac:dyDescent="0.25">
      <c r="A33" s="2">
        <f>A32/32</f>
        <v>2.5763867187500002</v>
      </c>
      <c r="B33" s="2">
        <f t="shared" ref="B33" si="55">B32/32</f>
        <v>38.633583984375001</v>
      </c>
      <c r="C33" s="2">
        <f t="shared" ref="C33" si="56">C32/32</f>
        <v>54.0416796875</v>
      </c>
      <c r="D33" s="2">
        <f t="shared" ref="D33" si="57">D32/32</f>
        <v>53.334462890624998</v>
      </c>
      <c r="E33" s="2">
        <f t="shared" ref="E33" si="58">E32/32</f>
        <v>11.216376953125</v>
      </c>
      <c r="F33" s="2">
        <f t="shared" ref="F33" si="59">F32/32</f>
        <v>18.763642578125001</v>
      </c>
      <c r="G33" s="2">
        <f t="shared" ref="G33" si="60">G32/32</f>
        <v>60.750058593749998</v>
      </c>
      <c r="H33" s="2">
        <f t="shared" ref="H33" si="61">H32/32</f>
        <v>4.7265429687499996</v>
      </c>
      <c r="I33" s="4">
        <f t="shared" ref="I33" si="62">I32/32</f>
        <v>88.958642578125009</v>
      </c>
      <c r="J33" s="2">
        <f t="shared" ref="J33" si="63">J32/32</f>
        <v>5.7921191406250001</v>
      </c>
      <c r="Q33" t="s">
        <v>9</v>
      </c>
    </row>
    <row r="34" spans="1:17" x14ac:dyDescent="0.25">
      <c r="A34" s="2">
        <f>A33/0.00696572861521315</f>
        <v>369.86607734375008</v>
      </c>
      <c r="B34" s="2">
        <f>B33/0.0133509798458252</f>
        <v>2893.6890348505449</v>
      </c>
      <c r="C34" s="2">
        <f>C33/0.0261214823070493</f>
        <v>2068.8596095833345</v>
      </c>
      <c r="D34" s="2">
        <f>D33/0.0500661744218445</f>
        <v>1065.2793728804352</v>
      </c>
      <c r="E34" s="2">
        <f>E33/0.0812668338441534</f>
        <v>138.01912074776791</v>
      </c>
      <c r="F34" s="2">
        <f>F33/0.119723460573976</f>
        <v>156.72485984090915</v>
      </c>
      <c r="G34" s="2">
        <f>G33/0.187203956533853</f>
        <v>324.51268508721006</v>
      </c>
      <c r="H34" s="2">
        <f>H33/0.152955790842389</f>
        <v>30.901366615275094</v>
      </c>
      <c r="I34" s="5">
        <f>I33/0.245251694993963</f>
        <v>362.72386447855041</v>
      </c>
      <c r="J34" s="2"/>
      <c r="K34" s="3">
        <f>K32/96</f>
        <v>91.330729166666671</v>
      </c>
      <c r="L34" s="3">
        <f>L32/74</f>
        <v>136.97297297297297</v>
      </c>
      <c r="M34">
        <f>M32/56</f>
        <v>206.16071428571428</v>
      </c>
      <c r="N34">
        <f>N32*0.01573</f>
        <v>257.7163875</v>
      </c>
      <c r="Q34" t="s">
        <v>10</v>
      </c>
    </row>
    <row r="35" spans="1:17" x14ac:dyDescent="0.25">
      <c r="H35">
        <f>SUM(A34:H34)</f>
        <v>7047.8521269492276</v>
      </c>
      <c r="M35" s="5">
        <f>SUM(K34:M34)</f>
        <v>434.46441642535393</v>
      </c>
      <c r="N35" s="5">
        <f>N34*1.464</f>
        <v>377.2967913</v>
      </c>
    </row>
    <row r="38" spans="1:17" x14ac:dyDescent="0.25">
      <c r="L38">
        <f>L32*0.01573</f>
        <v>159.43928</v>
      </c>
      <c r="N38" t="s">
        <v>2</v>
      </c>
    </row>
    <row r="39" spans="1:17" x14ac:dyDescent="0.25">
      <c r="L39" s="5">
        <f>L38*1.464</f>
        <v>233.41910591999999</v>
      </c>
      <c r="N3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5DEE-001E-4631-A0AD-FB9FE3889004}">
  <dimension ref="A1:D4"/>
  <sheetViews>
    <sheetView workbookViewId="0">
      <selection activeCell="D4" sqref="D4"/>
    </sheetView>
  </sheetViews>
  <sheetFormatPr defaultRowHeight="15" x14ac:dyDescent="0.25"/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7</v>
      </c>
      <c r="B2" t="s">
        <v>15</v>
      </c>
      <c r="C2" t="s">
        <v>18</v>
      </c>
      <c r="D2" t="s">
        <v>21</v>
      </c>
    </row>
    <row r="3" spans="1:4" x14ac:dyDescent="0.25">
      <c r="A3" t="s">
        <v>1</v>
      </c>
      <c r="B3" t="s">
        <v>16</v>
      </c>
      <c r="C3" t="s">
        <v>19</v>
      </c>
      <c r="D3" t="s">
        <v>22</v>
      </c>
    </row>
    <row r="4" spans="1:4" x14ac:dyDescent="0.25">
      <c r="A4" t="s">
        <v>5</v>
      </c>
      <c r="B4" t="s">
        <v>17</v>
      </c>
      <c r="C4" t="s">
        <v>20</v>
      </c>
      <c r="D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2023-10-09T11:37:41Z</dcterms:created>
  <dcterms:modified xsi:type="dcterms:W3CDTF">2023-10-10T11:41:15Z</dcterms:modified>
</cp:coreProperties>
</file>