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zhaw-my.sharepoint.com/personal/pfeifsar_students_zhaw_ch/Documents/6. Semester MSc UnR/Thesis/R_Project/00_data_raw/"/>
    </mc:Choice>
  </mc:AlternateContent>
  <xr:revisionPtr revIDLastSave="686" documentId="13_ncr:1_{F5B91F4B-6C5E-40FC-8FE7-21E477E3C12E}" xr6:coauthVersionLast="47" xr6:coauthVersionMax="47" xr10:uidLastSave="{7C941893-44BB-416D-BBAF-70087F69C8FF}"/>
  <bookViews>
    <workbookView xWindow="-19305" yWindow="-1350" windowWidth="19410" windowHeight="20985" xr2:uid="{00000000-000D-0000-FFFF-FFFF00000000}"/>
  </bookViews>
  <sheets>
    <sheet name="Rohdaten_Baeume" sheetId="1" r:id="rId1"/>
    <sheet name="Herleitung_Quell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 l="1"/>
  <c r="O26" i="1"/>
  <c r="O25" i="1"/>
  <c r="O24" i="1"/>
  <c r="O22" i="1"/>
  <c r="O21" i="1"/>
  <c r="O18" i="1"/>
  <c r="O17" i="1"/>
  <c r="O14" i="1"/>
  <c r="O13" i="1"/>
  <c r="O7" i="1"/>
  <c r="O6" i="1"/>
  <c r="O23" i="1"/>
  <c r="O20" i="1"/>
  <c r="O19" i="1"/>
  <c r="O16" i="1"/>
  <c r="O15" i="1"/>
  <c r="O12" i="1"/>
  <c r="O11" i="1"/>
  <c r="O10" i="1"/>
  <c r="O9" i="1"/>
  <c r="O8" i="1"/>
  <c r="O5" i="1"/>
  <c r="O3" i="1"/>
  <c r="O4" i="1"/>
  <c r="O2" i="1"/>
  <c r="Q26" i="1" l="1"/>
  <c r="Q25" i="1"/>
  <c r="Q24" i="1"/>
  <c r="Q22" i="1"/>
  <c r="Q21" i="1"/>
  <c r="Q18" i="1"/>
  <c r="Q17" i="1"/>
  <c r="Q14" i="1"/>
  <c r="Q13" i="1"/>
  <c r="Q8" i="1"/>
  <c r="Q23" i="1"/>
  <c r="Q20" i="1"/>
  <c r="Q19" i="1"/>
  <c r="Q16" i="1"/>
  <c r="Q15" i="1"/>
  <c r="Q12" i="1"/>
  <c r="Q11" i="1"/>
  <c r="Q10" i="1"/>
  <c r="Q9" i="1"/>
  <c r="Q5" i="1"/>
  <c r="Q7" i="1"/>
  <c r="Q6" i="1"/>
  <c r="Q3" i="1"/>
  <c r="Q4" i="1"/>
  <c r="Q2" i="1"/>
  <c r="M26" i="1"/>
  <c r="M25" i="1"/>
  <c r="M24" i="1"/>
  <c r="M22" i="1"/>
  <c r="M21" i="1"/>
  <c r="M18" i="1"/>
  <c r="M17" i="1"/>
  <c r="M23" i="1"/>
  <c r="M20" i="1"/>
  <c r="M19" i="1"/>
  <c r="M16" i="1"/>
  <c r="M15" i="1"/>
  <c r="M14" i="1"/>
  <c r="M13" i="1"/>
  <c r="M9" i="1"/>
  <c r="M10" i="1"/>
  <c r="M11" i="1"/>
  <c r="M12" i="1"/>
  <c r="M8" i="1"/>
  <c r="M7" i="1"/>
  <c r="M6" i="1"/>
  <c r="M5" i="1"/>
  <c r="M3" i="1"/>
  <c r="M4" i="1"/>
  <c r="M2" i="1"/>
  <c r="J26" i="1"/>
  <c r="J25" i="1"/>
  <c r="J24" i="1"/>
  <c r="J23" i="1"/>
  <c r="J22" i="1"/>
  <c r="J21" i="1"/>
  <c r="J20" i="1"/>
  <c r="J19" i="1"/>
  <c r="J18" i="1"/>
  <c r="J17" i="1"/>
  <c r="J16" i="1"/>
  <c r="J15" i="1"/>
  <c r="J14" i="1"/>
  <c r="J13" i="1"/>
  <c r="J12" i="1"/>
  <c r="J11" i="1"/>
  <c r="J10" i="1"/>
  <c r="J9" i="1"/>
  <c r="J8" i="1"/>
  <c r="J7" i="1"/>
  <c r="J6" i="1"/>
  <c r="J5" i="1"/>
  <c r="J3" i="1"/>
  <c r="J4" i="1"/>
  <c r="J2" i="1"/>
  <c r="F26" i="1"/>
  <c r="F25" i="1"/>
  <c r="F23" i="1"/>
  <c r="F22" i="1"/>
  <c r="F21" i="1"/>
  <c r="F20" i="1"/>
  <c r="F19" i="1"/>
  <c r="F18" i="1"/>
  <c r="F17" i="1"/>
  <c r="F16" i="1"/>
  <c r="F15" i="1"/>
  <c r="F14" i="1"/>
  <c r="F13" i="1"/>
  <c r="F12" i="1"/>
  <c r="F11" i="1"/>
  <c r="F9" i="1"/>
  <c r="F8" i="1"/>
  <c r="F7" i="1"/>
  <c r="F6" i="1"/>
  <c r="F5" i="1"/>
  <c r="F4" i="1"/>
  <c r="F3" i="1"/>
  <c r="F10" i="1"/>
  <c r="F2" i="1"/>
</calcChain>
</file>

<file path=xl/sharedStrings.xml><?xml version="1.0" encoding="utf-8"?>
<sst xmlns="http://schemas.openxmlformats.org/spreadsheetml/2006/main" count="264" uniqueCount="128">
  <si>
    <t>Baumkategorie</t>
  </si>
  <si>
    <t>Baumart</t>
  </si>
  <si>
    <t>80-120</t>
  </si>
  <si>
    <t>60-100</t>
  </si>
  <si>
    <t>Lebensdauer in Städte [a]</t>
  </si>
  <si>
    <t>120-250</t>
  </si>
  <si>
    <t>80-150</t>
  </si>
  <si>
    <t>50-80</t>
  </si>
  <si>
    <t>15-20</t>
  </si>
  <si>
    <t>Grösse Baumrigolen [m³]</t>
  </si>
  <si>
    <t>Lebensdauer</t>
  </si>
  <si>
    <t>70-90</t>
  </si>
  <si>
    <t>60-80</t>
  </si>
  <si>
    <t>70-100</t>
  </si>
  <si>
    <t>60-90</t>
  </si>
  <si>
    <t>Biodiversitäts Index [1-5]</t>
  </si>
  <si>
    <t>Kronenbreite [m]</t>
  </si>
  <si>
    <t>Kronenbreite (ausgewachsen) [m]</t>
  </si>
  <si>
    <t>Das erforderliche Bodenvorlumen der Baumrigolen wurde in Anlehnung an die Guidelines on Soil Volume for Urban Trees (GLTMS, 2015) festgelegt.
Je nach Kronendurchmesser gelten folgende Richtwerte:
Small &lt; 5 m → 6 m³, Medium 5–8 m → 13 m³, Large 8–12 m → 24 m³, Very large &gt; 12 m → 38 m³</t>
  </si>
  <si>
    <t>Die Kühlleistung der Baumarten wurde auf Basis der globalen Meta-Analyse von Li et al. (2024) kategorisiert und mit lokalen empirischen Messungen aus Schubert (2021), Blaser et al. (2023) und der Fachplanung Stadtbäume Zürich (2022) verifiziert.
Für mitteleuropäische Stadtstrukturen (LCZ 4–6) beträgt die typische Temperaturabsenkung unter grosskronigen Baumarten –4 bis –6 °C, bei mittelgrossen Arten –2 bis –4 °C, und bei kleineren Arten –1 bis –2 °C.
Die Einstufung berücksichtigt sowohl Transpirationseigenschaften als auch Kronenvolumen und Blattdichte.</t>
  </si>
  <si>
    <t>4-6</t>
  </si>
  <si>
    <t>4-7</t>
  </si>
  <si>
    <t>2-4</t>
  </si>
  <si>
    <t>1-2</t>
  </si>
  <si>
    <t>12-15</t>
  </si>
  <si>
    <t>12-18</t>
  </si>
  <si>
    <t>8-10</t>
  </si>
  <si>
    <t>5-6</t>
  </si>
  <si>
    <t>10-15</t>
  </si>
  <si>
    <t>8-12</t>
  </si>
  <si>
    <t>6-8</t>
  </si>
  <si>
    <t>Grosskronige Arten</t>
  </si>
  <si>
    <t>Mittelgrosse Arten</t>
  </si>
  <si>
    <t>Kleine Arten</t>
  </si>
  <si>
    <t>250-400</t>
  </si>
  <si>
    <t>150-250</t>
  </si>
  <si>
    <t>Zur Abschätzung der urbanen Lebensdauer wurden die potenziellen Artenlebensdauern der gewählten Bäume gemäss Roloff (2019) in langlebig, mittelalt, kurzlebig eingeteilt und mit einem Reduktionsfaktor von 0.25 (für Stadtbäume) nach Blaser et al. (2023) korrigiert, basierend auf den Befunden von Roloff (2013) und der Fachplanung Stadtbäume Zürich (2022)</t>
  </si>
  <si>
    <t>Herleitung</t>
  </si>
  <si>
    <t>Die Kronenbreiten wurden primär aus der GALK-Strassenbaumliste (Angabe „Breite“ je Art/Sorte) übernommen. Ergänzend wurden sortenspezifische Steckbriefe und Praxiswerte aus „Zukunftsbäume für die Stadt“ (GALK 2022) herangezogen und mit der Strassenbaumliste der Stadt Zürich (2021) abgeglichen.</t>
  </si>
  <si>
    <t>Die jährliche CO₂-Bindungsleistung der Baumarten wurde gemäss Blaser et al. (2023) und Gardi et al. (2016) abgeschätzt und nach Kronenbreite skaliert.
Der Referenzwert für einen ausgewachsenen, grosskronigen Stadtbaum beträgt rund 50 kg CO₂ pro Jahr (Blaser et al. 2023).
Mittlere Arten wurden entsprechend ihrem Kronenvolumen mit 30–45 kg CO₂/a, kleinere Obst- und Waldbaumarten mit 20–35 kg CO₂/a bewertet.
Diese Werte liegen im Bereich internationaler Vergleichsstudien (Nowak &amp; Crane 2002) und basieren auf realen Stadtbaumdaten aus Bern (Gardi et al. 2016)</t>
  </si>
  <si>
    <t>Die Regenwasserspeicherung wurde aus empirischen Messungen und praxisbezogenen Richtwerten abgeleitet.
Rahman et al. (2019) bestimmten für städtische Bäume in München tägliche Transpirationsraten zwischen 13 l/Tag (Robinia pseudoacacia) und 50 l/Tag (Tilia cordata).
Diese Werte entsprechen gut den Schweizer Referenzwerten von Schubert (2021), die eine Wasseraufnahme von rund 30 m³ pro Baum und Jahr (≈ 80–400 l/Tag) angibt.
Zur Kategorisierung der Baumarten wurde die Kronengrösse und Verdunstungsleistung berücksichtigt:
Grosskronige Arten: 250–400 l H₂O/Tag
Mittelgrosse Arten: 150–250 l H₂O/Tag
Kleine Arten: 80–150 l H₂O/Tag
Diese Spanne berücksichtigt sowohl Transpiration als auch Interzeption (Niederschlagsrückhalt auf der Krone).</t>
  </si>
  <si>
    <r>
      <t>Zelkova serrata</t>
    </r>
    <r>
      <rPr>
        <sz val="10"/>
        <color rgb="FF000000"/>
        <rFont val="Arial"/>
        <family val="2"/>
        <scheme val="minor"/>
      </rPr>
      <t xml:space="preserve"> (Japanische Zelkove)</t>
    </r>
  </si>
  <si>
    <r>
      <t>Aesculus flava</t>
    </r>
    <r>
      <rPr>
        <sz val="10"/>
        <color rgb="FF000000"/>
        <rFont val="Arial"/>
        <family val="2"/>
        <scheme val="minor"/>
      </rPr>
      <t xml:space="preserve"> (Gelbe Rosskastanie)</t>
    </r>
  </si>
  <si>
    <r>
      <t>Parrotia persica</t>
    </r>
    <r>
      <rPr>
        <sz val="10"/>
        <color rgb="FF000000"/>
        <rFont val="Arial"/>
        <family val="2"/>
        <scheme val="minor"/>
      </rPr>
      <t xml:space="preserve"> (Eisenholzbaum)</t>
    </r>
  </si>
  <si>
    <r>
      <t>Amelanchier lamarckii</t>
    </r>
    <r>
      <rPr>
        <sz val="10"/>
        <color rgb="FF000000"/>
        <rFont val="Arial"/>
        <family val="2"/>
        <scheme val="minor"/>
      </rPr>
      <t xml:space="preserve"> (Felsenbirne)</t>
    </r>
  </si>
  <si>
    <r>
      <t>Cornus mas</t>
    </r>
    <r>
      <rPr>
        <sz val="10"/>
        <color rgb="FF000000"/>
        <rFont val="Arial"/>
        <family val="2"/>
        <scheme val="minor"/>
      </rPr>
      <t xml:space="preserve"> (Kornelkirsche)</t>
    </r>
  </si>
  <si>
    <t>Gattung</t>
  </si>
  <si>
    <t>Familie</t>
  </si>
  <si>
    <t>Liriodendron</t>
  </si>
  <si>
    <t>Magnoliaceae</t>
  </si>
  <si>
    <t>Koelreuteria</t>
  </si>
  <si>
    <t>Sapindaceae</t>
  </si>
  <si>
    <t>5-8</t>
  </si>
  <si>
    <t>Zelkova</t>
  </si>
  <si>
    <t>Ulmaceae</t>
  </si>
  <si>
    <t>Aesculus</t>
  </si>
  <si>
    <t>Parrotia</t>
  </si>
  <si>
    <t>Hamamelidaceae</t>
  </si>
  <si>
    <t>6-10</t>
  </si>
  <si>
    <t>2.4</t>
  </si>
  <si>
    <t>Amelanchier</t>
  </si>
  <si>
    <t>Rosaceae</t>
  </si>
  <si>
    <t>3-5</t>
  </si>
  <si>
    <t>Cornus</t>
  </si>
  <si>
    <t>Cornaceae</t>
  </si>
  <si>
    <t>Pyrus</t>
  </si>
  <si>
    <t>Bäume wurden nach "S. Santamour's Diversity Rule" gewählt. Oder "The 10-20-30 Rule of Urban Tree Diversity" und stammen aus den Quellen GALK-Strassenbaumliste (2025), Strassenbaumliste Zürich (2021) und citree- Gehölz für urbane Räume (2025)</t>
  </si>
  <si>
    <t>Quercus</t>
  </si>
  <si>
    <t>Tilia</t>
  </si>
  <si>
    <t>Ulmus</t>
  </si>
  <si>
    <t>Acer</t>
  </si>
  <si>
    <t>Celtis</t>
  </si>
  <si>
    <t>Ostrya</t>
  </si>
  <si>
    <t>Sorbus</t>
  </si>
  <si>
    <t>Gleditsia</t>
  </si>
  <si>
    <t>Juglans</t>
  </si>
  <si>
    <t>Prunus</t>
  </si>
  <si>
    <t>Malus</t>
  </si>
  <si>
    <t>Corylus</t>
  </si>
  <si>
    <t>Fagaceae</t>
  </si>
  <si>
    <t>Malvaceae</t>
  </si>
  <si>
    <t>Altingiaceae</t>
  </si>
  <si>
    <t>Cannabaceae</t>
  </si>
  <si>
    <t>Betulaceae</t>
  </si>
  <si>
    <t>Fabaceae</t>
  </si>
  <si>
    <t>Juglandaceae</t>
  </si>
  <si>
    <r>
      <t>Quercus robur</t>
    </r>
    <r>
      <rPr>
        <sz val="10"/>
        <color rgb="FF000000"/>
        <rFont val="Arial"/>
        <family val="2"/>
        <scheme val="minor"/>
      </rPr>
      <t xml:space="preserve"> (Stieleiche)</t>
    </r>
  </si>
  <si>
    <r>
      <t>Quercus petraea</t>
    </r>
    <r>
      <rPr>
        <sz val="10"/>
        <color rgb="FF000000"/>
        <rFont val="Arial"/>
        <family val="2"/>
        <scheme val="minor"/>
      </rPr>
      <t xml:space="preserve"> (Traubeneiche)</t>
    </r>
  </si>
  <si>
    <r>
      <t>Tilia tomentosa</t>
    </r>
    <r>
      <rPr>
        <sz val="10"/>
        <color rgb="FF000000"/>
        <rFont val="Arial"/>
        <family val="2"/>
        <scheme val="minor"/>
      </rPr>
      <t xml:space="preserve"> (Silber-Linde)</t>
    </r>
  </si>
  <si>
    <r>
      <t>Tilia cordata</t>
    </r>
    <r>
      <rPr>
        <sz val="10"/>
        <color rgb="FF000000"/>
        <rFont val="Arial"/>
        <family val="2"/>
        <scheme val="minor"/>
      </rPr>
      <t xml:space="preserve"> (Winterlinde)</t>
    </r>
  </si>
  <si>
    <r>
      <t>Tilia × europaea</t>
    </r>
    <r>
      <rPr>
        <sz val="10"/>
        <color rgb="FF000000"/>
        <rFont val="Arial"/>
        <family val="2"/>
        <scheme val="minor"/>
      </rPr>
      <t xml:space="preserve"> ‘Pallida’ (Kaiser-Linde, Holländische Linde)</t>
    </r>
  </si>
  <si>
    <r>
      <t>Liriodendron tulipifera</t>
    </r>
    <r>
      <rPr>
        <sz val="10"/>
        <color rgb="FF000000"/>
        <rFont val="Arial"/>
        <family val="2"/>
        <scheme val="minor"/>
      </rPr>
      <t xml:space="preserve"> (Tulpenbaum)</t>
    </r>
  </si>
  <si>
    <r>
      <t>Liquidambar styraciflua</t>
    </r>
    <r>
      <rPr>
        <sz val="10"/>
        <color rgb="FF000000"/>
        <rFont val="Arial"/>
        <family val="2"/>
        <scheme val="minor"/>
      </rPr>
      <t xml:space="preserve"> ‘Worplesdon’ (Amberbaum)</t>
    </r>
  </si>
  <si>
    <r>
      <t>Koelreuteria paniculata</t>
    </r>
    <r>
      <rPr>
        <sz val="10"/>
        <color rgb="FF000000"/>
        <rFont val="Arial"/>
        <family val="2"/>
        <scheme val="minor"/>
      </rPr>
      <t xml:space="preserve"> (Blasenbaum)</t>
    </r>
  </si>
  <si>
    <r>
      <t>Ulmus</t>
    </r>
    <r>
      <rPr>
        <sz val="10"/>
        <color rgb="FF000000"/>
        <rFont val="Arial"/>
        <family val="2"/>
        <scheme val="minor"/>
      </rPr>
      <t xml:space="preserve"> ‘New Horizon’ (Hybridulme)</t>
    </r>
  </si>
  <si>
    <r>
      <t>Acer campestre</t>
    </r>
    <r>
      <rPr>
        <sz val="10"/>
        <color rgb="FF000000"/>
        <rFont val="Arial"/>
        <family val="2"/>
        <scheme val="minor"/>
      </rPr>
      <t xml:space="preserve"> ‘Elsrijk’ (Feldahorn)</t>
    </r>
  </si>
  <si>
    <r>
      <t>Celtis australis</t>
    </r>
    <r>
      <rPr>
        <sz val="10"/>
        <color rgb="FF000000"/>
        <rFont val="Arial"/>
        <family val="2"/>
        <scheme val="minor"/>
      </rPr>
      <t xml:space="preserve"> (Südlicher Zürgelbaum)</t>
    </r>
  </si>
  <si>
    <r>
      <t>Ostrya carpinifolia</t>
    </r>
    <r>
      <rPr>
        <sz val="10"/>
        <color rgb="FF000000"/>
        <rFont val="Arial"/>
        <family val="2"/>
        <scheme val="minor"/>
      </rPr>
      <t xml:space="preserve"> (Hopfenbuche)</t>
    </r>
  </si>
  <si>
    <r>
      <t>Sorbus aria</t>
    </r>
    <r>
      <rPr>
        <sz val="10"/>
        <color rgb="FF000000"/>
        <rFont val="Arial"/>
        <family val="2"/>
        <scheme val="minor"/>
      </rPr>
      <t xml:space="preserve"> ‘Magnifica’ (Mehlbeere)</t>
    </r>
  </si>
  <si>
    <r>
      <t>Sorbus latifolia</t>
    </r>
    <r>
      <rPr>
        <sz val="10"/>
        <color rgb="FF000000"/>
        <rFont val="Arial"/>
        <family val="2"/>
        <scheme val="minor"/>
      </rPr>
      <t xml:space="preserve"> ‘Henk Vink’ (Breitblättrige Mehlbeere)</t>
    </r>
  </si>
  <si>
    <r>
      <t>Gleditsia triacanthos</t>
    </r>
    <r>
      <rPr>
        <sz val="10"/>
        <color rgb="FF000000"/>
        <rFont val="Arial"/>
        <family val="2"/>
        <scheme val="minor"/>
      </rPr>
      <t xml:space="preserve"> ‘Skyline’ (dornenlos)</t>
    </r>
  </si>
  <si>
    <r>
      <t>Juglans nigra</t>
    </r>
    <r>
      <rPr>
        <sz val="10"/>
        <color rgb="FF000000"/>
        <rFont val="Arial"/>
        <family val="2"/>
        <scheme val="minor"/>
      </rPr>
      <t xml:space="preserve"> (Schwarznuss)</t>
    </r>
  </si>
  <si>
    <r>
      <t>Prunus padus</t>
    </r>
    <r>
      <rPr>
        <sz val="10"/>
        <color rgb="FF000000"/>
        <rFont val="Arial"/>
        <family val="2"/>
        <scheme val="minor"/>
      </rPr>
      <t xml:space="preserve"> ‘Schloss Tiefurt’ (Traubenkirsche)</t>
    </r>
  </si>
  <si>
    <r>
      <t>Malus tschonoskii</t>
    </r>
    <r>
      <rPr>
        <sz val="10"/>
        <color rgb="FF000000"/>
        <rFont val="Arial"/>
        <family val="2"/>
        <scheme val="minor"/>
      </rPr>
      <t xml:space="preserve"> (Woll-Apfel)</t>
    </r>
  </si>
  <si>
    <r>
      <t>Corylus colurna</t>
    </r>
    <r>
      <rPr>
        <sz val="10"/>
        <color rgb="FF000000"/>
        <rFont val="Arial"/>
        <family val="2"/>
        <scheme val="minor"/>
      </rPr>
      <t xml:space="preserve"> (Baumhasel)</t>
    </r>
  </si>
  <si>
    <r>
      <t>Pyrus calleryana</t>
    </r>
    <r>
      <rPr>
        <sz val="10"/>
        <color rgb="FF000000"/>
        <rFont val="Arial"/>
        <family val="2"/>
        <scheme val="minor"/>
      </rPr>
      <t xml:space="preserve"> ‘Chanticleer’ (Chinesische Zierbirne)</t>
    </r>
  </si>
  <si>
    <t>Lebensdauer MW [a]</t>
  </si>
  <si>
    <t>Die Bewertung der Klimaanpassungsfähigkeit erfolgte auf Basis der GALK-Strassenbaumliste (2022/2024), die die Eignung der Baumarten unter urbanen Stressbedingungen systematisch erfasst.
Ergänzend wurden physiologische Merkmale wie Trockenstressresistenz, Transpirationskontrolle und Wurzelsystem nach Roloff (2013) berücksichtigt.
Für die Verifizierung der lokalen Standorttauglichkeit diente die Fachplanung Stadtbäume Zürich (2022).
Die qualitativen Bewertungen wurden in eine numerische Skala (0–3) überführt:
„mittel“ = 1, „hoch“ = 2, „sehr hoch“ = 3, „gering/nicht geeignet“ = 0.
Arten mit hoher Trockenheits- und Hitzeverträglichkeit sowie stabiler Stadtvitalität erhielten entsprechend hohe Werte (2–3) und gelten als gut bis sehr gut klimaangepasst.</t>
  </si>
  <si>
    <t>Klimaangepasst [0-3]</t>
  </si>
  <si>
    <t>Die Bewertung der Eignung der Baumarten als Stadtbäume erfolgte auf Basis der GALK-Strassenbaumliste (2022/2024), welche die Vitalität, Anpassungsfähigkeit und Strukturverträglichkeit der Arten unter städtischen Bedingungen systematisch dokumentiert.
Ergänzend wurde eine lokale Plausibilisierung anhand der Fachplanung Stadtbäume Zürich (2022) sowie der Strassenbaumliste Grün Stadt Zürich (2021) vorgenommen.
Dabei wurden insbesondere die Vitalität, das Wurzelverhalten und die Toleranz gegenüber urbanen Stressfaktoren berücksichtigt.
Die qualitativen Bewertungen wurden in eine numerische Skala (0–3) überführt:
„bedingt“ = 1, „gut“ = 2, „sehr gut“ = 3, „nicht geeignet“ = 0.
Arten mit stabiler Vitalität, hoher Stressresistenz und geringer Wurzelkonfliktneigung erhielten entsprechend hohe Werte (2–3) und gelten als gut bis sehr gut für den Einsatz als Stadtbäume geeignet.</t>
  </si>
  <si>
    <t>geeignet als Stadtbaum [0-3]</t>
  </si>
  <si>
    <t>Kronenbreite MW [m]</t>
  </si>
  <si>
    <t>Kühlung [°C]</t>
  </si>
  <si>
    <t>Kühlung MW [°C]</t>
  </si>
  <si>
    <t>CO2​-Bindung [kg CO₂/a]</t>
  </si>
  <si>
    <t>Regenwasserspeicherung [l/d]</t>
  </si>
  <si>
    <t xml:space="preserve">Regenwasserspeicherung MW [l/d] </t>
  </si>
  <si>
    <t>Pflegeaufwand [0-3]</t>
  </si>
  <si>
    <t xml:space="preserve">Kühlung [°C] </t>
  </si>
  <si>
    <t>Die Bewertung des Pflegeaufwandes erfolgte anhand artspezifischer Merkmale nach Roloff (2013).
Massgebend waren dabei das Kompartimentierungsvermögen, das Austriebsverhalten, die Kronenarchitektur sowie die Holzanatomie, welche den langfristigen Pflegebedarf wesentlich beeinflussen.
Arten mit hoher Abschottungsleistung, stabilem Kronenaufbau und geringer Schnittanfälligkeit wurden als pflegeleicht eingestuft, während ringporige oder austriebsfreudige Arten als pflegeintensiver gelten.
Die qualitativen Bewertungen wurden in eine numerische Skala (0–3) überführt:
„gering“ = 3, „mässig“ = 2, „hoch“ = 1, „sehr hoch“ = 0.
Ein höherer Wert steht somit für einen geringeren Pflegebedarf und damit für eine höhere städtische Eignung.</t>
  </si>
  <si>
    <t>Recyclingpotential [0-3]</t>
  </si>
  <si>
    <t>30-45</t>
  </si>
  <si>
    <t>20-35</t>
  </si>
  <si>
    <t>CO2​-Bindung MW [kg CO₂/a]</t>
  </si>
  <si>
    <t>Liquidambar</t>
  </si>
  <si>
    <t>Die Bewertung des stofflichen Recyclingpotenzials der Baumarten erfolgte auf Grundlage ihrer holzbiologischen Eigenschaften und der typischen stofflichen Nutzungsformen.
Grundlage bilden die in Schwedt (2021) beschriebenen artspezifischen und gattungsbezogenen Holzeigenschaften, insbesondere Dichte, Härte, Dauerhaftigkeit und die daraus abgeleiteten Verwendungszwecke.
Baumarten mit dichter, harter Holzstruktur und nachgewiesener Nutzung im Bau-, Möbel- oder Furnierbereich wurden einem hohen Recyclingpotenzial (3) zugeordnet.
Arten mit mittlerer Holzqualität und begrenzter stofflicher Nutzung, beispielsweise für Innenverkleidungen oder Blindholz, erhielten mittlere Werte (2).
Arten, deren Holz überwiegend energetisch oder kurzlebig verwendet wird – etwa Obsthölzer oder Ziergehölze – wurden als gering (1) bewertet.
Ergänzend wurden die übergeordneten Konzepte der Kaskaden- und Kreislaufnutzung nach Heinimann &amp; Teischinger (2024) berücksichtigt, um die Einordnung des stofflichen Wiederverwendungspotenzials im Kontext der heutigen Holz- und Werkstoffwirtschaft vorzunehmen.</t>
  </si>
  <si>
    <t>40-60</t>
  </si>
  <si>
    <t>Der Biodiversitätsindex wurde auf Grundlage des Forschungsberichts „Biodiversitätsindex 2021 für Stadtbäume im Klimawandel“ von Sandra Gloor &amp; Margrith Göldi Hofbauer (2018), herausgegeben von Grün Stadt Zürich in Zusammenarbeit mit der WSL (2021), abgeleitet und durch ergänzende Literaturangaben zur ökologischen Wertigkeit urbaner Baumarten plausibilisiert.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</si>
</sst>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family val="2"/>
      <scheme val="minor"/>
    </font>
    <font>
      <sz val="10"/>
      <color theme="1"/>
      <name val="&quot;Arial&quot;"/>
    </font>
    <font>
      <b/>
      <sz val="10"/>
      <color theme="1"/>
      <name val="Arial"/>
      <family val="2"/>
      <scheme val="minor"/>
    </font>
    <font>
      <b/>
      <sz val="10"/>
      <color rgb="FF000000"/>
      <name val="Arial"/>
      <family val="2"/>
      <scheme val="minor"/>
    </font>
    <font>
      <sz val="10"/>
      <color rgb="FF000000"/>
      <name val="Arial"/>
      <family val="2"/>
      <scheme val="minor"/>
    </font>
    <font>
      <sz val="8"/>
      <name val="Arial"/>
      <family val="2"/>
      <scheme val="minor"/>
    </font>
    <font>
      <i/>
      <sz val="11"/>
      <color rgb="FF000000"/>
      <name val="Aptos"/>
      <family val="2"/>
    </font>
    <font>
      <i/>
      <sz val="10"/>
      <color rgb="FF000000"/>
      <name val="Arial"/>
      <family val="2"/>
      <scheme val="minor"/>
    </font>
    <font>
      <sz val="11"/>
      <color rgb="FF000000"/>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1" fillId="0" borderId="0" xfId="0" applyFont="1" applyAlignment="1">
      <alignment horizontal="left" vertical="top"/>
    </xf>
    <xf numFmtId="0" fontId="3" fillId="0" borderId="0" xfId="0" applyFont="1"/>
    <xf numFmtId="0" fontId="4" fillId="0" borderId="0" xfId="0" applyFont="1"/>
    <xf numFmtId="0" fontId="5" fillId="0" borderId="0" xfId="0" applyFont="1"/>
    <xf numFmtId="0" fontId="5" fillId="0" borderId="0" xfId="0" applyFont="1" applyAlignment="1">
      <alignment vertical="center" wrapText="1"/>
    </xf>
    <xf numFmtId="0" fontId="0" fillId="0" borderId="0" xfId="0" applyAlignment="1">
      <alignment horizontal="right"/>
    </xf>
    <xf numFmtId="0" fontId="5" fillId="0" borderId="0" xfId="0" applyFont="1" applyAlignment="1">
      <alignment horizontal="right"/>
    </xf>
    <xf numFmtId="0" fontId="1" fillId="0" borderId="0" xfId="0" applyFont="1" applyAlignment="1">
      <alignment horizontal="right"/>
    </xf>
    <xf numFmtId="0" fontId="4"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vertical="top" wrapText="1"/>
    </xf>
    <xf numFmtId="0" fontId="4" fillId="0" borderId="0" xfId="0" applyFont="1" applyAlignment="1">
      <alignment vertical="top"/>
    </xf>
    <xf numFmtId="49" fontId="5" fillId="0" borderId="0" xfId="0" applyNumberFormat="1" applyFont="1" applyAlignment="1">
      <alignment horizontal="right"/>
    </xf>
    <xf numFmtId="0" fontId="3" fillId="0" borderId="0" xfId="0" applyFont="1" applyAlignment="1">
      <alignment horizontal="left" vertical="top"/>
    </xf>
    <xf numFmtId="0" fontId="0" fillId="0" borderId="0" xfId="0" applyAlignment="1">
      <alignment wrapText="1"/>
    </xf>
    <xf numFmtId="0" fontId="7" fillId="0" borderId="0" xfId="0" applyFont="1"/>
    <xf numFmtId="0" fontId="9" fillId="0" borderId="0" xfId="0" applyFont="1"/>
    <xf numFmtId="0" fontId="5" fillId="0" borderId="0" xfId="0" applyFont="1" applyAlignment="1">
      <alignment wrapText="1"/>
    </xf>
    <xf numFmtId="0" fontId="8" fillId="0" borderId="0" xfId="0" applyFont="1"/>
    <xf numFmtId="2" fontId="5" fillId="0" borderId="0" xfId="0" applyNumberFormat="1" applyFont="1" applyAlignment="1">
      <alignment horizontal="left"/>
    </xf>
    <xf numFmtId="0" fontId="5" fillId="0" borderId="0" xfId="0" applyFont="1" applyAlignment="1">
      <alignment horizontal="righ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56"/>
  <sheetViews>
    <sheetView tabSelected="1" workbookViewId="0">
      <selection activeCell="J29" sqref="J29"/>
    </sheetView>
  </sheetViews>
  <sheetFormatPr baseColWidth="10" defaultColWidth="12.6328125" defaultRowHeight="15.75" customHeight="1"/>
  <cols>
    <col min="1" max="1" width="20.7265625" customWidth="1"/>
    <col min="2" max="2" width="48.54296875" customWidth="1"/>
    <col min="3" max="3" width="19.6328125" customWidth="1"/>
    <col min="4" max="4" width="20.7265625" customWidth="1"/>
    <col min="5" max="5" width="23.54296875" customWidth="1"/>
    <col min="6" max="6" width="20.26953125" customWidth="1"/>
    <col min="7" max="7" width="19" customWidth="1"/>
    <col min="8" max="8" width="25.90625" customWidth="1"/>
    <col min="9" max="9" width="31.08984375" customWidth="1"/>
    <col min="10" max="10" width="21.54296875" customWidth="1"/>
    <col min="11" max="11" width="23.08984375" customWidth="1"/>
    <col min="12" max="12" width="14.453125" customWidth="1"/>
    <col min="13" max="13" width="17.90625" customWidth="1"/>
    <col min="14" max="14" width="22.1796875" customWidth="1"/>
    <col min="15" max="15" width="25.90625" customWidth="1"/>
    <col min="16" max="16" width="28.54296875" customWidth="1"/>
    <col min="17" max="17" width="30.90625" customWidth="1"/>
    <col min="18" max="18" width="22.6328125" customWidth="1"/>
    <col min="19" max="19" width="18.26953125" customWidth="1"/>
    <col min="20" max="20" width="22.453125" customWidth="1"/>
  </cols>
  <sheetData>
    <row r="1" spans="1:20" s="5" customFormat="1" ht="15.5" customHeight="1">
      <c r="A1" s="4" t="s">
        <v>0</v>
      </c>
      <c r="B1" s="4" t="s">
        <v>1</v>
      </c>
      <c r="C1" s="4" t="s">
        <v>46</v>
      </c>
      <c r="D1" s="4" t="s">
        <v>47</v>
      </c>
      <c r="E1" s="4" t="s">
        <v>4</v>
      </c>
      <c r="F1" s="4" t="s">
        <v>106</v>
      </c>
      <c r="G1" s="4" t="s">
        <v>108</v>
      </c>
      <c r="H1" s="4" t="s">
        <v>110</v>
      </c>
      <c r="I1" s="4" t="s">
        <v>17</v>
      </c>
      <c r="J1" s="4" t="s">
        <v>111</v>
      </c>
      <c r="K1" s="4" t="s">
        <v>15</v>
      </c>
      <c r="L1" s="4" t="s">
        <v>112</v>
      </c>
      <c r="M1" s="4" t="s">
        <v>113</v>
      </c>
      <c r="N1" s="4" t="s">
        <v>114</v>
      </c>
      <c r="O1" s="4" t="s">
        <v>123</v>
      </c>
      <c r="P1" s="4" t="s">
        <v>115</v>
      </c>
      <c r="Q1" s="4" t="s">
        <v>116</v>
      </c>
      <c r="R1" s="4" t="s">
        <v>9</v>
      </c>
      <c r="S1" s="4" t="s">
        <v>117</v>
      </c>
      <c r="T1" s="4" t="s">
        <v>120</v>
      </c>
    </row>
    <row r="2" spans="1:20" ht="15.75" customHeight="1">
      <c r="A2" s="2" t="s">
        <v>31</v>
      </c>
      <c r="B2" s="21" t="s">
        <v>86</v>
      </c>
      <c r="C2" s="21" t="s">
        <v>67</v>
      </c>
      <c r="D2" s="6" t="s">
        <v>79</v>
      </c>
      <c r="E2" s="9" t="s">
        <v>2</v>
      </c>
      <c r="F2" s="9">
        <f>AVERAGE(80,120)</f>
        <v>100</v>
      </c>
      <c r="G2" s="9">
        <v>2</v>
      </c>
      <c r="H2" s="9">
        <v>1</v>
      </c>
      <c r="I2" s="9" t="s">
        <v>8</v>
      </c>
      <c r="J2" s="9">
        <f>AVERAGE(15,20)</f>
        <v>17.5</v>
      </c>
      <c r="K2" s="9">
        <v>4.7</v>
      </c>
      <c r="L2" s="15" t="s">
        <v>20</v>
      </c>
      <c r="M2" s="22">
        <f>AVERAGE(4,6)</f>
        <v>5</v>
      </c>
      <c r="N2" s="9">
        <v>50</v>
      </c>
      <c r="O2" s="9">
        <f>N2</f>
        <v>50</v>
      </c>
      <c r="P2" s="10" t="s">
        <v>34</v>
      </c>
      <c r="Q2" s="10">
        <f>AVERAGE(250,400)</f>
        <v>325</v>
      </c>
      <c r="R2" s="9">
        <v>38</v>
      </c>
      <c r="S2" s="9">
        <v>2</v>
      </c>
      <c r="T2" s="9">
        <v>3</v>
      </c>
    </row>
    <row r="3" spans="1:20" ht="15.5" customHeight="1">
      <c r="A3" s="2" t="s">
        <v>31</v>
      </c>
      <c r="B3" s="21" t="s">
        <v>87</v>
      </c>
      <c r="C3" s="21" t="s">
        <v>67</v>
      </c>
      <c r="D3" s="6" t="s">
        <v>79</v>
      </c>
      <c r="E3" s="9" t="s">
        <v>2</v>
      </c>
      <c r="F3" s="9">
        <f>AVERAGE(80,120)</f>
        <v>100</v>
      </c>
      <c r="G3" s="9">
        <v>2</v>
      </c>
      <c r="H3" s="9">
        <v>2</v>
      </c>
      <c r="I3" s="9" t="s">
        <v>8</v>
      </c>
      <c r="J3" s="9">
        <f t="shared" ref="J3:J4" si="0">AVERAGE(15,20)</f>
        <v>17.5</v>
      </c>
      <c r="K3" s="9">
        <v>4.4000000000000004</v>
      </c>
      <c r="L3" s="15" t="s">
        <v>20</v>
      </c>
      <c r="M3" s="22">
        <f t="shared" ref="M3:M7" si="1">AVERAGE(4,6)</f>
        <v>5</v>
      </c>
      <c r="N3" s="9">
        <v>50</v>
      </c>
      <c r="O3" s="9">
        <f t="shared" ref="O3:O7" si="2">N3</f>
        <v>50</v>
      </c>
      <c r="P3" s="10" t="s">
        <v>34</v>
      </c>
      <c r="Q3" s="10">
        <f t="shared" ref="Q3:Q7" si="3">AVERAGE(250,400)</f>
        <v>325</v>
      </c>
      <c r="R3" s="9">
        <v>38</v>
      </c>
      <c r="S3" s="9">
        <v>2</v>
      </c>
      <c r="T3" s="9">
        <v>3</v>
      </c>
    </row>
    <row r="4" spans="1:20" ht="15.75" customHeight="1">
      <c r="A4" s="2" t="s">
        <v>31</v>
      </c>
      <c r="B4" s="21" t="s">
        <v>88</v>
      </c>
      <c r="C4" s="21" t="s">
        <v>68</v>
      </c>
      <c r="D4" s="6" t="s">
        <v>80</v>
      </c>
      <c r="E4" s="9" t="s">
        <v>11</v>
      </c>
      <c r="F4" s="9">
        <f>AVERAGE(70,90)</f>
        <v>80</v>
      </c>
      <c r="G4" s="9">
        <v>3</v>
      </c>
      <c r="H4" s="9">
        <v>3</v>
      </c>
      <c r="I4" s="9" t="s">
        <v>8</v>
      </c>
      <c r="J4" s="9">
        <f t="shared" si="0"/>
        <v>17.5</v>
      </c>
      <c r="K4" s="8">
        <v>3.6</v>
      </c>
      <c r="L4" s="15" t="s">
        <v>20</v>
      </c>
      <c r="M4" s="22">
        <f t="shared" si="1"/>
        <v>5</v>
      </c>
      <c r="N4" s="9">
        <v>50</v>
      </c>
      <c r="O4" s="9">
        <f t="shared" si="2"/>
        <v>50</v>
      </c>
      <c r="P4" s="10" t="s">
        <v>34</v>
      </c>
      <c r="Q4" s="10">
        <f t="shared" si="3"/>
        <v>325</v>
      </c>
      <c r="R4" s="9">
        <v>38</v>
      </c>
      <c r="S4" s="9">
        <v>3</v>
      </c>
      <c r="T4" s="23">
        <v>2</v>
      </c>
    </row>
    <row r="5" spans="1:20" ht="15.5" customHeight="1">
      <c r="A5" s="2" t="s">
        <v>32</v>
      </c>
      <c r="B5" s="21" t="s">
        <v>89</v>
      </c>
      <c r="C5" s="21" t="s">
        <v>68</v>
      </c>
      <c r="D5" s="6" t="s">
        <v>80</v>
      </c>
      <c r="E5" s="9" t="s">
        <v>3</v>
      </c>
      <c r="F5" s="9">
        <f>AVERAGE(60,100)</f>
        <v>80</v>
      </c>
      <c r="G5" s="9">
        <v>2</v>
      </c>
      <c r="H5" s="9">
        <v>3</v>
      </c>
      <c r="I5" s="15" t="s">
        <v>24</v>
      </c>
      <c r="J5" s="9">
        <f>AVERAGE(12,15)</f>
        <v>13.5</v>
      </c>
      <c r="K5" s="8">
        <v>4.4000000000000004</v>
      </c>
      <c r="L5" s="15" t="s">
        <v>22</v>
      </c>
      <c r="M5" s="22">
        <f>AVERAGE(2,4)</f>
        <v>3</v>
      </c>
      <c r="N5" s="9" t="s">
        <v>121</v>
      </c>
      <c r="O5" s="9">
        <f>AVERAGE(30,45)</f>
        <v>37.5</v>
      </c>
      <c r="P5" s="10" t="s">
        <v>35</v>
      </c>
      <c r="Q5" s="10">
        <f>AVERAGE(150,250)</f>
        <v>200</v>
      </c>
      <c r="R5" s="9">
        <v>38</v>
      </c>
      <c r="S5" s="9">
        <v>3</v>
      </c>
      <c r="T5" s="9">
        <v>2</v>
      </c>
    </row>
    <row r="6" spans="1:20" ht="15.75" customHeight="1">
      <c r="A6" s="2" t="s">
        <v>31</v>
      </c>
      <c r="B6" s="21" t="s">
        <v>90</v>
      </c>
      <c r="C6" s="21" t="s">
        <v>68</v>
      </c>
      <c r="D6" s="6" t="s">
        <v>80</v>
      </c>
      <c r="E6" s="9" t="s">
        <v>2</v>
      </c>
      <c r="F6" s="9">
        <f>AVERAGE(80,120)</f>
        <v>100</v>
      </c>
      <c r="G6" s="9">
        <v>2</v>
      </c>
      <c r="H6" s="9">
        <v>3</v>
      </c>
      <c r="I6" s="15" t="s">
        <v>25</v>
      </c>
      <c r="J6" s="9">
        <f>AVERAGE(12,18)</f>
        <v>15</v>
      </c>
      <c r="K6" s="9">
        <v>4</v>
      </c>
      <c r="L6" s="15" t="s">
        <v>20</v>
      </c>
      <c r="M6" s="22">
        <f t="shared" si="1"/>
        <v>5</v>
      </c>
      <c r="N6" s="9">
        <v>50</v>
      </c>
      <c r="O6" s="9">
        <f t="shared" si="2"/>
        <v>50</v>
      </c>
      <c r="P6" s="10" t="s">
        <v>34</v>
      </c>
      <c r="Q6" s="10">
        <f t="shared" si="3"/>
        <v>325</v>
      </c>
      <c r="R6" s="9">
        <v>38</v>
      </c>
      <c r="S6" s="9">
        <v>2</v>
      </c>
      <c r="T6" s="9">
        <v>2</v>
      </c>
    </row>
    <row r="7" spans="1:20" ht="14.5">
      <c r="A7" s="2" t="s">
        <v>31</v>
      </c>
      <c r="B7" s="21" t="s">
        <v>91</v>
      </c>
      <c r="C7" s="18" t="s">
        <v>48</v>
      </c>
      <c r="D7" s="19" t="s">
        <v>49</v>
      </c>
      <c r="E7" s="9" t="s">
        <v>3</v>
      </c>
      <c r="F7" s="9">
        <f>AVERAGE(60,100)</f>
        <v>80</v>
      </c>
      <c r="G7" s="9">
        <v>1</v>
      </c>
      <c r="H7" s="9">
        <v>1</v>
      </c>
      <c r="I7" s="15" t="s">
        <v>25</v>
      </c>
      <c r="J7" s="9">
        <f>AVERAGE(12,18)</f>
        <v>15</v>
      </c>
      <c r="K7" s="9">
        <v>2</v>
      </c>
      <c r="L7" s="15" t="s">
        <v>20</v>
      </c>
      <c r="M7" s="22">
        <f t="shared" si="1"/>
        <v>5</v>
      </c>
      <c r="N7" s="9">
        <v>50</v>
      </c>
      <c r="O7" s="9">
        <f t="shared" si="2"/>
        <v>50</v>
      </c>
      <c r="P7" s="10" t="s">
        <v>34</v>
      </c>
      <c r="Q7" s="10">
        <f t="shared" si="3"/>
        <v>325</v>
      </c>
      <c r="R7" s="9">
        <v>38</v>
      </c>
      <c r="S7" s="9">
        <v>2</v>
      </c>
      <c r="T7" s="9">
        <v>2</v>
      </c>
    </row>
    <row r="8" spans="1:20" ht="15.5" customHeight="1">
      <c r="A8" s="2" t="s">
        <v>32</v>
      </c>
      <c r="B8" s="21" t="s">
        <v>92</v>
      </c>
      <c r="C8" s="21" t="s">
        <v>124</v>
      </c>
      <c r="D8" s="6" t="s">
        <v>81</v>
      </c>
      <c r="E8" s="9" t="s">
        <v>12</v>
      </c>
      <c r="F8" s="9">
        <f>AVERAGE(60,80)</f>
        <v>70</v>
      </c>
      <c r="G8" s="9">
        <v>2</v>
      </c>
      <c r="H8" s="9">
        <v>1</v>
      </c>
      <c r="I8" s="15" t="s">
        <v>26</v>
      </c>
      <c r="J8" s="9">
        <f>AVERAGE(8,10)</f>
        <v>9</v>
      </c>
      <c r="K8" s="9">
        <v>1.4</v>
      </c>
      <c r="L8" s="15" t="s">
        <v>22</v>
      </c>
      <c r="M8" s="22">
        <f>AVERAGE(2,4)</f>
        <v>3</v>
      </c>
      <c r="N8" s="9" t="s">
        <v>121</v>
      </c>
      <c r="O8" s="9">
        <f>AVERAGE(30,45)</f>
        <v>37.5</v>
      </c>
      <c r="P8" s="10" t="s">
        <v>5</v>
      </c>
      <c r="Q8" s="10">
        <f>AVERAGE(120,250)</f>
        <v>185</v>
      </c>
      <c r="R8" s="9">
        <v>24</v>
      </c>
      <c r="S8" s="9">
        <v>3</v>
      </c>
      <c r="T8" s="9">
        <v>2</v>
      </c>
    </row>
    <row r="9" spans="1:20" ht="15.5" customHeight="1">
      <c r="A9" s="2" t="s">
        <v>32</v>
      </c>
      <c r="B9" s="21" t="s">
        <v>93</v>
      </c>
      <c r="C9" s="18" t="s">
        <v>50</v>
      </c>
      <c r="D9" s="19" t="s">
        <v>51</v>
      </c>
      <c r="E9" s="9" t="s">
        <v>14</v>
      </c>
      <c r="F9" s="9">
        <f>AVERAGE(60,90)</f>
        <v>75</v>
      </c>
      <c r="G9" s="9">
        <v>1</v>
      </c>
      <c r="H9" s="9">
        <v>2</v>
      </c>
      <c r="I9" s="15" t="s">
        <v>52</v>
      </c>
      <c r="J9" s="9">
        <f>AVERAGE(5,8)</f>
        <v>6.5</v>
      </c>
      <c r="K9" s="9">
        <v>3</v>
      </c>
      <c r="L9" s="15" t="s">
        <v>22</v>
      </c>
      <c r="M9" s="22">
        <f t="shared" ref="M9:M16" si="4">AVERAGE(2,4)</f>
        <v>3</v>
      </c>
      <c r="N9" s="9" t="s">
        <v>121</v>
      </c>
      <c r="O9" s="9">
        <f>AVERAGE(30,45)</f>
        <v>37.5</v>
      </c>
      <c r="P9" s="10" t="s">
        <v>35</v>
      </c>
      <c r="Q9" s="10">
        <f>AVERAGE(150,250)</f>
        <v>200</v>
      </c>
      <c r="R9" s="9">
        <v>24</v>
      </c>
      <c r="S9" s="9">
        <v>3</v>
      </c>
      <c r="T9" s="9">
        <v>1</v>
      </c>
    </row>
    <row r="10" spans="1:20" ht="15.5" customHeight="1">
      <c r="A10" s="2" t="s">
        <v>32</v>
      </c>
      <c r="B10" s="21" t="s">
        <v>41</v>
      </c>
      <c r="C10" s="18" t="s">
        <v>53</v>
      </c>
      <c r="D10" s="19" t="s">
        <v>54</v>
      </c>
      <c r="E10" s="9" t="s">
        <v>2</v>
      </c>
      <c r="F10" s="9">
        <f t="shared" ref="F10" si="5">AVERAGE(80,120)</f>
        <v>100</v>
      </c>
      <c r="G10" s="9">
        <v>2</v>
      </c>
      <c r="H10" s="9">
        <v>3</v>
      </c>
      <c r="I10" s="15" t="s">
        <v>28</v>
      </c>
      <c r="J10" s="9">
        <f>AVERAGE(10,15)</f>
        <v>12.5</v>
      </c>
      <c r="K10" s="9">
        <v>2.5</v>
      </c>
      <c r="L10" s="15" t="s">
        <v>22</v>
      </c>
      <c r="M10" s="22">
        <f t="shared" si="4"/>
        <v>3</v>
      </c>
      <c r="N10" s="9" t="s">
        <v>121</v>
      </c>
      <c r="O10" s="9">
        <f>AVERAGE(30,45)</f>
        <v>37.5</v>
      </c>
      <c r="P10" s="10" t="s">
        <v>35</v>
      </c>
      <c r="Q10" s="10">
        <f>AVERAGE(150,250)</f>
        <v>200</v>
      </c>
      <c r="R10" s="9">
        <v>24</v>
      </c>
      <c r="S10" s="9">
        <v>3</v>
      </c>
      <c r="T10" s="9">
        <v>3</v>
      </c>
    </row>
    <row r="11" spans="1:20" ht="15.5" customHeight="1">
      <c r="A11" s="2" t="s">
        <v>32</v>
      </c>
      <c r="B11" s="21" t="s">
        <v>42</v>
      </c>
      <c r="C11" s="18" t="s">
        <v>55</v>
      </c>
      <c r="D11" s="19" t="s">
        <v>51</v>
      </c>
      <c r="E11" s="9" t="s">
        <v>3</v>
      </c>
      <c r="F11" s="9">
        <f>AVERAGE(60,100)</f>
        <v>80</v>
      </c>
      <c r="G11" s="9">
        <v>1</v>
      </c>
      <c r="H11" s="9">
        <v>2</v>
      </c>
      <c r="I11" s="15" t="s">
        <v>29</v>
      </c>
      <c r="J11" s="9">
        <f>AVERAGE(8,12)</f>
        <v>10</v>
      </c>
      <c r="K11" s="9">
        <v>2.4</v>
      </c>
      <c r="L11" s="15" t="s">
        <v>22</v>
      </c>
      <c r="M11" s="22">
        <f t="shared" si="4"/>
        <v>3</v>
      </c>
      <c r="N11" s="9" t="s">
        <v>121</v>
      </c>
      <c r="O11" s="9">
        <f>AVERAGE(30,45)</f>
        <v>37.5</v>
      </c>
      <c r="P11" s="10" t="s">
        <v>35</v>
      </c>
      <c r="Q11" s="10">
        <f>AVERAGE(150,250)</f>
        <v>200</v>
      </c>
      <c r="R11" s="9">
        <v>24</v>
      </c>
      <c r="S11" s="9">
        <v>2</v>
      </c>
      <c r="T11" s="9">
        <v>2</v>
      </c>
    </row>
    <row r="12" spans="1:20" ht="15.5" customHeight="1">
      <c r="A12" s="2" t="s">
        <v>32</v>
      </c>
      <c r="B12" s="21" t="s">
        <v>43</v>
      </c>
      <c r="C12" s="18" t="s">
        <v>56</v>
      </c>
      <c r="D12" s="19" t="s">
        <v>57</v>
      </c>
      <c r="E12" s="9" t="s">
        <v>3</v>
      </c>
      <c r="F12" s="9">
        <f>AVERAGE(60,100)</f>
        <v>80</v>
      </c>
      <c r="G12" s="9">
        <v>2</v>
      </c>
      <c r="H12" s="9">
        <v>2</v>
      </c>
      <c r="I12" s="15" t="s">
        <v>58</v>
      </c>
      <c r="J12" s="9">
        <f>AVERAGE(6,10)</f>
        <v>8</v>
      </c>
      <c r="K12" s="9">
        <v>2</v>
      </c>
      <c r="L12" s="15" t="s">
        <v>59</v>
      </c>
      <c r="M12" s="22">
        <f t="shared" si="4"/>
        <v>3</v>
      </c>
      <c r="N12" s="9" t="s">
        <v>121</v>
      </c>
      <c r="O12" s="9">
        <f>AVERAGE(30,45)</f>
        <v>37.5</v>
      </c>
      <c r="P12" s="10" t="s">
        <v>35</v>
      </c>
      <c r="Q12" s="10">
        <f>AVERAGE(150,250)</f>
        <v>200</v>
      </c>
      <c r="R12" s="9">
        <v>24</v>
      </c>
      <c r="S12" s="9">
        <v>3</v>
      </c>
      <c r="T12" s="9">
        <v>3</v>
      </c>
    </row>
    <row r="13" spans="1:20" ht="15" customHeight="1">
      <c r="A13" s="2" t="s">
        <v>33</v>
      </c>
      <c r="B13" s="21" t="s">
        <v>94</v>
      </c>
      <c r="C13" s="21" t="s">
        <v>69</v>
      </c>
      <c r="D13" s="6" t="s">
        <v>54</v>
      </c>
      <c r="E13" s="9" t="s">
        <v>2</v>
      </c>
      <c r="F13" s="9">
        <f>AVERAGE(80,120)</f>
        <v>100</v>
      </c>
      <c r="G13" s="9">
        <v>3</v>
      </c>
      <c r="H13" s="9">
        <v>3</v>
      </c>
      <c r="I13" s="15" t="s">
        <v>27</v>
      </c>
      <c r="J13" s="9">
        <f>AVERAGE(5,6)</f>
        <v>5.5</v>
      </c>
      <c r="K13" s="8">
        <v>2.2999999999999998</v>
      </c>
      <c r="L13" s="15" t="s">
        <v>23</v>
      </c>
      <c r="M13" s="22">
        <f>AVERAGE(1,2)</f>
        <v>1.5</v>
      </c>
      <c r="N13" s="9" t="s">
        <v>122</v>
      </c>
      <c r="O13" s="9">
        <f>AVERAGE(20,35)</f>
        <v>27.5</v>
      </c>
      <c r="P13" s="10" t="s">
        <v>6</v>
      </c>
      <c r="Q13" s="10">
        <f>AVERAGE(80,150)</f>
        <v>115</v>
      </c>
      <c r="R13" s="9">
        <v>13</v>
      </c>
      <c r="S13" s="9">
        <v>2</v>
      </c>
      <c r="T13" s="23">
        <v>3</v>
      </c>
    </row>
    <row r="14" spans="1:20" ht="15.75" customHeight="1">
      <c r="A14" s="2" t="s">
        <v>33</v>
      </c>
      <c r="B14" s="21" t="s">
        <v>95</v>
      </c>
      <c r="C14" s="21" t="s">
        <v>70</v>
      </c>
      <c r="D14" s="19" t="s">
        <v>51</v>
      </c>
      <c r="E14" s="9" t="s">
        <v>3</v>
      </c>
      <c r="F14" s="9">
        <f>AVERAGE(60,100)</f>
        <v>80</v>
      </c>
      <c r="G14" s="9">
        <v>3</v>
      </c>
      <c r="H14" s="9">
        <v>3</v>
      </c>
      <c r="I14" s="15" t="s">
        <v>20</v>
      </c>
      <c r="J14" s="9">
        <f>AVERAGE(4,6)</f>
        <v>5</v>
      </c>
      <c r="K14" s="8">
        <v>4.3</v>
      </c>
      <c r="L14" s="15" t="s">
        <v>23</v>
      </c>
      <c r="M14" s="22">
        <f>AVERAGE(1,2)</f>
        <v>1.5</v>
      </c>
      <c r="N14" s="9" t="s">
        <v>122</v>
      </c>
      <c r="O14" s="9">
        <f>AVERAGE(20,35)</f>
        <v>27.5</v>
      </c>
      <c r="P14" s="10" t="s">
        <v>6</v>
      </c>
      <c r="Q14" s="10">
        <f>AVERAGE(80,150)</f>
        <v>115</v>
      </c>
      <c r="R14" s="9">
        <v>13</v>
      </c>
      <c r="S14" s="9">
        <v>3</v>
      </c>
      <c r="T14" s="23">
        <v>2</v>
      </c>
    </row>
    <row r="15" spans="1:20" ht="15.75" customHeight="1">
      <c r="A15" s="1" t="s">
        <v>32</v>
      </c>
      <c r="B15" s="21" t="s">
        <v>96</v>
      </c>
      <c r="C15" s="21" t="s">
        <v>71</v>
      </c>
      <c r="D15" s="6" t="s">
        <v>82</v>
      </c>
      <c r="E15" s="9" t="s">
        <v>13</v>
      </c>
      <c r="F15" s="9">
        <f>AVERAGE(70,100)</f>
        <v>85</v>
      </c>
      <c r="G15" s="9">
        <v>3</v>
      </c>
      <c r="H15" s="9">
        <v>2</v>
      </c>
      <c r="I15" s="15" t="s">
        <v>28</v>
      </c>
      <c r="J15" s="9">
        <f>AVERAGE(10,15)</f>
        <v>12.5</v>
      </c>
      <c r="K15" s="9">
        <v>2.2000000000000002</v>
      </c>
      <c r="L15" s="15" t="s">
        <v>22</v>
      </c>
      <c r="M15" s="22">
        <f t="shared" si="4"/>
        <v>3</v>
      </c>
      <c r="N15" s="9" t="s">
        <v>121</v>
      </c>
      <c r="O15" s="9">
        <f>AVERAGE(30,45)</f>
        <v>37.5</v>
      </c>
      <c r="P15" s="10" t="s">
        <v>35</v>
      </c>
      <c r="Q15" s="10">
        <f>AVERAGE(150,250)</f>
        <v>200</v>
      </c>
      <c r="R15" s="9">
        <v>38</v>
      </c>
      <c r="S15" s="9">
        <v>3</v>
      </c>
      <c r="T15" s="9">
        <v>2</v>
      </c>
    </row>
    <row r="16" spans="1:20" ht="15.75" customHeight="1">
      <c r="A16" s="1" t="s">
        <v>32</v>
      </c>
      <c r="B16" s="21" t="s">
        <v>97</v>
      </c>
      <c r="C16" s="21" t="s">
        <v>72</v>
      </c>
      <c r="D16" s="6" t="s">
        <v>83</v>
      </c>
      <c r="E16" s="9" t="s">
        <v>3</v>
      </c>
      <c r="F16" s="9">
        <f>AVERAGE(60,100)</f>
        <v>80</v>
      </c>
      <c r="G16" s="9">
        <v>3</v>
      </c>
      <c r="H16" s="9">
        <v>3</v>
      </c>
      <c r="I16" s="15" t="s">
        <v>29</v>
      </c>
      <c r="J16" s="9">
        <f>AVERAGE(8,12)</f>
        <v>10</v>
      </c>
      <c r="K16" s="9">
        <v>2.4</v>
      </c>
      <c r="L16" s="15" t="s">
        <v>22</v>
      </c>
      <c r="M16" s="22">
        <f t="shared" si="4"/>
        <v>3</v>
      </c>
      <c r="N16" s="9" t="s">
        <v>121</v>
      </c>
      <c r="O16" s="9">
        <f>AVERAGE(30,45)</f>
        <v>37.5</v>
      </c>
      <c r="P16" s="10" t="s">
        <v>35</v>
      </c>
      <c r="Q16" s="10">
        <f>AVERAGE(150,250)</f>
        <v>200</v>
      </c>
      <c r="R16" s="9">
        <v>24</v>
      </c>
      <c r="S16" s="9">
        <v>3</v>
      </c>
      <c r="T16" s="9">
        <v>3</v>
      </c>
    </row>
    <row r="17" spans="1:20" ht="15.75" customHeight="1">
      <c r="A17" s="3" t="s">
        <v>33</v>
      </c>
      <c r="B17" s="21" t="s">
        <v>98</v>
      </c>
      <c r="C17" s="21" t="s">
        <v>73</v>
      </c>
      <c r="D17" s="6" t="s">
        <v>61</v>
      </c>
      <c r="E17" s="9" t="s">
        <v>14</v>
      </c>
      <c r="F17" s="9">
        <f>AVERAGE(60,90)</f>
        <v>75</v>
      </c>
      <c r="G17" s="9">
        <v>2</v>
      </c>
      <c r="H17" s="9">
        <v>3</v>
      </c>
      <c r="I17" s="15" t="s">
        <v>21</v>
      </c>
      <c r="J17" s="9">
        <f>AVERAGE(4,7)</f>
        <v>5.5</v>
      </c>
      <c r="K17" s="9">
        <v>4.0999999999999996</v>
      </c>
      <c r="L17" s="15" t="s">
        <v>23</v>
      </c>
      <c r="M17" s="22">
        <f>AVERAGE(1,2)</f>
        <v>1.5</v>
      </c>
      <c r="N17" s="9" t="s">
        <v>122</v>
      </c>
      <c r="O17" s="9">
        <f>AVERAGE(20,35)</f>
        <v>27.5</v>
      </c>
      <c r="P17" s="9" t="s">
        <v>6</v>
      </c>
      <c r="Q17" s="10">
        <f>AVERAGE(80,150)</f>
        <v>115</v>
      </c>
      <c r="R17" s="9">
        <v>13</v>
      </c>
      <c r="S17" s="9">
        <v>3</v>
      </c>
      <c r="T17" s="23">
        <v>2</v>
      </c>
    </row>
    <row r="18" spans="1:20" ht="13">
      <c r="A18" s="3" t="s">
        <v>33</v>
      </c>
      <c r="B18" s="21" t="s">
        <v>99</v>
      </c>
      <c r="C18" s="21" t="s">
        <v>73</v>
      </c>
      <c r="D18" s="6" t="s">
        <v>61</v>
      </c>
      <c r="E18" s="9" t="s">
        <v>13</v>
      </c>
      <c r="F18" s="9">
        <f>AVERAGE(70,100)</f>
        <v>85</v>
      </c>
      <c r="G18" s="9">
        <v>2</v>
      </c>
      <c r="H18" s="9">
        <v>2</v>
      </c>
      <c r="I18" s="15" t="s">
        <v>20</v>
      </c>
      <c r="J18" s="9">
        <f>AVERAGE(4,6)</f>
        <v>5</v>
      </c>
      <c r="K18" s="9">
        <v>3.1</v>
      </c>
      <c r="L18" s="15" t="s">
        <v>23</v>
      </c>
      <c r="M18" s="22">
        <f>AVERAGE(1,2)</f>
        <v>1.5</v>
      </c>
      <c r="N18" s="9" t="s">
        <v>122</v>
      </c>
      <c r="O18" s="9">
        <f>AVERAGE(20,35)</f>
        <v>27.5</v>
      </c>
      <c r="P18" s="9" t="s">
        <v>6</v>
      </c>
      <c r="Q18" s="10">
        <f>AVERAGE(80,150)</f>
        <v>115</v>
      </c>
      <c r="R18" s="9">
        <v>13</v>
      </c>
      <c r="S18" s="9">
        <v>3</v>
      </c>
      <c r="T18" s="23">
        <v>2</v>
      </c>
    </row>
    <row r="19" spans="1:20" ht="15.75" customHeight="1">
      <c r="A19" s="1" t="s">
        <v>32</v>
      </c>
      <c r="B19" s="21" t="s">
        <v>100</v>
      </c>
      <c r="C19" s="21" t="s">
        <v>74</v>
      </c>
      <c r="D19" s="6" t="s">
        <v>84</v>
      </c>
      <c r="E19" s="9" t="s">
        <v>3</v>
      </c>
      <c r="F19" s="9">
        <f>AVERAGE(60,100)</f>
        <v>80</v>
      </c>
      <c r="G19" s="9">
        <v>3</v>
      </c>
      <c r="H19" s="9">
        <v>3</v>
      </c>
      <c r="I19" s="15" t="s">
        <v>28</v>
      </c>
      <c r="J19" s="9">
        <f>AVERAGE(10,15)</f>
        <v>12.5</v>
      </c>
      <c r="K19" s="9">
        <v>1.9</v>
      </c>
      <c r="L19" s="15" t="s">
        <v>22</v>
      </c>
      <c r="M19" s="22">
        <f t="shared" ref="M19:M20" si="6">AVERAGE(2,4)</f>
        <v>3</v>
      </c>
      <c r="N19" s="9" t="s">
        <v>121</v>
      </c>
      <c r="O19" s="9">
        <f>AVERAGE(30,45)</f>
        <v>37.5</v>
      </c>
      <c r="P19" s="10" t="s">
        <v>35</v>
      </c>
      <c r="Q19" s="10">
        <f>AVERAGE(150,250)</f>
        <v>200</v>
      </c>
      <c r="R19" s="9">
        <v>38</v>
      </c>
      <c r="S19" s="9">
        <v>3</v>
      </c>
      <c r="T19" s="9">
        <v>2</v>
      </c>
    </row>
    <row r="20" spans="1:20" ht="15.75" customHeight="1">
      <c r="A20" s="3" t="s">
        <v>32</v>
      </c>
      <c r="B20" s="21" t="s">
        <v>101</v>
      </c>
      <c r="C20" s="21" t="s">
        <v>75</v>
      </c>
      <c r="D20" s="6" t="s">
        <v>85</v>
      </c>
      <c r="E20" s="9" t="s">
        <v>13</v>
      </c>
      <c r="F20" s="9">
        <f>AVERAGE(70,100)</f>
        <v>85</v>
      </c>
      <c r="G20" s="9">
        <v>1</v>
      </c>
      <c r="H20" s="9">
        <v>1</v>
      </c>
      <c r="I20" s="15" t="s">
        <v>26</v>
      </c>
      <c r="J20" s="9">
        <f>AVERAGE(8,10)</f>
        <v>9</v>
      </c>
      <c r="K20" s="9">
        <v>2.7</v>
      </c>
      <c r="L20" s="15" t="s">
        <v>22</v>
      </c>
      <c r="M20" s="22">
        <f t="shared" si="6"/>
        <v>3</v>
      </c>
      <c r="N20" s="9" t="s">
        <v>121</v>
      </c>
      <c r="O20" s="9">
        <f>AVERAGE(30,45)</f>
        <v>37.5</v>
      </c>
      <c r="P20" s="10" t="s">
        <v>35</v>
      </c>
      <c r="Q20" s="10">
        <f>AVERAGE(150,250)</f>
        <v>200</v>
      </c>
      <c r="R20" s="9">
        <v>24</v>
      </c>
      <c r="S20" s="9">
        <v>1</v>
      </c>
      <c r="T20" s="9">
        <v>3</v>
      </c>
    </row>
    <row r="21" spans="1:20" ht="15.75" customHeight="1">
      <c r="A21" s="3" t="s">
        <v>33</v>
      </c>
      <c r="B21" s="21" t="s">
        <v>102</v>
      </c>
      <c r="C21" s="21" t="s">
        <v>76</v>
      </c>
      <c r="D21" s="19" t="s">
        <v>61</v>
      </c>
      <c r="E21" s="9" t="s">
        <v>7</v>
      </c>
      <c r="F21" s="9">
        <f>AVERAGE(50,80)</f>
        <v>65</v>
      </c>
      <c r="G21" s="9">
        <v>1</v>
      </c>
      <c r="H21" s="9">
        <v>2</v>
      </c>
      <c r="I21" s="15" t="s">
        <v>30</v>
      </c>
      <c r="J21" s="9">
        <f>AVERAGE(6,8)</f>
        <v>7</v>
      </c>
      <c r="K21" s="9">
        <v>4.0999999999999996</v>
      </c>
      <c r="L21" s="15" t="s">
        <v>23</v>
      </c>
      <c r="M21" s="22">
        <f>AVERAGE(1,2)</f>
        <v>1.5</v>
      </c>
      <c r="N21" s="9" t="s">
        <v>122</v>
      </c>
      <c r="O21" s="9">
        <f>AVERAGE(20,35)</f>
        <v>27.5</v>
      </c>
      <c r="P21" s="10" t="s">
        <v>6</v>
      </c>
      <c r="Q21" s="10">
        <f>AVERAGE(80,150)</f>
        <v>115</v>
      </c>
      <c r="R21" s="9">
        <v>13</v>
      </c>
      <c r="S21" s="9">
        <v>1</v>
      </c>
      <c r="T21" s="9">
        <v>2</v>
      </c>
    </row>
    <row r="22" spans="1:20" ht="15.75" customHeight="1">
      <c r="A22" s="3" t="s">
        <v>33</v>
      </c>
      <c r="B22" s="21" t="s">
        <v>103</v>
      </c>
      <c r="C22" s="21" t="s">
        <v>77</v>
      </c>
      <c r="D22" s="19" t="s">
        <v>61</v>
      </c>
      <c r="E22" s="9" t="s">
        <v>3</v>
      </c>
      <c r="F22" s="9">
        <f>AVERAGE(60,100)</f>
        <v>80</v>
      </c>
      <c r="G22" s="9">
        <v>1</v>
      </c>
      <c r="H22" s="9">
        <v>1</v>
      </c>
      <c r="I22" s="15" t="s">
        <v>22</v>
      </c>
      <c r="J22" s="9">
        <f>AVERAGE(2,4)</f>
        <v>3</v>
      </c>
      <c r="K22" s="9">
        <v>2.8</v>
      </c>
      <c r="L22" s="15" t="s">
        <v>23</v>
      </c>
      <c r="M22" s="22">
        <f>AVERAGE(1,2)</f>
        <v>1.5</v>
      </c>
      <c r="N22" s="9" t="s">
        <v>122</v>
      </c>
      <c r="O22" s="9">
        <f>AVERAGE(20,35)</f>
        <v>27.5</v>
      </c>
      <c r="P22" s="9" t="s">
        <v>6</v>
      </c>
      <c r="Q22" s="10">
        <f>AVERAGE(80,150)</f>
        <v>115</v>
      </c>
      <c r="R22" s="9">
        <v>6</v>
      </c>
      <c r="S22" s="9">
        <v>1</v>
      </c>
      <c r="T22" s="9">
        <v>1</v>
      </c>
    </row>
    <row r="23" spans="1:20" ht="15.75" customHeight="1">
      <c r="A23" s="3" t="s">
        <v>32</v>
      </c>
      <c r="B23" s="21" t="s">
        <v>104</v>
      </c>
      <c r="C23" s="21" t="s">
        <v>78</v>
      </c>
      <c r="D23" s="6" t="s">
        <v>83</v>
      </c>
      <c r="E23" s="9" t="s">
        <v>3</v>
      </c>
      <c r="F23" s="9">
        <f>AVERAGE(60,100)</f>
        <v>80</v>
      </c>
      <c r="G23" s="9">
        <v>3</v>
      </c>
      <c r="H23" s="9">
        <v>3</v>
      </c>
      <c r="I23" s="15" t="s">
        <v>29</v>
      </c>
      <c r="J23" s="9">
        <f>AVERAGE(8,12)</f>
        <v>10</v>
      </c>
      <c r="K23" s="9">
        <v>2.4</v>
      </c>
      <c r="L23" s="15" t="s">
        <v>22</v>
      </c>
      <c r="M23" s="22">
        <f t="shared" ref="M23" si="7">AVERAGE(2,4)</f>
        <v>3</v>
      </c>
      <c r="N23" s="9" t="s">
        <v>121</v>
      </c>
      <c r="O23" s="9">
        <f>AVERAGE(30,45)</f>
        <v>37.5</v>
      </c>
      <c r="P23" s="9" t="s">
        <v>35</v>
      </c>
      <c r="Q23" s="10">
        <f>AVERAGE(150,250)</f>
        <v>200</v>
      </c>
      <c r="R23" s="9">
        <v>24</v>
      </c>
      <c r="S23" s="9">
        <v>3</v>
      </c>
      <c r="T23" s="23">
        <v>2</v>
      </c>
    </row>
    <row r="24" spans="1:20" ht="15.75" customHeight="1">
      <c r="A24" s="3" t="s">
        <v>33</v>
      </c>
      <c r="B24" s="21" t="s">
        <v>44</v>
      </c>
      <c r="C24" s="18" t="s">
        <v>60</v>
      </c>
      <c r="D24" s="19" t="s">
        <v>61</v>
      </c>
      <c r="E24" s="9" t="s">
        <v>126</v>
      </c>
      <c r="F24" s="9">
        <f>AVERAGE(40,60)</f>
        <v>50</v>
      </c>
      <c r="G24" s="9">
        <v>2</v>
      </c>
      <c r="H24" s="9">
        <v>2</v>
      </c>
      <c r="I24" s="15" t="s">
        <v>62</v>
      </c>
      <c r="J24" s="9">
        <f>AVERAGE(3,5)</f>
        <v>4</v>
      </c>
      <c r="K24" s="9">
        <v>4.5</v>
      </c>
      <c r="L24" s="15" t="s">
        <v>23</v>
      </c>
      <c r="M24" s="22">
        <f>AVERAGE(1,2)</f>
        <v>1.5</v>
      </c>
      <c r="N24" s="9" t="s">
        <v>122</v>
      </c>
      <c r="O24" s="9">
        <f>AVERAGE(20,35)</f>
        <v>27.5</v>
      </c>
      <c r="P24" s="9" t="s">
        <v>6</v>
      </c>
      <c r="Q24" s="10">
        <f>AVERAGE(80,150)</f>
        <v>115</v>
      </c>
      <c r="R24" s="9">
        <v>13</v>
      </c>
      <c r="S24" s="9">
        <v>3</v>
      </c>
      <c r="T24" s="23">
        <v>1</v>
      </c>
    </row>
    <row r="25" spans="1:20" ht="15.75" customHeight="1">
      <c r="A25" s="3" t="s">
        <v>33</v>
      </c>
      <c r="B25" s="21" t="s">
        <v>45</v>
      </c>
      <c r="C25" s="18" t="s">
        <v>63</v>
      </c>
      <c r="D25" s="19" t="s">
        <v>64</v>
      </c>
      <c r="E25" s="9" t="s">
        <v>3</v>
      </c>
      <c r="F25" s="9">
        <f>AVERAGE(60,100)</f>
        <v>80</v>
      </c>
      <c r="G25" s="9">
        <v>2</v>
      </c>
      <c r="H25" s="9">
        <v>1</v>
      </c>
      <c r="I25" s="15" t="s">
        <v>62</v>
      </c>
      <c r="J25" s="9">
        <f>AVERAGE(3,5)</f>
        <v>4</v>
      </c>
      <c r="K25" s="9">
        <v>4</v>
      </c>
      <c r="L25" s="15" t="s">
        <v>23</v>
      </c>
      <c r="M25" s="22">
        <f>AVERAGE(1,2)</f>
        <v>1.5</v>
      </c>
      <c r="N25" s="9" t="s">
        <v>122</v>
      </c>
      <c r="O25" s="9">
        <f>AVERAGE(20,35)</f>
        <v>27.5</v>
      </c>
      <c r="P25" s="9" t="s">
        <v>6</v>
      </c>
      <c r="Q25" s="10">
        <f>AVERAGE(80,150)</f>
        <v>115</v>
      </c>
      <c r="R25" s="9">
        <v>3</v>
      </c>
      <c r="S25" s="9">
        <v>3</v>
      </c>
      <c r="T25" s="23">
        <v>3</v>
      </c>
    </row>
    <row r="26" spans="1:20" ht="15.75" customHeight="1">
      <c r="A26" s="3" t="s">
        <v>33</v>
      </c>
      <c r="B26" s="21" t="s">
        <v>105</v>
      </c>
      <c r="C26" s="18" t="s">
        <v>65</v>
      </c>
      <c r="D26" s="19" t="s">
        <v>61</v>
      </c>
      <c r="E26" s="9" t="s">
        <v>7</v>
      </c>
      <c r="F26" s="9">
        <f>AVERAGE(50,80)</f>
        <v>65</v>
      </c>
      <c r="G26" s="9">
        <v>2</v>
      </c>
      <c r="H26" s="9">
        <v>2</v>
      </c>
      <c r="I26" s="15" t="s">
        <v>62</v>
      </c>
      <c r="J26" s="9">
        <f>AVERAGE(3,5)</f>
        <v>4</v>
      </c>
      <c r="K26" s="9">
        <v>2</v>
      </c>
      <c r="L26" s="15" t="s">
        <v>23</v>
      </c>
      <c r="M26" s="22">
        <f>AVERAGE(1,2)</f>
        <v>1.5</v>
      </c>
      <c r="N26" s="9" t="s">
        <v>122</v>
      </c>
      <c r="O26" s="9">
        <f>AVERAGE(20,35)</f>
        <v>27.5</v>
      </c>
      <c r="P26" s="9" t="s">
        <v>6</v>
      </c>
      <c r="Q26" s="10">
        <f>AVERAGE(80,150)</f>
        <v>115</v>
      </c>
      <c r="R26" s="9">
        <v>13</v>
      </c>
      <c r="S26" s="9">
        <v>3</v>
      </c>
      <c r="T26" s="23">
        <v>2</v>
      </c>
    </row>
    <row r="29" spans="1:20" ht="85" customHeight="1">
      <c r="A29" s="16"/>
      <c r="B29" s="20"/>
      <c r="C29" s="17"/>
      <c r="D29" s="17"/>
    </row>
    <row r="30" spans="1:20" ht="105" customHeight="1">
      <c r="A30" s="14"/>
      <c r="B30" s="13"/>
      <c r="C30" s="13"/>
      <c r="D30" s="13"/>
    </row>
    <row r="31" spans="1:20" ht="260" customHeight="1">
      <c r="A31" s="14"/>
      <c r="B31" s="13"/>
      <c r="C31" s="13"/>
      <c r="D31" s="13"/>
    </row>
    <row r="32" spans="1:20" ht="13">
      <c r="A32" s="14"/>
      <c r="B32" s="13"/>
      <c r="C32" s="13"/>
      <c r="D32" s="13"/>
    </row>
    <row r="33" spans="1:8" ht="112" customHeight="1">
      <c r="A33" s="14"/>
      <c r="B33" s="13"/>
      <c r="C33" s="13"/>
      <c r="D33" s="13"/>
    </row>
    <row r="34" spans="1:8" ht="104" customHeight="1">
      <c r="A34" s="14"/>
      <c r="B34" s="13"/>
      <c r="C34" s="13"/>
      <c r="D34" s="13"/>
    </row>
    <row r="35" spans="1:8" ht="178.5" customHeight="1">
      <c r="A35" s="14"/>
      <c r="B35" s="13"/>
      <c r="C35" s="13"/>
      <c r="D35" s="13"/>
    </row>
    <row r="36" spans="1:8" ht="166" customHeight="1">
      <c r="A36" s="14"/>
      <c r="B36" s="13"/>
      <c r="C36" s="13"/>
      <c r="D36" s="13"/>
    </row>
    <row r="37" spans="1:8" ht="264.5" customHeight="1">
      <c r="A37" s="14"/>
      <c r="B37" s="13"/>
      <c r="C37" s="13"/>
      <c r="D37" s="13"/>
    </row>
    <row r="38" spans="1:8" ht="97" customHeight="1">
      <c r="A38" s="14"/>
      <c r="B38" s="13"/>
      <c r="C38" s="13"/>
      <c r="D38" s="13"/>
    </row>
    <row r="39" spans="1:8" ht="13">
      <c r="A39" s="14"/>
      <c r="B39" s="13"/>
      <c r="C39" s="13"/>
      <c r="D39" s="13"/>
    </row>
    <row r="40" spans="1:8" ht="320.5" customHeight="1">
      <c r="A40" s="14"/>
      <c r="B40" s="20"/>
      <c r="C40" s="17"/>
      <c r="D40" s="17"/>
    </row>
    <row r="41" spans="1:8" ht="13">
      <c r="A41" s="14"/>
      <c r="B41" s="13"/>
      <c r="C41" s="13"/>
      <c r="D41" s="13"/>
    </row>
    <row r="44" spans="1:8" ht="13">
      <c r="A44" s="11"/>
      <c r="B44" s="11"/>
      <c r="C44" s="11"/>
      <c r="D44" s="11"/>
      <c r="E44" s="11"/>
      <c r="F44" s="11"/>
      <c r="G44" s="11"/>
      <c r="H44" s="11"/>
    </row>
    <row r="45" spans="1:8" ht="40.5" customHeight="1">
      <c r="A45" s="12"/>
      <c r="B45" s="7"/>
      <c r="C45" s="7"/>
      <c r="D45" s="7"/>
      <c r="E45" s="7"/>
      <c r="F45" s="7"/>
      <c r="G45" s="7"/>
      <c r="H45" s="7"/>
    </row>
    <row r="46" spans="1:8" ht="55.5" customHeight="1">
      <c r="A46" s="12"/>
      <c r="B46" s="7"/>
      <c r="C46" s="7"/>
      <c r="D46" s="7"/>
      <c r="E46" s="7"/>
      <c r="F46" s="7"/>
      <c r="G46" s="7"/>
      <c r="H46" s="7"/>
    </row>
    <row r="47" spans="1:8" ht="41.5" customHeight="1">
      <c r="A47" s="12"/>
      <c r="B47" s="7"/>
      <c r="C47" s="7"/>
      <c r="D47" s="7"/>
      <c r="E47" s="7"/>
      <c r="F47" s="7"/>
      <c r="G47" s="7"/>
      <c r="H47" s="7"/>
    </row>
    <row r="50" spans="1:1" ht="15.75" customHeight="1">
      <c r="A50" s="6"/>
    </row>
    <row r="52" spans="1:1" ht="15.75" customHeight="1">
      <c r="A52" s="6"/>
    </row>
    <row r="54" spans="1:1" ht="15.75" customHeight="1">
      <c r="A54" s="6"/>
    </row>
    <row r="56" spans="1:1" ht="15.75" customHeight="1">
      <c r="A56" s="6"/>
    </row>
  </sheetData>
  <phoneticPr fontId="6" type="noConversion"/>
  <pageMargins left="0.7" right="0.7" top="0.78740157499999996" bottom="0.78740157499999996" header="0.3" footer="0.3"/>
  <pageSetup orientation="portrait" r:id="rId1"/>
  <ignoredErrors>
    <ignoredError sqref="I5:I7 I19 I15 I10" twoDigitTextYear="1"/>
    <ignoredError sqref="F19 F15 F13 F6 M5 M23 O5 O23 Q5 Q23 F24" formula="1"/>
    <ignoredError sqref="L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6515-3C09-47CC-B0A5-2DE33CEBC81B}">
  <dimension ref="A2:B13"/>
  <sheetViews>
    <sheetView topLeftCell="A12" workbookViewId="0">
      <selection activeCell="D20" sqref="D20"/>
    </sheetView>
  </sheetViews>
  <sheetFormatPr baseColWidth="10" defaultRowHeight="12.5"/>
  <cols>
    <col min="1" max="1" width="27.36328125" bestFit="1" customWidth="1"/>
    <col min="2" max="2" width="35.26953125" bestFit="1" customWidth="1"/>
  </cols>
  <sheetData>
    <row r="2" spans="1:2" ht="136" customHeight="1">
      <c r="A2" s="16" t="s">
        <v>37</v>
      </c>
      <c r="B2" s="13" t="s">
        <v>66</v>
      </c>
    </row>
    <row r="3" spans="1:2" ht="148" customHeight="1">
      <c r="A3" s="14" t="s">
        <v>10</v>
      </c>
      <c r="B3" s="13" t="s">
        <v>36</v>
      </c>
    </row>
    <row r="4" spans="1:2" ht="315" customHeight="1">
      <c r="A4" s="14" t="s">
        <v>108</v>
      </c>
      <c r="B4" s="13" t="s">
        <v>107</v>
      </c>
    </row>
    <row r="5" spans="1:2" ht="366.5" customHeight="1">
      <c r="A5" s="14" t="s">
        <v>110</v>
      </c>
      <c r="B5" s="13" t="s">
        <v>109</v>
      </c>
    </row>
    <row r="6" spans="1:2" ht="141" customHeight="1">
      <c r="A6" s="14" t="s">
        <v>16</v>
      </c>
      <c r="B6" s="13" t="s">
        <v>38</v>
      </c>
    </row>
    <row r="7" spans="1:2" ht="157.5" customHeight="1">
      <c r="A7" s="14" t="s">
        <v>15</v>
      </c>
      <c r="B7" s="13" t="s">
        <v>127</v>
      </c>
    </row>
    <row r="8" spans="1:2" ht="231" customHeight="1">
      <c r="A8" s="14" t="s">
        <v>118</v>
      </c>
      <c r="B8" s="13" t="s">
        <v>19</v>
      </c>
    </row>
    <row r="9" spans="1:2" ht="243" customHeight="1">
      <c r="A9" s="14" t="s">
        <v>114</v>
      </c>
      <c r="B9" s="13" t="s">
        <v>39</v>
      </c>
    </row>
    <row r="10" spans="1:2" ht="321.5" customHeight="1">
      <c r="A10" s="14" t="s">
        <v>115</v>
      </c>
      <c r="B10" s="13" t="s">
        <v>40</v>
      </c>
    </row>
    <row r="11" spans="1:2" ht="155" customHeight="1">
      <c r="A11" s="14" t="s">
        <v>9</v>
      </c>
      <c r="B11" s="13" t="s">
        <v>18</v>
      </c>
    </row>
    <row r="12" spans="1:2" ht="328.5" customHeight="1">
      <c r="A12" s="14" t="s">
        <v>117</v>
      </c>
      <c r="B12" s="13" t="s">
        <v>119</v>
      </c>
    </row>
    <row r="13" spans="1:2" ht="409.5">
      <c r="A13" s="14" t="s">
        <v>120</v>
      </c>
      <c r="B13" s="20" t="s">
        <v>125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Rohdaten_Baeume</vt:lpstr>
      <vt:lpstr>Herleitung_Quellen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Pfeiffer</dc:creator>
  <cp:lastModifiedBy>Pfeiffer Sarah (pfeifsar)</cp:lastModifiedBy>
  <dcterms:created xsi:type="dcterms:W3CDTF">2025-10-03T19:05:47Z</dcterms:created>
  <dcterms:modified xsi:type="dcterms:W3CDTF">2025-10-29T15:37:36Z</dcterms:modified>
</cp:coreProperties>
</file>