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_\OneDrive\Capturas de pantalla\Actividad1_Ingeneria2\"/>
    </mc:Choice>
  </mc:AlternateContent>
  <xr:revisionPtr revIDLastSave="0" documentId="8_{46183C69-E395-4FE8-8AC2-A959394FEAA8}" xr6:coauthVersionLast="47" xr6:coauthVersionMax="47" xr10:uidLastSave="{00000000-0000-0000-0000-000000000000}"/>
  <bookViews>
    <workbookView xWindow="300" yWindow="690" windowWidth="20190" windowHeight="9810" activeTab="1" xr2:uid="{00000000-000D-0000-FFFF-FFFF00000000}"/>
  </bookViews>
  <sheets>
    <sheet name="Estimación" sheetId="1" r:id="rId1"/>
    <sheet name="Rol Por Actividad" sheetId="3" r:id="rId2"/>
    <sheet name="Cost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F6" i="3"/>
  <c r="F7" i="3"/>
  <c r="F8" i="3"/>
  <c r="F9" i="3"/>
  <c r="F10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5" i="3"/>
  <c r="C9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H19" i="1" l="1"/>
  <c r="J8" i="1" s="1"/>
  <c r="K8" i="1" l="1"/>
  <c r="L8" i="1" s="1"/>
  <c r="M8" i="1" s="1"/>
  <c r="C5" i="2"/>
  <c r="C6" i="2" l="1"/>
  <c r="K16" i="1"/>
  <c r="E5" i="2"/>
  <c r="F5" i="2"/>
  <c r="D5" i="2"/>
  <c r="D9" i="2" l="1"/>
  <c r="D6" i="2"/>
  <c r="F9" i="2"/>
  <c r="F6" i="2"/>
  <c r="E6" i="2"/>
  <c r="E9" i="2"/>
  <c r="L16" i="1"/>
  <c r="N16" i="1"/>
  <c r="M16" i="1"/>
  <c r="C15" i="2"/>
  <c r="C14" i="2"/>
  <c r="C13" i="2"/>
  <c r="C16" i="2"/>
  <c r="K18" i="1"/>
  <c r="K17" i="1"/>
  <c r="C8" i="2" l="1"/>
  <c r="N18" i="1"/>
  <c r="F8" i="2" s="1"/>
  <c r="L18" i="1"/>
  <c r="D8" i="2" s="1"/>
  <c r="M18" i="1"/>
  <c r="E8" i="2" s="1"/>
  <c r="F13" i="2"/>
  <c r="D13" i="2"/>
  <c r="E13" i="2"/>
  <c r="D15" i="2"/>
  <c r="F15" i="2"/>
  <c r="E15" i="2"/>
  <c r="D16" i="2"/>
  <c r="F16" i="2"/>
  <c r="E16" i="2"/>
  <c r="F14" i="2"/>
  <c r="D14" i="2"/>
  <c r="E14" i="2"/>
  <c r="C7" i="2"/>
  <c r="L17" i="1"/>
  <c r="D7" i="2" s="1"/>
  <c r="M17" i="1"/>
  <c r="E7" i="2" s="1"/>
  <c r="N17" i="1"/>
  <c r="F7" i="2" s="1"/>
  <c r="C17" i="2"/>
  <c r="F17" i="2" l="1"/>
  <c r="E17" i="2"/>
  <c r="D17" i="2"/>
</calcChain>
</file>

<file path=xl/sharedStrings.xml><?xml version="1.0" encoding="utf-8"?>
<sst xmlns="http://schemas.openxmlformats.org/spreadsheetml/2006/main" count="133" uniqueCount="93">
  <si>
    <t>Estimación de esfuerzos por módulos o componentes</t>
  </si>
  <si>
    <t>Simple</t>
  </si>
  <si>
    <t>Muy fácil</t>
  </si>
  <si>
    <t>Fácil</t>
  </si>
  <si>
    <t>Normal</t>
  </si>
  <si>
    <t>Difícil</t>
  </si>
  <si>
    <t>Horas</t>
  </si>
  <si>
    <t>Total Esfuerzo</t>
  </si>
  <si>
    <t>&lt;Modulo&gt;</t>
  </si>
  <si>
    <t>Muy Dificil</t>
  </si>
  <si>
    <t>Agenda y Recursos</t>
  </si>
  <si>
    <t>Días</t>
  </si>
  <si>
    <t>Semanas</t>
  </si>
  <si>
    <t>Meses</t>
  </si>
  <si>
    <t>1 Recurso</t>
  </si>
  <si>
    <t>2 Recursos</t>
  </si>
  <si>
    <t>3 Recursos</t>
  </si>
  <si>
    <t>4 Recursos</t>
  </si>
  <si>
    <t>Total de esfuerzos</t>
  </si>
  <si>
    <t>semanas</t>
  </si>
  <si>
    <t>meses</t>
  </si>
  <si>
    <t>Tiempo/recursos</t>
  </si>
  <si>
    <t>Total</t>
  </si>
  <si>
    <t>Costo del proyecto</t>
  </si>
  <si>
    <t>Costo x Hora</t>
  </si>
  <si>
    <t>Conceptos/Recursos</t>
  </si>
  <si>
    <t>Desgloce de Proyecto</t>
  </si>
  <si>
    <t>Developer(50%)</t>
  </si>
  <si>
    <t>Costos Fijos(30%)</t>
  </si>
  <si>
    <t>Gastos Extra (10%)</t>
  </si>
  <si>
    <t>Ganancia (10%)</t>
  </si>
  <si>
    <t>1 Mes = 4 semanas</t>
  </si>
  <si>
    <t>Pruebas y Depuración del Sistema</t>
  </si>
  <si>
    <t>Documentación y Cierre del Proyecto</t>
  </si>
  <si>
    <t>1 Día = 8 hrs</t>
  </si>
  <si>
    <t>1 Semana = 6 días</t>
  </si>
  <si>
    <t>Implementación de Seguridad y Protección de Datos</t>
  </si>
  <si>
    <t>Implementación y Despliegue del Sistema</t>
  </si>
  <si>
    <t>Mantenimiento del Sistema</t>
  </si>
  <si>
    <t>Desarrollo del módulo de seguimiento de artículos comprados</t>
  </si>
  <si>
    <t>Pruebas iniciales de integración entre el backend y frontend para consultas de clientes</t>
  </si>
  <si>
    <t>Implementación del módulo de administración de clientes (registro, consulta).</t>
  </si>
  <si>
    <t>Monitoreo post-optimización para validar mejoras en el rendimiento.</t>
  </si>
  <si>
    <t>Reuniones diarias con el equipo de trabajo</t>
  </si>
  <si>
    <t>Reuniones con el cliente para el levantamiento de requerimientos funcionales y no funcionales.</t>
  </si>
  <si>
    <t>Generación de reportes estadísticos de clientes</t>
  </si>
  <si>
    <t>Diseño de diagramas UML</t>
  </si>
  <si>
    <t>Diseño de interfaces</t>
  </si>
  <si>
    <t>Diseño del modelo entidad - relación</t>
  </si>
  <si>
    <t>Dias</t>
  </si>
  <si>
    <t>Responsabilidades y Roles por Actividad</t>
  </si>
  <si>
    <t>Rol</t>
  </si>
  <si>
    <t>Desarrollador Backend</t>
  </si>
  <si>
    <t>Responsabilidad por Actividad</t>
  </si>
  <si>
    <r>
      <t xml:space="preserve">Desarrollador Backend </t>
    </r>
    <r>
      <rPr>
        <b/>
        <sz val="12"/>
        <color rgb="FF00B0F0"/>
        <rFont val="Calibri"/>
        <family val="2"/>
        <scheme val="minor"/>
      </rPr>
      <t>desarrolladorbackand01@gmail.com</t>
    </r>
  </si>
  <si>
    <r>
      <t xml:space="preserve">Desarrollador Frontend 
</t>
    </r>
    <r>
      <rPr>
        <b/>
        <sz val="12"/>
        <color rgb="FF00B0F0"/>
        <rFont val="Calibri"/>
        <family val="2"/>
        <scheme val="minor"/>
      </rPr>
      <t>eduardo.castillo@umi.edu.mx</t>
    </r>
  </si>
  <si>
    <r>
      <t xml:space="preserve">Líder de Proyecto </t>
    </r>
    <r>
      <rPr>
        <b/>
        <sz val="12"/>
        <color rgb="FF00B0F0"/>
        <rFont val="Calibri"/>
        <family val="2"/>
        <scheme val="minor"/>
      </rPr>
      <t>Bloqueador123@outlook.com</t>
    </r>
  </si>
  <si>
    <r>
      <t xml:space="preserve">Especialista en Seguridad </t>
    </r>
    <r>
      <rPr>
        <b/>
        <sz val="12"/>
        <color rgb="FF00B0F0"/>
        <rFont val="Calibri"/>
        <family val="2"/>
        <scheme val="minor"/>
      </rPr>
      <t>Bloqueador123@outlook.com</t>
    </r>
  </si>
  <si>
    <t>Colaboracion con(Equipo):</t>
  </si>
  <si>
    <t xml:space="preserve"> Especialista en Seguridad</t>
  </si>
  <si>
    <t>Lider de Proyecto</t>
  </si>
  <si>
    <t>Riesgos (Nivel de Impacto)</t>
  </si>
  <si>
    <r>
      <t xml:space="preserve"> </t>
    </r>
    <r>
      <rPr>
        <b/>
        <sz val="11"/>
        <color theme="1"/>
        <rFont val="Calibri"/>
        <family val="2"/>
        <scheme val="minor"/>
      </rPr>
      <t>Crítico</t>
    </r>
  </si>
  <si>
    <t>Crítico</t>
  </si>
  <si>
    <t>Marginal</t>
  </si>
  <si>
    <r>
      <t xml:space="preserve"> </t>
    </r>
    <r>
      <rPr>
        <b/>
        <sz val="11"/>
        <color theme="1"/>
        <rFont val="Calibri"/>
        <family val="2"/>
        <scheme val="minor"/>
      </rPr>
      <t>Despreciable</t>
    </r>
  </si>
  <si>
    <t>Despreciable</t>
  </si>
  <si>
    <t>Costo</t>
  </si>
  <si>
    <t>Tiempo en Dias</t>
  </si>
  <si>
    <t xml:space="preserve">Tiempo maximo </t>
  </si>
  <si>
    <t>8 meses</t>
  </si>
  <si>
    <t>Costo Maximo</t>
  </si>
  <si>
    <t>Puestos Maximo</t>
  </si>
  <si>
    <t>4 Desarrolladores</t>
  </si>
  <si>
    <t>Recursos:</t>
  </si>
  <si>
    <t xml:space="preserve">Desarrollo del módulo de seguimiento de artículos comprados </t>
  </si>
  <si>
    <t xml:space="preserve">Implementación del módulo de administración de clientes </t>
  </si>
  <si>
    <t xml:space="preserve">Pruebas iniciales de integración entre el backend y frontend para consultas de clientes </t>
  </si>
  <si>
    <t xml:space="preserve">Implementación de Seguridad y Protección de Datos </t>
  </si>
  <si>
    <t xml:space="preserve">Mantenimiento del Sistema </t>
  </si>
  <si>
    <t xml:space="preserve">Monitoreo post-optimización para validar mejoras en el rendimiento </t>
  </si>
  <si>
    <t xml:space="preserve">Desarrollo de interfaces </t>
  </si>
  <si>
    <t xml:space="preserve">Implementación y Despliegue del Sistema </t>
  </si>
  <si>
    <t xml:space="preserve">Pruebas y Depuración del Sistema </t>
  </si>
  <si>
    <t xml:space="preserve">Pruebas iniciales de integración entre backend y frontend </t>
  </si>
  <si>
    <t xml:space="preserve">Reuniones con el cliente para el levantamiento de requerimientos funcionales y no funcionales </t>
  </si>
  <si>
    <t xml:space="preserve">Generación de reportes estadísticos de clientes </t>
  </si>
  <si>
    <t xml:space="preserve">Diseño de diagramas UML </t>
  </si>
  <si>
    <t xml:space="preserve">Documentación y Cierre del Proyecto </t>
  </si>
  <si>
    <t xml:space="preserve">Diseño del modelo entidad-relación </t>
  </si>
  <si>
    <t>Grado de Dificuktad de la Actividad</t>
  </si>
  <si>
    <t>Metrica</t>
  </si>
  <si>
    <t>Estimación de Costos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</si>
</sst>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[$$-2C0A]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/>
    <xf numFmtId="0" fontId="1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0" fillId="4" borderId="1" xfId="0" applyFill="1" applyBorder="1"/>
    <xf numFmtId="0" fontId="3" fillId="3" borderId="1" xfId="0" applyFont="1" applyFill="1" applyBorder="1"/>
    <xf numFmtId="0" fontId="4" fillId="0" borderId="1" xfId="0" applyFont="1" applyBorder="1"/>
    <xf numFmtId="164" fontId="3" fillId="5" borderId="0" xfId="0" applyNumberFormat="1" applyFont="1" applyFill="1"/>
    <xf numFmtId="0" fontId="0" fillId="2" borderId="1" xfId="0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Border="1"/>
    <xf numFmtId="0" fontId="2" fillId="0" borderId="0" xfId="0" applyFont="1" applyFill="1" applyBorder="1"/>
    <xf numFmtId="0" fontId="7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6" borderId="0" xfId="0" applyFont="1" applyFill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6" borderId="1" xfId="0" applyFill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1" xfId="0" applyFill="1" applyBorder="1"/>
    <xf numFmtId="0" fontId="6" fillId="8" borderId="4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/>
    <xf numFmtId="0" fontId="2" fillId="6" borderId="1" xfId="0" applyFont="1" applyFill="1" applyBorder="1" applyAlignment="1"/>
    <xf numFmtId="0" fontId="2" fillId="0" borderId="1" xfId="0" applyFont="1" applyBorder="1"/>
    <xf numFmtId="0" fontId="2" fillId="10" borderId="1" xfId="0" applyFont="1" applyFill="1" applyBorder="1" applyAlignment="1">
      <alignment horizontal="left" vertical="top" wrapText="1"/>
    </xf>
    <xf numFmtId="0" fontId="0" fillId="10" borderId="1" xfId="0" applyFill="1" applyBorder="1"/>
    <xf numFmtId="0" fontId="2" fillId="10" borderId="1" xfId="0" applyFont="1" applyFill="1" applyBorder="1"/>
    <xf numFmtId="0" fontId="2" fillId="10" borderId="0" xfId="0" applyFont="1" applyFill="1"/>
    <xf numFmtId="0" fontId="6" fillId="1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0" applyFont="1" applyFill="1" applyBorder="1"/>
    <xf numFmtId="44" fontId="0" fillId="10" borderId="1" xfId="1" applyFont="1" applyFill="1" applyBorder="1"/>
    <xf numFmtId="44" fontId="0" fillId="11" borderId="1" xfId="1" applyFont="1" applyFill="1" applyBorder="1"/>
    <xf numFmtId="0" fontId="0" fillId="10" borderId="8" xfId="0" applyFill="1" applyBorder="1"/>
    <xf numFmtId="0" fontId="2" fillId="10" borderId="1" xfId="0" applyFont="1" applyFill="1" applyBorder="1" applyAlignment="1">
      <alignment horizontal="left" vertical="center" wrapText="1"/>
    </xf>
    <xf numFmtId="44" fontId="0" fillId="0" borderId="1" xfId="0" applyNumberFormat="1" applyBorder="1"/>
    <xf numFmtId="0" fontId="3" fillId="12" borderId="1" xfId="0" applyFont="1" applyFill="1" applyBorder="1"/>
    <xf numFmtId="0" fontId="13" fillId="13" borderId="1" xfId="0" applyFont="1" applyFill="1" applyBorder="1"/>
    <xf numFmtId="0" fontId="14" fillId="14" borderId="1" xfId="0" applyFont="1" applyFill="1" applyBorder="1"/>
    <xf numFmtId="0" fontId="9" fillId="6" borderId="4" xfId="0" applyFont="1" applyFill="1" applyBorder="1"/>
    <xf numFmtId="6" fontId="14" fillId="14" borderId="1" xfId="0" applyNumberFormat="1" applyFont="1" applyFill="1" applyBorder="1"/>
    <xf numFmtId="0" fontId="15" fillId="0" borderId="1" xfId="0" applyFont="1" applyBorder="1" applyAlignment="1">
      <alignment horizontal="left" vertical="top"/>
    </xf>
    <xf numFmtId="0" fontId="5" fillId="9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FF"/>
      <color rgb="FF66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70" zoomScaleNormal="70" workbookViewId="0">
      <selection sqref="A1:P19"/>
    </sheetView>
  </sheetViews>
  <sheetFormatPr baseColWidth="10" defaultRowHeight="15" x14ac:dyDescent="0.25"/>
  <cols>
    <col min="1" max="1" width="114.28515625" bestFit="1" customWidth="1"/>
    <col min="8" max="8" width="11.85546875" bestFit="1" customWidth="1"/>
    <col min="12" max="14" width="14.42578125" bestFit="1" customWidth="1"/>
  </cols>
  <sheetData>
    <row r="1" spans="1:16" x14ac:dyDescent="0.25">
      <c r="A1" s="22" t="s">
        <v>0</v>
      </c>
      <c r="B1" s="22"/>
      <c r="C1" s="22"/>
      <c r="D1" s="22"/>
      <c r="E1" s="22"/>
      <c r="F1" s="22"/>
      <c r="G1" s="22"/>
      <c r="H1" s="22"/>
      <c r="I1" s="1"/>
    </row>
    <row r="2" spans="1:16" ht="15.75" x14ac:dyDescent="0.25">
      <c r="A2" s="22"/>
      <c r="B2" s="22"/>
      <c r="C2" s="22"/>
      <c r="D2" s="22"/>
      <c r="E2" s="22"/>
      <c r="F2" s="22"/>
      <c r="G2" s="22"/>
      <c r="H2" s="22"/>
      <c r="I2" s="1"/>
      <c r="K2" s="69" t="s">
        <v>90</v>
      </c>
      <c r="L2" s="3"/>
      <c r="M2" s="3"/>
    </row>
    <row r="3" spans="1:16" x14ac:dyDescent="0.25">
      <c r="A3" s="2" t="s">
        <v>8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9</v>
      </c>
      <c r="H3" s="2" t="s">
        <v>6</v>
      </c>
      <c r="J3" s="6"/>
      <c r="K3" s="6" t="s">
        <v>1</v>
      </c>
      <c r="L3" s="6" t="s">
        <v>2</v>
      </c>
      <c r="M3" s="6" t="s">
        <v>3</v>
      </c>
      <c r="N3" s="6" t="s">
        <v>4</v>
      </c>
      <c r="O3" s="6" t="s">
        <v>5</v>
      </c>
      <c r="P3" s="6" t="s">
        <v>9</v>
      </c>
    </row>
    <row r="4" spans="1:16" x14ac:dyDescent="0.25">
      <c r="A4" s="4" t="s">
        <v>43</v>
      </c>
      <c r="B4" s="3"/>
      <c r="C4" s="3"/>
      <c r="D4" s="53">
        <v>1</v>
      </c>
      <c r="E4" s="3"/>
      <c r="F4" s="3"/>
      <c r="G4" s="3"/>
      <c r="H4" s="3">
        <f>(B4*$K$4)+(C4*$L$4)+(D4*$M$4)+(E4*$N$4)+(F4*$O$4)+(G4*$P$4)</f>
        <v>48</v>
      </c>
      <c r="J4" s="3" t="s">
        <v>6</v>
      </c>
      <c r="K4" s="3">
        <v>8</v>
      </c>
      <c r="L4" s="3">
        <v>32</v>
      </c>
      <c r="M4" s="3">
        <v>48</v>
      </c>
      <c r="N4" s="3">
        <v>56</v>
      </c>
      <c r="O4" s="3">
        <v>64</v>
      </c>
      <c r="P4" s="3">
        <v>78</v>
      </c>
    </row>
    <row r="5" spans="1:16" x14ac:dyDescent="0.25">
      <c r="A5" s="4" t="s">
        <v>44</v>
      </c>
      <c r="B5" s="3"/>
      <c r="C5" s="3"/>
      <c r="D5" s="3"/>
      <c r="E5" s="53">
        <v>1</v>
      </c>
      <c r="F5" s="3"/>
      <c r="G5" s="3"/>
      <c r="H5" s="3">
        <f t="shared" ref="H5:H18" si="0">(B5*$K$4)+(C5*$L$4)+(D5*$M$4)+(E5*$N$4)+(F5*$O$4)+(G5*$P$4)</f>
        <v>56</v>
      </c>
      <c r="J5" s="28" t="s">
        <v>49</v>
      </c>
      <c r="K5" s="3">
        <v>1</v>
      </c>
      <c r="L5" s="3">
        <v>4</v>
      </c>
      <c r="M5" s="3">
        <v>6</v>
      </c>
      <c r="N5" s="3">
        <v>7</v>
      </c>
      <c r="O5" s="3">
        <v>8</v>
      </c>
      <c r="P5" s="3">
        <v>9.75</v>
      </c>
    </row>
    <row r="6" spans="1:16" x14ac:dyDescent="0.25">
      <c r="A6" s="4" t="s">
        <v>45</v>
      </c>
      <c r="B6" s="53">
        <v>1</v>
      </c>
      <c r="C6" s="3"/>
      <c r="D6" s="3"/>
      <c r="E6" s="3"/>
      <c r="F6" s="3"/>
      <c r="G6" s="3"/>
      <c r="H6" s="3">
        <f t="shared" si="0"/>
        <v>8</v>
      </c>
      <c r="J6" s="23" t="s">
        <v>18</v>
      </c>
      <c r="K6" s="23"/>
      <c r="L6" s="12"/>
      <c r="M6" s="12"/>
    </row>
    <row r="7" spans="1:16" x14ac:dyDescent="0.25">
      <c r="A7" s="4" t="s">
        <v>40</v>
      </c>
      <c r="B7" s="3"/>
      <c r="C7" s="53">
        <v>1</v>
      </c>
      <c r="D7" s="3"/>
      <c r="E7" s="3"/>
      <c r="F7" s="3"/>
      <c r="G7" s="3"/>
      <c r="H7" s="3">
        <f t="shared" si="0"/>
        <v>32</v>
      </c>
      <c r="J7" s="6" t="s">
        <v>6</v>
      </c>
      <c r="K7" s="6" t="s">
        <v>11</v>
      </c>
      <c r="L7" s="6" t="s">
        <v>19</v>
      </c>
      <c r="M7" s="6" t="s">
        <v>20</v>
      </c>
    </row>
    <row r="8" spans="1:16" x14ac:dyDescent="0.25">
      <c r="A8" s="4" t="s">
        <v>39</v>
      </c>
      <c r="B8" s="3"/>
      <c r="C8" s="3"/>
      <c r="D8" s="3"/>
      <c r="E8" s="3"/>
      <c r="F8" s="3"/>
      <c r="G8" s="53">
        <v>1</v>
      </c>
      <c r="H8" s="3">
        <f t="shared" si="0"/>
        <v>78</v>
      </c>
      <c r="J8" s="7">
        <f>H19</f>
        <v>960</v>
      </c>
      <c r="K8" s="7">
        <f>J8/6</f>
        <v>160</v>
      </c>
      <c r="L8" s="7">
        <f>K8/5</f>
        <v>32</v>
      </c>
      <c r="M8" s="7">
        <f>L8/4</f>
        <v>8</v>
      </c>
    </row>
    <row r="9" spans="1:16" x14ac:dyDescent="0.25">
      <c r="A9" s="4" t="s">
        <v>46</v>
      </c>
      <c r="B9" s="3"/>
      <c r="C9" s="3"/>
      <c r="D9" s="3"/>
      <c r="E9" s="3"/>
      <c r="F9" s="3"/>
      <c r="G9" s="53">
        <v>1</v>
      </c>
      <c r="H9" s="3">
        <f t="shared" si="0"/>
        <v>78</v>
      </c>
      <c r="J9" s="70" t="s">
        <v>91</v>
      </c>
    </row>
    <row r="10" spans="1:16" x14ac:dyDescent="0.25">
      <c r="A10" s="4" t="s">
        <v>47</v>
      </c>
      <c r="B10" s="3"/>
      <c r="C10" s="3"/>
      <c r="D10" s="3"/>
      <c r="E10" s="3"/>
      <c r="F10" s="53">
        <v>1</v>
      </c>
      <c r="G10" s="3"/>
      <c r="H10" s="3">
        <f t="shared" si="0"/>
        <v>64</v>
      </c>
      <c r="J10" s="3" t="s">
        <v>34</v>
      </c>
      <c r="K10" s="3"/>
    </row>
    <row r="11" spans="1:16" x14ac:dyDescent="0.25">
      <c r="A11" s="4" t="s">
        <v>37</v>
      </c>
      <c r="B11" s="3"/>
      <c r="C11" s="3"/>
      <c r="D11" s="3"/>
      <c r="E11" s="3"/>
      <c r="F11" s="3"/>
      <c r="G11" s="53">
        <v>1</v>
      </c>
      <c r="H11" s="3">
        <f t="shared" si="0"/>
        <v>78</v>
      </c>
      <c r="J11" s="3" t="s">
        <v>35</v>
      </c>
      <c r="K11" s="3"/>
    </row>
    <row r="12" spans="1:16" x14ac:dyDescent="0.25">
      <c r="A12" s="4" t="s">
        <v>32</v>
      </c>
      <c r="B12" s="3"/>
      <c r="C12" s="3"/>
      <c r="D12" s="3"/>
      <c r="E12" s="3"/>
      <c r="F12" s="3"/>
      <c r="G12" s="53">
        <v>1</v>
      </c>
      <c r="H12" s="3">
        <f t="shared" si="0"/>
        <v>78</v>
      </c>
      <c r="J12" s="3" t="s">
        <v>31</v>
      </c>
      <c r="K12" s="3"/>
    </row>
    <row r="13" spans="1:16" x14ac:dyDescent="0.25">
      <c r="A13" s="4" t="s">
        <v>38</v>
      </c>
      <c r="B13" s="3"/>
      <c r="C13" s="3"/>
      <c r="D13" s="3"/>
      <c r="E13" s="3"/>
      <c r="F13" s="53">
        <v>1</v>
      </c>
      <c r="G13" s="3"/>
      <c r="H13" s="3">
        <f t="shared" si="0"/>
        <v>64</v>
      </c>
    </row>
    <row r="14" spans="1:16" x14ac:dyDescent="0.25">
      <c r="A14" s="4" t="s">
        <v>33</v>
      </c>
      <c r="B14" s="3"/>
      <c r="C14" s="3"/>
      <c r="D14" s="3"/>
      <c r="E14" s="3"/>
      <c r="F14" s="3"/>
      <c r="G14" s="53">
        <v>1</v>
      </c>
      <c r="H14" s="3">
        <f t="shared" si="0"/>
        <v>78</v>
      </c>
      <c r="J14" s="23" t="s">
        <v>10</v>
      </c>
      <c r="K14" s="23"/>
    </row>
    <row r="15" spans="1:16" x14ac:dyDescent="0.25">
      <c r="A15" s="4" t="s">
        <v>48</v>
      </c>
      <c r="B15" s="3"/>
      <c r="C15" s="3"/>
      <c r="D15" s="3"/>
      <c r="E15" s="3"/>
      <c r="F15" s="3"/>
      <c r="G15" s="53">
        <v>1</v>
      </c>
      <c r="H15" s="3">
        <f t="shared" si="0"/>
        <v>78</v>
      </c>
      <c r="J15" s="2" t="s">
        <v>6</v>
      </c>
      <c r="K15" s="2" t="s">
        <v>14</v>
      </c>
      <c r="L15" s="2" t="s">
        <v>15</v>
      </c>
      <c r="M15" s="2" t="s">
        <v>16</v>
      </c>
      <c r="N15" s="2" t="s">
        <v>17</v>
      </c>
    </row>
    <row r="16" spans="1:16" x14ac:dyDescent="0.25">
      <c r="A16" s="4" t="s">
        <v>41</v>
      </c>
      <c r="B16" s="3"/>
      <c r="C16" s="3"/>
      <c r="D16" s="3"/>
      <c r="E16" s="3"/>
      <c r="F16" s="3"/>
      <c r="G16" s="53">
        <v>1</v>
      </c>
      <c r="H16" s="3">
        <f t="shared" si="0"/>
        <v>78</v>
      </c>
      <c r="J16" s="3" t="s">
        <v>11</v>
      </c>
      <c r="K16" s="3">
        <f>K$8/1</f>
        <v>160</v>
      </c>
      <c r="L16" s="3">
        <f>K16/2</f>
        <v>80</v>
      </c>
      <c r="M16" s="13">
        <f>K16/3</f>
        <v>53.333333333333336</v>
      </c>
      <c r="N16" s="3">
        <f>K16/4</f>
        <v>40</v>
      </c>
    </row>
    <row r="17" spans="1:14" x14ac:dyDescent="0.25">
      <c r="A17" s="4" t="s">
        <v>42</v>
      </c>
      <c r="B17" s="3"/>
      <c r="C17" s="3"/>
      <c r="D17" s="3"/>
      <c r="E17" s="3"/>
      <c r="F17" s="53">
        <v>1</v>
      </c>
      <c r="G17" s="3"/>
      <c r="H17" s="3">
        <f t="shared" si="0"/>
        <v>64</v>
      </c>
      <c r="J17" s="3" t="s">
        <v>12</v>
      </c>
      <c r="K17" s="3">
        <f>L$8/1</f>
        <v>32</v>
      </c>
      <c r="L17" s="3">
        <f t="shared" ref="L17:L18" si="1">K17/2</f>
        <v>16</v>
      </c>
      <c r="M17" s="13">
        <f t="shared" ref="M17:M18" si="2">K17/3</f>
        <v>10.666666666666666</v>
      </c>
      <c r="N17" s="3">
        <f t="shared" ref="N17:N18" si="3">K17/4</f>
        <v>8</v>
      </c>
    </row>
    <row r="18" spans="1:14" x14ac:dyDescent="0.25">
      <c r="A18" s="4" t="s">
        <v>36</v>
      </c>
      <c r="B18" s="3"/>
      <c r="C18" s="3"/>
      <c r="D18" s="3"/>
      <c r="E18" s="3"/>
      <c r="F18" s="3"/>
      <c r="G18" s="53">
        <v>1</v>
      </c>
      <c r="H18" s="3">
        <f t="shared" si="0"/>
        <v>78</v>
      </c>
      <c r="J18" s="3" t="s">
        <v>13</v>
      </c>
      <c r="K18" s="3">
        <f>M$8/1</f>
        <v>8</v>
      </c>
      <c r="L18" s="3">
        <f t="shared" si="1"/>
        <v>4</v>
      </c>
      <c r="M18" s="13">
        <f t="shared" si="2"/>
        <v>2.6666666666666665</v>
      </c>
      <c r="N18" s="3">
        <f t="shared" si="3"/>
        <v>2</v>
      </c>
    </row>
    <row r="19" spans="1:14" x14ac:dyDescent="0.25">
      <c r="A19" s="4" t="s">
        <v>7</v>
      </c>
      <c r="B19" s="5"/>
      <c r="C19" s="5"/>
      <c r="D19" s="5"/>
      <c r="E19" s="5"/>
      <c r="F19" s="5"/>
      <c r="G19" s="5"/>
      <c r="H19" s="5">
        <f>SUM(H4:H18)</f>
        <v>960</v>
      </c>
    </row>
    <row r="21" spans="1:14" ht="15.75" x14ac:dyDescent="0.25">
      <c r="A21" s="19"/>
    </row>
    <row r="23" spans="1:14" x14ac:dyDescent="0.25">
      <c r="A23" s="20"/>
    </row>
    <row r="24" spans="1:14" x14ac:dyDescent="0.25">
      <c r="A24" s="17"/>
    </row>
    <row r="25" spans="1:14" x14ac:dyDescent="0.25">
      <c r="A25" s="17"/>
    </row>
    <row r="26" spans="1:14" x14ac:dyDescent="0.25">
      <c r="A26" s="17"/>
    </row>
    <row r="27" spans="1:14" x14ac:dyDescent="0.25">
      <c r="A27" s="17"/>
    </row>
    <row r="29" spans="1:14" x14ac:dyDescent="0.25">
      <c r="A29" s="18"/>
    </row>
    <row r="30" spans="1:14" x14ac:dyDescent="0.25">
      <c r="A30" s="17"/>
    </row>
    <row r="31" spans="1:14" x14ac:dyDescent="0.25">
      <c r="A31" s="17"/>
    </row>
    <row r="32" spans="1:14" x14ac:dyDescent="0.25">
      <c r="A32" s="17"/>
    </row>
    <row r="33" spans="1:1" x14ac:dyDescent="0.25">
      <c r="A33" s="17"/>
    </row>
    <row r="34" spans="1:1" x14ac:dyDescent="0.25">
      <c r="A34" s="17"/>
    </row>
  </sheetData>
  <mergeCells count="3">
    <mergeCell ref="A1:H2"/>
    <mergeCell ref="J6:K6"/>
    <mergeCell ref="J14:K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E68D-1D5E-4E42-9F6D-BAA2D793E19B}">
  <dimension ref="B2:J29"/>
  <sheetViews>
    <sheetView tabSelected="1" topLeftCell="D12" zoomScaleNormal="100" workbookViewId="0">
      <selection activeCell="I27" sqref="I27"/>
    </sheetView>
  </sheetViews>
  <sheetFormatPr baseColWidth="10" defaultRowHeight="15" x14ac:dyDescent="0.25"/>
  <cols>
    <col min="2" max="2" width="37.140625" customWidth="1"/>
    <col min="3" max="3" width="27.28515625" bestFit="1" customWidth="1"/>
    <col min="4" max="4" width="83.5703125" customWidth="1"/>
    <col min="5" max="5" width="7.7109375" customWidth="1"/>
    <col min="6" max="6" width="15.42578125" bestFit="1" customWidth="1"/>
    <col min="7" max="7" width="23" customWidth="1"/>
    <col min="8" max="8" width="12.5703125" bestFit="1" customWidth="1"/>
    <col min="9" max="9" width="15.7109375" bestFit="1" customWidth="1"/>
    <col min="10" max="10" width="17.7109375" bestFit="1" customWidth="1"/>
  </cols>
  <sheetData>
    <row r="2" spans="2:10" ht="15.75" x14ac:dyDescent="0.25">
      <c r="B2" s="29" t="s">
        <v>50</v>
      </c>
      <c r="C2" s="29"/>
      <c r="D2" s="29"/>
      <c r="E2" s="29"/>
      <c r="F2" s="29"/>
      <c r="G2" s="29"/>
      <c r="I2" s="24" t="s">
        <v>74</v>
      </c>
      <c r="J2" s="24"/>
    </row>
    <row r="3" spans="2:10" ht="15.75" x14ac:dyDescent="0.25">
      <c r="G3" s="45"/>
      <c r="I3" s="67" t="s">
        <v>24</v>
      </c>
      <c r="J3" s="8">
        <v>167</v>
      </c>
    </row>
    <row r="4" spans="2:10" ht="15.75" x14ac:dyDescent="0.25">
      <c r="B4" s="35" t="s">
        <v>51</v>
      </c>
      <c r="C4" s="35" t="s">
        <v>58</v>
      </c>
      <c r="D4" s="36" t="s">
        <v>53</v>
      </c>
      <c r="E4" s="37" t="s">
        <v>6</v>
      </c>
      <c r="F4" s="37" t="s">
        <v>68</v>
      </c>
      <c r="G4" s="50" t="s">
        <v>61</v>
      </c>
      <c r="H4" s="31" t="s">
        <v>67</v>
      </c>
      <c r="I4" s="64" t="s">
        <v>69</v>
      </c>
      <c r="J4" s="30" t="s">
        <v>70</v>
      </c>
    </row>
    <row r="5" spans="2:10" ht="21" customHeight="1" x14ac:dyDescent="0.25">
      <c r="B5" s="38" t="s">
        <v>54</v>
      </c>
      <c r="C5" s="41"/>
      <c r="D5" s="39" t="s">
        <v>75</v>
      </c>
      <c r="E5" s="40">
        <v>78</v>
      </c>
      <c r="F5" s="40">
        <f>E5/8</f>
        <v>9.75</v>
      </c>
      <c r="G5" s="3" t="s">
        <v>62</v>
      </c>
      <c r="H5" s="60">
        <f>E5*$J$3</f>
        <v>13026</v>
      </c>
      <c r="I5" s="65" t="s">
        <v>71</v>
      </c>
      <c r="J5" s="68">
        <v>160000</v>
      </c>
    </row>
    <row r="6" spans="2:10" ht="15.75" x14ac:dyDescent="0.25">
      <c r="B6" s="38"/>
      <c r="C6" s="42"/>
      <c r="D6" s="40" t="s">
        <v>76</v>
      </c>
      <c r="E6" s="40">
        <v>78</v>
      </c>
      <c r="F6" s="40">
        <f t="shared" ref="F6:F25" si="0">E6/8</f>
        <v>9.75</v>
      </c>
      <c r="G6" s="51" t="s">
        <v>63</v>
      </c>
      <c r="H6" s="60">
        <f t="shared" ref="H6:H25" si="1">E6*$J$3</f>
        <v>13026</v>
      </c>
      <c r="I6" s="66" t="s">
        <v>72</v>
      </c>
      <c r="J6" s="3" t="s">
        <v>73</v>
      </c>
    </row>
    <row r="7" spans="2:10" x14ac:dyDescent="0.25">
      <c r="B7" s="38"/>
      <c r="C7" s="55" t="s">
        <v>59</v>
      </c>
      <c r="D7" s="53" t="s">
        <v>77</v>
      </c>
      <c r="E7" s="53">
        <v>32</v>
      </c>
      <c r="F7" s="53">
        <f t="shared" si="0"/>
        <v>4</v>
      </c>
      <c r="G7" s="54" t="s">
        <v>64</v>
      </c>
      <c r="H7" s="60">
        <f t="shared" si="1"/>
        <v>5344</v>
      </c>
    </row>
    <row r="8" spans="2:10" ht="15.75" x14ac:dyDescent="0.25">
      <c r="B8" s="38"/>
      <c r="C8" s="42"/>
      <c r="D8" s="40" t="s">
        <v>78</v>
      </c>
      <c r="E8" s="40">
        <v>64</v>
      </c>
      <c r="F8" s="40">
        <f t="shared" si="0"/>
        <v>8</v>
      </c>
      <c r="G8" s="51" t="s">
        <v>64</v>
      </c>
      <c r="H8" s="60">
        <f t="shared" si="1"/>
        <v>10688</v>
      </c>
    </row>
    <row r="9" spans="2:10" x14ac:dyDescent="0.25">
      <c r="B9" s="38"/>
      <c r="C9" s="55" t="s">
        <v>59</v>
      </c>
      <c r="D9" s="53" t="s">
        <v>79</v>
      </c>
      <c r="E9" s="53"/>
      <c r="F9" s="53">
        <f t="shared" si="0"/>
        <v>0</v>
      </c>
      <c r="G9" s="54"/>
      <c r="H9" s="60">
        <f t="shared" si="1"/>
        <v>0</v>
      </c>
    </row>
    <row r="10" spans="2:10" x14ac:dyDescent="0.25">
      <c r="B10" s="38"/>
      <c r="C10" s="52" t="s">
        <v>60</v>
      </c>
      <c r="D10" s="53" t="s">
        <v>80</v>
      </c>
      <c r="E10" s="53"/>
      <c r="F10" s="53">
        <f t="shared" si="0"/>
        <v>0</v>
      </c>
      <c r="G10" s="53"/>
      <c r="H10" s="60">
        <f t="shared" si="1"/>
        <v>0</v>
      </c>
    </row>
    <row r="11" spans="2:10" ht="15.75" customHeight="1" x14ac:dyDescent="0.25">
      <c r="B11" s="33" t="s">
        <v>55</v>
      </c>
      <c r="C11" s="43"/>
      <c r="D11" s="32" t="s">
        <v>81</v>
      </c>
      <c r="E11" s="3">
        <v>64</v>
      </c>
      <c r="F11" s="40">
        <f t="shared" si="0"/>
        <v>8</v>
      </c>
      <c r="G11" s="51" t="s">
        <v>64</v>
      </c>
      <c r="H11" s="60">
        <f t="shared" si="1"/>
        <v>10688</v>
      </c>
    </row>
    <row r="12" spans="2:10" ht="15.75" x14ac:dyDescent="0.25">
      <c r="B12" s="34"/>
      <c r="C12" s="44"/>
      <c r="D12" s="3" t="s">
        <v>77</v>
      </c>
      <c r="E12" s="3">
        <v>32</v>
      </c>
      <c r="F12" s="40">
        <f t="shared" si="0"/>
        <v>4</v>
      </c>
      <c r="G12" s="51" t="s">
        <v>64</v>
      </c>
      <c r="H12" s="60">
        <f t="shared" si="1"/>
        <v>5344</v>
      </c>
    </row>
    <row r="13" spans="2:10" ht="15.75" x14ac:dyDescent="0.25">
      <c r="B13" s="34"/>
      <c r="C13" s="44"/>
      <c r="D13" s="3" t="s">
        <v>82</v>
      </c>
      <c r="E13" s="3">
        <v>78</v>
      </c>
      <c r="F13" s="40">
        <f t="shared" si="0"/>
        <v>9.75</v>
      </c>
      <c r="G13" s="51" t="s">
        <v>63</v>
      </c>
      <c r="H13" s="60">
        <f t="shared" si="1"/>
        <v>13026</v>
      </c>
    </row>
    <row r="14" spans="2:10" ht="15.75" x14ac:dyDescent="0.25">
      <c r="B14" s="34"/>
      <c r="C14" s="44"/>
      <c r="D14" s="57" t="s">
        <v>83</v>
      </c>
      <c r="E14" s="57">
        <v>78</v>
      </c>
      <c r="F14" s="40">
        <f t="shared" si="0"/>
        <v>9.75</v>
      </c>
      <c r="G14" s="58" t="s">
        <v>63</v>
      </c>
      <c r="H14" s="60">
        <f t="shared" si="1"/>
        <v>13026</v>
      </c>
    </row>
    <row r="15" spans="2:10" ht="15.75" customHeight="1" x14ac:dyDescent="0.25">
      <c r="B15" s="33" t="s">
        <v>57</v>
      </c>
      <c r="C15" s="56" t="s">
        <v>60</v>
      </c>
      <c r="D15" s="53" t="s">
        <v>43</v>
      </c>
      <c r="E15" s="53">
        <v>48</v>
      </c>
      <c r="F15" s="53">
        <f t="shared" si="0"/>
        <v>6</v>
      </c>
      <c r="G15" s="54" t="s">
        <v>66</v>
      </c>
      <c r="H15" s="59">
        <f t="shared" si="1"/>
        <v>8016</v>
      </c>
    </row>
    <row r="16" spans="2:10" x14ac:dyDescent="0.25">
      <c r="B16" s="33"/>
      <c r="C16" s="55" t="s">
        <v>52</v>
      </c>
      <c r="D16" s="54" t="s">
        <v>84</v>
      </c>
      <c r="E16" s="53"/>
      <c r="F16" s="53">
        <f t="shared" si="0"/>
        <v>0</v>
      </c>
      <c r="G16" s="54"/>
      <c r="H16" s="60">
        <f t="shared" si="1"/>
        <v>0</v>
      </c>
    </row>
    <row r="17" spans="2:8" ht="15.75" x14ac:dyDescent="0.25">
      <c r="B17" s="33"/>
      <c r="C17" s="43"/>
      <c r="D17" s="3" t="s">
        <v>83</v>
      </c>
      <c r="E17" s="3">
        <v>78</v>
      </c>
      <c r="F17" s="40">
        <f t="shared" si="0"/>
        <v>9.75</v>
      </c>
      <c r="G17" s="51" t="s">
        <v>63</v>
      </c>
      <c r="H17" s="60">
        <f t="shared" si="1"/>
        <v>13026</v>
      </c>
    </row>
    <row r="18" spans="2:8" x14ac:dyDescent="0.25">
      <c r="B18" s="33"/>
      <c r="C18" s="52" t="s">
        <v>52</v>
      </c>
      <c r="D18" s="53" t="s">
        <v>78</v>
      </c>
      <c r="E18" s="53"/>
      <c r="F18" s="53">
        <f t="shared" si="0"/>
        <v>0</v>
      </c>
      <c r="G18" s="54"/>
      <c r="H18" s="60">
        <f t="shared" si="1"/>
        <v>0</v>
      </c>
    </row>
    <row r="19" spans="2:8" ht="15.75" x14ac:dyDescent="0.25">
      <c r="B19" s="33"/>
      <c r="C19" s="43"/>
      <c r="D19" s="57" t="s">
        <v>79</v>
      </c>
      <c r="E19" s="57">
        <v>64</v>
      </c>
      <c r="F19" s="40">
        <f t="shared" si="0"/>
        <v>8</v>
      </c>
      <c r="G19" s="58" t="s">
        <v>64</v>
      </c>
      <c r="H19" s="60">
        <f t="shared" si="1"/>
        <v>10688</v>
      </c>
    </row>
    <row r="20" spans="2:8" ht="15.75" customHeight="1" x14ac:dyDescent="0.25">
      <c r="B20" s="46" t="s">
        <v>56</v>
      </c>
      <c r="C20" s="43"/>
      <c r="D20" s="49" t="s">
        <v>85</v>
      </c>
      <c r="E20" s="3">
        <v>56</v>
      </c>
      <c r="F20" s="40">
        <f t="shared" si="0"/>
        <v>7</v>
      </c>
      <c r="G20" s="51" t="s">
        <v>64</v>
      </c>
      <c r="H20" s="60">
        <f t="shared" si="1"/>
        <v>9352</v>
      </c>
    </row>
    <row r="21" spans="2:8" ht="15.75" x14ac:dyDescent="0.25">
      <c r="B21" s="47"/>
      <c r="C21" s="43"/>
      <c r="D21" s="49" t="s">
        <v>86</v>
      </c>
      <c r="E21" s="3">
        <v>8</v>
      </c>
      <c r="F21" s="40">
        <f t="shared" si="0"/>
        <v>1</v>
      </c>
      <c r="G21" s="51" t="s">
        <v>66</v>
      </c>
      <c r="H21" s="60">
        <f t="shared" si="1"/>
        <v>1336</v>
      </c>
    </row>
    <row r="22" spans="2:8" ht="15.75" x14ac:dyDescent="0.25">
      <c r="B22" s="47"/>
      <c r="C22" s="43"/>
      <c r="D22" s="49" t="s">
        <v>87</v>
      </c>
      <c r="E22" s="3">
        <v>64</v>
      </c>
      <c r="F22" s="40">
        <f t="shared" si="0"/>
        <v>8</v>
      </c>
      <c r="G22" s="51" t="s">
        <v>64</v>
      </c>
      <c r="H22" s="60">
        <f t="shared" si="1"/>
        <v>10688</v>
      </c>
    </row>
    <row r="23" spans="2:8" ht="15.75" x14ac:dyDescent="0.25">
      <c r="B23" s="47"/>
      <c r="C23" s="43"/>
      <c r="D23" s="49" t="s">
        <v>88</v>
      </c>
      <c r="E23" s="3">
        <v>64</v>
      </c>
      <c r="F23" s="40">
        <f t="shared" si="0"/>
        <v>8</v>
      </c>
      <c r="G23" s="3" t="s">
        <v>65</v>
      </c>
      <c r="H23" s="60">
        <f t="shared" si="1"/>
        <v>10688</v>
      </c>
    </row>
    <row r="24" spans="2:8" ht="15.75" x14ac:dyDescent="0.25">
      <c r="B24" s="47"/>
      <c r="C24" s="43"/>
      <c r="D24" s="49" t="s">
        <v>89</v>
      </c>
      <c r="E24" s="3">
        <v>64</v>
      </c>
      <c r="F24" s="40">
        <f t="shared" si="0"/>
        <v>8</v>
      </c>
      <c r="G24" s="51" t="s">
        <v>64</v>
      </c>
      <c r="H24" s="60">
        <f t="shared" si="1"/>
        <v>10688</v>
      </c>
    </row>
    <row r="25" spans="2:8" x14ac:dyDescent="0.25">
      <c r="B25" s="48"/>
      <c r="C25" s="62" t="s">
        <v>52</v>
      </c>
      <c r="D25" s="61" t="s">
        <v>80</v>
      </c>
      <c r="E25" s="53">
        <v>8</v>
      </c>
      <c r="F25" s="53">
        <f t="shared" si="0"/>
        <v>1</v>
      </c>
      <c r="G25" s="54" t="s">
        <v>66</v>
      </c>
      <c r="H25" s="60">
        <f t="shared" si="1"/>
        <v>1336</v>
      </c>
    </row>
    <row r="26" spans="2:8" x14ac:dyDescent="0.25">
      <c r="C26" s="17"/>
      <c r="G26" s="58" t="s">
        <v>22</v>
      </c>
      <c r="H26" s="63">
        <f>SUM(H5:H25)</f>
        <v>159986</v>
      </c>
    </row>
    <row r="27" spans="2:8" x14ac:dyDescent="0.25">
      <c r="C27" s="17"/>
    </row>
    <row r="28" spans="2:8" x14ac:dyDescent="0.25">
      <c r="C28" s="17"/>
    </row>
    <row r="29" spans="2:8" x14ac:dyDescent="0.25">
      <c r="C29" s="17"/>
    </row>
  </sheetData>
  <mergeCells count="6">
    <mergeCell ref="I2:J2"/>
    <mergeCell ref="B2:G2"/>
    <mergeCell ref="B5:B10"/>
    <mergeCell ref="B11:B14"/>
    <mergeCell ref="B15:B19"/>
    <mergeCell ref="B20:B25"/>
  </mergeCells>
  <phoneticPr fontId="1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zoomScale="130" zoomScaleNormal="130" workbookViewId="0">
      <selection activeCell="B1" sqref="B1:F2"/>
    </sheetView>
  </sheetViews>
  <sheetFormatPr baseColWidth="10" defaultRowHeight="15" x14ac:dyDescent="0.25"/>
  <cols>
    <col min="2" max="2" width="21.42578125" customWidth="1"/>
    <col min="3" max="3" width="12.42578125" bestFit="1" customWidth="1"/>
    <col min="8" max="8" width="13.28515625" bestFit="1" customWidth="1"/>
    <col min="9" max="9" width="24.85546875" bestFit="1" customWidth="1"/>
  </cols>
  <sheetData>
    <row r="1" spans="2:9" x14ac:dyDescent="0.25">
      <c r="B1" s="25" t="s">
        <v>92</v>
      </c>
      <c r="C1" s="26"/>
      <c r="D1" s="26"/>
      <c r="E1" s="26"/>
      <c r="F1" s="26"/>
    </row>
    <row r="2" spans="2:9" ht="15.75" x14ac:dyDescent="0.25">
      <c r="B2" s="27"/>
      <c r="C2" s="27"/>
      <c r="D2" s="27"/>
      <c r="E2" s="27"/>
      <c r="F2" s="27"/>
      <c r="H2" s="21" t="s">
        <v>24</v>
      </c>
      <c r="I2" s="8">
        <v>166.66666599999999</v>
      </c>
    </row>
    <row r="3" spans="2:9" x14ac:dyDescent="0.25">
      <c r="B3" s="24" t="s">
        <v>23</v>
      </c>
      <c r="C3" s="24"/>
      <c r="D3" s="24"/>
      <c r="E3" s="24"/>
      <c r="F3" s="24"/>
    </row>
    <row r="4" spans="2:9" x14ac:dyDescent="0.25">
      <c r="B4" s="6" t="s">
        <v>21</v>
      </c>
      <c r="C4" s="6">
        <v>1</v>
      </c>
      <c r="D4" s="6">
        <v>2</v>
      </c>
      <c r="E4" s="6">
        <v>3</v>
      </c>
      <c r="F4" s="6">
        <v>4</v>
      </c>
    </row>
    <row r="5" spans="2:9" ht="15.75" x14ac:dyDescent="0.25">
      <c r="B5" s="9" t="s">
        <v>6</v>
      </c>
      <c r="C5" s="3">
        <f>Estimación!J8</f>
        <v>960</v>
      </c>
      <c r="D5" s="3">
        <f>C5/2</f>
        <v>480</v>
      </c>
      <c r="E5" s="3">
        <f>C5/3</f>
        <v>320</v>
      </c>
      <c r="F5" s="3">
        <f>C5/4</f>
        <v>240</v>
      </c>
      <c r="H5" s="14"/>
    </row>
    <row r="6" spans="2:9" x14ac:dyDescent="0.25">
      <c r="B6" s="9" t="s">
        <v>11</v>
      </c>
      <c r="C6" s="3">
        <f>C5/6</f>
        <v>160</v>
      </c>
      <c r="D6" s="3">
        <f t="shared" ref="D6:F6" si="0">D5/6</f>
        <v>80</v>
      </c>
      <c r="E6" s="3">
        <f t="shared" si="0"/>
        <v>53.333333333333336</v>
      </c>
      <c r="F6" s="3">
        <f t="shared" si="0"/>
        <v>40</v>
      </c>
    </row>
    <row r="7" spans="2:9" x14ac:dyDescent="0.25">
      <c r="B7" s="9" t="s">
        <v>12</v>
      </c>
      <c r="C7" s="3">
        <f>Estimación!K17</f>
        <v>32</v>
      </c>
      <c r="D7" s="3">
        <f>Estimación!L17</f>
        <v>16</v>
      </c>
      <c r="E7" s="3">
        <f>Estimación!M17</f>
        <v>10.666666666666666</v>
      </c>
      <c r="F7" s="3">
        <f>Estimación!N17</f>
        <v>8</v>
      </c>
    </row>
    <row r="8" spans="2:9" x14ac:dyDescent="0.25">
      <c r="B8" s="9" t="s">
        <v>13</v>
      </c>
      <c r="C8" s="3">
        <f>Estimación!K18</f>
        <v>8</v>
      </c>
      <c r="D8" s="3">
        <f>Estimación!L18</f>
        <v>4</v>
      </c>
      <c r="E8" s="3">
        <f>Estimación!M18</f>
        <v>2.6666666666666665</v>
      </c>
      <c r="F8" s="3">
        <f>Estimación!N18</f>
        <v>2</v>
      </c>
      <c r="H8" s="15"/>
    </row>
    <row r="9" spans="2:9" x14ac:dyDescent="0.25">
      <c r="B9" s="5" t="s">
        <v>22</v>
      </c>
      <c r="C9" s="10">
        <f>C5*$I$2</f>
        <v>159999.99935999999</v>
      </c>
      <c r="D9" s="10">
        <f t="shared" ref="D9:F9" si="1">D5*$I$2</f>
        <v>79999.999679999994</v>
      </c>
      <c r="E9" s="10">
        <f t="shared" si="1"/>
        <v>53333.333119999996</v>
      </c>
      <c r="F9" s="10">
        <f t="shared" si="1"/>
        <v>39999.999839999997</v>
      </c>
      <c r="H9" s="16"/>
    </row>
    <row r="11" spans="2:9" x14ac:dyDescent="0.25">
      <c r="B11" s="24" t="s">
        <v>26</v>
      </c>
      <c r="C11" s="24"/>
      <c r="D11" s="24"/>
      <c r="E11" s="24"/>
      <c r="F11" s="24"/>
    </row>
    <row r="12" spans="2:9" x14ac:dyDescent="0.25">
      <c r="B12" s="6" t="s">
        <v>25</v>
      </c>
      <c r="C12" s="6">
        <v>1</v>
      </c>
      <c r="D12" s="6">
        <v>2</v>
      </c>
      <c r="E12" s="6">
        <v>3</v>
      </c>
      <c r="F12" s="6">
        <v>4</v>
      </c>
    </row>
    <row r="13" spans="2:9" x14ac:dyDescent="0.25">
      <c r="B13" s="9" t="s">
        <v>27</v>
      </c>
      <c r="C13" s="11">
        <f>(C9*50)/100</f>
        <v>79999.999679999994</v>
      </c>
      <c r="D13" s="11">
        <f>C13/2</f>
        <v>39999.999839999997</v>
      </c>
      <c r="E13" s="11">
        <f>C13/3</f>
        <v>26666.666559999998</v>
      </c>
      <c r="F13" s="11">
        <f>C13/4</f>
        <v>19999.999919999998</v>
      </c>
    </row>
    <row r="14" spans="2:9" x14ac:dyDescent="0.25">
      <c r="B14" s="9" t="s">
        <v>28</v>
      </c>
      <c r="C14" s="11">
        <f>(C9*30)/100</f>
        <v>47999.999808</v>
      </c>
      <c r="D14" s="11">
        <f t="shared" ref="D14:D16" si="2">C14/2</f>
        <v>23999.999904</v>
      </c>
      <c r="E14" s="11">
        <f t="shared" ref="E14:E16" si="3">C14/3</f>
        <v>15999.999936</v>
      </c>
      <c r="F14" s="11">
        <f t="shared" ref="F14:F16" si="4">C14/4</f>
        <v>11999.999952</v>
      </c>
    </row>
    <row r="15" spans="2:9" x14ac:dyDescent="0.25">
      <c r="B15" s="9" t="s">
        <v>29</v>
      </c>
      <c r="C15" s="11">
        <f>(C9*10)/100</f>
        <v>15999.999936</v>
      </c>
      <c r="D15" s="11">
        <f t="shared" si="2"/>
        <v>7999.9999680000001</v>
      </c>
      <c r="E15" s="11">
        <f t="shared" si="3"/>
        <v>5333.3333119999998</v>
      </c>
      <c r="F15" s="11">
        <f t="shared" si="4"/>
        <v>3999.999984</v>
      </c>
    </row>
    <row r="16" spans="2:9" x14ac:dyDescent="0.25">
      <c r="B16" s="9" t="s">
        <v>30</v>
      </c>
      <c r="C16" s="11">
        <f>(C9*10)/100</f>
        <v>15999.999936</v>
      </c>
      <c r="D16" s="11">
        <f t="shared" si="2"/>
        <v>7999.9999680000001</v>
      </c>
      <c r="E16" s="11">
        <f t="shared" si="3"/>
        <v>5333.3333119999998</v>
      </c>
      <c r="F16" s="11">
        <f t="shared" si="4"/>
        <v>3999.999984</v>
      </c>
    </row>
    <row r="17" spans="2:6" x14ac:dyDescent="0.25">
      <c r="B17" s="5" t="s">
        <v>22</v>
      </c>
      <c r="C17" s="10">
        <f>SUM(C13:C16)</f>
        <v>159999.99936000002</v>
      </c>
      <c r="D17" s="10">
        <f t="shared" ref="D17:F17" si="5">SUM(D13:D16)</f>
        <v>79999.999680000008</v>
      </c>
      <c r="E17" s="10">
        <f t="shared" si="5"/>
        <v>53333.333120000003</v>
      </c>
      <c r="F17" s="10">
        <f t="shared" si="5"/>
        <v>39999.999840000004</v>
      </c>
    </row>
  </sheetData>
  <mergeCells count="3">
    <mergeCell ref="B3:F3"/>
    <mergeCell ref="B11:F11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Estimación</vt:lpstr>
      <vt:lpstr>Rol Por Actividad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Gomez</dc:creator>
  <cp:lastModifiedBy>Sarahi Gomez</cp:lastModifiedBy>
  <dcterms:created xsi:type="dcterms:W3CDTF">2021-11-08T21:40:05Z</dcterms:created>
  <dcterms:modified xsi:type="dcterms:W3CDTF">2024-10-21T16:56:20Z</dcterms:modified>
</cp:coreProperties>
</file>