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541" firstSheet="1" activeTab="2"/>
  </bookViews>
  <sheets>
    <sheet name="Parts" sheetId="1" r:id="rId1"/>
    <sheet name="00 Slip Joint (AHU &amp; Cold Room)" sheetId="2" r:id="rId2"/>
    <sheet name="01 Slip Joint (Clean Room)" sheetId="3" r:id="rId3"/>
    <sheet name="02 Standard AHU" sheetId="18" r:id="rId4"/>
    <sheet name="03 Slip Joint (Rockwool)" sheetId="5" r:id="rId5"/>
    <sheet name="04 Fire Joint (Rockwool)" sheetId="6" r:id="rId6"/>
    <sheet name="05 Non-Progressive (Rockwool)" sheetId="7" r:id="rId7"/>
    <sheet name="06 Foam Slab" sheetId="8" r:id="rId8"/>
    <sheet name="07 Single door (Flat type)" sheetId="9" r:id="rId9"/>
    <sheet name="08 Double Door (Flat type) UnSe" sheetId="10" r:id="rId10"/>
    <sheet name="09 Double Door (Flat type) Seq" sheetId="11" r:id="rId11"/>
    <sheet name="10 Single Sliding Door" sheetId="12" r:id="rId12"/>
    <sheet name="11 Swing Door (Cold)" sheetId="13" r:id="rId13"/>
    <sheet name="12 Sliding Door (Cold)" sheetId="14" r:id="rId14"/>
    <sheet name="13 Window" sheetId="20" r:id="rId15"/>
    <sheet name="14 Sinko AB" sheetId="19" r:id="rId16"/>
    <sheet name="Sheet1" sheetId="17" r:id="rId17"/>
  </sheets>
  <externalReferences>
    <externalReference r:id="rId18"/>
  </externalReferences>
  <definedNames>
    <definedName name="_xlnm._FilterDatabase" localSheetId="1" hidden="1">'00 Slip Joint (AHU &amp; Cold Room)'!$A$1:$R$141</definedName>
    <definedName name="_xlnm._FilterDatabase" localSheetId="2" hidden="1">'01 Slip Joint (Clean Room)'!$A$1:$R$212</definedName>
    <definedName name="_xlnm._FilterDatabase" localSheetId="4" hidden="1">'03 Slip Joint (Rockwool)'!$C$2:$R$38</definedName>
    <definedName name="_xlnm._FilterDatabase" localSheetId="15" hidden="1">'14 Sinko AB'!$A$2:$Q$178</definedName>
    <definedName name="_xlnm._FilterDatabase" localSheetId="0" hidden="1">Parts!$A$1:$D$806</definedName>
  </definedNames>
  <calcPr calcId="145621"/>
</workbook>
</file>

<file path=xl/calcChain.xml><?xml version="1.0" encoding="utf-8"?>
<calcChain xmlns="http://schemas.openxmlformats.org/spreadsheetml/2006/main">
  <c r="C194" i="3" l="1"/>
  <c r="P194" i="3"/>
  <c r="Q194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P151" i="3"/>
  <c r="P152" i="3"/>
  <c r="P153" i="3"/>
  <c r="P154" i="3"/>
  <c r="P155" i="3"/>
  <c r="P156" i="3"/>
  <c r="P157" i="3"/>
  <c r="P158" i="3"/>
  <c r="P150" i="3"/>
  <c r="P149" i="3"/>
  <c r="P148" i="3"/>
  <c r="P147" i="3"/>
  <c r="C151" i="3"/>
  <c r="C152" i="3"/>
  <c r="C153" i="3"/>
  <c r="C154" i="3"/>
  <c r="C155" i="3"/>
  <c r="C156" i="3"/>
  <c r="C157" i="3"/>
  <c r="C158" i="3"/>
  <c r="C148" i="3"/>
  <c r="C149" i="3"/>
  <c r="C150" i="3"/>
  <c r="C147" i="3"/>
  <c r="P7" i="8" l="1"/>
  <c r="P3" i="8"/>
  <c r="P4" i="8"/>
  <c r="P5" i="8"/>
  <c r="P6" i="8"/>
  <c r="P196" i="3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C331" i="9" l="1"/>
  <c r="C2" i="17" l="1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1" i="17"/>
  <c r="D62" i="17" l="1"/>
  <c r="Q324" i="9"/>
  <c r="P324" i="9"/>
  <c r="C324" i="9"/>
  <c r="Q309" i="9"/>
  <c r="C309" i="9"/>
  <c r="Q302" i="9"/>
  <c r="P302" i="9"/>
  <c r="C302" i="9"/>
  <c r="Q295" i="9"/>
  <c r="C295" i="9"/>
  <c r="Q269" i="9" l="1"/>
  <c r="P269" i="9"/>
  <c r="C269" i="9"/>
  <c r="C263" i="9"/>
  <c r="P263" i="9"/>
  <c r="Q263" i="9"/>
  <c r="C264" i="9"/>
  <c r="P264" i="9"/>
  <c r="Q264" i="9"/>
  <c r="C265" i="9"/>
  <c r="P265" i="9"/>
  <c r="Q265" i="9"/>
  <c r="C266" i="9"/>
  <c r="P266" i="9"/>
  <c r="Q266" i="9"/>
  <c r="C3" i="20" l="1"/>
  <c r="K3" i="20"/>
  <c r="L3" i="20"/>
  <c r="C4" i="20"/>
  <c r="K4" i="20"/>
  <c r="L4" i="20"/>
  <c r="C5" i="20"/>
  <c r="K5" i="20"/>
  <c r="L5" i="20"/>
  <c r="C6" i="20"/>
  <c r="K6" i="20"/>
  <c r="L6" i="20"/>
  <c r="C7" i="20"/>
  <c r="K7" i="20"/>
  <c r="L7" i="20"/>
  <c r="C8" i="20"/>
  <c r="K8" i="20"/>
  <c r="L8" i="20"/>
  <c r="C9" i="20"/>
  <c r="K9" i="20"/>
  <c r="L9" i="20"/>
  <c r="C10" i="20"/>
  <c r="K10" i="20"/>
  <c r="L10" i="20"/>
  <c r="C11" i="20"/>
  <c r="K11" i="20"/>
  <c r="L11" i="20"/>
  <c r="C12" i="20"/>
  <c r="K12" i="20"/>
  <c r="L12" i="20"/>
  <c r="C13" i="20"/>
  <c r="K13" i="20"/>
  <c r="L13" i="20"/>
  <c r="Q392" i="19" l="1"/>
  <c r="P392" i="19"/>
  <c r="C392" i="19"/>
  <c r="Q391" i="19"/>
  <c r="P391" i="19"/>
  <c r="C391" i="19"/>
  <c r="Q390" i="19"/>
  <c r="P390" i="19"/>
  <c r="C390" i="19"/>
  <c r="Q389" i="19"/>
  <c r="P389" i="19"/>
  <c r="C389" i="19"/>
  <c r="Q388" i="19"/>
  <c r="P388" i="19"/>
  <c r="C388" i="19"/>
  <c r="Q387" i="19"/>
  <c r="P387" i="19"/>
  <c r="C387" i="19"/>
  <c r="Q386" i="19"/>
  <c r="P386" i="19"/>
  <c r="C386" i="19"/>
  <c r="Q385" i="19"/>
  <c r="P385" i="19"/>
  <c r="C385" i="19"/>
  <c r="Q384" i="19"/>
  <c r="P384" i="19"/>
  <c r="C384" i="19"/>
  <c r="Q383" i="19"/>
  <c r="P383" i="19"/>
  <c r="C383" i="19"/>
  <c r="Q382" i="19"/>
  <c r="P382" i="19"/>
  <c r="C382" i="19"/>
  <c r="Q381" i="19"/>
  <c r="P381" i="19"/>
  <c r="C381" i="19"/>
  <c r="Q380" i="19"/>
  <c r="P380" i="19"/>
  <c r="C380" i="19"/>
  <c r="Q379" i="19"/>
  <c r="P379" i="19"/>
  <c r="C379" i="19"/>
  <c r="Q378" i="19"/>
  <c r="P378" i="19"/>
  <c r="C378" i="19"/>
  <c r="Q377" i="19"/>
  <c r="P377" i="19"/>
  <c r="C377" i="19"/>
  <c r="Q376" i="19"/>
  <c r="P376" i="19"/>
  <c r="C376" i="19"/>
  <c r="Q375" i="19"/>
  <c r="P375" i="19"/>
  <c r="C375" i="19"/>
  <c r="Q374" i="19"/>
  <c r="P374" i="19"/>
  <c r="C374" i="19"/>
  <c r="Q373" i="19"/>
  <c r="P373" i="19"/>
  <c r="C373" i="19"/>
  <c r="Q372" i="19"/>
  <c r="P372" i="19"/>
  <c r="C372" i="19"/>
  <c r="Q371" i="19"/>
  <c r="P371" i="19"/>
  <c r="C371" i="19"/>
  <c r="Q370" i="19"/>
  <c r="P370" i="19"/>
  <c r="C370" i="19"/>
  <c r="Q369" i="19"/>
  <c r="P369" i="19"/>
  <c r="C369" i="19"/>
  <c r="Q368" i="19"/>
  <c r="P368" i="19"/>
  <c r="C368" i="19"/>
  <c r="Q367" i="19"/>
  <c r="P367" i="19"/>
  <c r="C367" i="19"/>
  <c r="Q366" i="19"/>
  <c r="P366" i="19"/>
  <c r="C366" i="19"/>
  <c r="Q365" i="19"/>
  <c r="P365" i="19"/>
  <c r="C365" i="19"/>
  <c r="Q364" i="19"/>
  <c r="P364" i="19"/>
  <c r="C364" i="19"/>
  <c r="Q363" i="19"/>
  <c r="P363" i="19"/>
  <c r="C363" i="19"/>
  <c r="Q362" i="19"/>
  <c r="P362" i="19"/>
  <c r="C362" i="19"/>
  <c r="Q361" i="19"/>
  <c r="P361" i="19"/>
  <c r="C361" i="19"/>
  <c r="Q360" i="19"/>
  <c r="P360" i="19"/>
  <c r="C360" i="19"/>
  <c r="Q359" i="19"/>
  <c r="P359" i="19"/>
  <c r="C359" i="19"/>
  <c r="Q358" i="19"/>
  <c r="P358" i="19"/>
  <c r="C358" i="19"/>
  <c r="Q357" i="19"/>
  <c r="P357" i="19"/>
  <c r="C357" i="19"/>
  <c r="Q356" i="19"/>
  <c r="P356" i="19"/>
  <c r="C356" i="19"/>
  <c r="Q355" i="19"/>
  <c r="P355" i="19"/>
  <c r="C355" i="19"/>
  <c r="Q354" i="19"/>
  <c r="P354" i="19"/>
  <c r="C354" i="19"/>
  <c r="Q353" i="19"/>
  <c r="P353" i="19"/>
  <c r="C353" i="19"/>
  <c r="Q352" i="19"/>
  <c r="P352" i="19"/>
  <c r="C352" i="19"/>
  <c r="Q351" i="19"/>
  <c r="P351" i="19"/>
  <c r="C351" i="19"/>
  <c r="Q350" i="19"/>
  <c r="P350" i="19"/>
  <c r="C350" i="19"/>
  <c r="Q349" i="19"/>
  <c r="P349" i="19"/>
  <c r="C349" i="19"/>
  <c r="Q348" i="19"/>
  <c r="P348" i="19"/>
  <c r="C348" i="19"/>
  <c r="Q347" i="19"/>
  <c r="P347" i="19"/>
  <c r="C347" i="19"/>
  <c r="Q346" i="19"/>
  <c r="P346" i="19"/>
  <c r="C346" i="19"/>
  <c r="Q345" i="19"/>
  <c r="P345" i="19"/>
  <c r="C345" i="19"/>
  <c r="Q344" i="19"/>
  <c r="P344" i="19"/>
  <c r="C344" i="19"/>
  <c r="Q343" i="19"/>
  <c r="P343" i="19"/>
  <c r="C343" i="19"/>
  <c r="Q342" i="19"/>
  <c r="P342" i="19"/>
  <c r="C342" i="19"/>
  <c r="Q341" i="19"/>
  <c r="P341" i="19"/>
  <c r="C341" i="19"/>
  <c r="Q340" i="19"/>
  <c r="P340" i="19"/>
  <c r="C340" i="19"/>
  <c r="Q339" i="19"/>
  <c r="P339" i="19"/>
  <c r="C339" i="19"/>
  <c r="Q338" i="19"/>
  <c r="P338" i="19"/>
  <c r="C338" i="19"/>
  <c r="Q337" i="19"/>
  <c r="P337" i="19"/>
  <c r="C337" i="19"/>
  <c r="Q336" i="19"/>
  <c r="P336" i="19"/>
  <c r="C336" i="19"/>
  <c r="Q335" i="19"/>
  <c r="P335" i="19"/>
  <c r="C335" i="19"/>
  <c r="Q334" i="19"/>
  <c r="P334" i="19"/>
  <c r="C334" i="19"/>
  <c r="Q333" i="19"/>
  <c r="P333" i="19"/>
  <c r="C333" i="19"/>
  <c r="Q332" i="19"/>
  <c r="P332" i="19"/>
  <c r="C332" i="19"/>
  <c r="Q331" i="19"/>
  <c r="P331" i="19"/>
  <c r="C331" i="19"/>
  <c r="Q330" i="19"/>
  <c r="P330" i="19"/>
  <c r="C330" i="19"/>
  <c r="Q329" i="19"/>
  <c r="P329" i="19"/>
  <c r="C329" i="19"/>
  <c r="Q328" i="19"/>
  <c r="P328" i="19"/>
  <c r="C328" i="19"/>
  <c r="Q327" i="19"/>
  <c r="P327" i="19"/>
  <c r="C327" i="19"/>
  <c r="Q326" i="19"/>
  <c r="P326" i="19"/>
  <c r="C326" i="19"/>
  <c r="Q325" i="19"/>
  <c r="P325" i="19"/>
  <c r="C325" i="19"/>
  <c r="Q324" i="19"/>
  <c r="P324" i="19"/>
  <c r="C324" i="19"/>
  <c r="Q323" i="19"/>
  <c r="P323" i="19"/>
  <c r="C323" i="19"/>
  <c r="Q322" i="19"/>
  <c r="P322" i="19"/>
  <c r="C322" i="19"/>
  <c r="Q321" i="19"/>
  <c r="P321" i="19"/>
  <c r="C321" i="19"/>
  <c r="Q320" i="19"/>
  <c r="P320" i="19"/>
  <c r="C320" i="19"/>
  <c r="Q319" i="19"/>
  <c r="P319" i="19"/>
  <c r="C319" i="19"/>
  <c r="Q318" i="19"/>
  <c r="P318" i="19"/>
  <c r="C318" i="19"/>
  <c r="Q317" i="19"/>
  <c r="P317" i="19"/>
  <c r="C317" i="19"/>
  <c r="Q316" i="19"/>
  <c r="P316" i="19"/>
  <c r="C316" i="19"/>
  <c r="Q315" i="19"/>
  <c r="P315" i="19"/>
  <c r="C315" i="19"/>
  <c r="Q314" i="19"/>
  <c r="P314" i="19"/>
  <c r="C314" i="19"/>
  <c r="Q313" i="19"/>
  <c r="P313" i="19"/>
  <c r="C313" i="19"/>
  <c r="Q312" i="19"/>
  <c r="P312" i="19"/>
  <c r="C312" i="19"/>
  <c r="Q311" i="19"/>
  <c r="P311" i="19"/>
  <c r="C311" i="19"/>
  <c r="Q310" i="19"/>
  <c r="P310" i="19"/>
  <c r="C310" i="19"/>
  <c r="Q309" i="19"/>
  <c r="P309" i="19"/>
  <c r="C309" i="19"/>
  <c r="Q308" i="19"/>
  <c r="P308" i="19"/>
  <c r="C308" i="19"/>
  <c r="Q307" i="19"/>
  <c r="P307" i="19"/>
  <c r="C307" i="19"/>
  <c r="Q306" i="19"/>
  <c r="P306" i="19"/>
  <c r="C306" i="19"/>
  <c r="Q305" i="19"/>
  <c r="P305" i="19"/>
  <c r="C305" i="19"/>
  <c r="Q304" i="19"/>
  <c r="P304" i="19"/>
  <c r="C304" i="19"/>
  <c r="Q303" i="19"/>
  <c r="P303" i="19"/>
  <c r="C303" i="19"/>
  <c r="Q302" i="19"/>
  <c r="P302" i="19"/>
  <c r="C302" i="19"/>
  <c r="Q301" i="19"/>
  <c r="P301" i="19"/>
  <c r="C301" i="19"/>
  <c r="Q300" i="19"/>
  <c r="P300" i="19"/>
  <c r="C300" i="19"/>
  <c r="Q299" i="19"/>
  <c r="P299" i="19"/>
  <c r="C299" i="19"/>
  <c r="Q298" i="19"/>
  <c r="P298" i="19"/>
  <c r="C298" i="19"/>
  <c r="Q297" i="19"/>
  <c r="P297" i="19"/>
  <c r="C297" i="19"/>
  <c r="Q296" i="19"/>
  <c r="P296" i="19"/>
  <c r="C296" i="19"/>
  <c r="Q295" i="19"/>
  <c r="P295" i="19"/>
  <c r="C295" i="19"/>
  <c r="Q294" i="19"/>
  <c r="P294" i="19"/>
  <c r="C294" i="19"/>
  <c r="Q293" i="19"/>
  <c r="P293" i="19"/>
  <c r="C293" i="19"/>
  <c r="Q292" i="19"/>
  <c r="P292" i="19"/>
  <c r="C292" i="19"/>
  <c r="Q291" i="19"/>
  <c r="P291" i="19"/>
  <c r="C291" i="19"/>
  <c r="Q290" i="19"/>
  <c r="P290" i="19"/>
  <c r="C290" i="19"/>
  <c r="Q289" i="19"/>
  <c r="P289" i="19"/>
  <c r="C289" i="19"/>
  <c r="Q288" i="19"/>
  <c r="P288" i="19"/>
  <c r="C288" i="19"/>
  <c r="Q287" i="19"/>
  <c r="P287" i="19"/>
  <c r="C287" i="19"/>
  <c r="Q286" i="19"/>
  <c r="P286" i="19"/>
  <c r="C286" i="19"/>
  <c r="Q285" i="19"/>
  <c r="P285" i="19"/>
  <c r="C285" i="19"/>
  <c r="Q284" i="19"/>
  <c r="P284" i="19"/>
  <c r="C284" i="19"/>
  <c r="Q283" i="19"/>
  <c r="P283" i="19"/>
  <c r="C283" i="19"/>
  <c r="Q282" i="19"/>
  <c r="P282" i="19"/>
  <c r="C282" i="19"/>
  <c r="Q281" i="19"/>
  <c r="P281" i="19"/>
  <c r="C281" i="19"/>
  <c r="Q280" i="19"/>
  <c r="P280" i="19"/>
  <c r="C280" i="19"/>
  <c r="Q279" i="19"/>
  <c r="P279" i="19"/>
  <c r="C279" i="19"/>
  <c r="Q278" i="19"/>
  <c r="P278" i="19"/>
  <c r="C278" i="19"/>
  <c r="Q277" i="19"/>
  <c r="P277" i="19"/>
  <c r="C277" i="19"/>
  <c r="Q276" i="19"/>
  <c r="P276" i="19"/>
  <c r="C276" i="19"/>
  <c r="Q275" i="19"/>
  <c r="P275" i="19"/>
  <c r="C275" i="19"/>
  <c r="Q274" i="19"/>
  <c r="P274" i="19"/>
  <c r="C274" i="19"/>
  <c r="Q273" i="19"/>
  <c r="P273" i="19"/>
  <c r="C273" i="19"/>
  <c r="Q272" i="19"/>
  <c r="P272" i="19"/>
  <c r="C272" i="19"/>
  <c r="Q271" i="19"/>
  <c r="P271" i="19"/>
  <c r="C271" i="19"/>
  <c r="Q270" i="19"/>
  <c r="P270" i="19"/>
  <c r="C270" i="19"/>
  <c r="Q269" i="19"/>
  <c r="P269" i="19"/>
  <c r="C269" i="19"/>
  <c r="Q268" i="19"/>
  <c r="P268" i="19"/>
  <c r="C268" i="19"/>
  <c r="Q267" i="19"/>
  <c r="P267" i="19"/>
  <c r="C267" i="19"/>
  <c r="Q266" i="19"/>
  <c r="P266" i="19"/>
  <c r="C266" i="19"/>
  <c r="Q265" i="19"/>
  <c r="P265" i="19"/>
  <c r="C265" i="19"/>
  <c r="Q264" i="19"/>
  <c r="P264" i="19"/>
  <c r="C264" i="19"/>
  <c r="Q263" i="19"/>
  <c r="P263" i="19"/>
  <c r="C263" i="19"/>
  <c r="Q262" i="19"/>
  <c r="P262" i="19"/>
  <c r="C262" i="19"/>
  <c r="Q261" i="19"/>
  <c r="P261" i="19"/>
  <c r="C261" i="19"/>
  <c r="Q260" i="19"/>
  <c r="P260" i="19"/>
  <c r="C260" i="19"/>
  <c r="Q259" i="19"/>
  <c r="P259" i="19"/>
  <c r="C259" i="19"/>
  <c r="Q258" i="19"/>
  <c r="P258" i="19"/>
  <c r="C258" i="19"/>
  <c r="Q257" i="19"/>
  <c r="P257" i="19"/>
  <c r="C257" i="19"/>
  <c r="Q256" i="19"/>
  <c r="P256" i="19"/>
  <c r="C256" i="19"/>
  <c r="Q255" i="19"/>
  <c r="P255" i="19"/>
  <c r="C255" i="19"/>
  <c r="Q254" i="19"/>
  <c r="P254" i="19"/>
  <c r="C254" i="19"/>
  <c r="Q253" i="19"/>
  <c r="P253" i="19"/>
  <c r="C253" i="19"/>
  <c r="Q252" i="19"/>
  <c r="P252" i="19"/>
  <c r="C252" i="19"/>
  <c r="Q251" i="19"/>
  <c r="P251" i="19"/>
  <c r="C251" i="19"/>
  <c r="Q250" i="19"/>
  <c r="P250" i="19"/>
  <c r="C250" i="19"/>
  <c r="Q249" i="19"/>
  <c r="P249" i="19"/>
  <c r="C249" i="19"/>
  <c r="Q248" i="19"/>
  <c r="P248" i="19"/>
  <c r="C248" i="19"/>
  <c r="Q247" i="19"/>
  <c r="P247" i="19"/>
  <c r="C247" i="19"/>
  <c r="Q246" i="19"/>
  <c r="P246" i="19"/>
  <c r="C246" i="19"/>
  <c r="Q245" i="19"/>
  <c r="P245" i="19"/>
  <c r="C245" i="19"/>
  <c r="Q244" i="19"/>
  <c r="P244" i="19"/>
  <c r="C244" i="19"/>
  <c r="Q243" i="19"/>
  <c r="P243" i="19"/>
  <c r="C243" i="19"/>
  <c r="Q242" i="19"/>
  <c r="P242" i="19"/>
  <c r="C242" i="19"/>
  <c r="Q241" i="19"/>
  <c r="P241" i="19"/>
  <c r="C241" i="19"/>
  <c r="Q240" i="19"/>
  <c r="P240" i="19"/>
  <c r="C240" i="19"/>
  <c r="Q239" i="19"/>
  <c r="P239" i="19"/>
  <c r="C239" i="19"/>
  <c r="Q238" i="19"/>
  <c r="P238" i="19"/>
  <c r="C238" i="19"/>
  <c r="Q237" i="19"/>
  <c r="P237" i="19"/>
  <c r="C237" i="19"/>
  <c r="Q236" i="19"/>
  <c r="P236" i="19"/>
  <c r="C236" i="19"/>
  <c r="Q235" i="19"/>
  <c r="P235" i="19"/>
  <c r="C235" i="19"/>
  <c r="Q234" i="19"/>
  <c r="P234" i="19"/>
  <c r="C234" i="19"/>
  <c r="Q233" i="19"/>
  <c r="P233" i="19"/>
  <c r="C233" i="19"/>
  <c r="Q232" i="19"/>
  <c r="P232" i="19"/>
  <c r="C232" i="19"/>
  <c r="Q231" i="19"/>
  <c r="P231" i="19"/>
  <c r="C231" i="19"/>
  <c r="Q230" i="19"/>
  <c r="P230" i="19"/>
  <c r="C230" i="19"/>
  <c r="Q229" i="19"/>
  <c r="P229" i="19"/>
  <c r="C229" i="19"/>
  <c r="Q228" i="19"/>
  <c r="P228" i="19"/>
  <c r="C228" i="19"/>
  <c r="Q227" i="19"/>
  <c r="P227" i="19"/>
  <c r="C227" i="19"/>
  <c r="Q226" i="19"/>
  <c r="P226" i="19"/>
  <c r="C226" i="19"/>
  <c r="Q225" i="19"/>
  <c r="P225" i="19"/>
  <c r="C225" i="19"/>
  <c r="Q224" i="19"/>
  <c r="P224" i="19"/>
  <c r="C224" i="19"/>
  <c r="Q223" i="19"/>
  <c r="P223" i="19"/>
  <c r="C223" i="19"/>
  <c r="Q222" i="19"/>
  <c r="P222" i="19"/>
  <c r="C222" i="19"/>
  <c r="Q221" i="19"/>
  <c r="P221" i="19"/>
  <c r="C221" i="19"/>
  <c r="Q220" i="19"/>
  <c r="P220" i="19"/>
  <c r="C220" i="19"/>
  <c r="Q219" i="19"/>
  <c r="P219" i="19"/>
  <c r="C219" i="19"/>
  <c r="Q218" i="19"/>
  <c r="P218" i="19"/>
  <c r="C218" i="19"/>
  <c r="Q217" i="19"/>
  <c r="P217" i="19"/>
  <c r="C217" i="19"/>
  <c r="Q216" i="19"/>
  <c r="P216" i="19"/>
  <c r="C216" i="19"/>
  <c r="Q215" i="19"/>
  <c r="P215" i="19"/>
  <c r="C215" i="19"/>
  <c r="Q214" i="19"/>
  <c r="P214" i="19"/>
  <c r="C214" i="19"/>
  <c r="Q213" i="19"/>
  <c r="P213" i="19"/>
  <c r="C213" i="19"/>
  <c r="Q212" i="19"/>
  <c r="P212" i="19"/>
  <c r="C212" i="19"/>
  <c r="Q211" i="19"/>
  <c r="P211" i="19"/>
  <c r="C211" i="19"/>
  <c r="Q210" i="19"/>
  <c r="P210" i="19"/>
  <c r="C210" i="19"/>
  <c r="Q209" i="19"/>
  <c r="P209" i="19"/>
  <c r="C209" i="19"/>
  <c r="Q208" i="19"/>
  <c r="P208" i="19"/>
  <c r="C208" i="19"/>
  <c r="Q207" i="19"/>
  <c r="P207" i="19"/>
  <c r="C207" i="19"/>
  <c r="Q206" i="19"/>
  <c r="P206" i="19"/>
  <c r="C206" i="19"/>
  <c r="Q205" i="19"/>
  <c r="P205" i="19"/>
  <c r="C205" i="19"/>
  <c r="Q204" i="19"/>
  <c r="P204" i="19"/>
  <c r="C204" i="19"/>
  <c r="Q203" i="19"/>
  <c r="P203" i="19"/>
  <c r="C203" i="19"/>
  <c r="Q202" i="19"/>
  <c r="P202" i="19"/>
  <c r="C202" i="19"/>
  <c r="Q201" i="19"/>
  <c r="P201" i="19"/>
  <c r="C201" i="19"/>
  <c r="Q200" i="19"/>
  <c r="P200" i="19"/>
  <c r="C200" i="19"/>
  <c r="Q199" i="19"/>
  <c r="P199" i="19"/>
  <c r="C199" i="19"/>
  <c r="Q198" i="19"/>
  <c r="P198" i="19"/>
  <c r="C198" i="19"/>
  <c r="Q197" i="19"/>
  <c r="P197" i="19"/>
  <c r="C197" i="19"/>
  <c r="Q196" i="19"/>
  <c r="P196" i="19"/>
  <c r="C196" i="19"/>
  <c r="Q195" i="19"/>
  <c r="P195" i="19"/>
  <c r="C195" i="19"/>
  <c r="Q194" i="19"/>
  <c r="P194" i="19"/>
  <c r="C194" i="19"/>
  <c r="Q193" i="19"/>
  <c r="P193" i="19"/>
  <c r="C193" i="19"/>
  <c r="Q192" i="19"/>
  <c r="P192" i="19"/>
  <c r="C192" i="19"/>
  <c r="Q191" i="19"/>
  <c r="P191" i="19"/>
  <c r="C191" i="19"/>
  <c r="Q190" i="19"/>
  <c r="P190" i="19"/>
  <c r="C190" i="19"/>
  <c r="Q189" i="19"/>
  <c r="P189" i="19"/>
  <c r="C189" i="19"/>
  <c r="Q188" i="19"/>
  <c r="P188" i="19"/>
  <c r="C188" i="19"/>
  <c r="Q187" i="19"/>
  <c r="P187" i="19"/>
  <c r="C187" i="19"/>
  <c r="Q186" i="19"/>
  <c r="P186" i="19"/>
  <c r="C186" i="19"/>
  <c r="Q185" i="19"/>
  <c r="P185" i="19"/>
  <c r="C185" i="19"/>
  <c r="Q184" i="19"/>
  <c r="P184" i="19"/>
  <c r="C184" i="19"/>
  <c r="Q183" i="19"/>
  <c r="P183" i="19"/>
  <c r="C183" i="19"/>
  <c r="Q182" i="19"/>
  <c r="P182" i="19"/>
  <c r="C182" i="19"/>
  <c r="Q181" i="19"/>
  <c r="P181" i="19"/>
  <c r="C181" i="19"/>
  <c r="Q180" i="19"/>
  <c r="P180" i="19"/>
  <c r="C180" i="19"/>
  <c r="Q179" i="19"/>
  <c r="P179" i="19"/>
  <c r="C179" i="19"/>
  <c r="Q178" i="19"/>
  <c r="P178" i="19"/>
  <c r="C178" i="19"/>
  <c r="Q177" i="19"/>
  <c r="P177" i="19"/>
  <c r="C177" i="19"/>
  <c r="Q176" i="19"/>
  <c r="P176" i="19"/>
  <c r="C176" i="19"/>
  <c r="Q175" i="19"/>
  <c r="P175" i="19"/>
  <c r="C175" i="19"/>
  <c r="Q174" i="19"/>
  <c r="P174" i="19"/>
  <c r="C174" i="19"/>
  <c r="Q173" i="19"/>
  <c r="P173" i="19"/>
  <c r="C173" i="19"/>
  <c r="Q172" i="19"/>
  <c r="P172" i="19"/>
  <c r="C172" i="19"/>
  <c r="Q171" i="19"/>
  <c r="P171" i="19"/>
  <c r="C171" i="19"/>
  <c r="Q170" i="19"/>
  <c r="P170" i="19"/>
  <c r="C170" i="19"/>
  <c r="Q169" i="19"/>
  <c r="P169" i="19"/>
  <c r="C169" i="19"/>
  <c r="Q168" i="19"/>
  <c r="P168" i="19"/>
  <c r="C168" i="19"/>
  <c r="Q167" i="19"/>
  <c r="P167" i="19"/>
  <c r="C167" i="19"/>
  <c r="Q166" i="19"/>
  <c r="P166" i="19"/>
  <c r="K166" i="19"/>
  <c r="C166" i="19"/>
  <c r="Q165" i="19"/>
  <c r="P165" i="19"/>
  <c r="C165" i="19"/>
  <c r="Q164" i="19"/>
  <c r="P164" i="19"/>
  <c r="C164" i="19"/>
  <c r="Q163" i="19"/>
  <c r="P163" i="19"/>
  <c r="C163" i="19"/>
  <c r="Q162" i="19"/>
  <c r="P162" i="19"/>
  <c r="C162" i="19"/>
  <c r="Q161" i="19"/>
  <c r="P161" i="19"/>
  <c r="C161" i="19"/>
  <c r="Q160" i="19"/>
  <c r="P160" i="19"/>
  <c r="C160" i="19"/>
  <c r="Q159" i="19"/>
  <c r="P159" i="19"/>
  <c r="C159" i="19"/>
  <c r="Q158" i="19"/>
  <c r="P158" i="19"/>
  <c r="C158" i="19"/>
  <c r="Q157" i="19"/>
  <c r="P157" i="19"/>
  <c r="C157" i="19"/>
  <c r="Q156" i="19"/>
  <c r="P156" i="19"/>
  <c r="C156" i="19"/>
  <c r="Q155" i="19"/>
  <c r="P155" i="19"/>
  <c r="C155" i="19"/>
  <c r="Q154" i="19"/>
  <c r="P154" i="19"/>
  <c r="C154" i="19"/>
  <c r="Q153" i="19"/>
  <c r="P153" i="19"/>
  <c r="C153" i="19"/>
  <c r="Q152" i="19"/>
  <c r="P152" i="19"/>
  <c r="C152" i="19"/>
  <c r="Q151" i="19"/>
  <c r="P151" i="19"/>
  <c r="C151" i="19"/>
  <c r="Q150" i="19"/>
  <c r="P150" i="19"/>
  <c r="C150" i="19"/>
  <c r="Q149" i="19"/>
  <c r="P149" i="19"/>
  <c r="C149" i="19"/>
  <c r="Q148" i="19"/>
  <c r="P148" i="19"/>
  <c r="C148" i="19"/>
  <c r="Q147" i="19"/>
  <c r="P147" i="19"/>
  <c r="C147" i="19"/>
  <c r="Q146" i="19"/>
  <c r="P146" i="19"/>
  <c r="C146" i="19"/>
  <c r="Q145" i="19"/>
  <c r="P145" i="19"/>
  <c r="C145" i="19"/>
  <c r="Q144" i="19"/>
  <c r="P144" i="19"/>
  <c r="C144" i="19"/>
  <c r="Q143" i="19"/>
  <c r="P143" i="19"/>
  <c r="C143" i="19"/>
  <c r="Q142" i="19"/>
  <c r="P142" i="19"/>
  <c r="C142" i="19"/>
  <c r="Q141" i="19"/>
  <c r="P141" i="19"/>
  <c r="C141" i="19"/>
  <c r="Q140" i="19"/>
  <c r="P140" i="19"/>
  <c r="C140" i="19"/>
  <c r="Q139" i="19"/>
  <c r="P139" i="19"/>
  <c r="C139" i="19"/>
  <c r="Q138" i="19"/>
  <c r="P138" i="19"/>
  <c r="C138" i="19"/>
  <c r="Q137" i="19"/>
  <c r="P137" i="19"/>
  <c r="C137" i="19"/>
  <c r="Q136" i="19"/>
  <c r="P136" i="19"/>
  <c r="C136" i="19"/>
  <c r="Q135" i="19"/>
  <c r="P135" i="19"/>
  <c r="C135" i="19"/>
  <c r="Q134" i="19"/>
  <c r="P134" i="19"/>
  <c r="C134" i="19"/>
  <c r="Q133" i="19"/>
  <c r="P133" i="19"/>
  <c r="C133" i="19"/>
  <c r="Q132" i="19"/>
  <c r="P132" i="19"/>
  <c r="C132" i="19"/>
  <c r="Q131" i="19"/>
  <c r="P131" i="19"/>
  <c r="C131" i="19"/>
  <c r="Q130" i="19"/>
  <c r="P130" i="19"/>
  <c r="C130" i="19"/>
  <c r="Q129" i="19"/>
  <c r="P129" i="19"/>
  <c r="C129" i="19"/>
  <c r="Q128" i="19"/>
  <c r="P128" i="19"/>
  <c r="C128" i="19"/>
  <c r="Q127" i="19"/>
  <c r="P127" i="19"/>
  <c r="C127" i="19"/>
  <c r="Q126" i="19"/>
  <c r="P126" i="19"/>
  <c r="C126" i="19"/>
  <c r="Q125" i="19"/>
  <c r="P125" i="19"/>
  <c r="C125" i="19"/>
  <c r="Q124" i="19"/>
  <c r="P124" i="19"/>
  <c r="C124" i="19"/>
  <c r="Q123" i="19"/>
  <c r="P123" i="19"/>
  <c r="C123" i="19"/>
  <c r="Q122" i="19"/>
  <c r="P122" i="19"/>
  <c r="C122" i="19"/>
  <c r="Q121" i="19"/>
  <c r="P121" i="19"/>
  <c r="C121" i="19"/>
  <c r="Q120" i="19"/>
  <c r="P120" i="19"/>
  <c r="C120" i="19"/>
  <c r="Q119" i="19"/>
  <c r="P119" i="19"/>
  <c r="C119" i="19"/>
  <c r="Q118" i="19"/>
  <c r="P118" i="19"/>
  <c r="C118" i="19"/>
  <c r="Q117" i="19"/>
  <c r="P117" i="19"/>
  <c r="C117" i="19"/>
  <c r="Q116" i="19"/>
  <c r="P116" i="19"/>
  <c r="C116" i="19"/>
  <c r="Q115" i="19"/>
  <c r="P115" i="19"/>
  <c r="C115" i="19"/>
  <c r="Q114" i="19"/>
  <c r="P114" i="19"/>
  <c r="C114" i="19"/>
  <c r="Q113" i="19"/>
  <c r="P113" i="19"/>
  <c r="C113" i="19"/>
  <c r="Q112" i="19"/>
  <c r="P112" i="19"/>
  <c r="C112" i="19"/>
  <c r="Q111" i="19"/>
  <c r="P111" i="19"/>
  <c r="C111" i="19"/>
  <c r="Q110" i="19"/>
  <c r="P110" i="19"/>
  <c r="C110" i="19"/>
  <c r="Q109" i="19"/>
  <c r="P109" i="19"/>
  <c r="C109" i="19"/>
  <c r="Q108" i="19"/>
  <c r="P108" i="19"/>
  <c r="C108" i="19"/>
  <c r="Q107" i="19"/>
  <c r="P107" i="19"/>
  <c r="C107" i="19"/>
  <c r="Q106" i="19"/>
  <c r="P106" i="19"/>
  <c r="C106" i="19"/>
  <c r="Q105" i="19"/>
  <c r="P105" i="19"/>
  <c r="C105" i="19"/>
  <c r="Q104" i="19"/>
  <c r="P104" i="19"/>
  <c r="C104" i="19"/>
  <c r="Q103" i="19"/>
  <c r="P103" i="19"/>
  <c r="C103" i="19"/>
  <c r="Q102" i="19"/>
  <c r="P102" i="19"/>
  <c r="C102" i="19"/>
  <c r="Q101" i="19"/>
  <c r="P101" i="19"/>
  <c r="C101" i="19"/>
  <c r="Q100" i="19"/>
  <c r="P100" i="19"/>
  <c r="C100" i="19"/>
  <c r="Q99" i="19"/>
  <c r="P99" i="19"/>
  <c r="C99" i="19"/>
  <c r="Q98" i="19"/>
  <c r="P98" i="19"/>
  <c r="C98" i="19"/>
  <c r="Q97" i="19"/>
  <c r="P97" i="19"/>
  <c r="C97" i="19"/>
  <c r="Q96" i="19"/>
  <c r="P96" i="19"/>
  <c r="C96" i="19"/>
  <c r="Q95" i="19"/>
  <c r="P95" i="19"/>
  <c r="C95" i="19"/>
  <c r="Q94" i="19"/>
  <c r="P94" i="19"/>
  <c r="C94" i="19"/>
  <c r="Q93" i="19"/>
  <c r="P93" i="19"/>
  <c r="C93" i="19"/>
  <c r="Q92" i="19"/>
  <c r="P92" i="19"/>
  <c r="C92" i="19"/>
  <c r="Q91" i="19"/>
  <c r="P91" i="19"/>
  <c r="C91" i="19"/>
  <c r="Q90" i="19"/>
  <c r="P90" i="19"/>
  <c r="C90" i="19"/>
  <c r="Q89" i="19"/>
  <c r="P89" i="19"/>
  <c r="C89" i="19"/>
  <c r="Q88" i="19"/>
  <c r="P88" i="19"/>
  <c r="C88" i="19"/>
  <c r="Q87" i="19"/>
  <c r="P87" i="19"/>
  <c r="C87" i="19"/>
  <c r="Q86" i="19"/>
  <c r="P86" i="19"/>
  <c r="C86" i="19"/>
  <c r="Q85" i="19"/>
  <c r="P85" i="19"/>
  <c r="C85" i="19"/>
  <c r="Q84" i="19"/>
  <c r="P84" i="19"/>
  <c r="C84" i="19"/>
  <c r="Q83" i="19"/>
  <c r="P83" i="19"/>
  <c r="C83" i="19"/>
  <c r="Q82" i="19"/>
  <c r="P82" i="19"/>
  <c r="C82" i="19"/>
  <c r="Q81" i="19"/>
  <c r="P81" i="19"/>
  <c r="C81" i="19"/>
  <c r="Q80" i="19"/>
  <c r="P80" i="19"/>
  <c r="C80" i="19"/>
  <c r="Q79" i="19"/>
  <c r="P79" i="19"/>
  <c r="C79" i="19"/>
  <c r="Q78" i="19"/>
  <c r="P78" i="19"/>
  <c r="C78" i="19"/>
  <c r="Q77" i="19"/>
  <c r="P77" i="19"/>
  <c r="C77" i="19"/>
  <c r="Q76" i="19"/>
  <c r="P76" i="19"/>
  <c r="C76" i="19"/>
  <c r="Q75" i="19"/>
  <c r="P75" i="19"/>
  <c r="C75" i="19"/>
  <c r="Q74" i="19"/>
  <c r="P74" i="19"/>
  <c r="C74" i="19"/>
  <c r="Q73" i="19"/>
  <c r="P73" i="19"/>
  <c r="C73" i="19"/>
  <c r="Q72" i="19"/>
  <c r="P72" i="19"/>
  <c r="C72" i="19"/>
  <c r="Q71" i="19"/>
  <c r="P71" i="19"/>
  <c r="C71" i="19"/>
  <c r="Q70" i="19"/>
  <c r="P70" i="19"/>
  <c r="C70" i="19"/>
  <c r="Q69" i="19"/>
  <c r="P69" i="19"/>
  <c r="C69" i="19"/>
  <c r="Q68" i="19"/>
  <c r="P68" i="19"/>
  <c r="C68" i="19"/>
  <c r="Q67" i="19"/>
  <c r="P67" i="19"/>
  <c r="C67" i="19"/>
  <c r="Q66" i="19"/>
  <c r="P66" i="19"/>
  <c r="C66" i="19"/>
  <c r="Q65" i="19"/>
  <c r="P65" i="19"/>
  <c r="C65" i="19"/>
  <c r="Q64" i="19"/>
  <c r="P64" i="19"/>
  <c r="C64" i="19"/>
  <c r="Q63" i="19"/>
  <c r="P63" i="19"/>
  <c r="C63" i="19"/>
  <c r="Q62" i="19"/>
  <c r="P62" i="19"/>
  <c r="C62" i="19"/>
  <c r="Q61" i="19"/>
  <c r="P61" i="19"/>
  <c r="C61" i="19"/>
  <c r="Q60" i="19"/>
  <c r="P60" i="19"/>
  <c r="C60" i="19"/>
  <c r="Q59" i="19"/>
  <c r="P59" i="19"/>
  <c r="C59" i="19"/>
  <c r="Q58" i="19"/>
  <c r="P58" i="19"/>
  <c r="C58" i="19"/>
  <c r="Q57" i="19"/>
  <c r="P57" i="19"/>
  <c r="C57" i="19"/>
  <c r="Q56" i="19"/>
  <c r="P56" i="19"/>
  <c r="C56" i="19"/>
  <c r="Q55" i="19"/>
  <c r="P55" i="19"/>
  <c r="C55" i="19"/>
  <c r="Q54" i="19"/>
  <c r="P54" i="19"/>
  <c r="C54" i="19"/>
  <c r="Q53" i="19"/>
  <c r="P53" i="19"/>
  <c r="C53" i="19"/>
  <c r="Q52" i="19"/>
  <c r="P52" i="19"/>
  <c r="C52" i="19"/>
  <c r="Q51" i="19"/>
  <c r="P51" i="19"/>
  <c r="C51" i="19"/>
  <c r="Q50" i="19"/>
  <c r="P50" i="19"/>
  <c r="C50" i="19"/>
  <c r="Q49" i="19"/>
  <c r="P49" i="19"/>
  <c r="C49" i="19"/>
  <c r="Q48" i="19"/>
  <c r="P48" i="19"/>
  <c r="C48" i="19"/>
  <c r="Q47" i="19"/>
  <c r="P47" i="19"/>
  <c r="C47" i="19"/>
  <c r="Q46" i="19"/>
  <c r="P46" i="19"/>
  <c r="C46" i="19"/>
  <c r="Q45" i="19"/>
  <c r="P45" i="19"/>
  <c r="C45" i="19"/>
  <c r="Q44" i="19"/>
  <c r="P44" i="19"/>
  <c r="C44" i="19"/>
  <c r="Q43" i="19"/>
  <c r="P43" i="19"/>
  <c r="C43" i="19"/>
  <c r="Q42" i="19"/>
  <c r="P42" i="19"/>
  <c r="C42" i="19"/>
  <c r="Q41" i="19"/>
  <c r="P41" i="19"/>
  <c r="C41" i="19"/>
  <c r="Q40" i="19"/>
  <c r="P40" i="19"/>
  <c r="C40" i="19"/>
  <c r="Q39" i="19"/>
  <c r="P39" i="19"/>
  <c r="C39" i="19"/>
  <c r="Q38" i="19"/>
  <c r="P38" i="19"/>
  <c r="C38" i="19"/>
  <c r="Q37" i="19"/>
  <c r="P37" i="19"/>
  <c r="C37" i="19"/>
  <c r="Q36" i="19"/>
  <c r="P36" i="19"/>
  <c r="C36" i="19"/>
  <c r="Q35" i="19"/>
  <c r="P35" i="19"/>
  <c r="C35" i="19"/>
  <c r="Q34" i="19"/>
  <c r="P34" i="19"/>
  <c r="C34" i="19"/>
  <c r="Q33" i="19"/>
  <c r="P33" i="19"/>
  <c r="C33" i="19"/>
  <c r="Q32" i="19"/>
  <c r="P32" i="19"/>
  <c r="C32" i="19"/>
  <c r="Q31" i="19"/>
  <c r="P31" i="19"/>
  <c r="C31" i="19"/>
  <c r="Q30" i="19"/>
  <c r="P30" i="19"/>
  <c r="C30" i="19"/>
  <c r="Q29" i="19"/>
  <c r="P29" i="19"/>
  <c r="C29" i="19"/>
  <c r="Q28" i="19"/>
  <c r="P28" i="19"/>
  <c r="C28" i="19"/>
  <c r="Q27" i="19"/>
  <c r="P27" i="19"/>
  <c r="C27" i="19"/>
  <c r="Q26" i="19"/>
  <c r="P26" i="19"/>
  <c r="C26" i="19"/>
  <c r="Q25" i="19"/>
  <c r="P25" i="19"/>
  <c r="C25" i="19"/>
  <c r="Q24" i="19"/>
  <c r="P24" i="19"/>
  <c r="C24" i="19"/>
  <c r="Q23" i="19"/>
  <c r="P23" i="19"/>
  <c r="C23" i="19"/>
  <c r="Q22" i="19"/>
  <c r="P22" i="19"/>
  <c r="C22" i="19"/>
  <c r="Q21" i="19"/>
  <c r="P21" i="19"/>
  <c r="C21" i="19"/>
  <c r="Q20" i="19"/>
  <c r="P20" i="19"/>
  <c r="C20" i="19"/>
  <c r="Q19" i="19"/>
  <c r="P19" i="19"/>
  <c r="C19" i="19"/>
  <c r="Q18" i="19"/>
  <c r="P18" i="19"/>
  <c r="C18" i="19"/>
  <c r="Q17" i="19"/>
  <c r="P17" i="19"/>
  <c r="C17" i="19"/>
  <c r="Q16" i="19"/>
  <c r="P16" i="19"/>
  <c r="C16" i="19"/>
  <c r="Q15" i="19"/>
  <c r="P15" i="19"/>
  <c r="C15" i="19"/>
  <c r="Q14" i="19"/>
  <c r="P14" i="19"/>
  <c r="Q13" i="19"/>
  <c r="P13" i="19"/>
  <c r="Q12" i="19"/>
  <c r="P12" i="19"/>
  <c r="C12" i="19"/>
  <c r="Q11" i="19"/>
  <c r="P11" i="19"/>
  <c r="C11" i="19"/>
  <c r="Q10" i="19"/>
  <c r="P10" i="19"/>
  <c r="C10" i="19"/>
  <c r="Q9" i="19"/>
  <c r="P9" i="19"/>
  <c r="C9" i="19"/>
  <c r="Q8" i="19"/>
  <c r="P8" i="19"/>
  <c r="C8" i="19"/>
  <c r="Q7" i="19"/>
  <c r="P7" i="19"/>
  <c r="C7" i="19"/>
  <c r="Q6" i="19"/>
  <c r="P6" i="19"/>
  <c r="C6" i="19"/>
  <c r="Q5" i="19"/>
  <c r="P5" i="19"/>
  <c r="C5" i="19"/>
  <c r="Q4" i="19"/>
  <c r="P4" i="19"/>
  <c r="C4" i="19"/>
  <c r="Q3" i="19"/>
  <c r="P3" i="19"/>
  <c r="C3" i="19"/>
  <c r="Q56" i="18" l="1"/>
  <c r="P56" i="18"/>
  <c r="C56" i="18"/>
  <c r="Q55" i="18"/>
  <c r="P55" i="18"/>
  <c r="C55" i="18"/>
  <c r="Q54" i="18"/>
  <c r="P54" i="18"/>
  <c r="C54" i="18"/>
  <c r="Q53" i="18"/>
  <c r="P53" i="18"/>
  <c r="C53" i="18"/>
  <c r="Q52" i="18"/>
  <c r="P52" i="18"/>
  <c r="C52" i="18"/>
  <c r="Q51" i="18"/>
  <c r="P51" i="18"/>
  <c r="C51" i="18"/>
  <c r="Q50" i="18"/>
  <c r="P50" i="18"/>
  <c r="C50" i="18"/>
  <c r="Q49" i="18"/>
  <c r="P49" i="18"/>
  <c r="C49" i="18"/>
  <c r="Q48" i="18"/>
  <c r="P48" i="18"/>
  <c r="C48" i="18"/>
  <c r="Q47" i="18"/>
  <c r="P47" i="18"/>
  <c r="C47" i="18"/>
  <c r="Q46" i="18"/>
  <c r="P46" i="18"/>
  <c r="C46" i="18"/>
  <c r="Q45" i="18"/>
  <c r="P45" i="18"/>
  <c r="C45" i="18"/>
  <c r="Q44" i="18"/>
  <c r="P44" i="18"/>
  <c r="C44" i="18"/>
  <c r="Q43" i="18"/>
  <c r="P43" i="18"/>
  <c r="C43" i="18"/>
  <c r="Q42" i="18"/>
  <c r="P42" i="18"/>
  <c r="C42" i="18"/>
  <c r="Q41" i="18"/>
  <c r="P41" i="18"/>
  <c r="C41" i="18"/>
  <c r="Q40" i="18"/>
  <c r="P40" i="18"/>
  <c r="C40" i="18"/>
  <c r="Q39" i="18"/>
  <c r="P39" i="18"/>
  <c r="C39" i="18"/>
  <c r="Q38" i="18"/>
  <c r="P38" i="18"/>
  <c r="C38" i="18"/>
  <c r="Q37" i="18"/>
  <c r="P37" i="18"/>
  <c r="C37" i="18"/>
  <c r="Q36" i="18"/>
  <c r="P36" i="18"/>
  <c r="C36" i="18"/>
  <c r="Q35" i="18"/>
  <c r="P35" i="18"/>
  <c r="C35" i="18"/>
  <c r="Q34" i="18"/>
  <c r="P34" i="18"/>
  <c r="C34" i="18"/>
  <c r="Q33" i="18"/>
  <c r="P33" i="18"/>
  <c r="C33" i="18"/>
  <c r="Q32" i="18"/>
  <c r="P32" i="18"/>
  <c r="C32" i="18"/>
  <c r="Q31" i="18"/>
  <c r="P31" i="18"/>
  <c r="C31" i="18"/>
  <c r="Q30" i="18"/>
  <c r="P30" i="18"/>
  <c r="C30" i="18"/>
  <c r="P29" i="18"/>
  <c r="C29" i="18"/>
  <c r="P28" i="18"/>
  <c r="C28" i="18"/>
  <c r="P27" i="18"/>
  <c r="C27" i="18"/>
  <c r="P26" i="18"/>
  <c r="C26" i="18"/>
  <c r="P25" i="18"/>
  <c r="C25" i="18"/>
  <c r="P24" i="18"/>
  <c r="C24" i="18"/>
  <c r="P23" i="18"/>
  <c r="C23" i="18"/>
  <c r="P22" i="18"/>
  <c r="C22" i="18"/>
  <c r="P21" i="18"/>
  <c r="C21" i="18"/>
  <c r="P20" i="18"/>
  <c r="C20" i="18"/>
  <c r="P19" i="18"/>
  <c r="C19" i="18"/>
  <c r="P18" i="18"/>
  <c r="C18" i="18"/>
  <c r="P17" i="18"/>
  <c r="C17" i="18"/>
  <c r="P16" i="18"/>
  <c r="C16" i="18"/>
  <c r="P15" i="18"/>
  <c r="C15" i="18"/>
  <c r="P14" i="18"/>
  <c r="C14" i="18"/>
  <c r="P13" i="18"/>
  <c r="C13" i="18"/>
  <c r="P12" i="18"/>
  <c r="C12" i="18"/>
  <c r="P11" i="18"/>
  <c r="C11" i="18"/>
  <c r="P10" i="18"/>
  <c r="C10" i="18"/>
  <c r="P9" i="18"/>
  <c r="C9" i="18"/>
  <c r="P8" i="18"/>
  <c r="C8" i="18"/>
  <c r="P7" i="18"/>
  <c r="C7" i="18"/>
  <c r="P6" i="18"/>
  <c r="C6" i="18"/>
  <c r="P5" i="18"/>
  <c r="C5" i="18"/>
  <c r="P4" i="18"/>
  <c r="C4" i="18"/>
  <c r="P3" i="18"/>
  <c r="C3" i="18"/>
  <c r="Q51" i="11" l="1"/>
  <c r="P51" i="11"/>
  <c r="C51" i="11"/>
  <c r="Q50" i="11"/>
  <c r="P50" i="11"/>
  <c r="C50" i="11"/>
  <c r="Q49" i="11"/>
  <c r="P49" i="11"/>
  <c r="C49" i="11"/>
  <c r="Q48" i="11"/>
  <c r="P48" i="11"/>
  <c r="C48" i="11"/>
  <c r="Q334" i="9" l="1"/>
  <c r="Q161" i="9"/>
  <c r="Q162" i="9"/>
  <c r="Q163" i="9"/>
  <c r="Q164" i="9"/>
  <c r="Q165" i="9"/>
  <c r="Q166" i="9"/>
  <c r="Q167" i="9"/>
  <c r="Q168" i="9"/>
  <c r="Q169" i="9"/>
  <c r="Q170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7" i="9"/>
  <c r="Q268" i="9"/>
  <c r="Q270" i="9"/>
  <c r="Q271" i="9"/>
  <c r="Q272" i="9"/>
  <c r="Q273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P32" i="5"/>
  <c r="P31" i="5"/>
  <c r="P30" i="5"/>
  <c r="P29" i="5"/>
  <c r="P22" i="5"/>
  <c r="P21" i="5"/>
  <c r="P20" i="5"/>
  <c r="P19" i="5"/>
  <c r="P18" i="5"/>
  <c r="P12" i="5"/>
  <c r="P11" i="5"/>
  <c r="P10" i="5"/>
  <c r="P9" i="5"/>
  <c r="C9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P33" i="5"/>
  <c r="C33" i="5"/>
  <c r="Q323" i="9" l="1"/>
  <c r="Q325" i="9"/>
  <c r="Q326" i="9"/>
  <c r="Q327" i="9"/>
  <c r="Q328" i="9"/>
  <c r="Q329" i="9"/>
  <c r="Q330" i="9"/>
  <c r="Q331" i="9"/>
  <c r="Q332" i="9"/>
  <c r="Q333" i="9"/>
  <c r="P334" i="9"/>
  <c r="C334" i="9"/>
  <c r="P331" i="9"/>
  <c r="P327" i="9"/>
  <c r="P323" i="9"/>
  <c r="Q293" i="9"/>
  <c r="Q294" i="9"/>
  <c r="Q296" i="9"/>
  <c r="Q297" i="9"/>
  <c r="Q298" i="9"/>
  <c r="Q299" i="9"/>
  <c r="Q300" i="9"/>
  <c r="Q301" i="9"/>
  <c r="Q303" i="9"/>
  <c r="Q304" i="9"/>
  <c r="Q305" i="9"/>
  <c r="Q306" i="9"/>
  <c r="Q307" i="9"/>
  <c r="Q308" i="9"/>
  <c r="Q310" i="9"/>
  <c r="Q311" i="9"/>
  <c r="Q312" i="9"/>
  <c r="P301" i="9"/>
  <c r="C323" i="9"/>
  <c r="C325" i="9"/>
  <c r="C326" i="9"/>
  <c r="C327" i="9"/>
  <c r="C298" i="9"/>
  <c r="C299" i="9"/>
  <c r="C300" i="9"/>
  <c r="C301" i="9"/>
  <c r="C303" i="9"/>
  <c r="C304" i="9"/>
  <c r="C305" i="9"/>
  <c r="C306" i="9"/>
  <c r="C307" i="9"/>
  <c r="C308" i="9"/>
  <c r="C310" i="9"/>
  <c r="C311" i="9"/>
  <c r="C312" i="9"/>
  <c r="C294" i="9"/>
  <c r="P268" i="9"/>
  <c r="P267" i="9"/>
  <c r="C268" i="9"/>
  <c r="C267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173" i="9"/>
  <c r="C174" i="9"/>
  <c r="C175" i="9"/>
  <c r="C167" i="9"/>
  <c r="C168" i="9"/>
  <c r="C161" i="9"/>
  <c r="C162" i="9"/>
  <c r="P88" i="9" l="1"/>
  <c r="P89" i="9"/>
  <c r="P90" i="9"/>
  <c r="P87" i="9"/>
  <c r="C18" i="3"/>
  <c r="C16" i="3"/>
  <c r="C14" i="3"/>
  <c r="C12" i="3"/>
  <c r="Q164" i="3"/>
  <c r="Q165" i="3"/>
  <c r="Q166" i="3"/>
  <c r="P164" i="3"/>
  <c r="P165" i="3"/>
  <c r="P166" i="3"/>
  <c r="C166" i="3"/>
  <c r="C165" i="3"/>
  <c r="C164" i="3"/>
  <c r="P92" i="10" l="1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Q286" i="10" l="1"/>
  <c r="P286" i="10"/>
  <c r="C286" i="10"/>
  <c r="Q285" i="10"/>
  <c r="P285" i="10"/>
  <c r="C285" i="10"/>
  <c r="Q284" i="10"/>
  <c r="P284" i="10"/>
  <c r="C284" i="10"/>
  <c r="Q283" i="10"/>
  <c r="P283" i="10"/>
  <c r="C283" i="10"/>
  <c r="Q282" i="10"/>
  <c r="P282" i="10"/>
  <c r="C282" i="10"/>
  <c r="Q281" i="10"/>
  <c r="P281" i="10"/>
  <c r="C281" i="10"/>
  <c r="Q280" i="10"/>
  <c r="P280" i="10"/>
  <c r="C280" i="10"/>
  <c r="Q279" i="10"/>
  <c r="P279" i="10"/>
  <c r="C279" i="10"/>
  <c r="Q278" i="10"/>
  <c r="P278" i="10"/>
  <c r="C278" i="10"/>
  <c r="Q277" i="10"/>
  <c r="P277" i="10"/>
  <c r="C277" i="10"/>
  <c r="Q276" i="10"/>
  <c r="P276" i="10"/>
  <c r="C276" i="10"/>
  <c r="Q275" i="10"/>
  <c r="P275" i="10"/>
  <c r="C275" i="10"/>
  <c r="Q274" i="10"/>
  <c r="P274" i="10"/>
  <c r="C274" i="10"/>
  <c r="Q273" i="10"/>
  <c r="P273" i="10"/>
  <c r="C273" i="10"/>
  <c r="Q272" i="10"/>
  <c r="P272" i="10"/>
  <c r="C272" i="10"/>
  <c r="Q271" i="10"/>
  <c r="P271" i="10"/>
  <c r="C271" i="10"/>
  <c r="Q270" i="10"/>
  <c r="P270" i="10"/>
  <c r="C270" i="10"/>
  <c r="Q269" i="10"/>
  <c r="P269" i="10"/>
  <c r="C269" i="10"/>
  <c r="Q268" i="10"/>
  <c r="P268" i="10"/>
  <c r="C268" i="10"/>
  <c r="Q267" i="10"/>
  <c r="P267" i="10"/>
  <c r="C267" i="10"/>
  <c r="Q266" i="10"/>
  <c r="P266" i="10"/>
  <c r="C266" i="10"/>
  <c r="Q265" i="10"/>
  <c r="P265" i="10"/>
  <c r="C265" i="10"/>
  <c r="Q264" i="10"/>
  <c r="P264" i="10"/>
  <c r="C264" i="10"/>
  <c r="Q263" i="10"/>
  <c r="P263" i="10"/>
  <c r="C263" i="10"/>
  <c r="Q262" i="10"/>
  <c r="P262" i="10"/>
  <c r="C262" i="10"/>
  <c r="Q261" i="10"/>
  <c r="P261" i="10"/>
  <c r="C261" i="10"/>
  <c r="Q260" i="10"/>
  <c r="P260" i="10"/>
  <c r="C260" i="10"/>
  <c r="Q259" i="10"/>
  <c r="P259" i="10"/>
  <c r="C259" i="10"/>
  <c r="Q258" i="10"/>
  <c r="P258" i="10"/>
  <c r="C258" i="10"/>
  <c r="Q257" i="10"/>
  <c r="P257" i="10"/>
  <c r="C257" i="10"/>
  <c r="Q256" i="10"/>
  <c r="P256" i="10"/>
  <c r="C256" i="10"/>
  <c r="Q255" i="10"/>
  <c r="P255" i="10"/>
  <c r="C255" i="10"/>
  <c r="Q254" i="10"/>
  <c r="P254" i="10"/>
  <c r="C254" i="10"/>
  <c r="Q253" i="10"/>
  <c r="P253" i="10"/>
  <c r="C253" i="10"/>
  <c r="Q252" i="10"/>
  <c r="P252" i="10"/>
  <c r="C252" i="10"/>
  <c r="Q251" i="10"/>
  <c r="P251" i="10"/>
  <c r="C251" i="10"/>
  <c r="Q250" i="10"/>
  <c r="P250" i="10"/>
  <c r="C250" i="10"/>
  <c r="Q249" i="10"/>
  <c r="P249" i="10"/>
  <c r="C249" i="10"/>
  <c r="Q248" i="10"/>
  <c r="P248" i="10"/>
  <c r="C248" i="10"/>
  <c r="Q247" i="10"/>
  <c r="P247" i="10"/>
  <c r="C247" i="10"/>
  <c r="Q246" i="10"/>
  <c r="P246" i="10"/>
  <c r="C246" i="10"/>
  <c r="Q245" i="10"/>
  <c r="P245" i="10"/>
  <c r="C245" i="10"/>
  <c r="Q244" i="10"/>
  <c r="P244" i="10"/>
  <c r="C244" i="10"/>
  <c r="Q243" i="10"/>
  <c r="P243" i="10"/>
  <c r="C243" i="10"/>
  <c r="Q242" i="10"/>
  <c r="P242" i="10"/>
  <c r="C242" i="10"/>
  <c r="Q241" i="10"/>
  <c r="P241" i="10"/>
  <c r="C241" i="10"/>
  <c r="Q240" i="10"/>
  <c r="P240" i="10"/>
  <c r="C240" i="10"/>
  <c r="Q239" i="10"/>
  <c r="P239" i="10"/>
  <c r="C239" i="10"/>
  <c r="Q238" i="10"/>
  <c r="P238" i="10"/>
  <c r="C238" i="10"/>
  <c r="Q237" i="10"/>
  <c r="P237" i="10"/>
  <c r="C237" i="10"/>
  <c r="Q236" i="10"/>
  <c r="P236" i="10"/>
  <c r="C236" i="10"/>
  <c r="Q235" i="10"/>
  <c r="P235" i="10"/>
  <c r="C235" i="10"/>
  <c r="Q234" i="10"/>
  <c r="P234" i="10"/>
  <c r="C234" i="10"/>
  <c r="Q233" i="10"/>
  <c r="P233" i="10"/>
  <c r="C233" i="10"/>
  <c r="Q232" i="10"/>
  <c r="P232" i="10"/>
  <c r="C232" i="10"/>
  <c r="Q231" i="10"/>
  <c r="P231" i="10"/>
  <c r="C231" i="10"/>
  <c r="Q230" i="10"/>
  <c r="P230" i="10"/>
  <c r="C230" i="10"/>
  <c r="Q229" i="10"/>
  <c r="P229" i="10"/>
  <c r="C229" i="10"/>
  <c r="Q228" i="10"/>
  <c r="P228" i="10"/>
  <c r="C228" i="10"/>
  <c r="Q227" i="10"/>
  <c r="P227" i="10"/>
  <c r="C227" i="10"/>
  <c r="Q226" i="10"/>
  <c r="P226" i="10"/>
  <c r="C226" i="10"/>
  <c r="Q225" i="10"/>
  <c r="P225" i="10"/>
  <c r="C225" i="10"/>
  <c r="Q224" i="10"/>
  <c r="P224" i="10"/>
  <c r="C224" i="10"/>
  <c r="Q223" i="10"/>
  <c r="P223" i="10"/>
  <c r="C223" i="10"/>
  <c r="Q222" i="10"/>
  <c r="P222" i="10"/>
  <c r="C222" i="10"/>
  <c r="Q221" i="10"/>
  <c r="P221" i="10"/>
  <c r="C221" i="10"/>
  <c r="Q220" i="10"/>
  <c r="P220" i="10"/>
  <c r="C220" i="10"/>
  <c r="Q219" i="10"/>
  <c r="P219" i="10"/>
  <c r="C219" i="10"/>
  <c r="Q218" i="10"/>
  <c r="P218" i="10"/>
  <c r="C218" i="10"/>
  <c r="Q217" i="10"/>
  <c r="P217" i="10"/>
  <c r="C217" i="10"/>
  <c r="Q216" i="10"/>
  <c r="P216" i="10"/>
  <c r="C216" i="10"/>
  <c r="Q215" i="10"/>
  <c r="P215" i="10"/>
  <c r="C215" i="10"/>
  <c r="Q214" i="10"/>
  <c r="P214" i="10"/>
  <c r="C214" i="10"/>
  <c r="Q213" i="10"/>
  <c r="P213" i="10"/>
  <c r="C213" i="10"/>
  <c r="Q212" i="10"/>
  <c r="P212" i="10"/>
  <c r="C212" i="10"/>
  <c r="Q211" i="10"/>
  <c r="P211" i="10"/>
  <c r="C211" i="10"/>
  <c r="Q210" i="10"/>
  <c r="P210" i="10"/>
  <c r="C210" i="10"/>
  <c r="Q209" i="10"/>
  <c r="P209" i="10"/>
  <c r="C209" i="10"/>
  <c r="Q208" i="10"/>
  <c r="P208" i="10"/>
  <c r="C208" i="10"/>
  <c r="Q207" i="10"/>
  <c r="P207" i="10"/>
  <c r="C207" i="10"/>
  <c r="Q206" i="10"/>
  <c r="P206" i="10"/>
  <c r="C206" i="10"/>
  <c r="Q205" i="10"/>
  <c r="P205" i="10"/>
  <c r="C205" i="10"/>
  <c r="Q204" i="10"/>
  <c r="P204" i="10"/>
  <c r="C204" i="10"/>
  <c r="Q203" i="10"/>
  <c r="P203" i="10"/>
  <c r="C203" i="10"/>
  <c r="Q202" i="10"/>
  <c r="P202" i="10"/>
  <c r="C202" i="10"/>
  <c r="Q201" i="10"/>
  <c r="P201" i="10"/>
  <c r="C201" i="10"/>
  <c r="Q200" i="10"/>
  <c r="P200" i="10"/>
  <c r="C200" i="10"/>
  <c r="Q199" i="10"/>
  <c r="P199" i="10"/>
  <c r="C199" i="10"/>
  <c r="Q198" i="10"/>
  <c r="P198" i="10"/>
  <c r="C198" i="10"/>
  <c r="Q197" i="10"/>
  <c r="P197" i="10"/>
  <c r="C197" i="10"/>
  <c r="Q196" i="10"/>
  <c r="P196" i="10"/>
  <c r="C196" i="10"/>
  <c r="Q195" i="10"/>
  <c r="P195" i="10"/>
  <c r="C195" i="10"/>
  <c r="Q194" i="10"/>
  <c r="P194" i="10"/>
  <c r="C194" i="10"/>
  <c r="Q193" i="10"/>
  <c r="P193" i="10"/>
  <c r="C193" i="10"/>
  <c r="Q192" i="10"/>
  <c r="P192" i="10"/>
  <c r="C192" i="10"/>
  <c r="Q191" i="10"/>
  <c r="P191" i="10"/>
  <c r="C191" i="10"/>
  <c r="Q190" i="10"/>
  <c r="P190" i="10"/>
  <c r="C190" i="10"/>
  <c r="Q189" i="10"/>
  <c r="P189" i="10"/>
  <c r="C189" i="10"/>
  <c r="Q188" i="10"/>
  <c r="P188" i="10"/>
  <c r="C188" i="10"/>
  <c r="Q187" i="10"/>
  <c r="P187" i="10"/>
  <c r="C187" i="10"/>
  <c r="Q186" i="10"/>
  <c r="P186" i="10"/>
  <c r="C186" i="10"/>
  <c r="Q185" i="10"/>
  <c r="P185" i="10"/>
  <c r="C185" i="10"/>
  <c r="Q184" i="10"/>
  <c r="P184" i="10"/>
  <c r="C184" i="10"/>
  <c r="Q183" i="10"/>
  <c r="P183" i="10"/>
  <c r="C183" i="10"/>
  <c r="Q182" i="10"/>
  <c r="P182" i="10"/>
  <c r="C182" i="10"/>
  <c r="Q181" i="10"/>
  <c r="P181" i="10"/>
  <c r="C181" i="10"/>
  <c r="Q180" i="10"/>
  <c r="P180" i="10"/>
  <c r="C180" i="10"/>
  <c r="Q179" i="10"/>
  <c r="P179" i="10"/>
  <c r="C179" i="10"/>
  <c r="Q178" i="10"/>
  <c r="P178" i="10"/>
  <c r="C178" i="10"/>
  <c r="Q177" i="10"/>
  <c r="P177" i="10"/>
  <c r="C177" i="10"/>
  <c r="Q176" i="10"/>
  <c r="P176" i="10"/>
  <c r="C176" i="10"/>
  <c r="Q175" i="10"/>
  <c r="P175" i="10"/>
  <c r="C175" i="10"/>
  <c r="Q174" i="10"/>
  <c r="P174" i="10"/>
  <c r="C174" i="10"/>
  <c r="Q173" i="10"/>
  <c r="P173" i="10"/>
  <c r="C173" i="10"/>
  <c r="Q172" i="10"/>
  <c r="P172" i="10"/>
  <c r="C172" i="10"/>
  <c r="Q171" i="10"/>
  <c r="P171" i="10"/>
  <c r="C171" i="10"/>
  <c r="Q170" i="10"/>
  <c r="P170" i="10"/>
  <c r="C170" i="10"/>
  <c r="Q169" i="10"/>
  <c r="P169" i="10"/>
  <c r="C169" i="10"/>
  <c r="Q168" i="10"/>
  <c r="P168" i="10"/>
  <c r="C168" i="10"/>
  <c r="Q167" i="10"/>
  <c r="P167" i="10"/>
  <c r="C167" i="10"/>
  <c r="Q166" i="10"/>
  <c r="P166" i="10"/>
  <c r="C166" i="10"/>
  <c r="Q165" i="10"/>
  <c r="P165" i="10"/>
  <c r="C165" i="10"/>
  <c r="Q164" i="10"/>
  <c r="P164" i="10"/>
  <c r="C164" i="10"/>
  <c r="Q163" i="10"/>
  <c r="P163" i="10"/>
  <c r="C163" i="10"/>
  <c r="Q162" i="10"/>
  <c r="P162" i="10"/>
  <c r="C162" i="10"/>
  <c r="Q161" i="10"/>
  <c r="P161" i="10"/>
  <c r="C161" i="10"/>
  <c r="Q160" i="10"/>
  <c r="P160" i="10"/>
  <c r="C160" i="10"/>
  <c r="Q159" i="10"/>
  <c r="P159" i="10"/>
  <c r="C159" i="10"/>
  <c r="Q158" i="10"/>
  <c r="P158" i="10"/>
  <c r="C158" i="10"/>
  <c r="Q157" i="10"/>
  <c r="P157" i="10"/>
  <c r="C157" i="10"/>
  <c r="Q156" i="10"/>
  <c r="P156" i="10"/>
  <c r="C156" i="10"/>
  <c r="Q155" i="10"/>
  <c r="P155" i="10"/>
  <c r="C155" i="10"/>
  <c r="Q154" i="10"/>
  <c r="C154" i="10"/>
  <c r="Q153" i="10"/>
  <c r="C153" i="10"/>
  <c r="Q152" i="10"/>
  <c r="C152" i="10"/>
  <c r="Q151" i="10"/>
  <c r="C151" i="10"/>
  <c r="Q150" i="10"/>
  <c r="C150" i="10"/>
  <c r="Q149" i="10"/>
  <c r="C149" i="10"/>
  <c r="Q148" i="10"/>
  <c r="C148" i="10"/>
  <c r="Q147" i="10"/>
  <c r="C147" i="10"/>
  <c r="Q146" i="10"/>
  <c r="C146" i="10"/>
  <c r="Q145" i="10"/>
  <c r="C145" i="10"/>
  <c r="Q144" i="10"/>
  <c r="C144" i="10"/>
  <c r="Q143" i="10"/>
  <c r="C143" i="10"/>
  <c r="Q142" i="10"/>
  <c r="C142" i="10"/>
  <c r="Q141" i="10"/>
  <c r="C141" i="10"/>
  <c r="Q140" i="10"/>
  <c r="C140" i="10"/>
  <c r="Q139" i="10"/>
  <c r="C139" i="10"/>
  <c r="Q138" i="10"/>
  <c r="C138" i="10"/>
  <c r="Q137" i="10"/>
  <c r="C137" i="10"/>
  <c r="Q136" i="10"/>
  <c r="C136" i="10"/>
  <c r="Q135" i="10"/>
  <c r="C135" i="10"/>
  <c r="Q134" i="10"/>
  <c r="C134" i="10"/>
  <c r="Q133" i="10"/>
  <c r="C133" i="10"/>
  <c r="Q132" i="10"/>
  <c r="C132" i="10"/>
  <c r="Q131" i="10"/>
  <c r="C131" i="10"/>
  <c r="Q130" i="10"/>
  <c r="C130" i="10"/>
  <c r="Q129" i="10"/>
  <c r="C129" i="10"/>
  <c r="Q128" i="10"/>
  <c r="C128" i="10"/>
  <c r="Q127" i="10"/>
  <c r="C127" i="10"/>
  <c r="Q126" i="10"/>
  <c r="C126" i="10"/>
  <c r="Q125" i="10"/>
  <c r="C125" i="10"/>
  <c r="Q124" i="10"/>
  <c r="C124" i="10"/>
  <c r="Q123" i="10"/>
  <c r="C123" i="10"/>
  <c r="Q122" i="10"/>
  <c r="C122" i="10"/>
  <c r="Q121" i="10"/>
  <c r="C121" i="10"/>
  <c r="Q120" i="10"/>
  <c r="C120" i="10"/>
  <c r="Q119" i="10"/>
  <c r="C119" i="10"/>
  <c r="Q118" i="10"/>
  <c r="C118" i="10"/>
  <c r="Q117" i="10"/>
  <c r="C117" i="10"/>
  <c r="Q116" i="10"/>
  <c r="C116" i="10"/>
  <c r="Q115" i="10"/>
  <c r="C115" i="10"/>
  <c r="Q114" i="10"/>
  <c r="C114" i="10"/>
  <c r="Q113" i="10"/>
  <c r="C113" i="10"/>
  <c r="Q112" i="10"/>
  <c r="C112" i="10"/>
  <c r="Q111" i="10"/>
  <c r="C111" i="10"/>
  <c r="Q110" i="10"/>
  <c r="C110" i="10"/>
  <c r="Q109" i="10"/>
  <c r="C109" i="10"/>
  <c r="Q108" i="10"/>
  <c r="C108" i="10"/>
  <c r="Q107" i="10"/>
  <c r="C107" i="10"/>
  <c r="Q106" i="10"/>
  <c r="C106" i="10"/>
  <c r="Q105" i="10"/>
  <c r="C105" i="10"/>
  <c r="Q104" i="10"/>
  <c r="C104" i="10"/>
  <c r="Q103" i="10"/>
  <c r="C103" i="10"/>
  <c r="Q102" i="10"/>
  <c r="C102" i="10"/>
  <c r="Q101" i="10"/>
  <c r="C101" i="10"/>
  <c r="Q100" i="10"/>
  <c r="C100" i="10"/>
  <c r="Q99" i="10"/>
  <c r="C99" i="10"/>
  <c r="Q98" i="10"/>
  <c r="C98" i="10"/>
  <c r="Q97" i="10"/>
  <c r="C97" i="10"/>
  <c r="Q96" i="10"/>
  <c r="C96" i="10"/>
  <c r="Q95" i="10"/>
  <c r="C95" i="10"/>
  <c r="Q94" i="10"/>
  <c r="C94" i="10"/>
  <c r="Q93" i="10"/>
  <c r="C93" i="10"/>
  <c r="Q92" i="10"/>
  <c r="C92" i="10"/>
  <c r="Q91" i="10"/>
  <c r="P91" i="10"/>
  <c r="C91" i="10"/>
  <c r="Q90" i="10"/>
  <c r="P90" i="10"/>
  <c r="C90" i="10"/>
  <c r="Q89" i="10"/>
  <c r="P89" i="10"/>
  <c r="C89" i="10"/>
  <c r="Q88" i="10"/>
  <c r="P88" i="10"/>
  <c r="C88" i="10"/>
  <c r="Q87" i="10"/>
  <c r="P87" i="10"/>
  <c r="C87" i="10"/>
  <c r="Q86" i="10"/>
  <c r="P86" i="10"/>
  <c r="C86" i="10"/>
  <c r="Q85" i="10"/>
  <c r="P85" i="10"/>
  <c r="C85" i="10"/>
  <c r="Q84" i="10"/>
  <c r="P84" i="10"/>
  <c r="C84" i="10"/>
  <c r="Q83" i="10"/>
  <c r="P83" i="10"/>
  <c r="C83" i="10"/>
  <c r="Q82" i="10"/>
  <c r="P82" i="10"/>
  <c r="C82" i="10"/>
  <c r="Q81" i="10"/>
  <c r="P81" i="10"/>
  <c r="C81" i="10"/>
  <c r="Q80" i="10"/>
  <c r="P80" i="10"/>
  <c r="C80" i="10"/>
  <c r="Q79" i="10"/>
  <c r="P79" i="10"/>
  <c r="C79" i="10"/>
  <c r="Q78" i="10"/>
  <c r="P78" i="10"/>
  <c r="C78" i="10"/>
  <c r="Q77" i="10"/>
  <c r="P77" i="10"/>
  <c r="C77" i="10"/>
  <c r="Q76" i="10"/>
  <c r="P76" i="10"/>
  <c r="C76" i="10"/>
  <c r="Q75" i="10"/>
  <c r="P75" i="10"/>
  <c r="C75" i="10"/>
  <c r="Q74" i="10"/>
  <c r="P74" i="10"/>
  <c r="C74" i="10"/>
  <c r="Q73" i="10"/>
  <c r="P73" i="10"/>
  <c r="C73" i="10"/>
  <c r="Q72" i="10"/>
  <c r="P72" i="10"/>
  <c r="C72" i="10"/>
  <c r="Q71" i="10"/>
  <c r="P71" i="10"/>
  <c r="C71" i="10"/>
  <c r="Q70" i="10"/>
  <c r="P70" i="10"/>
  <c r="C70" i="10"/>
  <c r="Q69" i="10"/>
  <c r="P69" i="10"/>
  <c r="C69" i="10"/>
  <c r="Q68" i="10"/>
  <c r="P68" i="10"/>
  <c r="C68" i="10"/>
  <c r="Q67" i="10"/>
  <c r="P67" i="10"/>
  <c r="C67" i="10"/>
  <c r="Q66" i="10"/>
  <c r="P66" i="10"/>
  <c r="C66" i="10"/>
  <c r="Q65" i="10"/>
  <c r="P65" i="10"/>
  <c r="C65" i="10"/>
  <c r="Q64" i="10"/>
  <c r="P64" i="10"/>
  <c r="C64" i="10"/>
  <c r="Q63" i="10"/>
  <c r="P63" i="10"/>
  <c r="C63" i="10"/>
  <c r="Q62" i="10"/>
  <c r="P62" i="10"/>
  <c r="C62" i="10"/>
  <c r="Q61" i="10"/>
  <c r="P61" i="10"/>
  <c r="C61" i="10"/>
  <c r="Q60" i="10"/>
  <c r="P60" i="10"/>
  <c r="C60" i="10"/>
  <c r="Q59" i="10"/>
  <c r="P59" i="10"/>
  <c r="C59" i="10"/>
  <c r="Q58" i="10"/>
  <c r="P58" i="10"/>
  <c r="C58" i="10"/>
  <c r="Q57" i="10"/>
  <c r="P57" i="10"/>
  <c r="C57" i="10"/>
  <c r="Q56" i="10"/>
  <c r="P56" i="10"/>
  <c r="C56" i="10"/>
  <c r="Q55" i="10"/>
  <c r="P55" i="10"/>
  <c r="C55" i="10"/>
  <c r="Q54" i="10"/>
  <c r="P54" i="10"/>
  <c r="C54" i="10"/>
  <c r="Q53" i="10"/>
  <c r="P53" i="10"/>
  <c r="C53" i="10"/>
  <c r="Q52" i="10"/>
  <c r="P52" i="10"/>
  <c r="C52" i="10"/>
  <c r="Q51" i="10"/>
  <c r="P51" i="10"/>
  <c r="C51" i="10"/>
  <c r="Q50" i="10"/>
  <c r="P50" i="10"/>
  <c r="C50" i="10"/>
  <c r="Q49" i="10"/>
  <c r="P49" i="10"/>
  <c r="C49" i="10"/>
  <c r="Q48" i="10"/>
  <c r="P48" i="10"/>
  <c r="C48" i="10"/>
  <c r="Q47" i="10"/>
  <c r="P47" i="10"/>
  <c r="C47" i="10"/>
  <c r="Q46" i="10"/>
  <c r="P46" i="10"/>
  <c r="C46" i="10"/>
  <c r="Q45" i="10"/>
  <c r="P45" i="10"/>
  <c r="C45" i="10"/>
  <c r="Q44" i="10"/>
  <c r="P44" i="10"/>
  <c r="C44" i="10"/>
  <c r="Q43" i="10"/>
  <c r="P43" i="10"/>
  <c r="C43" i="10"/>
  <c r="Q42" i="10"/>
  <c r="P42" i="10"/>
  <c r="C42" i="10"/>
  <c r="Q41" i="10"/>
  <c r="P41" i="10"/>
  <c r="C41" i="10"/>
  <c r="Q40" i="10"/>
  <c r="P40" i="10"/>
  <c r="C40" i="10"/>
  <c r="Q39" i="10"/>
  <c r="P39" i="10"/>
  <c r="C39" i="10"/>
  <c r="Q38" i="10"/>
  <c r="P38" i="10"/>
  <c r="C38" i="10"/>
  <c r="Q37" i="10"/>
  <c r="P37" i="10"/>
  <c r="C37" i="10"/>
  <c r="Q36" i="10"/>
  <c r="P36" i="10"/>
  <c r="C36" i="10"/>
  <c r="Q35" i="10"/>
  <c r="P35" i="10"/>
  <c r="C35" i="10"/>
  <c r="Q34" i="10"/>
  <c r="P34" i="10"/>
  <c r="C34" i="10"/>
  <c r="Q33" i="10"/>
  <c r="P33" i="10"/>
  <c r="C33" i="10"/>
  <c r="Q32" i="10"/>
  <c r="P32" i="10"/>
  <c r="C32" i="10"/>
  <c r="Q31" i="10"/>
  <c r="P31" i="10"/>
  <c r="C31" i="10"/>
  <c r="Q30" i="10"/>
  <c r="P30" i="10"/>
  <c r="C30" i="10"/>
  <c r="Q29" i="10"/>
  <c r="P29" i="10"/>
  <c r="C29" i="10"/>
  <c r="Q28" i="10"/>
  <c r="P28" i="10"/>
  <c r="C28" i="10"/>
  <c r="Q27" i="10"/>
  <c r="P27" i="10"/>
  <c r="C27" i="10"/>
  <c r="Q26" i="10"/>
  <c r="P26" i="10"/>
  <c r="C26" i="10"/>
  <c r="Q25" i="10"/>
  <c r="P25" i="10"/>
  <c r="C25" i="10"/>
  <c r="Q24" i="10"/>
  <c r="P24" i="10"/>
  <c r="C24" i="10"/>
  <c r="Q23" i="10"/>
  <c r="P23" i="10"/>
  <c r="C23" i="10"/>
  <c r="Q22" i="10"/>
  <c r="P22" i="10"/>
  <c r="C22" i="10"/>
  <c r="Q21" i="10"/>
  <c r="P21" i="10"/>
  <c r="C21" i="10"/>
  <c r="Q20" i="10"/>
  <c r="P20" i="10"/>
  <c r="C20" i="10"/>
  <c r="Q19" i="10"/>
  <c r="P19" i="10"/>
  <c r="C19" i="10"/>
  <c r="Q18" i="10"/>
  <c r="P18" i="10"/>
  <c r="C18" i="10"/>
  <c r="Q17" i="10"/>
  <c r="P17" i="10"/>
  <c r="C17" i="10"/>
  <c r="Q16" i="10"/>
  <c r="P16" i="10"/>
  <c r="C16" i="10"/>
  <c r="Q15" i="10"/>
  <c r="P15" i="10"/>
  <c r="C15" i="10"/>
  <c r="Q14" i="10"/>
  <c r="P14" i="10"/>
  <c r="C14" i="10"/>
  <c r="Q13" i="10"/>
  <c r="P13" i="10"/>
  <c r="C13" i="10"/>
  <c r="Q12" i="10"/>
  <c r="P12" i="10"/>
  <c r="C12" i="10"/>
  <c r="Q11" i="10"/>
  <c r="P11" i="10"/>
  <c r="C11" i="10"/>
  <c r="Q10" i="10"/>
  <c r="P10" i="10"/>
  <c r="C10" i="10"/>
  <c r="Q9" i="10"/>
  <c r="P9" i="10"/>
  <c r="C9" i="10"/>
  <c r="Q8" i="10"/>
  <c r="P8" i="10"/>
  <c r="C8" i="10"/>
  <c r="Q7" i="10"/>
  <c r="P7" i="10"/>
  <c r="C7" i="10"/>
  <c r="Q6" i="10"/>
  <c r="P6" i="10"/>
  <c r="C6" i="10"/>
  <c r="Q5" i="10"/>
  <c r="P5" i="10"/>
  <c r="C5" i="10"/>
  <c r="Q4" i="10"/>
  <c r="P4" i="10"/>
  <c r="C4" i="10"/>
  <c r="Q3" i="10"/>
  <c r="P3" i="10"/>
  <c r="C3" i="10"/>
  <c r="P293" i="9" l="1"/>
  <c r="P296" i="9"/>
  <c r="P297" i="9"/>
  <c r="P299" i="9"/>
  <c r="P300" i="9"/>
  <c r="P303" i="9"/>
  <c r="P304" i="9"/>
  <c r="P306" i="9"/>
  <c r="P307" i="9"/>
  <c r="P310" i="9"/>
  <c r="P311" i="9"/>
  <c r="P292" i="9"/>
  <c r="P330" i="9" l="1"/>
  <c r="P332" i="9"/>
  <c r="P333" i="9"/>
  <c r="C333" i="9"/>
  <c r="C332" i="9"/>
  <c r="C330" i="9"/>
  <c r="P329" i="9"/>
  <c r="P328" i="9"/>
  <c r="P325" i="9"/>
  <c r="P326" i="9"/>
  <c r="Q321" i="9"/>
  <c r="Q322" i="9"/>
  <c r="P322" i="9"/>
  <c r="C322" i="9"/>
  <c r="C328" i="9"/>
  <c r="C329" i="9"/>
  <c r="P321" i="9"/>
  <c r="P320" i="9"/>
  <c r="P319" i="9"/>
  <c r="P318" i="9"/>
  <c r="P317" i="9"/>
  <c r="C321" i="9"/>
  <c r="P316" i="9"/>
  <c r="P315" i="9"/>
  <c r="P314" i="9"/>
  <c r="P313" i="9"/>
  <c r="C317" i="9"/>
  <c r="C318" i="9"/>
  <c r="C319" i="9"/>
  <c r="C320" i="9"/>
  <c r="Q314" i="9"/>
  <c r="Q315" i="9"/>
  <c r="Q316" i="9"/>
  <c r="Q317" i="9"/>
  <c r="Q318" i="9"/>
  <c r="Q319" i="9"/>
  <c r="Q320" i="9"/>
  <c r="C316" i="9"/>
  <c r="C314" i="9"/>
  <c r="C315" i="9"/>
  <c r="Q313" i="9"/>
  <c r="C313" i="9"/>
  <c r="C282" i="9" l="1"/>
  <c r="C283" i="9"/>
  <c r="C284" i="9"/>
  <c r="C285" i="9"/>
  <c r="C286" i="9"/>
  <c r="C287" i="9"/>
  <c r="C288" i="9"/>
  <c r="C289" i="9"/>
  <c r="C290" i="9"/>
  <c r="C291" i="9"/>
  <c r="P282" i="9"/>
  <c r="Q282" i="9"/>
  <c r="P283" i="9"/>
  <c r="Q283" i="9"/>
  <c r="P284" i="9"/>
  <c r="Q284" i="9"/>
  <c r="P285" i="9"/>
  <c r="Q285" i="9"/>
  <c r="P286" i="9"/>
  <c r="Q286" i="9"/>
  <c r="P287" i="9"/>
  <c r="Q287" i="9"/>
  <c r="P288" i="9"/>
  <c r="Q288" i="9"/>
  <c r="P289" i="9"/>
  <c r="Q289" i="9"/>
  <c r="P290" i="9"/>
  <c r="Q290" i="9"/>
  <c r="P291" i="9"/>
  <c r="Q291" i="9"/>
  <c r="Q214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P119" i="9"/>
  <c r="Q119" i="9"/>
  <c r="P120" i="9"/>
  <c r="Q120" i="9"/>
  <c r="P121" i="9"/>
  <c r="Q121" i="9"/>
  <c r="P122" i="9"/>
  <c r="Q122" i="9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P101" i="9"/>
  <c r="Q101" i="9"/>
  <c r="P102" i="9"/>
  <c r="Q102" i="9"/>
  <c r="P103" i="9"/>
  <c r="Q103" i="9"/>
  <c r="P104" i="9"/>
  <c r="Q104" i="9"/>
  <c r="P105" i="9"/>
  <c r="Q105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Q86" i="9"/>
  <c r="P86" i="9"/>
  <c r="C86" i="9"/>
  <c r="Q85" i="9"/>
  <c r="P85" i="9"/>
  <c r="C85" i="9"/>
  <c r="Q84" i="9"/>
  <c r="P84" i="9"/>
  <c r="C84" i="9"/>
  <c r="Q83" i="9"/>
  <c r="P83" i="9"/>
  <c r="C83" i="9"/>
  <c r="Q82" i="9"/>
  <c r="P82" i="9"/>
  <c r="C82" i="9"/>
  <c r="Q81" i="9"/>
  <c r="P81" i="9"/>
  <c r="C81" i="9"/>
  <c r="Q80" i="9"/>
  <c r="P80" i="9"/>
  <c r="C80" i="9"/>
  <c r="Q79" i="9"/>
  <c r="P79" i="9"/>
  <c r="C79" i="9"/>
  <c r="Q78" i="9"/>
  <c r="P78" i="9"/>
  <c r="C78" i="9"/>
  <c r="Q77" i="9"/>
  <c r="P77" i="9"/>
  <c r="C77" i="9"/>
  <c r="Q76" i="9"/>
  <c r="P76" i="9"/>
  <c r="C76" i="9"/>
  <c r="Q75" i="9"/>
  <c r="P75" i="9"/>
  <c r="C75" i="9"/>
  <c r="Q74" i="9"/>
  <c r="P74" i="9"/>
  <c r="C74" i="9"/>
  <c r="Q73" i="9"/>
  <c r="P73" i="9"/>
  <c r="C73" i="9"/>
  <c r="Q72" i="9"/>
  <c r="P72" i="9"/>
  <c r="C72" i="9"/>
  <c r="Q71" i="9"/>
  <c r="P71" i="9"/>
  <c r="C71" i="9"/>
  <c r="Q70" i="9"/>
  <c r="P70" i="9"/>
  <c r="C70" i="9"/>
  <c r="Q69" i="9"/>
  <c r="P69" i="9"/>
  <c r="C69" i="9"/>
  <c r="Q68" i="9"/>
  <c r="P68" i="9"/>
  <c r="C68" i="9"/>
  <c r="Q67" i="9"/>
  <c r="P67" i="9"/>
  <c r="C67" i="9"/>
  <c r="Q66" i="9"/>
  <c r="P66" i="9"/>
  <c r="C66" i="9"/>
  <c r="Q65" i="9"/>
  <c r="P65" i="9"/>
  <c r="C65" i="9"/>
  <c r="Q64" i="9"/>
  <c r="P64" i="9"/>
  <c r="C64" i="9"/>
  <c r="Q63" i="9"/>
  <c r="P63" i="9"/>
  <c r="C63" i="9"/>
  <c r="Q62" i="9"/>
  <c r="P62" i="9"/>
  <c r="C62" i="9"/>
  <c r="Q61" i="9"/>
  <c r="P61" i="9"/>
  <c r="C61" i="9"/>
  <c r="Q60" i="9"/>
  <c r="P60" i="9"/>
  <c r="C60" i="9"/>
  <c r="Q59" i="9"/>
  <c r="P59" i="9"/>
  <c r="C59" i="9"/>
  <c r="Q58" i="9"/>
  <c r="P58" i="9"/>
  <c r="C58" i="9"/>
  <c r="Q57" i="9"/>
  <c r="P57" i="9"/>
  <c r="C57" i="9"/>
  <c r="Q56" i="9"/>
  <c r="P56" i="9"/>
  <c r="C56" i="9"/>
  <c r="Q55" i="9"/>
  <c r="P55" i="9"/>
  <c r="C55" i="9"/>
  <c r="Q54" i="9"/>
  <c r="P54" i="9"/>
  <c r="C54" i="9"/>
  <c r="Q53" i="9"/>
  <c r="P53" i="9"/>
  <c r="C53" i="9"/>
  <c r="Q52" i="9"/>
  <c r="P52" i="9"/>
  <c r="C52" i="9"/>
  <c r="Q51" i="9"/>
  <c r="P51" i="9"/>
  <c r="C51" i="9"/>
  <c r="Q50" i="9"/>
  <c r="P50" i="9"/>
  <c r="C50" i="9"/>
  <c r="Q49" i="9"/>
  <c r="P49" i="9"/>
  <c r="C49" i="9"/>
  <c r="Q48" i="9"/>
  <c r="P48" i="9"/>
  <c r="C48" i="9"/>
  <c r="Q47" i="9"/>
  <c r="P47" i="9"/>
  <c r="C47" i="9"/>
  <c r="Q46" i="9"/>
  <c r="P46" i="9"/>
  <c r="C46" i="9"/>
  <c r="Q45" i="9"/>
  <c r="P45" i="9"/>
  <c r="C45" i="9"/>
  <c r="Q44" i="9"/>
  <c r="P44" i="9"/>
  <c r="C44" i="9"/>
  <c r="Q43" i="9"/>
  <c r="P43" i="9"/>
  <c r="C43" i="9"/>
  <c r="Q42" i="9"/>
  <c r="P42" i="9"/>
  <c r="C42" i="9"/>
  <c r="Q41" i="9"/>
  <c r="P41" i="9"/>
  <c r="C41" i="9"/>
  <c r="Q40" i="9"/>
  <c r="P40" i="9"/>
  <c r="C40" i="9"/>
  <c r="Q39" i="9"/>
  <c r="P39" i="9"/>
  <c r="C39" i="9"/>
  <c r="Q38" i="9"/>
  <c r="P38" i="9"/>
  <c r="C38" i="9"/>
  <c r="Q37" i="9"/>
  <c r="P37" i="9"/>
  <c r="C37" i="9"/>
  <c r="Q36" i="9"/>
  <c r="P36" i="9"/>
  <c r="C36" i="9"/>
  <c r="Q35" i="9"/>
  <c r="P35" i="9"/>
  <c r="C35" i="9"/>
  <c r="Q34" i="9"/>
  <c r="P34" i="9"/>
  <c r="C34" i="9"/>
  <c r="Q33" i="9"/>
  <c r="P33" i="9"/>
  <c r="C3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P27" i="9"/>
  <c r="P28" i="9"/>
  <c r="P29" i="9"/>
  <c r="P30" i="9"/>
  <c r="P31" i="9"/>
  <c r="P32" i="9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59" i="3"/>
  <c r="Q160" i="3"/>
  <c r="Q161" i="3"/>
  <c r="Q162" i="3"/>
  <c r="Q163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C32" i="9"/>
  <c r="C31" i="9"/>
  <c r="C30" i="9"/>
  <c r="C29" i="9"/>
  <c r="C28" i="9"/>
  <c r="C27" i="9"/>
  <c r="P26" i="9"/>
  <c r="C26" i="9"/>
  <c r="P25" i="9"/>
  <c r="C25" i="9"/>
  <c r="P24" i="9"/>
  <c r="C24" i="9"/>
  <c r="P23" i="9"/>
  <c r="C23" i="9"/>
  <c r="P22" i="9"/>
  <c r="C22" i="9"/>
  <c r="P21" i="9"/>
  <c r="C21" i="9"/>
  <c r="P20" i="9"/>
  <c r="P19" i="9"/>
  <c r="P18" i="9"/>
  <c r="P17" i="9"/>
  <c r="P16" i="9"/>
  <c r="P15" i="9"/>
  <c r="P9" i="9"/>
  <c r="C9" i="9"/>
  <c r="C15" i="9" l="1"/>
  <c r="C16" i="9"/>
  <c r="C17" i="9"/>
  <c r="C18" i="9"/>
  <c r="C19" i="9"/>
  <c r="C20" i="9"/>
  <c r="P4" i="7"/>
  <c r="Q276" i="9" l="1"/>
  <c r="Q277" i="9"/>
  <c r="Q278" i="9"/>
  <c r="Q279" i="9"/>
  <c r="Q280" i="9"/>
  <c r="Q281" i="9"/>
  <c r="Q292" i="9"/>
  <c r="C297" i="9"/>
  <c r="C296" i="9"/>
  <c r="C293" i="9"/>
  <c r="C292" i="9"/>
  <c r="Q160" i="9"/>
  <c r="Q171" i="9"/>
  <c r="Q172" i="9"/>
  <c r="P157" i="9"/>
  <c r="P160" i="9"/>
  <c r="P159" i="9"/>
  <c r="P158" i="9"/>
  <c r="C172" i="9"/>
  <c r="C171" i="9"/>
  <c r="C170" i="9"/>
  <c r="C169" i="9"/>
  <c r="C166" i="9"/>
  <c r="C165" i="9"/>
  <c r="C164" i="9"/>
  <c r="C163" i="9"/>
  <c r="C178" i="9"/>
  <c r="C177" i="9"/>
  <c r="C176" i="9"/>
  <c r="P91" i="9"/>
  <c r="C99" i="9"/>
  <c r="C100" i="9"/>
  <c r="C101" i="9"/>
  <c r="C102" i="9"/>
  <c r="C103" i="9"/>
  <c r="C104" i="9"/>
  <c r="C105" i="9"/>
  <c r="C106" i="9"/>
  <c r="C98" i="9"/>
  <c r="C97" i="9"/>
  <c r="C96" i="9"/>
  <c r="C95" i="9"/>
  <c r="Q90" i="9"/>
  <c r="C90" i="9"/>
  <c r="Q89" i="9"/>
  <c r="C89" i="9"/>
  <c r="P48" i="14" l="1"/>
  <c r="C48" i="14"/>
  <c r="Q47" i="14"/>
  <c r="P47" i="14"/>
  <c r="C47" i="14"/>
  <c r="Q46" i="14"/>
  <c r="P46" i="14"/>
  <c r="C46" i="14"/>
  <c r="Q45" i="14"/>
  <c r="P45" i="14"/>
  <c r="C45" i="14"/>
  <c r="Q44" i="14"/>
  <c r="P44" i="14"/>
  <c r="C44" i="14"/>
  <c r="Q43" i="14"/>
  <c r="P43" i="14"/>
  <c r="C43" i="14"/>
  <c r="Q42" i="14"/>
  <c r="P42" i="14"/>
  <c r="C42" i="14"/>
  <c r="Q41" i="14"/>
  <c r="P41" i="14"/>
  <c r="C41" i="14"/>
  <c r="Q40" i="14"/>
  <c r="P40" i="14"/>
  <c r="C40" i="14"/>
  <c r="Q39" i="14"/>
  <c r="P39" i="14"/>
  <c r="C39" i="14"/>
  <c r="Q38" i="14"/>
  <c r="P38" i="14"/>
  <c r="C38" i="14"/>
  <c r="Q37" i="14"/>
  <c r="P37" i="14"/>
  <c r="C37" i="14"/>
  <c r="Q36" i="14"/>
  <c r="P36" i="14"/>
  <c r="C36" i="14"/>
  <c r="Q35" i="14"/>
  <c r="P35" i="14"/>
  <c r="C35" i="14"/>
  <c r="Q34" i="14"/>
  <c r="P34" i="14"/>
  <c r="C34" i="14"/>
  <c r="Q33" i="14"/>
  <c r="P33" i="14"/>
  <c r="C33" i="14"/>
  <c r="Q32" i="14"/>
  <c r="P32" i="14"/>
  <c r="C32" i="14"/>
  <c r="Q31" i="14"/>
  <c r="P31" i="14"/>
  <c r="C31" i="14"/>
  <c r="Q30" i="14"/>
  <c r="P30" i="14"/>
  <c r="C30" i="14"/>
  <c r="Q29" i="14"/>
  <c r="P29" i="14"/>
  <c r="C29" i="14"/>
  <c r="Q28" i="14"/>
  <c r="P28" i="14"/>
  <c r="C28" i="14"/>
  <c r="Q27" i="14"/>
  <c r="P27" i="14"/>
  <c r="C27" i="14"/>
  <c r="Q26" i="14"/>
  <c r="P26" i="14"/>
  <c r="C26" i="14"/>
  <c r="Q25" i="14"/>
  <c r="P25" i="14"/>
  <c r="C25" i="14"/>
  <c r="Q24" i="14"/>
  <c r="P24" i="14"/>
  <c r="C24" i="14"/>
  <c r="Q23" i="14"/>
  <c r="P23" i="14"/>
  <c r="C23" i="14"/>
  <c r="Q22" i="14"/>
  <c r="P22" i="14"/>
  <c r="C22" i="14"/>
  <c r="Q21" i="14"/>
  <c r="P21" i="14"/>
  <c r="C21" i="14"/>
  <c r="Q20" i="14"/>
  <c r="P20" i="14"/>
  <c r="C20" i="14"/>
  <c r="Q19" i="14"/>
  <c r="P19" i="14"/>
  <c r="C19" i="14"/>
  <c r="Q18" i="14"/>
  <c r="P18" i="14"/>
  <c r="C18" i="14"/>
  <c r="Q17" i="14"/>
  <c r="P17" i="14"/>
  <c r="C17" i="14"/>
  <c r="Q16" i="14"/>
  <c r="P16" i="14"/>
  <c r="C16" i="14"/>
  <c r="Q15" i="14"/>
  <c r="P15" i="14"/>
  <c r="C15" i="14"/>
  <c r="Q14" i="14"/>
  <c r="P14" i="14"/>
  <c r="C14" i="14"/>
  <c r="Q13" i="14"/>
  <c r="P13" i="14"/>
  <c r="C13" i="14"/>
  <c r="Q12" i="14"/>
  <c r="P12" i="14"/>
  <c r="C12" i="14"/>
  <c r="Q11" i="14"/>
  <c r="P11" i="14"/>
  <c r="C11" i="14"/>
  <c r="Q10" i="14"/>
  <c r="P10" i="14"/>
  <c r="C10" i="14"/>
  <c r="Q9" i="14"/>
  <c r="P9" i="14"/>
  <c r="C9" i="14"/>
  <c r="Q8" i="14"/>
  <c r="P8" i="14"/>
  <c r="C8" i="14"/>
  <c r="Q7" i="14"/>
  <c r="P7" i="14"/>
  <c r="C7" i="14"/>
  <c r="Q6" i="14"/>
  <c r="P6" i="14"/>
  <c r="C6" i="14"/>
  <c r="Q5" i="14"/>
  <c r="P5" i="14"/>
  <c r="C5" i="14"/>
  <c r="Q4" i="14"/>
  <c r="P4" i="14"/>
  <c r="C4" i="14"/>
  <c r="Q3" i="14"/>
  <c r="P3" i="14"/>
  <c r="C3" i="14"/>
  <c r="P29" i="13"/>
  <c r="C29" i="13"/>
  <c r="Q28" i="13"/>
  <c r="P28" i="13"/>
  <c r="C28" i="13"/>
  <c r="Q27" i="13"/>
  <c r="P27" i="13"/>
  <c r="C27" i="13"/>
  <c r="Q26" i="13"/>
  <c r="P26" i="13"/>
  <c r="C26" i="13"/>
  <c r="Q25" i="13"/>
  <c r="P25" i="13"/>
  <c r="C25" i="13"/>
  <c r="Q24" i="13"/>
  <c r="P24" i="13"/>
  <c r="C24" i="13"/>
  <c r="Q23" i="13"/>
  <c r="P23" i="13"/>
  <c r="C23" i="13"/>
  <c r="Q22" i="13"/>
  <c r="P22" i="13"/>
  <c r="C22" i="13"/>
  <c r="Q21" i="13"/>
  <c r="P21" i="13"/>
  <c r="C21" i="13"/>
  <c r="Q20" i="13"/>
  <c r="P20" i="13"/>
  <c r="C20" i="13"/>
  <c r="Q19" i="13"/>
  <c r="P19" i="13"/>
  <c r="C19" i="13"/>
  <c r="Q18" i="13"/>
  <c r="P18" i="13"/>
  <c r="C18" i="13"/>
  <c r="Q17" i="13"/>
  <c r="P17" i="13"/>
  <c r="C17" i="13"/>
  <c r="Q16" i="13"/>
  <c r="P16" i="13"/>
  <c r="C16" i="13"/>
  <c r="Q15" i="13"/>
  <c r="P15" i="13"/>
  <c r="C15" i="13"/>
  <c r="Q14" i="13"/>
  <c r="P14" i="13"/>
  <c r="C14" i="13"/>
  <c r="Q13" i="13"/>
  <c r="P13" i="13"/>
  <c r="C13" i="13"/>
  <c r="Q12" i="13"/>
  <c r="P12" i="13"/>
  <c r="C12" i="13"/>
  <c r="Q11" i="13"/>
  <c r="P11" i="13"/>
  <c r="C11" i="13"/>
  <c r="Q10" i="13"/>
  <c r="P10" i="13"/>
  <c r="C10" i="13"/>
  <c r="Q9" i="13"/>
  <c r="P9" i="13"/>
  <c r="C9" i="13"/>
  <c r="Q8" i="13"/>
  <c r="P8" i="13"/>
  <c r="C8" i="13"/>
  <c r="Q7" i="13"/>
  <c r="P7" i="13"/>
  <c r="C7" i="13"/>
  <c r="Q6" i="13"/>
  <c r="P6" i="13"/>
  <c r="C6" i="13"/>
  <c r="Q5" i="13"/>
  <c r="P5" i="13"/>
  <c r="C5" i="13"/>
  <c r="Q4" i="13"/>
  <c r="P4" i="13"/>
  <c r="C4" i="13"/>
  <c r="Q3" i="13"/>
  <c r="P3" i="13"/>
  <c r="C3" i="13"/>
  <c r="P32" i="12"/>
  <c r="C32" i="12"/>
  <c r="Q31" i="12"/>
  <c r="P31" i="12"/>
  <c r="C31" i="12"/>
  <c r="Q30" i="12"/>
  <c r="P30" i="12"/>
  <c r="C30" i="12"/>
  <c r="Q29" i="12"/>
  <c r="P29" i="12"/>
  <c r="C29" i="12"/>
  <c r="Q28" i="12"/>
  <c r="P28" i="12"/>
  <c r="C28" i="12"/>
  <c r="Q27" i="12"/>
  <c r="P27" i="12"/>
  <c r="C27" i="12"/>
  <c r="Q26" i="12"/>
  <c r="P26" i="12"/>
  <c r="C26" i="12"/>
  <c r="Q25" i="12"/>
  <c r="P25" i="12"/>
  <c r="C25" i="12"/>
  <c r="Q24" i="12"/>
  <c r="P24" i="12"/>
  <c r="C24" i="12"/>
  <c r="Q23" i="12"/>
  <c r="P23" i="12"/>
  <c r="C23" i="12"/>
  <c r="Q22" i="12"/>
  <c r="P22" i="12"/>
  <c r="C22" i="12"/>
  <c r="Q21" i="12"/>
  <c r="P21" i="12"/>
  <c r="C21" i="12"/>
  <c r="Q20" i="12"/>
  <c r="P20" i="12"/>
  <c r="C20" i="12"/>
  <c r="Q19" i="12"/>
  <c r="P19" i="12"/>
  <c r="C19" i="12"/>
  <c r="Q18" i="12"/>
  <c r="P18" i="12"/>
  <c r="C18" i="12"/>
  <c r="Q17" i="12"/>
  <c r="P17" i="12"/>
  <c r="C17" i="12"/>
  <c r="Q16" i="12"/>
  <c r="P16" i="12"/>
  <c r="C16" i="12"/>
  <c r="Q15" i="12"/>
  <c r="P15" i="12"/>
  <c r="C15" i="12"/>
  <c r="Q14" i="12"/>
  <c r="P14" i="12"/>
  <c r="C14" i="12"/>
  <c r="Q13" i="12"/>
  <c r="P13" i="12"/>
  <c r="C13" i="12"/>
  <c r="Q12" i="12"/>
  <c r="P12" i="12"/>
  <c r="C12" i="12"/>
  <c r="Q11" i="12"/>
  <c r="P11" i="12"/>
  <c r="C11" i="12"/>
  <c r="Q10" i="12"/>
  <c r="P10" i="12"/>
  <c r="C10" i="12"/>
  <c r="Q9" i="12"/>
  <c r="P9" i="12"/>
  <c r="C9" i="12"/>
  <c r="Q8" i="12"/>
  <c r="P8" i="12"/>
  <c r="C8" i="12"/>
  <c r="Q7" i="12"/>
  <c r="P7" i="12"/>
  <c r="C7" i="12"/>
  <c r="Q6" i="12"/>
  <c r="P6" i="12"/>
  <c r="C6" i="12"/>
  <c r="Q5" i="12"/>
  <c r="P5" i="12"/>
  <c r="C5" i="12"/>
  <c r="Q4" i="12"/>
  <c r="P4" i="12"/>
  <c r="C4" i="12"/>
  <c r="Q3" i="12"/>
  <c r="P3" i="12"/>
  <c r="C3" i="12"/>
  <c r="Q63" i="11"/>
  <c r="P63" i="11"/>
  <c r="C63" i="11"/>
  <c r="Q62" i="11"/>
  <c r="P62" i="11"/>
  <c r="C62" i="11"/>
  <c r="Q61" i="11"/>
  <c r="P61" i="11"/>
  <c r="C61" i="11"/>
  <c r="Q60" i="11"/>
  <c r="P60" i="11"/>
  <c r="C60" i="11"/>
  <c r="Q59" i="11"/>
  <c r="P59" i="11"/>
  <c r="C59" i="11"/>
  <c r="Q58" i="11"/>
  <c r="P58" i="11"/>
  <c r="C58" i="11"/>
  <c r="Q57" i="11"/>
  <c r="P57" i="11"/>
  <c r="C57" i="11"/>
  <c r="Q56" i="11"/>
  <c r="P56" i="11"/>
  <c r="C56" i="11"/>
  <c r="Q55" i="11"/>
  <c r="P55" i="11"/>
  <c r="C55" i="11"/>
  <c r="Q54" i="11"/>
  <c r="P54" i="11"/>
  <c r="C54" i="11"/>
  <c r="Q53" i="11"/>
  <c r="P53" i="11"/>
  <c r="C53" i="11"/>
  <c r="Q52" i="11"/>
  <c r="P52" i="11"/>
  <c r="C52" i="11"/>
  <c r="Q47" i="11"/>
  <c r="P47" i="11"/>
  <c r="C47" i="11"/>
  <c r="Q46" i="11"/>
  <c r="P46" i="11"/>
  <c r="C46" i="11"/>
  <c r="Q45" i="11"/>
  <c r="P45" i="11"/>
  <c r="C45" i="11"/>
  <c r="Q44" i="11"/>
  <c r="P44" i="11"/>
  <c r="C44" i="11"/>
  <c r="Q43" i="11"/>
  <c r="P43" i="11"/>
  <c r="C43" i="11"/>
  <c r="Q42" i="11"/>
  <c r="P42" i="11"/>
  <c r="C42" i="11"/>
  <c r="Q41" i="11"/>
  <c r="P41" i="11"/>
  <c r="C41" i="11"/>
  <c r="Q40" i="11"/>
  <c r="P40" i="11"/>
  <c r="C40" i="11"/>
  <c r="Q39" i="11"/>
  <c r="P39" i="11"/>
  <c r="C39" i="11"/>
  <c r="Q38" i="11"/>
  <c r="P38" i="11"/>
  <c r="C38" i="11"/>
  <c r="Q37" i="11"/>
  <c r="P37" i="11"/>
  <c r="C37" i="11"/>
  <c r="Q36" i="11"/>
  <c r="P36" i="11"/>
  <c r="C36" i="11"/>
  <c r="Q35" i="11"/>
  <c r="P35" i="11"/>
  <c r="C35" i="11"/>
  <c r="Q34" i="11"/>
  <c r="P34" i="11"/>
  <c r="C34" i="11"/>
  <c r="Q33" i="11"/>
  <c r="P33" i="11"/>
  <c r="C33" i="11"/>
  <c r="Q32" i="11"/>
  <c r="P32" i="11"/>
  <c r="C32" i="11"/>
  <c r="Q31" i="11"/>
  <c r="P31" i="11"/>
  <c r="C31" i="11"/>
  <c r="Q30" i="11"/>
  <c r="P30" i="11"/>
  <c r="C30" i="11"/>
  <c r="Q29" i="11"/>
  <c r="P29" i="11"/>
  <c r="C29" i="11"/>
  <c r="Q28" i="11"/>
  <c r="P28" i="11"/>
  <c r="C28" i="11"/>
  <c r="Q27" i="11"/>
  <c r="P27" i="11"/>
  <c r="C27" i="11"/>
  <c r="Q26" i="11"/>
  <c r="P26" i="11"/>
  <c r="C26" i="11"/>
  <c r="Q25" i="11"/>
  <c r="P25" i="11"/>
  <c r="C25" i="11"/>
  <c r="Q24" i="11"/>
  <c r="P24" i="11"/>
  <c r="C24" i="11"/>
  <c r="Q23" i="11"/>
  <c r="P23" i="11"/>
  <c r="C23" i="11"/>
  <c r="Q22" i="11"/>
  <c r="P22" i="11"/>
  <c r="C22" i="11"/>
  <c r="Q21" i="11"/>
  <c r="P21" i="11"/>
  <c r="C21" i="11"/>
  <c r="Q20" i="11"/>
  <c r="P20" i="11"/>
  <c r="C20" i="11"/>
  <c r="Q19" i="11"/>
  <c r="P19" i="11"/>
  <c r="C19" i="11"/>
  <c r="Q18" i="11"/>
  <c r="P18" i="11"/>
  <c r="C18" i="11"/>
  <c r="Q17" i="11"/>
  <c r="P17" i="11"/>
  <c r="C17" i="11"/>
  <c r="Q16" i="11"/>
  <c r="P16" i="11"/>
  <c r="C16" i="11"/>
  <c r="Q15" i="11"/>
  <c r="P15" i="11"/>
  <c r="C15" i="11"/>
  <c r="Q14" i="11"/>
  <c r="P14" i="11"/>
  <c r="C14" i="11"/>
  <c r="Q13" i="11"/>
  <c r="P13" i="11"/>
  <c r="C13" i="11"/>
  <c r="Q12" i="11"/>
  <c r="P12" i="11"/>
  <c r="C12" i="11"/>
  <c r="Q11" i="11"/>
  <c r="P11" i="11"/>
  <c r="C11" i="11"/>
  <c r="Q10" i="11"/>
  <c r="P10" i="11"/>
  <c r="C10" i="11"/>
  <c r="Q9" i="11"/>
  <c r="P9" i="11"/>
  <c r="C9" i="11"/>
  <c r="Q8" i="11"/>
  <c r="P8" i="11"/>
  <c r="C8" i="11"/>
  <c r="Q7" i="11"/>
  <c r="P7" i="11"/>
  <c r="C7" i="11"/>
  <c r="Q6" i="11"/>
  <c r="P6" i="11"/>
  <c r="C6" i="11"/>
  <c r="Q5" i="11"/>
  <c r="P5" i="11"/>
  <c r="C5" i="11"/>
  <c r="Q4" i="11"/>
  <c r="P4" i="11"/>
  <c r="C4" i="11"/>
  <c r="Q3" i="11"/>
  <c r="P3" i="11"/>
  <c r="C3" i="11"/>
  <c r="P281" i="9"/>
  <c r="C281" i="9"/>
  <c r="P280" i="9"/>
  <c r="C280" i="9"/>
  <c r="P279" i="9"/>
  <c r="C279" i="9"/>
  <c r="P278" i="9"/>
  <c r="C278" i="9"/>
  <c r="P277" i="9"/>
  <c r="C277" i="9"/>
  <c r="P276" i="9"/>
  <c r="C276" i="9"/>
  <c r="Q275" i="9"/>
  <c r="P275" i="9"/>
  <c r="C275" i="9"/>
  <c r="Q274" i="9"/>
  <c r="P274" i="9"/>
  <c r="C274" i="9"/>
  <c r="P273" i="9"/>
  <c r="C273" i="9"/>
  <c r="P272" i="9"/>
  <c r="C272" i="9"/>
  <c r="P271" i="9"/>
  <c r="C271" i="9"/>
  <c r="P270" i="9"/>
  <c r="C270" i="9"/>
  <c r="P262" i="9"/>
  <c r="C262" i="9"/>
  <c r="P261" i="9"/>
  <c r="C261" i="9"/>
  <c r="P260" i="9"/>
  <c r="C260" i="9"/>
  <c r="P259" i="9"/>
  <c r="C259" i="9"/>
  <c r="P258" i="9"/>
  <c r="C258" i="9"/>
  <c r="P257" i="9"/>
  <c r="C257" i="9"/>
  <c r="P256" i="9"/>
  <c r="C256" i="9"/>
  <c r="P255" i="9"/>
  <c r="C255" i="9"/>
  <c r="P254" i="9"/>
  <c r="C254" i="9"/>
  <c r="P253" i="9"/>
  <c r="C253" i="9"/>
  <c r="C160" i="9"/>
  <c r="Q159" i="9"/>
  <c r="C159" i="9"/>
  <c r="Q158" i="9"/>
  <c r="C158" i="9"/>
  <c r="Q157" i="9"/>
  <c r="C157" i="9"/>
  <c r="Q156" i="9"/>
  <c r="P156" i="9"/>
  <c r="C156" i="9"/>
  <c r="Q155" i="9"/>
  <c r="P155" i="9"/>
  <c r="C155" i="9"/>
  <c r="C94" i="9"/>
  <c r="C93" i="9"/>
  <c r="C92" i="9"/>
  <c r="Q91" i="9"/>
  <c r="C91" i="9"/>
  <c r="Q88" i="9"/>
  <c r="C88" i="9"/>
  <c r="Q87" i="9"/>
  <c r="C87" i="9"/>
  <c r="P14" i="9"/>
  <c r="C14" i="9"/>
  <c r="P13" i="9"/>
  <c r="C13" i="9"/>
  <c r="P12" i="9"/>
  <c r="C12" i="9"/>
  <c r="P11" i="9"/>
  <c r="C11" i="9"/>
  <c r="P10" i="9"/>
  <c r="C10" i="9"/>
  <c r="P8" i="9"/>
  <c r="C8" i="9"/>
  <c r="P7" i="9"/>
  <c r="C7" i="9"/>
  <c r="P6" i="9"/>
  <c r="C6" i="9"/>
  <c r="P5" i="9"/>
  <c r="C5" i="9"/>
  <c r="P4" i="9"/>
  <c r="C4" i="9"/>
  <c r="Q3" i="9"/>
  <c r="P3" i="9"/>
  <c r="C3" i="9"/>
  <c r="Q7" i="8"/>
  <c r="C7" i="8"/>
  <c r="Q6" i="8"/>
  <c r="C6" i="8"/>
  <c r="Q5" i="8"/>
  <c r="C5" i="8"/>
  <c r="Q4" i="8"/>
  <c r="C4" i="8"/>
  <c r="Q3" i="8"/>
  <c r="C3" i="8"/>
  <c r="Q10" i="7"/>
  <c r="P10" i="7"/>
  <c r="C10" i="7"/>
  <c r="Q9" i="7"/>
  <c r="P9" i="7"/>
  <c r="C9" i="7"/>
  <c r="Q8" i="7"/>
  <c r="P8" i="7"/>
  <c r="C8" i="7"/>
  <c r="Q7" i="7"/>
  <c r="P7" i="7"/>
  <c r="C7" i="7"/>
  <c r="Q6" i="7"/>
  <c r="P6" i="7"/>
  <c r="C6" i="7"/>
  <c r="Q5" i="7"/>
  <c r="P5" i="7"/>
  <c r="C5" i="7"/>
  <c r="Q4" i="7"/>
  <c r="C4" i="7"/>
  <c r="Q3" i="7"/>
  <c r="P3" i="7"/>
  <c r="C3" i="7"/>
  <c r="Q13" i="6"/>
  <c r="P13" i="6"/>
  <c r="C13" i="6"/>
  <c r="Q12" i="6"/>
  <c r="P12" i="6"/>
  <c r="C12" i="6"/>
  <c r="Q11" i="6"/>
  <c r="P11" i="6"/>
  <c r="C11" i="6"/>
  <c r="Q10" i="6"/>
  <c r="P10" i="6"/>
  <c r="C10" i="6"/>
  <c r="Q9" i="6"/>
  <c r="P9" i="6"/>
  <c r="C9" i="6"/>
  <c r="Q8" i="6"/>
  <c r="P8" i="6"/>
  <c r="C8" i="6"/>
  <c r="Q7" i="6"/>
  <c r="P7" i="6"/>
  <c r="C7" i="6"/>
  <c r="Q6" i="6"/>
  <c r="P6" i="6"/>
  <c r="C6" i="6"/>
  <c r="Q5" i="6"/>
  <c r="P5" i="6"/>
  <c r="C5" i="6"/>
  <c r="Q4" i="6"/>
  <c r="P4" i="6"/>
  <c r="C4" i="6"/>
  <c r="Q3" i="6"/>
  <c r="P3" i="6"/>
  <c r="C3" i="6"/>
  <c r="Q38" i="5"/>
  <c r="P38" i="5"/>
  <c r="C38" i="5"/>
  <c r="Q37" i="5"/>
  <c r="P37" i="5"/>
  <c r="C37" i="5"/>
  <c r="Q36" i="5"/>
  <c r="P36" i="5"/>
  <c r="C36" i="5"/>
  <c r="Q35" i="5"/>
  <c r="P35" i="5"/>
  <c r="C35" i="5"/>
  <c r="Q34" i="5"/>
  <c r="P34" i="5"/>
  <c r="C34" i="5"/>
  <c r="P28" i="5"/>
  <c r="P27" i="5"/>
  <c r="P26" i="5"/>
  <c r="P25" i="5"/>
  <c r="P24" i="5"/>
  <c r="P23" i="5"/>
  <c r="P17" i="5"/>
  <c r="P16" i="5"/>
  <c r="P15" i="5"/>
  <c r="P14" i="5"/>
  <c r="P13" i="5"/>
  <c r="Q8" i="5"/>
  <c r="P8" i="5"/>
  <c r="C8" i="5"/>
  <c r="Q7" i="5"/>
  <c r="P7" i="5"/>
  <c r="C7" i="5"/>
  <c r="Q6" i="5"/>
  <c r="P6" i="5"/>
  <c r="C6" i="5"/>
  <c r="Q5" i="5"/>
  <c r="P5" i="5"/>
  <c r="C5" i="5"/>
  <c r="Q4" i="5"/>
  <c r="P4" i="5"/>
  <c r="C4" i="5"/>
  <c r="Q3" i="5"/>
  <c r="P3" i="5"/>
  <c r="C3" i="5"/>
  <c r="P212" i="3"/>
  <c r="C212" i="3"/>
  <c r="P211" i="3"/>
  <c r="C211" i="3"/>
  <c r="P210" i="3"/>
  <c r="C210" i="3"/>
  <c r="P209" i="3"/>
  <c r="C209" i="3"/>
  <c r="P208" i="3"/>
  <c r="C208" i="3"/>
  <c r="P207" i="3"/>
  <c r="C207" i="3"/>
  <c r="P206" i="3"/>
  <c r="C206" i="3"/>
  <c r="P205" i="3"/>
  <c r="C205" i="3"/>
  <c r="P204" i="3"/>
  <c r="C204" i="3"/>
  <c r="P203" i="3"/>
  <c r="C203" i="3"/>
  <c r="P202" i="3"/>
  <c r="C202" i="3"/>
  <c r="P201" i="3"/>
  <c r="C201" i="3"/>
  <c r="P200" i="3"/>
  <c r="C200" i="3"/>
  <c r="P199" i="3"/>
  <c r="C199" i="3"/>
  <c r="P198" i="3"/>
  <c r="C198" i="3"/>
  <c r="P197" i="3"/>
  <c r="C197" i="3"/>
  <c r="C196" i="3"/>
  <c r="P195" i="3"/>
  <c r="C195" i="3"/>
  <c r="P193" i="3"/>
  <c r="C193" i="3"/>
  <c r="P192" i="3"/>
  <c r="C192" i="3"/>
  <c r="P191" i="3"/>
  <c r="C191" i="3"/>
  <c r="P190" i="3"/>
  <c r="C190" i="3"/>
  <c r="P189" i="3"/>
  <c r="C189" i="3"/>
  <c r="P188" i="3"/>
  <c r="C188" i="3"/>
  <c r="P187" i="3"/>
  <c r="C187" i="3"/>
  <c r="P186" i="3"/>
  <c r="C186" i="3"/>
  <c r="P185" i="3"/>
  <c r="C185" i="3"/>
  <c r="P184" i="3"/>
  <c r="C184" i="3"/>
  <c r="P183" i="3"/>
  <c r="C183" i="3"/>
  <c r="P182" i="3"/>
  <c r="C182" i="3"/>
  <c r="P181" i="3"/>
  <c r="C181" i="3"/>
  <c r="P180" i="3"/>
  <c r="C180" i="3"/>
  <c r="P179" i="3"/>
  <c r="C179" i="3"/>
  <c r="P178" i="3"/>
  <c r="C178" i="3"/>
  <c r="P177" i="3"/>
  <c r="C177" i="3"/>
  <c r="P176" i="3"/>
  <c r="C176" i="3"/>
  <c r="P175" i="3"/>
  <c r="C175" i="3"/>
  <c r="P174" i="3"/>
  <c r="C174" i="3"/>
  <c r="P173" i="3"/>
  <c r="C173" i="3"/>
  <c r="P172" i="3"/>
  <c r="C172" i="3"/>
  <c r="P171" i="3"/>
  <c r="C171" i="3"/>
  <c r="P170" i="3"/>
  <c r="C170" i="3"/>
  <c r="P169" i="3"/>
  <c r="C169" i="3"/>
  <c r="P168" i="3"/>
  <c r="C168" i="3"/>
  <c r="P167" i="3"/>
  <c r="C167" i="3"/>
  <c r="P163" i="3"/>
  <c r="C163" i="3"/>
  <c r="P162" i="3"/>
  <c r="C162" i="3"/>
  <c r="P161" i="3"/>
  <c r="C161" i="3"/>
  <c r="P160" i="3"/>
  <c r="C160" i="3"/>
  <c r="P159" i="3"/>
  <c r="C159" i="3"/>
  <c r="P146" i="3"/>
  <c r="C146" i="3"/>
  <c r="P145" i="3"/>
  <c r="C145" i="3"/>
  <c r="P144" i="3"/>
  <c r="C144" i="3"/>
  <c r="P143" i="3"/>
  <c r="C143" i="3"/>
  <c r="P142" i="3"/>
  <c r="C142" i="3"/>
  <c r="P141" i="3"/>
  <c r="C141" i="3"/>
  <c r="P140" i="3"/>
  <c r="C140" i="3"/>
  <c r="P139" i="3"/>
  <c r="C139" i="3"/>
  <c r="P138" i="3"/>
  <c r="C138" i="3"/>
  <c r="P137" i="3"/>
  <c r="C137" i="3"/>
  <c r="P136" i="3"/>
  <c r="C136" i="3"/>
  <c r="P135" i="3"/>
  <c r="C135" i="3"/>
  <c r="P134" i="3"/>
  <c r="C134" i="3"/>
  <c r="P133" i="3"/>
  <c r="C133" i="3"/>
  <c r="P132" i="3"/>
  <c r="C132" i="3"/>
  <c r="P131" i="3"/>
  <c r="C131" i="3"/>
  <c r="P130" i="3"/>
  <c r="C130" i="3"/>
  <c r="P129" i="3"/>
  <c r="C129" i="3"/>
  <c r="P128" i="3"/>
  <c r="C128" i="3"/>
  <c r="P127" i="3"/>
  <c r="C127" i="3"/>
  <c r="P126" i="3"/>
  <c r="C126" i="3"/>
  <c r="P125" i="3"/>
  <c r="C125" i="3"/>
  <c r="P124" i="3"/>
  <c r="C124" i="3"/>
  <c r="P123" i="3"/>
  <c r="C123" i="3"/>
  <c r="P122" i="3"/>
  <c r="C122" i="3"/>
  <c r="P121" i="3"/>
  <c r="C121" i="3"/>
  <c r="P120" i="3"/>
  <c r="C120" i="3"/>
  <c r="P119" i="3"/>
  <c r="C119" i="3"/>
  <c r="P118" i="3"/>
  <c r="C118" i="3"/>
  <c r="P117" i="3"/>
  <c r="C117" i="3"/>
  <c r="P116" i="3"/>
  <c r="C116" i="3"/>
  <c r="P115" i="3"/>
  <c r="C115" i="3"/>
  <c r="P114" i="3"/>
  <c r="C114" i="3"/>
  <c r="P113" i="3"/>
  <c r="C113" i="3"/>
  <c r="P112" i="3"/>
  <c r="C112" i="3"/>
  <c r="P111" i="3"/>
  <c r="C111" i="3"/>
  <c r="P110" i="3"/>
  <c r="C110" i="3"/>
  <c r="P109" i="3"/>
  <c r="C109" i="3"/>
  <c r="P108" i="3"/>
  <c r="C108" i="3"/>
  <c r="P107" i="3"/>
  <c r="C107" i="3"/>
  <c r="P106" i="3"/>
  <c r="C106" i="3"/>
  <c r="P105" i="3"/>
  <c r="C105" i="3"/>
  <c r="P104" i="3"/>
  <c r="C104" i="3"/>
  <c r="P103" i="3"/>
  <c r="C103" i="3"/>
  <c r="P102" i="3"/>
  <c r="C102" i="3"/>
  <c r="P101" i="3"/>
  <c r="C101" i="3"/>
  <c r="P100" i="3"/>
  <c r="C100" i="3"/>
  <c r="P99" i="3"/>
  <c r="C99" i="3"/>
  <c r="P98" i="3"/>
  <c r="C98" i="3"/>
  <c r="P97" i="3"/>
  <c r="C97" i="3"/>
  <c r="P96" i="3"/>
  <c r="C96" i="3"/>
  <c r="P95" i="3"/>
  <c r="C95" i="3"/>
  <c r="P94" i="3"/>
  <c r="C94" i="3"/>
  <c r="P93" i="3"/>
  <c r="C93" i="3"/>
  <c r="P92" i="3"/>
  <c r="C92" i="3"/>
  <c r="P91" i="3"/>
  <c r="C91" i="3"/>
  <c r="P90" i="3"/>
  <c r="C90" i="3"/>
  <c r="P89" i="3"/>
  <c r="C89" i="3"/>
  <c r="P88" i="3"/>
  <c r="C88" i="3"/>
  <c r="P87" i="3"/>
  <c r="C87" i="3"/>
  <c r="P86" i="3"/>
  <c r="C86" i="3"/>
  <c r="P85" i="3"/>
  <c r="C85" i="3"/>
  <c r="P84" i="3"/>
  <c r="C84" i="3"/>
  <c r="P83" i="3"/>
  <c r="C83" i="3"/>
  <c r="P82" i="3"/>
  <c r="C82" i="3"/>
  <c r="P81" i="3"/>
  <c r="C81" i="3"/>
  <c r="P80" i="3"/>
  <c r="C80" i="3"/>
  <c r="P79" i="3"/>
  <c r="C79" i="3"/>
  <c r="P78" i="3"/>
  <c r="C78" i="3"/>
  <c r="P77" i="3"/>
  <c r="C77" i="3"/>
  <c r="P76" i="3"/>
  <c r="C76" i="3"/>
  <c r="P75" i="3"/>
  <c r="C75" i="3"/>
  <c r="P74" i="3"/>
  <c r="C74" i="3"/>
  <c r="P73" i="3"/>
  <c r="C73" i="3"/>
  <c r="P72" i="3"/>
  <c r="C72" i="3"/>
  <c r="P71" i="3"/>
  <c r="C71" i="3"/>
  <c r="P70" i="3"/>
  <c r="C70" i="3"/>
  <c r="P69" i="3"/>
  <c r="C69" i="3"/>
  <c r="P68" i="3"/>
  <c r="C68" i="3"/>
  <c r="P67" i="3"/>
  <c r="C67" i="3"/>
  <c r="P66" i="3"/>
  <c r="C66" i="3"/>
  <c r="P65" i="3"/>
  <c r="C65" i="3"/>
  <c r="P64" i="3"/>
  <c r="C64" i="3"/>
  <c r="P63" i="3"/>
  <c r="C63" i="3"/>
  <c r="P62" i="3"/>
  <c r="C62" i="3"/>
  <c r="P61" i="3"/>
  <c r="C61" i="3"/>
  <c r="P60" i="3"/>
  <c r="C60" i="3"/>
  <c r="P59" i="3"/>
  <c r="C59" i="3"/>
  <c r="P58" i="3"/>
  <c r="C58" i="3"/>
  <c r="P57" i="3"/>
  <c r="C57" i="3"/>
  <c r="P56" i="3"/>
  <c r="C56" i="3"/>
  <c r="P55" i="3"/>
  <c r="C55" i="3"/>
  <c r="P54" i="3"/>
  <c r="C54" i="3"/>
  <c r="P53" i="3"/>
  <c r="C53" i="3"/>
  <c r="P52" i="3"/>
  <c r="C52" i="3"/>
  <c r="P51" i="3"/>
  <c r="C51" i="3"/>
  <c r="P50" i="3"/>
  <c r="C50" i="3"/>
  <c r="P49" i="3"/>
  <c r="C49" i="3"/>
  <c r="P48" i="3"/>
  <c r="C48" i="3"/>
  <c r="P47" i="3"/>
  <c r="C47" i="3"/>
  <c r="P46" i="3"/>
  <c r="C46" i="3"/>
  <c r="P45" i="3"/>
  <c r="C45" i="3"/>
  <c r="P44" i="3"/>
  <c r="C44" i="3"/>
  <c r="P43" i="3"/>
  <c r="C43" i="3"/>
  <c r="P42" i="3"/>
  <c r="C42" i="3"/>
  <c r="P41" i="3"/>
  <c r="C41" i="3"/>
  <c r="P40" i="3"/>
  <c r="C40" i="3"/>
  <c r="P39" i="3"/>
  <c r="C39" i="3"/>
  <c r="P38" i="3"/>
  <c r="C38" i="3"/>
  <c r="P37" i="3"/>
  <c r="C37" i="3"/>
  <c r="P36" i="3"/>
  <c r="C36" i="3"/>
  <c r="P35" i="3"/>
  <c r="C35" i="3"/>
  <c r="P34" i="3"/>
  <c r="C34" i="3"/>
  <c r="P33" i="3"/>
  <c r="C33" i="3"/>
  <c r="P32" i="3"/>
  <c r="C32" i="3"/>
  <c r="P31" i="3"/>
  <c r="C31" i="3"/>
  <c r="P30" i="3"/>
  <c r="C30" i="3"/>
  <c r="P29" i="3"/>
  <c r="C29" i="3"/>
  <c r="P28" i="3"/>
  <c r="C28" i="3"/>
  <c r="P27" i="3"/>
  <c r="C27" i="3"/>
  <c r="P26" i="3"/>
  <c r="C26" i="3"/>
  <c r="P25" i="3"/>
  <c r="C25" i="3"/>
  <c r="P24" i="3"/>
  <c r="C24" i="3"/>
  <c r="P23" i="3"/>
  <c r="C23" i="3"/>
  <c r="P22" i="3"/>
  <c r="C22" i="3"/>
  <c r="P21" i="3"/>
  <c r="C21" i="3"/>
  <c r="P20" i="3"/>
  <c r="C20" i="3"/>
  <c r="P19" i="3"/>
  <c r="C19" i="3"/>
  <c r="P18" i="3"/>
  <c r="P17" i="3"/>
  <c r="C17" i="3"/>
  <c r="P16" i="3"/>
  <c r="P15" i="3"/>
  <c r="C15" i="3"/>
  <c r="P14" i="3"/>
  <c r="P13" i="3"/>
  <c r="C13" i="3"/>
  <c r="P12" i="3"/>
  <c r="P11" i="3"/>
  <c r="C11" i="3"/>
  <c r="P10" i="3"/>
  <c r="C10" i="3"/>
  <c r="P9" i="3"/>
  <c r="C9" i="3"/>
  <c r="P8" i="3"/>
  <c r="C8" i="3"/>
  <c r="P7" i="3"/>
  <c r="C7" i="3"/>
  <c r="P6" i="3"/>
  <c r="C6" i="3"/>
  <c r="P5" i="3"/>
  <c r="C5" i="3"/>
  <c r="P4" i="3"/>
  <c r="C4" i="3"/>
  <c r="Q3" i="3"/>
  <c r="P3" i="3"/>
  <c r="C3" i="3"/>
  <c r="Q141" i="2"/>
  <c r="P141" i="2"/>
  <c r="C141" i="2"/>
  <c r="Q140" i="2"/>
  <c r="P140" i="2"/>
  <c r="C140" i="2"/>
  <c r="Q139" i="2"/>
  <c r="P139" i="2"/>
  <c r="C139" i="2"/>
  <c r="Q138" i="2"/>
  <c r="P138" i="2"/>
  <c r="C138" i="2"/>
  <c r="Q137" i="2"/>
  <c r="P137" i="2"/>
  <c r="C137" i="2"/>
  <c r="Q136" i="2"/>
  <c r="P136" i="2"/>
  <c r="C136" i="2"/>
  <c r="Q135" i="2"/>
  <c r="P135" i="2"/>
  <c r="C135" i="2"/>
  <c r="Q134" i="2"/>
  <c r="P134" i="2"/>
  <c r="C134" i="2"/>
  <c r="Q133" i="2"/>
  <c r="P133" i="2"/>
  <c r="C133" i="2"/>
  <c r="Q132" i="2"/>
  <c r="P132" i="2"/>
  <c r="C132" i="2"/>
  <c r="Q131" i="2"/>
  <c r="P131" i="2"/>
  <c r="C131" i="2"/>
  <c r="Q130" i="2"/>
  <c r="P130" i="2"/>
  <c r="C130" i="2"/>
  <c r="Q129" i="2"/>
  <c r="P129" i="2"/>
  <c r="C129" i="2"/>
  <c r="Q128" i="2"/>
  <c r="P128" i="2"/>
  <c r="C128" i="2"/>
  <c r="Q127" i="2"/>
  <c r="P127" i="2"/>
  <c r="C127" i="2"/>
  <c r="Q126" i="2"/>
  <c r="P126" i="2"/>
  <c r="C126" i="2"/>
  <c r="Q125" i="2"/>
  <c r="P125" i="2"/>
  <c r="C125" i="2"/>
  <c r="Q124" i="2"/>
  <c r="P124" i="2"/>
  <c r="C124" i="2"/>
  <c r="Q123" i="2"/>
  <c r="P123" i="2"/>
  <c r="C123" i="2"/>
  <c r="Q122" i="2"/>
  <c r="P122" i="2"/>
  <c r="C122" i="2"/>
  <c r="Q121" i="2"/>
  <c r="P121" i="2"/>
  <c r="C121" i="2"/>
  <c r="Q120" i="2"/>
  <c r="P120" i="2"/>
  <c r="C120" i="2"/>
  <c r="Q119" i="2"/>
  <c r="P119" i="2"/>
  <c r="C119" i="2"/>
  <c r="Q118" i="2"/>
  <c r="P118" i="2"/>
  <c r="C118" i="2"/>
  <c r="Q117" i="2"/>
  <c r="P117" i="2"/>
  <c r="C117" i="2"/>
  <c r="Q116" i="2"/>
  <c r="P116" i="2"/>
  <c r="C116" i="2"/>
  <c r="Q115" i="2"/>
  <c r="P115" i="2"/>
  <c r="C115" i="2"/>
  <c r="Q114" i="2"/>
  <c r="P114" i="2"/>
  <c r="C114" i="2"/>
  <c r="Q113" i="2"/>
  <c r="P113" i="2"/>
  <c r="C113" i="2"/>
  <c r="Q112" i="2"/>
  <c r="P112" i="2"/>
  <c r="C112" i="2"/>
  <c r="Q111" i="2"/>
  <c r="P111" i="2"/>
  <c r="C111" i="2"/>
  <c r="Q110" i="2"/>
  <c r="P110" i="2"/>
  <c r="C110" i="2"/>
  <c r="Q109" i="2"/>
  <c r="P109" i="2"/>
  <c r="C109" i="2"/>
  <c r="Q108" i="2"/>
  <c r="P108" i="2"/>
  <c r="C108" i="2"/>
  <c r="Q107" i="2"/>
  <c r="P107" i="2"/>
  <c r="C107" i="2"/>
  <c r="Q106" i="2"/>
  <c r="P106" i="2"/>
  <c r="C106" i="2"/>
  <c r="Q105" i="2"/>
  <c r="P105" i="2"/>
  <c r="C105" i="2"/>
  <c r="Q104" i="2"/>
  <c r="P104" i="2"/>
  <c r="C104" i="2"/>
  <c r="Q103" i="2"/>
  <c r="P103" i="2"/>
  <c r="C103" i="2"/>
  <c r="Q102" i="2"/>
  <c r="P102" i="2"/>
  <c r="C102" i="2"/>
  <c r="Q101" i="2"/>
  <c r="P101" i="2"/>
  <c r="C101" i="2"/>
  <c r="Q100" i="2"/>
  <c r="P100" i="2"/>
  <c r="C100" i="2"/>
  <c r="Q99" i="2"/>
  <c r="P99" i="2"/>
  <c r="C99" i="2"/>
  <c r="Q98" i="2"/>
  <c r="P98" i="2"/>
  <c r="C98" i="2"/>
  <c r="Q97" i="2"/>
  <c r="P97" i="2"/>
  <c r="C97" i="2"/>
  <c r="Q96" i="2"/>
  <c r="P96" i="2"/>
  <c r="C96" i="2"/>
  <c r="Q95" i="2"/>
  <c r="P95" i="2"/>
  <c r="C95" i="2"/>
  <c r="Q94" i="2"/>
  <c r="P94" i="2"/>
  <c r="C94" i="2"/>
  <c r="Q93" i="2"/>
  <c r="P93" i="2"/>
  <c r="C93" i="2"/>
  <c r="Q92" i="2"/>
  <c r="P92" i="2"/>
  <c r="C92" i="2"/>
  <c r="Q91" i="2"/>
  <c r="P91" i="2"/>
  <c r="C91" i="2"/>
  <c r="Q90" i="2"/>
  <c r="P90" i="2"/>
  <c r="C90" i="2"/>
  <c r="Q89" i="2"/>
  <c r="P89" i="2"/>
  <c r="C89" i="2"/>
  <c r="Q88" i="2"/>
  <c r="P88" i="2"/>
  <c r="C88" i="2"/>
  <c r="Q87" i="2"/>
  <c r="P87" i="2"/>
  <c r="C87" i="2"/>
  <c r="Q86" i="2"/>
  <c r="P86" i="2"/>
  <c r="C86" i="2"/>
  <c r="Q85" i="2"/>
  <c r="P85" i="2"/>
  <c r="C85" i="2"/>
  <c r="Q84" i="2"/>
  <c r="P84" i="2"/>
  <c r="C84" i="2"/>
  <c r="Q83" i="2"/>
  <c r="P83" i="2"/>
  <c r="C83" i="2"/>
  <c r="Q82" i="2"/>
  <c r="P82" i="2"/>
  <c r="C82" i="2"/>
  <c r="Q81" i="2"/>
  <c r="P81" i="2"/>
  <c r="C81" i="2"/>
  <c r="Q80" i="2"/>
  <c r="P80" i="2"/>
  <c r="C80" i="2"/>
  <c r="Q79" i="2"/>
  <c r="P79" i="2"/>
  <c r="C79" i="2"/>
  <c r="Q78" i="2"/>
  <c r="P78" i="2"/>
  <c r="C78" i="2"/>
  <c r="Q77" i="2"/>
  <c r="P77" i="2"/>
  <c r="C77" i="2"/>
  <c r="Q76" i="2"/>
  <c r="P76" i="2"/>
  <c r="C76" i="2"/>
  <c r="Q75" i="2"/>
  <c r="P75" i="2"/>
  <c r="C75" i="2"/>
  <c r="Q74" i="2"/>
  <c r="P74" i="2"/>
  <c r="C74" i="2"/>
  <c r="Q73" i="2"/>
  <c r="P73" i="2"/>
  <c r="C73" i="2"/>
  <c r="Q72" i="2"/>
  <c r="P72" i="2"/>
  <c r="C72" i="2"/>
  <c r="Q71" i="2"/>
  <c r="P71" i="2"/>
  <c r="C71" i="2"/>
  <c r="Q70" i="2"/>
  <c r="P70" i="2"/>
  <c r="C70" i="2"/>
  <c r="Q69" i="2"/>
  <c r="P69" i="2"/>
  <c r="C69" i="2"/>
  <c r="Q68" i="2"/>
  <c r="P68" i="2"/>
  <c r="C68" i="2"/>
  <c r="Q67" i="2"/>
  <c r="P67" i="2"/>
  <c r="C67" i="2"/>
  <c r="Q66" i="2"/>
  <c r="P66" i="2"/>
  <c r="C66" i="2"/>
  <c r="Q65" i="2"/>
  <c r="P65" i="2"/>
  <c r="C65" i="2"/>
  <c r="Q64" i="2"/>
  <c r="P64" i="2"/>
  <c r="C64" i="2"/>
  <c r="Q63" i="2"/>
  <c r="P63" i="2"/>
  <c r="C63" i="2"/>
  <c r="Q62" i="2"/>
  <c r="P62" i="2"/>
  <c r="C62" i="2"/>
  <c r="Q61" i="2"/>
  <c r="P61" i="2"/>
  <c r="C61" i="2"/>
  <c r="Q60" i="2"/>
  <c r="P60" i="2"/>
  <c r="C60" i="2"/>
  <c r="Q59" i="2"/>
  <c r="P59" i="2"/>
  <c r="C59" i="2"/>
  <c r="Q58" i="2"/>
  <c r="P58" i="2"/>
  <c r="C58" i="2"/>
  <c r="Q57" i="2"/>
  <c r="P57" i="2"/>
  <c r="C57" i="2"/>
  <c r="Q56" i="2"/>
  <c r="P56" i="2"/>
  <c r="C56" i="2"/>
  <c r="Q55" i="2"/>
  <c r="P55" i="2"/>
  <c r="C55" i="2"/>
  <c r="Q54" i="2"/>
  <c r="P54" i="2"/>
  <c r="C54" i="2"/>
  <c r="Q53" i="2"/>
  <c r="P53" i="2"/>
  <c r="C53" i="2"/>
  <c r="Q52" i="2"/>
  <c r="P52" i="2"/>
  <c r="C52" i="2"/>
  <c r="Q51" i="2"/>
  <c r="P51" i="2"/>
  <c r="C51" i="2"/>
  <c r="Q50" i="2"/>
  <c r="P50" i="2"/>
  <c r="C50" i="2"/>
  <c r="Q49" i="2"/>
  <c r="P49" i="2"/>
  <c r="C49" i="2"/>
  <c r="Q48" i="2"/>
  <c r="P48" i="2"/>
  <c r="C48" i="2"/>
  <c r="Q47" i="2"/>
  <c r="P47" i="2"/>
  <c r="C47" i="2"/>
  <c r="Q46" i="2"/>
  <c r="P46" i="2"/>
  <c r="C46" i="2"/>
  <c r="Q45" i="2"/>
  <c r="P45" i="2"/>
  <c r="C45" i="2"/>
  <c r="Q44" i="2"/>
  <c r="P44" i="2"/>
  <c r="C44" i="2"/>
  <c r="Q43" i="2"/>
  <c r="P43" i="2"/>
  <c r="C43" i="2"/>
  <c r="Q42" i="2"/>
  <c r="P42" i="2"/>
  <c r="C42" i="2"/>
  <c r="Q41" i="2"/>
  <c r="P41" i="2"/>
  <c r="C41" i="2"/>
  <c r="Q40" i="2"/>
  <c r="P40" i="2"/>
  <c r="C40" i="2"/>
  <c r="Q39" i="2"/>
  <c r="P39" i="2"/>
  <c r="C39" i="2"/>
  <c r="Q38" i="2"/>
  <c r="P38" i="2"/>
  <c r="C38" i="2"/>
  <c r="Q37" i="2"/>
  <c r="P37" i="2"/>
  <c r="C37" i="2"/>
  <c r="Q36" i="2"/>
  <c r="P36" i="2"/>
  <c r="C36" i="2"/>
  <c r="Q35" i="2"/>
  <c r="P35" i="2"/>
  <c r="C35" i="2"/>
  <c r="Q34" i="2"/>
  <c r="P34" i="2"/>
  <c r="C34" i="2"/>
  <c r="Q33" i="2"/>
  <c r="P33" i="2"/>
  <c r="C33" i="2"/>
  <c r="Q32" i="2"/>
  <c r="P32" i="2"/>
  <c r="C32" i="2"/>
  <c r="Q31" i="2"/>
  <c r="P31" i="2"/>
  <c r="C31" i="2"/>
  <c r="Q30" i="2"/>
  <c r="P30" i="2"/>
  <c r="C30" i="2"/>
  <c r="Q29" i="2"/>
  <c r="P29" i="2"/>
  <c r="C29" i="2"/>
  <c r="Q28" i="2"/>
  <c r="P28" i="2"/>
  <c r="C28" i="2"/>
  <c r="Q27" i="2"/>
  <c r="P27" i="2"/>
  <c r="C27" i="2"/>
  <c r="Q26" i="2"/>
  <c r="P26" i="2"/>
  <c r="C26" i="2"/>
  <c r="Q25" i="2"/>
  <c r="P25" i="2"/>
  <c r="C25" i="2"/>
  <c r="Q24" i="2"/>
  <c r="P24" i="2"/>
  <c r="C24" i="2"/>
  <c r="Q23" i="2"/>
  <c r="P23" i="2"/>
  <c r="C23" i="2"/>
  <c r="Q22" i="2"/>
  <c r="P22" i="2"/>
  <c r="C22" i="2"/>
  <c r="Q21" i="2"/>
  <c r="P21" i="2"/>
  <c r="C21" i="2"/>
  <c r="Q20" i="2"/>
  <c r="P20" i="2"/>
  <c r="C20" i="2"/>
  <c r="Q19" i="2"/>
  <c r="P19" i="2"/>
  <c r="C19" i="2"/>
  <c r="Q18" i="2"/>
  <c r="P18" i="2"/>
  <c r="C18" i="2"/>
  <c r="Q17" i="2"/>
  <c r="P17" i="2"/>
  <c r="C17" i="2"/>
  <c r="Q16" i="2"/>
  <c r="P16" i="2"/>
  <c r="C16" i="2"/>
  <c r="Q15" i="2"/>
  <c r="P15" i="2"/>
  <c r="C15" i="2"/>
  <c r="Q14" i="2"/>
  <c r="P14" i="2"/>
  <c r="C14" i="2"/>
  <c r="Q13" i="2"/>
  <c r="P13" i="2"/>
  <c r="C13" i="2"/>
  <c r="Q12" i="2"/>
  <c r="P12" i="2"/>
  <c r="C12" i="2"/>
  <c r="Q11" i="2"/>
  <c r="P11" i="2"/>
  <c r="C11" i="2"/>
  <c r="Q10" i="2"/>
  <c r="P10" i="2"/>
  <c r="C10" i="2"/>
  <c r="Q9" i="2"/>
  <c r="P9" i="2"/>
  <c r="C9" i="2"/>
  <c r="Q8" i="2"/>
  <c r="P8" i="2"/>
  <c r="C8" i="2"/>
  <c r="Q7" i="2"/>
  <c r="P7" i="2"/>
  <c r="C7" i="2"/>
  <c r="Q6" i="2"/>
  <c r="P6" i="2"/>
  <c r="C6" i="2"/>
  <c r="Q5" i="2"/>
  <c r="P5" i="2"/>
  <c r="C5" i="2"/>
  <c r="Q4" i="2"/>
  <c r="P4" i="2"/>
  <c r="C4" i="2"/>
  <c r="Q3" i="2"/>
  <c r="P3" i="2"/>
  <c r="C3" i="2"/>
</calcChain>
</file>

<file path=xl/sharedStrings.xml><?xml version="1.0" encoding="utf-8"?>
<sst xmlns="http://schemas.openxmlformats.org/spreadsheetml/2006/main" count="10610" uniqueCount="2190">
  <si>
    <t>name</t>
  </si>
  <si>
    <t>default_code</t>
  </si>
  <si>
    <t>uom</t>
  </si>
  <si>
    <t>AL-U CAP 40X42X40 mm(NA.1)</t>
  </si>
  <si>
    <t>SP01001</t>
  </si>
  <si>
    <t>pcs</t>
  </si>
  <si>
    <t>AL-U CAP 40X42X40 mm(MF)</t>
  </si>
  <si>
    <t>SP01002</t>
  </si>
  <si>
    <t>AL-U CAP 40X42X40 mm(OW)</t>
  </si>
  <si>
    <t>SP01003</t>
  </si>
  <si>
    <t>AL-U CAP 40X42X40 mm(AP)</t>
  </si>
  <si>
    <t>SP01004</t>
  </si>
  <si>
    <t>AL-U CAP 25X42X25(NA.1)</t>
  </si>
  <si>
    <t>SP01005</t>
  </si>
  <si>
    <t>AL-U CAP 25X42X25(MF)</t>
  </si>
  <si>
    <t>SP01006</t>
  </si>
  <si>
    <t>AL-U CAP 25X42X25(OW)</t>
  </si>
  <si>
    <t>SP01007</t>
  </si>
  <si>
    <t>AL-U CAP 25X42X25(AP)</t>
  </si>
  <si>
    <t>SP01008</t>
  </si>
  <si>
    <t>AL ANGLE 40X40X2(NA.1)</t>
  </si>
  <si>
    <t>SP01009</t>
  </si>
  <si>
    <t>AL ANGLE 40X40X2(MF)</t>
  </si>
  <si>
    <t>SP01010</t>
  </si>
  <si>
    <t>AL ANGLE 40X40X2(OW)</t>
  </si>
  <si>
    <t>SP01011</t>
  </si>
  <si>
    <t>AL ANGLE 40X40X2 (AP)</t>
  </si>
  <si>
    <t>SP01012</t>
  </si>
  <si>
    <t>AL ANGLE 40X80X2(MF)</t>
  </si>
  <si>
    <t>SP01014</t>
  </si>
  <si>
    <t>AL ANGLE 40X80X2(OW)</t>
  </si>
  <si>
    <t>SP01015</t>
  </si>
  <si>
    <t>AL ANGLE 40X80X2(AP)</t>
  </si>
  <si>
    <t>SP01016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</si>
  <si>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(NA.1)</t>
    </r>
  </si>
  <si>
    <t>SP01017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</si>
  <si>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(MF)</t>
    </r>
  </si>
  <si>
    <t>SP01018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</si>
  <si>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(OW)</t>
    </r>
  </si>
  <si>
    <t>SP01019</t>
  </si>
  <si>
    <r>
      <t xml:space="preserve">AL DIE 0202 </t>
    </r>
    <r>
      <rPr>
        <sz val="10"/>
        <rFont val="FreeSans"/>
        <family val="2"/>
        <charset val="1"/>
      </rPr>
      <t>เสาข้างสวิง</t>
    </r>
    <r>
      <rPr>
        <sz val="10"/>
        <rFont val="Arial"/>
        <family val="2"/>
        <charset val="1"/>
      </rPr>
      <t>(AP)</t>
    </r>
  </si>
  <si>
    <t>SP01020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</si>
  <si>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(NA.1)</t>
    </r>
  </si>
  <si>
    <t>SP01021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</si>
  <si>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(MF)</t>
    </r>
  </si>
  <si>
    <t>SP01022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</si>
  <si>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(OW)</t>
    </r>
  </si>
  <si>
    <t>SP01023</t>
  </si>
  <si>
    <r>
      <t xml:space="preserve">AL DIE 0203 </t>
    </r>
    <r>
      <rPr>
        <sz val="10"/>
        <rFont val="FreeSans"/>
        <family val="2"/>
        <charset val="1"/>
      </rPr>
      <t>เสาล่างสวิง</t>
    </r>
    <r>
      <rPr>
        <sz val="10"/>
        <rFont val="Arial"/>
        <family val="2"/>
        <charset val="1"/>
      </rPr>
      <t>(AP)</t>
    </r>
  </si>
  <si>
    <t>SP01024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</si>
  <si>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(NA.1)</t>
    </r>
  </si>
  <si>
    <t>SP01025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</si>
  <si>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(MF)</t>
    </r>
  </si>
  <si>
    <t>SP01026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</si>
  <si>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(OW)</t>
    </r>
  </si>
  <si>
    <t>SP01027</t>
  </si>
  <si>
    <r>
      <t xml:space="preserve">AL DIE 0201 </t>
    </r>
    <r>
      <rPr>
        <sz val="10"/>
        <rFont val="FreeSans"/>
        <family val="2"/>
        <charset val="1"/>
      </rPr>
      <t>เสาบนสวิง</t>
    </r>
    <r>
      <rPr>
        <sz val="10"/>
        <rFont val="Arial"/>
        <family val="2"/>
        <charset val="1"/>
      </rPr>
      <t>(AP)</t>
    </r>
  </si>
  <si>
    <t>SP01028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</si>
  <si>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(NA.1)</t>
    </r>
  </si>
  <si>
    <t>SP01033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</si>
  <si>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(MF)</t>
    </r>
  </si>
  <si>
    <t>SP01034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</si>
  <si>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(OW)</t>
    </r>
  </si>
  <si>
    <t>SP01035</t>
  </si>
  <si>
    <r>
      <t xml:space="preserve">AL DIE 0223 </t>
    </r>
    <r>
      <rPr>
        <sz val="10"/>
        <rFont val="FreeSans"/>
        <family val="2"/>
        <charset val="1"/>
      </rPr>
      <t>คิ้วลอยเทใหญ่</t>
    </r>
    <r>
      <rPr>
        <sz val="10"/>
        <rFont val="Arial"/>
        <family val="2"/>
        <charset val="1"/>
      </rPr>
      <t>(AP)</t>
    </r>
  </si>
  <si>
    <t>SP01036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</si>
  <si>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(NA.1)</t>
    </r>
  </si>
  <si>
    <t>SP01037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</si>
  <si>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(MF)</t>
    </r>
  </si>
  <si>
    <t>SP01038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</si>
  <si>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(OW)</t>
    </r>
  </si>
  <si>
    <t>SP01039</t>
  </si>
  <si>
    <r>
      <t xml:space="preserve">AL DIE 0224 </t>
    </r>
    <r>
      <rPr>
        <sz val="10"/>
        <rFont val="FreeSans"/>
        <family val="2"/>
        <charset val="1"/>
      </rPr>
      <t>คิ้วลอยเทเล็ก</t>
    </r>
    <r>
      <rPr>
        <sz val="10"/>
        <rFont val="Arial"/>
        <family val="2"/>
        <charset val="1"/>
      </rPr>
      <t>(AP)</t>
    </r>
  </si>
  <si>
    <t>SP01040</t>
  </si>
  <si>
    <t>AL FLOOR BASE(I)(NA.1)</t>
  </si>
  <si>
    <t>SP01045</t>
  </si>
  <si>
    <t>AL FLOOR BASE(I)(MF)</t>
  </si>
  <si>
    <t>SP01046</t>
  </si>
  <si>
    <t>AL FLOOR BASE(I)(OW)</t>
  </si>
  <si>
    <t>SP01047</t>
  </si>
  <si>
    <t>AL FLOOR BASE(I)(AP)</t>
  </si>
  <si>
    <t>SP01048</t>
  </si>
  <si>
    <t>AL PROFILE FOR LIGHTING42 mm(NA.1)</t>
  </si>
  <si>
    <t>SP01049</t>
  </si>
  <si>
    <t>AL PROFILE FOR LIGHTING 42 mm(MF)</t>
  </si>
  <si>
    <t>SP01050</t>
  </si>
  <si>
    <t>AL PROFILE FOR LIGHTING 42 mm(OW)</t>
  </si>
  <si>
    <t>SP01051</t>
  </si>
  <si>
    <t>AL PROFILE FOR LIGHTING 42 mm(AP)</t>
  </si>
  <si>
    <t>SP01052</t>
  </si>
  <si>
    <t>AL CAP FOR DOOR HEATER(NA.1)</t>
  </si>
  <si>
    <t>SP01053</t>
  </si>
  <si>
    <t>AL CAP FOR DOOR HEATER(MF)</t>
  </si>
  <si>
    <t>SP01054</t>
  </si>
  <si>
    <t>AL CAP FOR DOOR HEATER(OW)</t>
  </si>
  <si>
    <t>SP01055</t>
  </si>
  <si>
    <t>AL CAP FOR DOOR HEATER(AP)</t>
  </si>
  <si>
    <t>SP01056</t>
  </si>
  <si>
    <t>AL RAIL FOR CLEAN ROOM(OW)</t>
  </si>
  <si>
    <t>SP01059</t>
  </si>
  <si>
    <t>AL U CAP 30X75X30 mmCOLD ROOM(NA.1)</t>
  </si>
  <si>
    <t>SP01061</t>
  </si>
  <si>
    <t>AL U CAP 30X75X30 mmCOLD ROOM(MF)</t>
  </si>
  <si>
    <t>SP01062</t>
  </si>
  <si>
    <t>AL U CAP 30X75X30 mmCOLD ROOM(OW)</t>
  </si>
  <si>
    <t>SP01063</t>
  </si>
  <si>
    <t>AL U CAP 30X75X30 mmCOLD ROOM(AP)</t>
  </si>
  <si>
    <t>SP01064</t>
  </si>
  <si>
    <t>AL U CAP 30X100X30 mmCOLD ROOM(NA.1)</t>
  </si>
  <si>
    <t>SP01065</t>
  </si>
  <si>
    <t>AL U CAP 30X100X30 mmCOLD ROOM(MF)</t>
  </si>
  <si>
    <t>SP01066</t>
  </si>
  <si>
    <t>AL U CAP 30X100X30 mmCOLD ROOM(OW)</t>
  </si>
  <si>
    <t>SP01067</t>
  </si>
  <si>
    <t>AL U CAP 30X100X30 mmCOLD ROOM(AP)</t>
  </si>
  <si>
    <t>SP01068</t>
  </si>
  <si>
    <t>AL SKIRT(NA.1)</t>
  </si>
  <si>
    <t>SP01069</t>
  </si>
  <si>
    <t>AL SKIRT(MF)</t>
  </si>
  <si>
    <t>SP01070</t>
  </si>
  <si>
    <t>AL SKIRT(OW)</t>
  </si>
  <si>
    <t>SP01071</t>
  </si>
  <si>
    <t>AL SKIRT(AP)</t>
  </si>
  <si>
    <t>SP01072</t>
  </si>
  <si>
    <t>AL T-BAR(NA.1)</t>
  </si>
  <si>
    <t>SP01073</t>
  </si>
  <si>
    <t>AL T-BAR(MF)</t>
  </si>
  <si>
    <t>SP01074</t>
  </si>
  <si>
    <t>AL T-BAR(OW)</t>
  </si>
  <si>
    <t>SP01075</t>
  </si>
  <si>
    <t>AL T-BAR(AP)</t>
  </si>
  <si>
    <t>SP01076</t>
  </si>
  <si>
    <t>AL T - BAR NEW 50 mm(NA.1)</t>
  </si>
  <si>
    <t>SP01081</t>
  </si>
  <si>
    <t>AL T - BAR NEW 50 mm(MF)</t>
  </si>
  <si>
    <t>SP01082</t>
  </si>
  <si>
    <t>AL T - BAR NEW 50 mm(OW)</t>
  </si>
  <si>
    <t>SP01083</t>
  </si>
  <si>
    <t>AL T - BAR NEW 50 mm(AP)</t>
  </si>
  <si>
    <t>SP01084</t>
  </si>
  <si>
    <t>AL CAP 40X50X40 mm(NA.1)</t>
  </si>
  <si>
    <t>SP01093</t>
  </si>
  <si>
    <t>AL CAP 40X50X40 mm(MF)</t>
  </si>
  <si>
    <t>SP01094</t>
  </si>
  <si>
    <t>AL CAP 40X50X40 mm(OW)</t>
  </si>
  <si>
    <t>SP01095</t>
  </si>
  <si>
    <t>AL CAP 40X50X40 mm(AP)</t>
  </si>
  <si>
    <t>SP01096</t>
  </si>
  <si>
    <t>AL FLOOR BASE 50 mm(I)(NA.1)</t>
  </si>
  <si>
    <t>SP01097</t>
  </si>
  <si>
    <t>AL FLOOR BASE 50 mm(I)(MF)</t>
  </si>
  <si>
    <t>SP01098</t>
  </si>
  <si>
    <t>AL FLOOR BASE 50 mm(I)(OW)</t>
  </si>
  <si>
    <t>SP01099</t>
  </si>
  <si>
    <t>AL FLOOR BASE 50 mm(I)(AP)</t>
  </si>
  <si>
    <t>SP01100</t>
  </si>
  <si>
    <t>AL FRAME 42 mm(MF)</t>
  </si>
  <si>
    <t>SP01102</t>
  </si>
  <si>
    <t>AL INSERT FOR AL FRAME 42 mm(MF)</t>
  </si>
  <si>
    <t>SP01106</t>
  </si>
  <si>
    <t>AL FOR PVC COVING(MF)</t>
  </si>
  <si>
    <t>SP01110</t>
  </si>
  <si>
    <t>AL DOOR FRAME(NON FLUSH)(NA.1)</t>
  </si>
  <si>
    <t>SP01113</t>
  </si>
  <si>
    <t>AL DOOR FRAME(NON FLUSH)(MF)</t>
  </si>
  <si>
    <t>SP01114</t>
  </si>
  <si>
    <t>AL DOOR FRAME(NON FLUSH)(OW)</t>
  </si>
  <si>
    <t>SP01115</t>
  </si>
  <si>
    <t>AL DOOR FRAME(NON FLUSH)(AP)</t>
  </si>
  <si>
    <t>SP01116</t>
  </si>
  <si>
    <t>AL U CAP FOR DOOR(NA.1)</t>
  </si>
  <si>
    <t>SP01117</t>
  </si>
  <si>
    <t>AL U CAP FOR DOOR(MF)</t>
  </si>
  <si>
    <t>SP01118</t>
  </si>
  <si>
    <t>AL U CAP FOR DOOR(OW)</t>
  </si>
  <si>
    <t>SP01119</t>
  </si>
  <si>
    <t>AL U CAP FOR DOOR(AP)</t>
  </si>
  <si>
    <t>SP01120</t>
  </si>
  <si>
    <t>AL PROFILE FOR LIGHTING 75 mm(NA.1)</t>
  </si>
  <si>
    <t>SP01129</t>
  </si>
  <si>
    <t>AL PROFILE FOR LIGHTING 75 mm(MF)</t>
  </si>
  <si>
    <t>SP01130</t>
  </si>
  <si>
    <t>AL PROFILE FOR LIGHTING 75 mm(OW)</t>
  </si>
  <si>
    <t>SP01131</t>
  </si>
  <si>
    <t>AL PROFILE FOR LIGHTING 75 mm(AP)</t>
  </si>
  <si>
    <t>SP01132</t>
  </si>
  <si>
    <t>AL PROFILE FOR DOOR PANEL(FLUSH)(NA.1)</t>
  </si>
  <si>
    <t>SP01133</t>
  </si>
  <si>
    <t>AL PROFILE FOR DOOR PANEL(FLUSH)(MF)</t>
  </si>
  <si>
    <t>SP01134</t>
  </si>
  <si>
    <t>AL PROFILE FOR DOOR PANEL(FLUSH)(OW)</t>
  </si>
  <si>
    <t>SP01135</t>
  </si>
  <si>
    <t>AL PROFILE FOR DOOR PANEL(FLUSH)(AP)</t>
  </si>
  <si>
    <t>SP01136</t>
  </si>
  <si>
    <t>AL ANGLE 30X80X1.5 mm(NA.1)</t>
  </si>
  <si>
    <t>SP01153</t>
  </si>
  <si>
    <t>AL ANGLE30X80X1.5 mm(MF)</t>
  </si>
  <si>
    <t>SP01154</t>
  </si>
  <si>
    <t>AL ANGLE 30X80X1.5 mm(OW)</t>
  </si>
  <si>
    <t>SP01155</t>
  </si>
  <si>
    <t>AL ANGLE 30X80X1.5 mm(AP)</t>
  </si>
  <si>
    <t>SP01156</t>
  </si>
  <si>
    <t>AL U CAP 25X25X25 mm(NA.1)</t>
  </si>
  <si>
    <t>SP01157</t>
  </si>
  <si>
    <t>AL U CAP 25X25X25 mm(MF)</t>
  </si>
  <si>
    <t>SP01158</t>
  </si>
  <si>
    <t>AL U CAP 25X25X25 mm(OW)</t>
  </si>
  <si>
    <t>SP01159</t>
  </si>
  <si>
    <t>AL U CAP 25X25X25 mm(AP)</t>
  </si>
  <si>
    <t>SP01160</t>
  </si>
  <si>
    <t>AL U CAP14X42X14 mm(NA.1)</t>
  </si>
  <si>
    <t>SP01161</t>
  </si>
  <si>
    <t>AL U CAP14X42X14 mm(MF)</t>
  </si>
  <si>
    <t>SP01162</t>
  </si>
  <si>
    <t>AL U CAP14X42X14 mm(OW)</t>
  </si>
  <si>
    <t>SP01163</t>
  </si>
  <si>
    <t>AL U CAP14X42X14 mm(AP)</t>
  </si>
  <si>
    <t>SP01164</t>
  </si>
  <si>
    <t>AL PROFILE FOR SLIDING DOOR(NA.1)</t>
  </si>
  <si>
    <t>SP01165</t>
  </si>
  <si>
    <t>AL PROFILE FOR SLIDING DOOR(MF)</t>
  </si>
  <si>
    <t>SP01166</t>
  </si>
  <si>
    <t>AL PROFILE FOR SLIDING DOOR(OW)</t>
  </si>
  <si>
    <t>SP01167</t>
  </si>
  <si>
    <t>AL PROFILE FOR SLIDING DOOR(AP)</t>
  </si>
  <si>
    <t>SP01168</t>
  </si>
  <si>
    <t>AL PROFILE FOR LIGHTING 50 mm(NA.1)</t>
  </si>
  <si>
    <t>SP01173</t>
  </si>
  <si>
    <t>AL PROFILE FOR LIGHTING 50 mm(MF)</t>
  </si>
  <si>
    <t>SP01174</t>
  </si>
  <si>
    <t>AL PROFILE FOR LIGHTING 50 mm(OW)</t>
  </si>
  <si>
    <t>SP01175</t>
  </si>
  <si>
    <t>AL PROFILE FOR LIGHTING 50 mm(AP)</t>
  </si>
  <si>
    <t>SP01176</t>
  </si>
  <si>
    <t>AL PROFILE FOR DOOR SEAL(NA.1)</t>
  </si>
  <si>
    <t>SP01181</t>
  </si>
  <si>
    <t>AL U CAP 40X100X40 mm(NA.1)</t>
  </si>
  <si>
    <t>SP01193</t>
  </si>
  <si>
    <t>AL U CAP 40X100X40 mm(MF)</t>
  </si>
  <si>
    <t>SP01194</t>
  </si>
  <si>
    <t>AL U CAP 40X100X40 mm(OW)</t>
  </si>
  <si>
    <t>SP01195</t>
  </si>
  <si>
    <t>AL U CAP 40X100X40 mm(AP)</t>
  </si>
  <si>
    <t>SP01196</t>
  </si>
  <si>
    <t>AL CEILING BEAM(I)(NA.1)</t>
  </si>
  <si>
    <t>SP01197</t>
  </si>
  <si>
    <t>AL CEILING BEAM(I)(MF)</t>
  </si>
  <si>
    <t>SP01198</t>
  </si>
  <si>
    <t>AL CEILING BEAM(I)(OW)</t>
  </si>
  <si>
    <t>SP01199</t>
  </si>
  <si>
    <t>AL CEILING BEAM(I)(AP)</t>
  </si>
  <si>
    <t>SP01200</t>
  </si>
  <si>
    <t>AL CEILING BEAM(II)(MF)</t>
  </si>
  <si>
    <t>SP01202</t>
  </si>
  <si>
    <t>AL FLOOR BASE(II)(NA.1)</t>
  </si>
  <si>
    <t>SP01205</t>
  </si>
  <si>
    <t>AL FLOOR BASE(II)(MF)</t>
  </si>
  <si>
    <t>SP01206</t>
  </si>
  <si>
    <t>AL FLOOR BASE(II)(OW)</t>
  </si>
  <si>
    <t>SP01207</t>
  </si>
  <si>
    <t>AL FLOOR BASE(II)(AP)</t>
  </si>
  <si>
    <t>SP01208</t>
  </si>
  <si>
    <t>AL ANGLE FOR COLD DOOR FRAME(NA.1)</t>
  </si>
  <si>
    <t>SP01209</t>
  </si>
  <si>
    <t>AL ANGLE FOR COLD DOOR FRAME(MF)</t>
  </si>
  <si>
    <t>SP01210</t>
  </si>
  <si>
    <t>AL ANGLE FOR COLD DOOR FRAME(OW)</t>
  </si>
  <si>
    <t>SP01211</t>
  </si>
  <si>
    <t>AL ANGLE FOR COLD DOOR FRAME(AP)</t>
  </si>
  <si>
    <t>SP01212</t>
  </si>
  <si>
    <t>AL FRAME 50 mm(MF)</t>
  </si>
  <si>
    <t>SP01218</t>
  </si>
  <si>
    <t>AL SLIDING RAIL 6 m(COLD ROOM)(NA.1)</t>
  </si>
  <si>
    <t>SP01221</t>
  </si>
  <si>
    <t>AL SLIDING RAIL 6 m(COLD ROOM)(MF)</t>
  </si>
  <si>
    <t>SP01222</t>
  </si>
  <si>
    <t>AL SLIDING RAIL 6 m(COLD ROOM)(OW)</t>
  </si>
  <si>
    <t>SP01223</t>
  </si>
  <si>
    <t>AL SLIDING RAIL 6 m(COLD ROOM)(AP)</t>
  </si>
  <si>
    <t>SP01224</t>
  </si>
  <si>
    <t>AL SLIDING GUIDE(NA.1)</t>
  </si>
  <si>
    <t>SP01225</t>
  </si>
  <si>
    <t>AL SLIDING GUIDE(MF)</t>
  </si>
  <si>
    <t>SP01226</t>
  </si>
  <si>
    <t>AL SLIDING GUIDE(OW)</t>
  </si>
  <si>
    <t>SP01227</t>
  </si>
  <si>
    <t>AL SLIDING GUIDE(AP)</t>
  </si>
  <si>
    <t>SP01228</t>
  </si>
  <si>
    <t>AL U CAP40X75X40 mm(NA.1)</t>
  </si>
  <si>
    <t>SP01233</t>
  </si>
  <si>
    <t>AL U CAP40X75X40 mm(MF)</t>
  </si>
  <si>
    <t>SP01234</t>
  </si>
  <si>
    <t>AL U CAP40X75X40 mm(OW)</t>
  </si>
  <si>
    <t>SP01235</t>
  </si>
  <si>
    <t>AL U CAP40X75X40 mm(AP)</t>
  </si>
  <si>
    <t>SP01236</t>
  </si>
  <si>
    <t>AIR RETURN AL FRAME.(NA.1)</t>
  </si>
  <si>
    <t>SP01237</t>
  </si>
  <si>
    <t>AL SLIDING RAIL 4 m(COLD ROOM)(NA.1)</t>
  </si>
  <si>
    <t>SP01242</t>
  </si>
  <si>
    <t>AL SLIDING RAIL 4 m(COLD ROOM)(MF)</t>
  </si>
  <si>
    <t>SP01243</t>
  </si>
  <si>
    <t>AL SLIDING RAIL 4 m(COLD ROOM)(OW)</t>
  </si>
  <si>
    <t>SP01244</t>
  </si>
  <si>
    <t>AL SLIDING RAIL 4 m(COLD ROOM)(AP)</t>
  </si>
  <si>
    <t>SP01245</t>
  </si>
  <si>
    <t>AL SLIDING RAIL 3 m(COLD ROOM)(NA.1)</t>
  </si>
  <si>
    <t>SP01246</t>
  </si>
  <si>
    <t>AL SLIDING RAIL 3 m(COLD ROOM)(MF)</t>
  </si>
  <si>
    <t>SP01247</t>
  </si>
  <si>
    <t>AL SLIDING RAIL 3 m(COLD ROOM)(OW)</t>
  </si>
  <si>
    <t>SP01248</t>
  </si>
  <si>
    <t>AL SLIDING RAIL 3 m(COLD ROOM)(AP)</t>
  </si>
  <si>
    <t>SP01249</t>
  </si>
  <si>
    <t>DOOR FRAME 75 mm(MF)</t>
  </si>
  <si>
    <t>SP01262</t>
  </si>
  <si>
    <t>DOOR FRAME 75 mm(OW)</t>
  </si>
  <si>
    <t>SP01263</t>
  </si>
  <si>
    <t>AL STRIP COVER(NA.1)</t>
  </si>
  <si>
    <t>SP01266</t>
  </si>
  <si>
    <t>AL STRIP COVER(MF)</t>
  </si>
  <si>
    <t>SP01267</t>
  </si>
  <si>
    <t>AL STRIP COVER(OW)</t>
  </si>
  <si>
    <t>SP01268</t>
  </si>
  <si>
    <t>AL STRIP COVER(AP)</t>
  </si>
  <si>
    <t>SP01269</t>
  </si>
  <si>
    <t>AL PROFILE FOR DOUBLE SWING DOOR 42 mm(NA.1)</t>
  </si>
  <si>
    <t>SP01271</t>
  </si>
  <si>
    <t>AL PROFILE FOR DOUBLE SWING DOOR 42 mm(MF)</t>
  </si>
  <si>
    <t>SP01272</t>
  </si>
  <si>
    <t>AL PROFILE FOR DOUBLE SWING DOOR 42 mm(OW)</t>
  </si>
  <si>
    <t>SP01273</t>
  </si>
  <si>
    <t>AL PROFILE FOR DOUBLE SWING DOOR 42 mm(AP)</t>
  </si>
  <si>
    <t>SP01274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</si>
  <si>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3/4"(NA.1)</t>
    </r>
  </si>
  <si>
    <t>SP01275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</si>
  <si>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3/4"(MF)</t>
    </r>
  </si>
  <si>
    <t>SP01276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</si>
  <si>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3/4"(OW)</t>
    </r>
  </si>
  <si>
    <t>SP01277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</si>
  <si>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 3/4"(AP)</t>
    </r>
  </si>
  <si>
    <t>SP01278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</si>
  <si>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1"(NA.1)</t>
    </r>
  </si>
  <si>
    <t>SP01279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</si>
  <si>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1"(MF)</t>
    </r>
  </si>
  <si>
    <t>SP01280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</si>
  <si>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1"(OW)</t>
    </r>
  </si>
  <si>
    <t>SP01281</t>
  </si>
  <si>
    <r>
      <t xml:space="preserve">AL </t>
    </r>
    <r>
      <rPr>
        <sz val="10"/>
        <rFont val="FreeSans"/>
        <family val="2"/>
        <charset val="1"/>
      </rPr>
      <t xml:space="preserve">กล่อง </t>
    </r>
    <r>
      <rPr>
        <sz val="10"/>
        <rFont val="Arial"/>
        <family val="2"/>
        <charset val="1"/>
      </rPr>
      <t>1 3/4" X 1"(AP)</t>
    </r>
  </si>
  <si>
    <t>SP01282</t>
  </si>
  <si>
    <t>AL ANGLE 2" X 2" X 3 mm(NA.1)</t>
  </si>
  <si>
    <t>SP01283</t>
  </si>
  <si>
    <t>AL ANGLE 2" X 2" X 3 mm(MF)</t>
  </si>
  <si>
    <t>SP01284</t>
  </si>
  <si>
    <t>AL ANGLE 2" X 2" X 3 mm(OW)</t>
  </si>
  <si>
    <t>SP01285</t>
  </si>
  <si>
    <t>AL ANGLE 2" X 2" X 3 mm(AP)</t>
  </si>
  <si>
    <t>SP01286</t>
  </si>
  <si>
    <t>AL PROFILE FOR DOUBLE SWING DOOR II(MF)</t>
  </si>
  <si>
    <t>SP01288</t>
  </si>
  <si>
    <t>AL PROFILE FOR DOUBLE SWING DOOR II(OW)</t>
  </si>
  <si>
    <t>SP01289</t>
  </si>
  <si>
    <t>AL PROFILE FOR DOUBLE SWING DOOR II(AP)</t>
  </si>
  <si>
    <t>SP01290</t>
  </si>
  <si>
    <t>AL PROFILE FOR DOUBLE SWING DOOR III(MF)</t>
  </si>
  <si>
    <t>SP01292</t>
  </si>
  <si>
    <t>AL PROFILE FOR DOUBLE SWING DOOR III(OW)</t>
  </si>
  <si>
    <t>SP01293</t>
  </si>
  <si>
    <t>AL PROFILE FOR DOUBLE SWING DOOR III(AP)</t>
  </si>
  <si>
    <t>SP01294</t>
  </si>
  <si>
    <t>AL DOOR CLOSER SLIDING RAIL(MF)</t>
  </si>
  <si>
    <t>SP01296</t>
  </si>
  <si>
    <t>AL DOOR CLOSER SLIDING RAIL(OW)</t>
  </si>
  <si>
    <t>SP01297</t>
  </si>
  <si>
    <t>AL DOOR CLOSER SLIDING RAIL(AP)</t>
  </si>
  <si>
    <t>SP01298</t>
  </si>
  <si>
    <t>AL PROFILE FOR DOOR PANEL50 mm(FLUSH)(MF)</t>
  </si>
  <si>
    <t>SP01300</t>
  </si>
  <si>
    <t>AL PROFILE FOR DOOR PANEL50 mm(FLUSH)(OW)</t>
  </si>
  <si>
    <t>SP01301</t>
  </si>
  <si>
    <t>AL PROFILE FOR DOOR PANEL50 mm(FLUSH)(AP)</t>
  </si>
  <si>
    <t>SP01302</t>
  </si>
  <si>
    <t>AL U CAP FOR LIGHTING 42 mm(NA.1)</t>
  </si>
  <si>
    <t>SP01303</t>
  </si>
  <si>
    <t>AL U CAP FOR LIGHTING 42 mm(MF)</t>
  </si>
  <si>
    <t>SP01304</t>
  </si>
  <si>
    <t>AL U CAP FOR LIGHTING 42 mm(OW)</t>
  </si>
  <si>
    <t>SP01305</t>
  </si>
  <si>
    <t>AL U CAP FOR LIGHTING 42 mm(AP)</t>
  </si>
  <si>
    <t>SP01306</t>
  </si>
  <si>
    <t>AL PROFILE FOR DOOR FRAME TYPE A (MF)</t>
  </si>
  <si>
    <t>SP01308</t>
  </si>
  <si>
    <t>AL PROFILE FOR DOOR FRAME TYPE A (OW)</t>
  </si>
  <si>
    <t>SP01309</t>
  </si>
  <si>
    <t>AL PROFILE FOR DOOR FRAME TYPE A (AP)</t>
  </si>
  <si>
    <t>SP01310</t>
  </si>
  <si>
    <t>AL PROFILE FOR DOOR FRAME TYPE B (MF)</t>
  </si>
  <si>
    <t>SP01312</t>
  </si>
  <si>
    <t>AL PROFILE FOR DOOR FRAME TYPE B (OW)</t>
  </si>
  <si>
    <t>SP01313</t>
  </si>
  <si>
    <t>AL DOOR CLOSER SLIDING RAIL FOR DORMA(MF)</t>
  </si>
  <si>
    <t>SP01320</t>
  </si>
  <si>
    <t>AL DOOR CLOSER SLIDING RAIL FOR DORMA(OW)</t>
  </si>
  <si>
    <t>SP01321</t>
  </si>
  <si>
    <t>AL DOOR CLOSER SLIDING RAIL FOR DORMA(AP)</t>
  </si>
  <si>
    <t>SP01322</t>
  </si>
  <si>
    <t>AL HOLDER(NA.1)</t>
  </si>
  <si>
    <t>SP01323</t>
  </si>
  <si>
    <t>AL HOLDER(MF)</t>
  </si>
  <si>
    <t>SP01324</t>
  </si>
  <si>
    <t>AL HOLDER(OW)</t>
  </si>
  <si>
    <t>SP01325</t>
  </si>
  <si>
    <t>AL HOLDER(AP)</t>
  </si>
  <si>
    <t>SP01326</t>
  </si>
  <si>
    <t>AL DOOR FRAME 42 MM 2010-01(MF)</t>
  </si>
  <si>
    <t>SP01328</t>
  </si>
  <si>
    <t>AL DOOR FRAME 42 MM 2010-01(OW)</t>
  </si>
  <si>
    <t>SP01329</t>
  </si>
  <si>
    <t>AL DOOR FRAME 42 MM 2010-01(AP)</t>
  </si>
  <si>
    <t>SP01330</t>
  </si>
  <si>
    <t>AL DOOR FRAME 50 MM 2011-01(MF)</t>
  </si>
  <si>
    <t>SP01340</t>
  </si>
  <si>
    <t>AL DOOR FRAME 50 MM 2011-01(OW)</t>
  </si>
  <si>
    <t>SP01341</t>
  </si>
  <si>
    <t>AL DOOR FRAME 50 MM 2011-01(AP)</t>
  </si>
  <si>
    <t>SP01342</t>
  </si>
  <si>
    <t>AL DOOR FRAME 100 MM 2011-01(MF)</t>
  </si>
  <si>
    <t>SP01344</t>
  </si>
  <si>
    <t>AL DOOR FRAME 100 MM 2011-01(OW)</t>
  </si>
  <si>
    <t>SP01345</t>
  </si>
  <si>
    <t>AL DOOR FRAME 100 MM 2011-01(AP)</t>
  </si>
  <si>
    <t>SP01346</t>
  </si>
  <si>
    <t>AL PROFILE FOR DOUBLE SWING DOOR 50 mmI (MF)</t>
  </si>
  <si>
    <t>SP01348</t>
  </si>
  <si>
    <t>AL PROFILE FOR DOUBLE SWING DOOR 50 mmI(OW)</t>
  </si>
  <si>
    <t>SP01349</t>
  </si>
  <si>
    <t>AL PROFILE FOR DOUBLE SWING DOOR 50 mmI(AP)</t>
  </si>
  <si>
    <t>SP01350</t>
  </si>
  <si>
    <t>AL PROFILE FOR DOUBLE SWING DOOR 50 mm(MF)</t>
  </si>
  <si>
    <t>SP01352</t>
  </si>
  <si>
    <t>AL PROFILE FOR DOUBLE SWING DOOR 50 mm(OW)</t>
  </si>
  <si>
    <t>SP01353</t>
  </si>
  <si>
    <t>AL PROFILE FOR DOUBLE SWING DOOR 50 mm(AP)</t>
  </si>
  <si>
    <t>SP01354</t>
  </si>
  <si>
    <t>AL HINGE SUPPORT(NA.1)</t>
  </si>
  <si>
    <t>SP01355</t>
  </si>
  <si>
    <t>AL HINGE SUPPORT(MF)</t>
  </si>
  <si>
    <t>SP01356</t>
  </si>
  <si>
    <t>AL HINGE SUPPORT(OW)</t>
  </si>
  <si>
    <t>SP01357</t>
  </si>
  <si>
    <t>AL HINGE SUPPORT(AP)</t>
  </si>
  <si>
    <t>SP01358</t>
  </si>
  <si>
    <t>AL FRAME FOR HEATER(MF)</t>
  </si>
  <si>
    <t>SP01360</t>
  </si>
  <si>
    <t>AL FRAME FOR HEATER(OW)</t>
  </si>
  <si>
    <t>SP01361</t>
  </si>
  <si>
    <t>AL FRAME FOR HEATER(AP)</t>
  </si>
  <si>
    <t>SP01362</t>
  </si>
  <si>
    <t>AL FOR HEPA RETURN(MF)</t>
  </si>
  <si>
    <t>SP01364</t>
  </si>
  <si>
    <t>AL FOR HEPA RETURN(OW)</t>
  </si>
  <si>
    <t>SP01365</t>
  </si>
  <si>
    <t>AL FOR HEPA RETURN(AP)</t>
  </si>
  <si>
    <t>SP01366</t>
  </si>
  <si>
    <t>AL NON PROGRESSIVE COVER 65 mm(MF)</t>
  </si>
  <si>
    <t>SP01368</t>
  </si>
  <si>
    <t>AL NON PROGRESSIVE COVER 65 mm(OW)</t>
  </si>
  <si>
    <t>SP01369</t>
  </si>
  <si>
    <t>AL NON PROGRESSIVE COVER 65 mm(AP)</t>
  </si>
  <si>
    <t>SP01370</t>
  </si>
  <si>
    <t>AL NON PROGRESSIVE COVING CUVE 60.5 mm(MF)</t>
  </si>
  <si>
    <t>SP01372</t>
  </si>
  <si>
    <t>AL NON PROGRESSIVE COVING CUVE 60.5 mm(OW)</t>
  </si>
  <si>
    <t>SP01373</t>
  </si>
  <si>
    <t>AL NON PROGRESSIVE COVING CUVE 60.5 mm(AP)</t>
  </si>
  <si>
    <t>SP01374</t>
  </si>
  <si>
    <t>AL NON PROGRESSIVE DOOR FRAME "A" 50 mm(MF)</t>
  </si>
  <si>
    <t>SP01376</t>
  </si>
  <si>
    <t>AL NON PROGRESSIVE DOOR FRAME "A" 50 mm(OW)</t>
  </si>
  <si>
    <t>SP01377</t>
  </si>
  <si>
    <t>AL NON PROGRESSIVE DOOR FRAME "A" 50 mm(AP)</t>
  </si>
  <si>
    <t>SP01378</t>
  </si>
  <si>
    <t>AL NON PROGRESSIVE WINDOW FRAME "A" 50 mm(MF)</t>
  </si>
  <si>
    <t>SP01380</t>
  </si>
  <si>
    <t>AL NON PROGRESSIVE WINDOW FRAME "A" 50 mm(OW)</t>
  </si>
  <si>
    <t>SP01381</t>
  </si>
  <si>
    <t>AL NON PROGRESSIVE WINDOW FRAME "A" 50 mm(AP)</t>
  </si>
  <si>
    <t>SP01382</t>
  </si>
  <si>
    <t>AL ANGLE 30 X 110 X 2 mm(MF)</t>
  </si>
  <si>
    <t>SP01388</t>
  </si>
  <si>
    <t>AL ANGLE 30 X 110 X 2 mm(OW)</t>
  </si>
  <si>
    <t>SP01389</t>
  </si>
  <si>
    <t>AL ANGLE 30 X 110 X 2 mm(AP)</t>
  </si>
  <si>
    <t>SP01390</t>
  </si>
  <si>
    <t>AL NON PROGRESSIVE CORNER COLUMN 50 mm(MF)</t>
  </si>
  <si>
    <t>SP01392</t>
  </si>
  <si>
    <t>AL NON PROGRESSIVE CORNER COLUMN 50 mm(OW)</t>
  </si>
  <si>
    <t>SP01393</t>
  </si>
  <si>
    <t>AL NON PROGRESSIVE CORNER COLUMN 50 mm(AP)</t>
  </si>
  <si>
    <t>SP01394</t>
  </si>
  <si>
    <t>AL NON PROGRESSIVE LOWER TRACK 50 mm(MF)</t>
  </si>
  <si>
    <t>SP01396</t>
  </si>
  <si>
    <t>AL NON PROGRESSIVE UPPER TRACK 50 mm(MF)</t>
  </si>
  <si>
    <t>SP01400</t>
  </si>
  <si>
    <t>AL NON PROGRESSIVE ANGLE 30 X 30 FOR COVING CUVE 60.5 mm(MF)</t>
  </si>
  <si>
    <t>SP01404</t>
  </si>
  <si>
    <t>AL NON PROGRESSIVE WINDOW FRAME "C" 50 mm(UP / LOW)(MF)</t>
  </si>
  <si>
    <t>SP01408</t>
  </si>
  <si>
    <t>AL NON PROGRESSIVE WINDOW FRAME "C" 50 mm(UP / LOW)(OW)</t>
  </si>
  <si>
    <t>SP01409</t>
  </si>
  <si>
    <t>AL NON PROGRESSIVE WINDOW FRAME "C" 50 mm(UP / LOW)(AP)</t>
  </si>
  <si>
    <t>SP01410</t>
  </si>
  <si>
    <t>AL NON PROGRESSIVE DOOR FRAME "B" 50 mm(UP)(MF)</t>
  </si>
  <si>
    <t>SP01412</t>
  </si>
  <si>
    <t>AL NON PROGRESSIVE DOOR FRAME "B" 50 mm(UP)(OW)</t>
  </si>
  <si>
    <t>SP01413</t>
  </si>
  <si>
    <t>AL NON PROGRESSIVE DOOR FRAME "B" 50 mm(UP)(AP)</t>
  </si>
  <si>
    <t>SP01414</t>
  </si>
  <si>
    <t>AL NON PROGRESSIVE LOWER CORNER COLUMN 50 mm(MF)</t>
  </si>
  <si>
    <t>SP01416</t>
  </si>
  <si>
    <t>AL NON PROGRESSIVE LOWER CORNER COLUMN 50 mm(OW)</t>
  </si>
  <si>
    <t>SP01417</t>
  </si>
  <si>
    <t>AL NON PROGRESSIVE LOWER CORNER COLUMN 50 mm(AP)</t>
  </si>
  <si>
    <t>SP01418</t>
  </si>
  <si>
    <t>AL NON PROGRESSIVE FRAME 50 mm(MF)</t>
  </si>
  <si>
    <t>SP01420</t>
  </si>
  <si>
    <t>AL NON PROGRESSIVE FRAME 75 mm(MF)</t>
  </si>
  <si>
    <t>SP01424</t>
  </si>
  <si>
    <t>AL NON PROGRESSIVE LOWER TRACK 100 mm(MF)</t>
  </si>
  <si>
    <t>SP01427</t>
  </si>
  <si>
    <t>AL NON PROGRESSIVE UPPER TRACK 100 mm(MF)</t>
  </si>
  <si>
    <t>SP01428</t>
  </si>
  <si>
    <t>AL NON PROGRESSIVE FRAME 100 mm(MF)</t>
  </si>
  <si>
    <t>SP01429</t>
  </si>
  <si>
    <t>AL DOOR FRAME 100 mm FOR DOOR 50 mm (MF)</t>
  </si>
  <si>
    <t>SP01431</t>
  </si>
  <si>
    <t>AL DOOR FRAME 100 mm FOR DOOR 50 mm (OW)</t>
  </si>
  <si>
    <t>SP01432</t>
  </si>
  <si>
    <t>AL DOOR FRAME 100 mm FOR DOOR 50 mm (AP)</t>
  </si>
  <si>
    <t>SP01433</t>
  </si>
  <si>
    <t>AL WINDOW FRAME CURE 42 mm(NA.1)</t>
  </si>
  <si>
    <t>SP01434</t>
  </si>
  <si>
    <t>AL WINDOW FRAME CURE 42 mm(MF)</t>
  </si>
  <si>
    <t>SP01435</t>
  </si>
  <si>
    <t>AL WINDOW FRAME CURE 42 mm(OW)</t>
  </si>
  <si>
    <t>SP01436</t>
  </si>
  <si>
    <t>AL WINDOW FRAME CURE 42 mm(AP)</t>
  </si>
  <si>
    <t>SP01437</t>
  </si>
  <si>
    <t>AL WINDOW FRAME CURE 100 mm(NA.1)</t>
  </si>
  <si>
    <t>SP01438</t>
  </si>
  <si>
    <t>AL WINDOW FRAME CURE 100 mm(MF)</t>
  </si>
  <si>
    <t>SP01439</t>
  </si>
  <si>
    <t>AL WINDOW FRAME CURE 100 mm(OW)</t>
  </si>
  <si>
    <t>SP01440</t>
  </si>
  <si>
    <t>AL WINDOW FRAME CURE 100 mm(AP)</t>
  </si>
  <si>
    <t>SP01441</t>
  </si>
  <si>
    <t>AL DOOR FRAME HOUSING 100 mm(MF)</t>
  </si>
  <si>
    <t>SP01442</t>
  </si>
  <si>
    <t>AL WINDOW FRAME HOUSING 100 mm(MF)</t>
  </si>
  <si>
    <t>SP01443</t>
  </si>
  <si>
    <t>AL DOOR FRAME HOUSING 50 mm(MF)</t>
  </si>
  <si>
    <t>SP01444</t>
  </si>
  <si>
    <t>BOLT 3/8"X25 mm</t>
  </si>
  <si>
    <t>SP02001</t>
  </si>
  <si>
    <t>NUT 3/8"</t>
  </si>
  <si>
    <t>SP02002</t>
  </si>
  <si>
    <t>WASHER 3/8" OD 28 mm</t>
  </si>
  <si>
    <t>SP02003</t>
  </si>
  <si>
    <t>ANCHOR BOLT 8X50 (SANKO)</t>
  </si>
  <si>
    <t>SP02004</t>
  </si>
  <si>
    <t>SCREW ( 4X20 ) (SUS)</t>
  </si>
  <si>
    <t>SP02005</t>
  </si>
  <si>
    <t>SCREW ( 4X25 ) (SUS)</t>
  </si>
  <si>
    <t>SP02006</t>
  </si>
  <si>
    <t>WATER PROOF FLUORESCENT HOUSING 2X36W</t>
  </si>
  <si>
    <t>SP02007</t>
  </si>
  <si>
    <t>set</t>
  </si>
  <si>
    <t>CEILING BEAM JOINING PLATE ( W 50)</t>
  </si>
  <si>
    <t>SP02008</t>
  </si>
  <si>
    <t>POP RIVET 5-4</t>
  </si>
  <si>
    <t>SP02009</t>
  </si>
  <si>
    <t>POP RIVET 4-3</t>
  </si>
  <si>
    <t>SP02010</t>
  </si>
  <si>
    <t>NUT ( M6 )</t>
  </si>
  <si>
    <t>SP02011</t>
  </si>
  <si>
    <t>WASHER ( M6 )</t>
  </si>
  <si>
    <t>SP02012</t>
  </si>
  <si>
    <t>U-BOLT M10</t>
  </si>
  <si>
    <t>SP02013</t>
  </si>
  <si>
    <t>BOLT M8X45</t>
  </si>
  <si>
    <t>SP02014</t>
  </si>
  <si>
    <t>WASHER ( M8 )</t>
  </si>
  <si>
    <t>SP02015</t>
  </si>
  <si>
    <t>CEILING BRACKET</t>
  </si>
  <si>
    <t>SP02016</t>
  </si>
  <si>
    <r>
      <t>PAPER TAPE /</t>
    </r>
    <r>
      <rPr>
        <sz val="10"/>
        <rFont val="FreeSans"/>
        <family val="2"/>
        <charset val="1"/>
      </rPr>
      <t>กระดาษกาว</t>
    </r>
  </si>
  <si>
    <t>SP02017</t>
  </si>
  <si>
    <t>DOOR RUBBER SEAL DIA 7 mm</t>
  </si>
  <si>
    <t>SP02018</t>
  </si>
  <si>
    <t>m</t>
  </si>
  <si>
    <t>SEALANT ( GREY )</t>
  </si>
  <si>
    <t>SP02021</t>
  </si>
  <si>
    <t>tube</t>
  </si>
  <si>
    <t>WINDOW RUBBER SEAL NO,27612</t>
  </si>
  <si>
    <t>SP02022</t>
  </si>
  <si>
    <t>WINDOW RUBBER SEAL NO,27619</t>
  </si>
  <si>
    <t>SP02023</t>
  </si>
  <si>
    <t>WEATHERKOTE ( 1GALLON @ 18.5 KG. )</t>
  </si>
  <si>
    <t>SP02024</t>
  </si>
  <si>
    <t>kg</t>
  </si>
  <si>
    <t>WATER PROOF PLASTIC</t>
  </si>
  <si>
    <t>SP02025</t>
  </si>
  <si>
    <t>roll</t>
  </si>
  <si>
    <t>DOOR RUBBER SEAL ( MODEL E)</t>
  </si>
  <si>
    <t>SP02026</t>
  </si>
  <si>
    <t>DOOR HINGE 175X50X30 mm(L)</t>
  </si>
  <si>
    <t>SP02027</t>
  </si>
  <si>
    <t>DOOR LATCH 1178 LS</t>
  </si>
  <si>
    <t>SP02028</t>
  </si>
  <si>
    <t>DOOR HINGE 1245 HS</t>
  </si>
  <si>
    <t>SP02029</t>
  </si>
  <si>
    <t>RELIEF PORT PRESSURE</t>
  </si>
  <si>
    <t>SP02030</t>
  </si>
  <si>
    <t>PLAIN WASHER 3/8" SUS</t>
  </si>
  <si>
    <t>SP02031</t>
  </si>
  <si>
    <t>STUD BOLT 3/8" X 1M</t>
  </si>
  <si>
    <t>SP02032</t>
  </si>
  <si>
    <t>BOTTOM GUIDE</t>
  </si>
  <si>
    <t>SP02033</t>
  </si>
  <si>
    <t>ROLLER FOR SLIDING DOOR</t>
  </si>
  <si>
    <t>SP02034</t>
  </si>
  <si>
    <t>BOTTOM GUIDE RIGHT</t>
  </si>
  <si>
    <t>SP02035</t>
  </si>
  <si>
    <t>SLIDING DOOR LOCK ( L1 )</t>
  </si>
  <si>
    <t>SP02036</t>
  </si>
  <si>
    <t>TURN BUCKLE 3/8"</t>
  </si>
  <si>
    <t>SP02037</t>
  </si>
  <si>
    <t>PVC CAP FOR CAMLOCK</t>
  </si>
  <si>
    <t>SP02038</t>
  </si>
  <si>
    <t>DURACON 1/2"X110mm</t>
  </si>
  <si>
    <t>SP02039</t>
  </si>
  <si>
    <t>DURACON 1/2"X170mm</t>
  </si>
  <si>
    <t>SP02040</t>
  </si>
  <si>
    <t>SLIDING DOOR LOCK ( L2 )</t>
  </si>
  <si>
    <t>SP02041</t>
  </si>
  <si>
    <t>LONG NUT 3/8"</t>
  </si>
  <si>
    <t>SP02042</t>
  </si>
  <si>
    <t>SP02043</t>
  </si>
  <si>
    <t>BOLT M8X25</t>
  </si>
  <si>
    <t>SP02044</t>
  </si>
  <si>
    <t>WATER PROOF SWITCH</t>
  </si>
  <si>
    <t>SP02045</t>
  </si>
  <si>
    <t>SOCKET BOLT 3/8" X 4/8"</t>
  </si>
  <si>
    <t>SP02046</t>
  </si>
  <si>
    <t>SPRING WASHER 3/8"</t>
  </si>
  <si>
    <t>SP02047</t>
  </si>
  <si>
    <t>AL CHECKER PLATE</t>
  </si>
  <si>
    <t>SP02048</t>
  </si>
  <si>
    <t>SOCKET BOLT SUS 5/16"X/1/ 1/4"</t>
  </si>
  <si>
    <t>SP02049</t>
  </si>
  <si>
    <t>SOCKET BOLT SUS 3/8" X/1/ 1/4"</t>
  </si>
  <si>
    <t>SP02050</t>
  </si>
  <si>
    <t>WIRE SLING 1/4"</t>
  </si>
  <si>
    <t>SP02051</t>
  </si>
  <si>
    <t>U-CLIP 1/4"</t>
  </si>
  <si>
    <t>SP02052</t>
  </si>
  <si>
    <t>ANCHOR BOLT 3/8"</t>
  </si>
  <si>
    <t>SP02053</t>
  </si>
  <si>
    <t>ANGLE FOR EDGE DOOR HANDLE</t>
  </si>
  <si>
    <t>SP02054</t>
  </si>
  <si>
    <t>SILICONE BUTYL</t>
  </si>
  <si>
    <t>SP02055</t>
  </si>
  <si>
    <t>BOLT &amp; NUT M6 X 15</t>
  </si>
  <si>
    <t>SP02056</t>
  </si>
  <si>
    <t>STUD BOLT M6 X 1 m</t>
  </si>
  <si>
    <t>SP02058</t>
  </si>
  <si>
    <t>U - BOLT M6</t>
  </si>
  <si>
    <t>SP02059</t>
  </si>
  <si>
    <t>BOLT 3/8"X3"</t>
  </si>
  <si>
    <t>SP02060</t>
  </si>
  <si>
    <t>T - BAR JOINT 16.3X130 mm</t>
  </si>
  <si>
    <t>SP02061</t>
  </si>
  <si>
    <t>BOLT M6X10</t>
  </si>
  <si>
    <t>SP02062</t>
  </si>
  <si>
    <t>BOLT M6X25</t>
  </si>
  <si>
    <t>SP02063</t>
  </si>
  <si>
    <t>VCT CABLE 2X1.5 mm</t>
  </si>
  <si>
    <t>SP02070</t>
  </si>
  <si>
    <t>TEMPER GLASS 587X587X5 mm</t>
  </si>
  <si>
    <t>SP02071</t>
  </si>
  <si>
    <t>HEXAGON NUT 1/2</t>
  </si>
  <si>
    <t>SP02072</t>
  </si>
  <si>
    <t>ACRILIC NDAP WHITE</t>
  </si>
  <si>
    <t>SP02073</t>
  </si>
  <si>
    <t>ELBOW WIRE MAN 20 mm</t>
  </si>
  <si>
    <t>SP02074</t>
  </si>
  <si>
    <t>CONNECTOR WIRE MAN 20 mm</t>
  </si>
  <si>
    <t>SP02075</t>
  </si>
  <si>
    <t>WIRE MAN 20mm THREAD CONNECTOR</t>
  </si>
  <si>
    <t>SP02076</t>
  </si>
  <si>
    <t>PVC PIPE SUPPORT</t>
  </si>
  <si>
    <t>SP02077</t>
  </si>
  <si>
    <t>FLOOR HEATER</t>
  </si>
  <si>
    <t>SP02078</t>
  </si>
  <si>
    <t>DOOR KNOB ( SHOWA )</t>
  </si>
  <si>
    <t>SP02079</t>
  </si>
  <si>
    <t>SLIDING DOOR CLOSER ( SLIDE )</t>
  </si>
  <si>
    <t>SP02080</t>
  </si>
  <si>
    <t>D-HANDLE SS 60X240</t>
  </si>
  <si>
    <t>SP02081</t>
  </si>
  <si>
    <t>SP02082</t>
  </si>
  <si>
    <t>ROCK SET FOR SLIDING DOOR</t>
  </si>
  <si>
    <t>SP02083</t>
  </si>
  <si>
    <t>CAM LIFT RING SAFETY LATCH 1178 PS3</t>
  </si>
  <si>
    <t>SP02084</t>
  </si>
  <si>
    <t>PLASTIC WASHER</t>
  </si>
  <si>
    <t>SP02085</t>
  </si>
  <si>
    <t>WATER PROOF FLUORESCENT HOUSING 1X36W</t>
  </si>
  <si>
    <t>SP02086</t>
  </si>
  <si>
    <t>FLUORESCENT TUBS 36 W</t>
  </si>
  <si>
    <t>SP02087</t>
  </si>
  <si>
    <t>BALLAST 36 W</t>
  </si>
  <si>
    <t>SP02088</t>
  </si>
  <si>
    <t>STARTER 36 W</t>
  </si>
  <si>
    <t>SP02089</t>
  </si>
  <si>
    <t>DOOR HINGE 1460HS</t>
  </si>
  <si>
    <t>SP02091</t>
  </si>
  <si>
    <t>SAFETY RELEASE L118 mm</t>
  </si>
  <si>
    <t>SP02093</t>
  </si>
  <si>
    <t>I - BOLT 3/8 X 120</t>
  </si>
  <si>
    <t>SP02094</t>
  </si>
  <si>
    <t>DURACON 1/2 * 200 mm</t>
  </si>
  <si>
    <t>SP02095</t>
  </si>
  <si>
    <t>DUST-PROOF FEMALE DOOR BOLT</t>
  </si>
  <si>
    <t>SP02096</t>
  </si>
  <si>
    <t>BOTTOM SEAL ( CLEAN ROOM)</t>
  </si>
  <si>
    <t>SP02097</t>
  </si>
  <si>
    <t>POINT HAGING BRACKET 35X58 ( 10 mm )</t>
  </si>
  <si>
    <t>SP02099</t>
  </si>
  <si>
    <t>BOX E210 ONE WAY</t>
  </si>
  <si>
    <t>SP02100</t>
  </si>
  <si>
    <t>BOX E210 TWO WAY</t>
  </si>
  <si>
    <t>SP02101</t>
  </si>
  <si>
    <t>BOX E210 TREE WAY</t>
  </si>
  <si>
    <t>SP02102</t>
  </si>
  <si>
    <t>POINT HAGING BRACKET 35X58 ( 27 mm )</t>
  </si>
  <si>
    <t>SP02103</t>
  </si>
  <si>
    <r>
      <t>DOOR LEVER( SHOWA )</t>
    </r>
    <r>
      <rPr>
        <sz val="10"/>
        <rFont val="FreeSans"/>
        <family val="2"/>
        <charset val="1"/>
      </rPr>
      <t>เขาควาย</t>
    </r>
  </si>
  <si>
    <t>SP02104</t>
  </si>
  <si>
    <t>U-CHANNEL 42 mm</t>
  </si>
  <si>
    <t>SP02105</t>
  </si>
  <si>
    <t>PACKING FOAM TAPE</t>
  </si>
  <si>
    <t>SP02106</t>
  </si>
  <si>
    <t>BOTTOM GUIDE ( SLIDING DOOR )</t>
  </si>
  <si>
    <t>SP02107</t>
  </si>
  <si>
    <t>DOOR BOLT NO.111</t>
  </si>
  <si>
    <t>SP02110</t>
  </si>
  <si>
    <t>POINT HANGING BRAKET 58X43</t>
  </si>
  <si>
    <t>SP02111</t>
  </si>
  <si>
    <t>DROP SEAL 930</t>
  </si>
  <si>
    <t>SP02114</t>
  </si>
  <si>
    <t>DROP SEAL 1230</t>
  </si>
  <si>
    <t>SP02116</t>
  </si>
  <si>
    <t>SCREW ( ROUND HEAD ) 8 X 1 1/2"</t>
  </si>
  <si>
    <t>SP02117</t>
  </si>
  <si>
    <t>PLASTIC ANCHOR</t>
  </si>
  <si>
    <t>SP02118</t>
  </si>
  <si>
    <t>SILICONE NP-1 P.U. WHITE-CTG</t>
  </si>
  <si>
    <t>SP02119</t>
  </si>
  <si>
    <t>DOUBLE DOOR LATCH 1178 PS2</t>
  </si>
  <si>
    <t>SP02120</t>
  </si>
  <si>
    <t>DROP SEAL 1085</t>
  </si>
  <si>
    <t>SP02122</t>
  </si>
  <si>
    <t>3 M DOUBLE TAPE ( 18mm )</t>
  </si>
  <si>
    <t>SP02123</t>
  </si>
  <si>
    <t>WASHER 3/8" OD 22 mm</t>
  </si>
  <si>
    <t>SP02124</t>
  </si>
  <si>
    <t>DOOR STOPER</t>
  </si>
  <si>
    <t>SP02126</t>
  </si>
  <si>
    <t>SCREW TEPER HEAD NO.8X1 1/2"</t>
  </si>
  <si>
    <t>SP02127</t>
  </si>
  <si>
    <t>SAFETY RELEASE L130 mm</t>
  </si>
  <si>
    <t>SP02128</t>
  </si>
  <si>
    <t>TURN BUCKLE M6</t>
  </si>
  <si>
    <t>SP02133</t>
  </si>
  <si>
    <t>SEALANT ( WHITE ) 6S</t>
  </si>
  <si>
    <t>SP02134</t>
  </si>
  <si>
    <t>DOOR HINGE 175X50X30 mm(R)</t>
  </si>
  <si>
    <t>SP02135</t>
  </si>
  <si>
    <t>PULL HANDLE PH 301-8"</t>
  </si>
  <si>
    <t>SP02140</t>
  </si>
  <si>
    <t>PUSH PLATE HANDLE 8"</t>
  </si>
  <si>
    <t>SP02141</t>
  </si>
  <si>
    <t>SAVPRO 307 CLEANER</t>
  </si>
  <si>
    <t>SP02142</t>
  </si>
  <si>
    <t>RETURN GRILL</t>
  </si>
  <si>
    <t>SP02143</t>
  </si>
  <si>
    <t>RUBBER PACKING RETURN GRILL</t>
  </si>
  <si>
    <t>SP02144</t>
  </si>
  <si>
    <t>PULL HANDLE " V "</t>
  </si>
  <si>
    <t>SP02147</t>
  </si>
  <si>
    <t>PUSH PLATE HANDLE (W)150 X (L)285 X 2 mm</t>
  </si>
  <si>
    <t>SP02148</t>
  </si>
  <si>
    <t>DOOR RUBBER SEAL FOR DOUBLE SWING DOOR</t>
  </si>
  <si>
    <t>SP02149</t>
  </si>
  <si>
    <t>SHOWA DEADLOCK 397-05-US32D -50</t>
  </si>
  <si>
    <t>SP02150</t>
  </si>
  <si>
    <t>NYLON HINGE CFG160L-BRP</t>
  </si>
  <si>
    <t>SP02151</t>
  </si>
  <si>
    <t>NYLON HANDLE MFG 110/007</t>
  </si>
  <si>
    <t>SP02152</t>
  </si>
  <si>
    <t>TEMPER GLASS 447X587X5 mm</t>
  </si>
  <si>
    <t>SP02156</t>
  </si>
  <si>
    <r>
      <t xml:space="preserve">STAINLESS PLATE </t>
    </r>
    <r>
      <rPr>
        <sz val="10"/>
        <rFont val="FreeSans"/>
        <family val="2"/>
        <charset val="1"/>
      </rPr>
      <t>ครึ่งวงกลม</t>
    </r>
  </si>
  <si>
    <t>SP02158</t>
  </si>
  <si>
    <t>HANGING FOR STUD 3/8"</t>
  </si>
  <si>
    <t>SP02160</t>
  </si>
  <si>
    <t>SUPPORT ADJUSTMENT FOR SWING DOOR</t>
  </si>
  <si>
    <t>SP02161</t>
  </si>
  <si>
    <t>SUPPORT ADJUSTMENT FOR CEILING JOINT</t>
  </si>
  <si>
    <t>SP02162</t>
  </si>
  <si>
    <r>
      <t xml:space="preserve">STUD BOLT 3/8" X 1M </t>
    </r>
    <r>
      <rPr>
        <sz val="10"/>
        <rFont val="FreeSans"/>
        <family val="2"/>
        <charset val="1"/>
      </rPr>
      <t>เกลียวซ้าย</t>
    </r>
  </si>
  <si>
    <t>SP02163</t>
  </si>
  <si>
    <r>
      <t xml:space="preserve">NUT 3/8" </t>
    </r>
    <r>
      <rPr>
        <sz val="10"/>
        <rFont val="FreeSans"/>
        <family val="2"/>
        <charset val="1"/>
      </rPr>
      <t>เกลียวซ้าย</t>
    </r>
  </si>
  <si>
    <t>SP02164</t>
  </si>
  <si>
    <r>
      <t>SCREW</t>
    </r>
    <r>
      <rPr>
        <sz val="10"/>
        <rFont val="FreeSans"/>
        <family val="2"/>
        <charset val="1"/>
      </rPr>
      <t>เกลียวปล่อย</t>
    </r>
    <r>
      <rPr>
        <sz val="10"/>
        <rFont val="Arial"/>
        <family val="2"/>
        <charset val="1"/>
      </rPr>
      <t>(T) #8 X 2 1/2" (</t>
    </r>
    <r>
      <rPr>
        <sz val="10"/>
        <rFont val="FreeSans"/>
        <family val="2"/>
        <charset val="1"/>
      </rPr>
      <t>ยิงข้างประตู</t>
    </r>
    <r>
      <rPr>
        <sz val="10"/>
        <rFont val="Arial"/>
        <family val="2"/>
        <charset val="1"/>
      </rPr>
      <t>)</t>
    </r>
  </si>
  <si>
    <t>SP02165</t>
  </si>
  <si>
    <t>TEMPER GLASS 1158X900X5 mm</t>
  </si>
  <si>
    <t>SP02169</t>
  </si>
  <si>
    <r>
      <t>HANGING FOR HEPA(</t>
    </r>
    <r>
      <rPr>
        <sz val="10"/>
        <rFont val="FreeSans"/>
        <family val="2"/>
        <charset val="1"/>
      </rPr>
      <t>เกลียวซ้าย</t>
    </r>
    <r>
      <rPr>
        <sz val="10"/>
        <rFont val="Arial"/>
        <family val="2"/>
        <charset val="1"/>
      </rPr>
      <t>3/8")</t>
    </r>
  </si>
  <si>
    <t>SP02170</t>
  </si>
  <si>
    <t>HANDLE FOR FREEZER DOOR</t>
  </si>
  <si>
    <t>SP02171</t>
  </si>
  <si>
    <r>
      <t>SUS STUD M6 X 1 m(</t>
    </r>
    <r>
      <rPr>
        <sz val="10"/>
        <rFont val="FreeSans"/>
        <family val="2"/>
        <charset val="1"/>
      </rPr>
      <t>เกลียวมิล</t>
    </r>
    <r>
      <rPr>
        <sz val="10"/>
        <rFont val="Arial"/>
        <family val="2"/>
        <charset val="1"/>
      </rPr>
      <t>)</t>
    </r>
  </si>
  <si>
    <t>SP02172</t>
  </si>
  <si>
    <r>
      <t>SUS HEX CAP NUT M6 (</t>
    </r>
    <r>
      <rPr>
        <sz val="10"/>
        <rFont val="FreeSans"/>
        <family val="2"/>
        <charset val="1"/>
      </rPr>
      <t>เกลียวมิล</t>
    </r>
    <r>
      <rPr>
        <sz val="10"/>
        <rFont val="Arial"/>
        <family val="2"/>
        <charset val="1"/>
      </rPr>
      <t>)</t>
    </r>
  </si>
  <si>
    <t>SP02173</t>
  </si>
  <si>
    <t>SUS WASHER M6</t>
  </si>
  <si>
    <t>SP02174</t>
  </si>
  <si>
    <t>STUD 3/8" X 2 m</t>
  </si>
  <si>
    <t>SP02175</t>
  </si>
  <si>
    <t>HINGE FOR AHU DOOR</t>
  </si>
  <si>
    <t>SP02176</t>
  </si>
  <si>
    <t>HANDLE FOR AHU DOOR THK.25 mm</t>
  </si>
  <si>
    <t>SP02177</t>
  </si>
  <si>
    <t>HANDLE FOR AHU DOOR THK.50 mm</t>
  </si>
  <si>
    <t>SP02178</t>
  </si>
  <si>
    <t>CONDENSE STOP GLASS 170X170X25 mm</t>
  </si>
  <si>
    <t>SP02179</t>
  </si>
  <si>
    <t>CONDENSE STOP GLASS 170X170X50 mm</t>
  </si>
  <si>
    <t>SP02180</t>
  </si>
  <si>
    <t>AIR RETURN FILTER 530X530X10 mm</t>
  </si>
  <si>
    <t>SP02181</t>
  </si>
  <si>
    <t>DOOR PACKING EPDM SAPSQ-05 FOR AHU</t>
  </si>
  <si>
    <t>SP02182</t>
  </si>
  <si>
    <t>DOOR PACKING EPDM SAPSQ-06 FOR CLEAN ROOM</t>
  </si>
  <si>
    <t>SP02183</t>
  </si>
  <si>
    <t>SELF DRILLING SCREW # 8 X 3/4" (TRUSS HEAD)</t>
  </si>
  <si>
    <t>SP02184</t>
  </si>
  <si>
    <t>POP RIVET 5-8</t>
  </si>
  <si>
    <t>SP02185</t>
  </si>
  <si>
    <t>PACKING SANTOPRENE SAPSQ-04 FOR RETURN GRILL</t>
  </si>
  <si>
    <t>SP02186</t>
  </si>
  <si>
    <t>SELF DRILLING SCREW # 6 X 3/4" (PAN HEAD)</t>
  </si>
  <si>
    <t>SP02187</t>
  </si>
  <si>
    <t>DOOR EPDM SAPSQ-08 FOR AHU 50 mm</t>
  </si>
  <si>
    <t>SP02194</t>
  </si>
  <si>
    <t>HINGE FOR CLEAN ROOM DOOR MODEL: KIN LONG LHD (LEFT)</t>
  </si>
  <si>
    <t>SP02195</t>
  </si>
  <si>
    <t>HINGE FOR CLEAN ROOM DOOR MODEL: KIN LONG LHD (RIGHT)</t>
  </si>
  <si>
    <t>SP02196</t>
  </si>
  <si>
    <t>DOOR CLOSER DORMA : TS 90</t>
  </si>
  <si>
    <t>SP02197</t>
  </si>
  <si>
    <r>
      <t xml:space="preserve">สี </t>
    </r>
    <r>
      <rPr>
        <sz val="10"/>
        <rFont val="Arial"/>
        <family val="2"/>
        <charset val="1"/>
      </rPr>
      <t xml:space="preserve">SPRAY(OFF WHITE) 2K </t>
    </r>
    <r>
      <rPr>
        <sz val="10"/>
        <rFont val="FreeSans"/>
        <family val="2"/>
        <charset val="1"/>
      </rPr>
      <t xml:space="preserve">สีครีม </t>
    </r>
    <r>
      <rPr>
        <sz val="10"/>
        <rFont val="Arial"/>
        <family val="2"/>
        <charset val="1"/>
      </rPr>
      <t># 6769</t>
    </r>
  </si>
  <si>
    <t>SP02198</t>
  </si>
  <si>
    <r>
      <t xml:space="preserve">สี </t>
    </r>
    <r>
      <rPr>
        <sz val="10"/>
        <rFont val="Arial"/>
        <family val="2"/>
        <charset val="1"/>
      </rPr>
      <t xml:space="preserve">SPRAY(ALPINE WHITE) 2K </t>
    </r>
    <r>
      <rPr>
        <sz val="10"/>
        <rFont val="FreeSans"/>
        <family val="2"/>
        <charset val="1"/>
      </rPr>
      <t xml:space="preserve">สีครีมด้าน </t>
    </r>
    <r>
      <rPr>
        <sz val="10"/>
        <rFont val="Arial"/>
        <family val="2"/>
        <charset val="1"/>
      </rPr>
      <t># 6775</t>
    </r>
  </si>
  <si>
    <t>SP02199</t>
  </si>
  <si>
    <t>ADJUST LEVEL BASE FOR NON PROGRESSIVE</t>
  </si>
  <si>
    <t>SP02200</t>
  </si>
  <si>
    <t>SPACING KEY FOR NON PROGRESSIVE</t>
  </si>
  <si>
    <t>SP02201</t>
  </si>
  <si>
    <t>SPACING SPRING KEY LOCK FOR NON PROGRESSIVE</t>
  </si>
  <si>
    <t>SP02202</t>
  </si>
  <si>
    <r>
      <t xml:space="preserve">KEY LOCK JOINT (A) FOR NON PROGRESSIVE </t>
    </r>
    <r>
      <rPr>
        <sz val="10"/>
        <rFont val="FreeSans"/>
        <family val="2"/>
        <charset val="1"/>
      </rPr>
      <t>แบบตรง</t>
    </r>
  </si>
  <si>
    <t>SP02203</t>
  </si>
  <si>
    <r>
      <t xml:space="preserve">KEY LOCK JOINT (B) FOR NON PROGRESSIVE </t>
    </r>
    <r>
      <rPr>
        <sz val="10"/>
        <rFont val="FreeSans"/>
        <family val="2"/>
        <charset val="1"/>
      </rPr>
      <t>แบบเกลียว</t>
    </r>
  </si>
  <si>
    <t>SP02204</t>
  </si>
  <si>
    <r>
      <t>CEILING SUPPORT (A) FOR NON PROGRESSIVE 3/8"</t>
    </r>
    <r>
      <rPr>
        <sz val="10"/>
        <rFont val="FreeSans"/>
        <family val="2"/>
        <charset val="1"/>
      </rPr>
      <t>เกลียวซ้าย</t>
    </r>
  </si>
  <si>
    <t>SP02205</t>
  </si>
  <si>
    <t>CEILING SUPPORT (B) 4 WAYS FOR NON PROGRESSIVE</t>
  </si>
  <si>
    <t>SP02206</t>
  </si>
  <si>
    <r>
      <t>CEILING SUPPORT (C) EDGE FOR NON PROGRESSIVE 3/8"</t>
    </r>
    <r>
      <rPr>
        <sz val="10"/>
        <rFont val="FreeSans"/>
        <family val="2"/>
        <charset val="1"/>
      </rPr>
      <t>เกลียวซ้าย</t>
    </r>
  </si>
  <si>
    <t>SP02207</t>
  </si>
  <si>
    <r>
      <t xml:space="preserve">กระดาษเช็ดกระจก </t>
    </r>
    <r>
      <rPr>
        <sz val="10"/>
        <rFont val="Arial"/>
        <family val="2"/>
        <charset val="1"/>
      </rPr>
      <t>WY PALL</t>
    </r>
  </si>
  <si>
    <t>SP02208</t>
  </si>
  <si>
    <t>TEST PORT AIR RETURN HEPA</t>
  </si>
  <si>
    <t>SP02209</t>
  </si>
  <si>
    <t>HEPA RETURN GRILL (W)649 X (H)649 X 2T</t>
  </si>
  <si>
    <t>SP02210</t>
  </si>
  <si>
    <t>SOCKET BOLT M5 X 30 mm</t>
  </si>
  <si>
    <t>SP02211</t>
  </si>
  <si>
    <t>PRE FILTER 586 X 586 X 10 mm</t>
  </si>
  <si>
    <t>SP02212</t>
  </si>
  <si>
    <r>
      <t xml:space="preserve">น้ำยาเช็ดกระจก </t>
    </r>
    <r>
      <rPr>
        <sz val="10"/>
        <rFont val="Arial"/>
        <family val="2"/>
        <charset val="1"/>
      </rPr>
      <t>MOSA</t>
    </r>
  </si>
  <si>
    <t>SP02213</t>
  </si>
  <si>
    <t>gal</t>
  </si>
  <si>
    <t>WINDOW FOR DOOR PANEL AHU 25 mm</t>
  </si>
  <si>
    <t>SP02214</t>
  </si>
  <si>
    <t>WINDOW FOR DOOR PANEL AHU 50 mm</t>
  </si>
  <si>
    <t>SP02215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</si>
  <si>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#6 x 1"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</si>
  <si>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SP02216</t>
  </si>
  <si>
    <r>
      <t xml:space="preserve">สกรูปลายสว่านหัวเตเปอร์ </t>
    </r>
    <r>
      <rPr>
        <sz val="10"/>
        <rFont val="Arial"/>
        <family val="2"/>
        <charset val="1"/>
      </rPr>
      <t xml:space="preserve">(ADF) #8 x 2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</si>
  <si>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SP02217</t>
  </si>
  <si>
    <r>
      <t>สกรูหัวเหลี่ยมปลายสว่าน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เกลียว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 xml:space="preserve">ขั้น </t>
    </r>
    <r>
      <rPr>
        <sz val="10"/>
        <rFont val="Arial"/>
        <family val="2"/>
        <charset val="1"/>
      </rPr>
      <t>#14-12 x 80 mm HOUSING</t>
    </r>
  </si>
  <si>
    <t>SP02218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</si>
  <si>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(ADP) #10 x 1/2"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</si>
  <si>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SP02219</t>
  </si>
  <si>
    <r>
      <t xml:space="preserve">สกรูปลายสว่านหัวกลม </t>
    </r>
    <r>
      <rPr>
        <sz val="10"/>
        <rFont val="Arial"/>
        <family val="2"/>
        <charset val="1"/>
      </rPr>
      <t xml:space="preserve">(ADF) #8 x 2"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</si>
  <si>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SP02220</t>
  </si>
  <si>
    <r>
      <t xml:space="preserve">STUD </t>
    </r>
    <r>
      <rPr>
        <sz val="10"/>
        <rFont val="FreeSans"/>
        <family val="2"/>
        <charset val="1"/>
      </rPr>
      <t xml:space="preserve">ต๊าปเกลียวหัวท้าย </t>
    </r>
    <r>
      <rPr>
        <sz val="10"/>
        <rFont val="Arial"/>
        <family val="2"/>
        <charset val="1"/>
      </rPr>
      <t xml:space="preserve">1/2" x 9" (+2NUT +2WASHER ) </t>
    </r>
    <r>
      <rPr>
        <sz val="10"/>
        <rFont val="FreeSans"/>
        <family val="2"/>
        <charset val="1"/>
      </rPr>
      <t xml:space="preserve">ชุบขาว </t>
    </r>
    <r>
      <rPr>
        <sz val="10"/>
        <rFont val="Arial"/>
        <family val="2"/>
        <charset val="1"/>
      </rPr>
      <t>HOUSING</t>
    </r>
  </si>
  <si>
    <t>SP02221</t>
  </si>
  <si>
    <r>
      <t xml:space="preserve">โบล์ทหัวหกเหลี่ยมเกลียวครึ่ง </t>
    </r>
    <r>
      <rPr>
        <sz val="10"/>
        <rFont val="Arial"/>
        <family val="2"/>
        <charset val="1"/>
      </rPr>
      <t>1/2" x 6 1/2" (+1NUT +2WASHER ) HOUSING</t>
    </r>
  </si>
  <si>
    <t>SP02222</t>
  </si>
  <si>
    <t>J - Bolt 1/2" (+1NUT +1WASHER ) HOUSING</t>
  </si>
  <si>
    <t>SP02223</t>
  </si>
  <si>
    <t>STEEL STUD 75x50x(T)0.8 mm L:3000 mm (Weight 3.8 kg/m2) HOUSING</t>
  </si>
  <si>
    <t>SP02224</t>
  </si>
  <si>
    <t>STEEL TRUCK 40x75x40x(T)0.8 L:3000 mm HOUSING</t>
  </si>
  <si>
    <t>SP02225</t>
  </si>
  <si>
    <t>STEEL COVER 35x102x35(T)0.8 L:3000 mm HOUSING</t>
  </si>
  <si>
    <t>SP02226</t>
  </si>
  <si>
    <t>ตัวกันกระแทกมือจับ</t>
  </si>
  <si>
    <t>SP02227</t>
  </si>
  <si>
    <r>
      <t>DOUBLE TAPE ( 96 mm )/</t>
    </r>
    <r>
      <rPr>
        <sz val="10"/>
        <rFont val="FreeSans"/>
        <family val="2"/>
        <charset val="1"/>
      </rPr>
      <t>กาวสองหน้า</t>
    </r>
  </si>
  <si>
    <t>SP03001</t>
  </si>
  <si>
    <t>SCRAP COTTON</t>
  </si>
  <si>
    <t>SP03002</t>
  </si>
  <si>
    <t>FILAMENT TAPE ( 18 mm )</t>
  </si>
  <si>
    <t>SP03003</t>
  </si>
  <si>
    <t>PLASTIC BAG ( 36" X 46" )</t>
  </si>
  <si>
    <t>SP03004</t>
  </si>
  <si>
    <t>LATCH SHIMING PLATE</t>
  </si>
  <si>
    <t>SP03005</t>
  </si>
  <si>
    <t>PROTECTOR FILM (CLEAR)</t>
  </si>
  <si>
    <t>SP03006</t>
  </si>
  <si>
    <t>PROTECTOR FILM (BLUE)</t>
  </si>
  <si>
    <t>SP03007</t>
  </si>
  <si>
    <t>*** change from meters to roll</t>
  </si>
  <si>
    <r>
      <t>TURPENTINE(</t>
    </r>
    <r>
      <rPr>
        <sz val="10"/>
        <rFont val="FreeSans"/>
        <family val="2"/>
        <charset val="1"/>
      </rPr>
      <t>น้ำมันสน</t>
    </r>
    <r>
      <rPr>
        <sz val="10"/>
        <rFont val="Arial"/>
        <family val="2"/>
        <charset val="1"/>
      </rPr>
      <t>)</t>
    </r>
  </si>
  <si>
    <t>SP03008</t>
  </si>
  <si>
    <t>THINNER " AAA "</t>
  </si>
  <si>
    <t>SP03009</t>
  </si>
  <si>
    <t>COTTON GLOVE</t>
  </si>
  <si>
    <t>SP03010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</si>
  <si>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100 mm * 100 mm</t>
    </r>
  </si>
  <si>
    <t>SP03011</t>
  </si>
  <si>
    <t>REINFORCED BRACKET</t>
  </si>
  <si>
    <t>SP03012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</si>
  <si>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37mm * 170 mm</t>
    </r>
  </si>
  <si>
    <t>SP03013</t>
  </si>
  <si>
    <t>RUBBER GLOVE</t>
  </si>
  <si>
    <t>SP03015</t>
  </si>
  <si>
    <t>HINGE SHIMING PLATE</t>
  </si>
  <si>
    <t>SP03016</t>
  </si>
  <si>
    <t>PLASTIC FILM</t>
  </si>
  <si>
    <t>SP03017</t>
  </si>
  <si>
    <t>CLIP LOCK FOR FASTENER</t>
  </si>
  <si>
    <t>SP03018</t>
  </si>
  <si>
    <t>RELEASE AGENT ( WAX )</t>
  </si>
  <si>
    <t>SP03019</t>
  </si>
  <si>
    <t>FASTENER</t>
  </si>
  <si>
    <t>SP03020</t>
  </si>
  <si>
    <t>CLOTH TAPE</t>
  </si>
  <si>
    <t>SP03021</t>
  </si>
  <si>
    <t>METHYLENE CHLORIDE (ICI)</t>
  </si>
  <si>
    <t>SP03022</t>
  </si>
  <si>
    <r>
      <t>CAMLOCK (</t>
    </r>
    <r>
      <rPr>
        <sz val="10"/>
        <rFont val="FreeSans"/>
        <family val="2"/>
        <charset val="1"/>
      </rPr>
      <t>ตัวผู้</t>
    </r>
    <r>
      <rPr>
        <sz val="10"/>
        <rFont val="Arial"/>
        <family val="2"/>
        <charset val="1"/>
      </rPr>
      <t>)</t>
    </r>
  </si>
  <si>
    <t>SP03023-1</t>
  </si>
  <si>
    <r>
      <t>CAMLOCK (</t>
    </r>
    <r>
      <rPr>
        <sz val="10"/>
        <rFont val="FreeSans"/>
        <family val="2"/>
        <charset val="1"/>
      </rPr>
      <t>ตัวเมีย</t>
    </r>
    <r>
      <rPr>
        <sz val="10"/>
        <rFont val="Arial"/>
        <family val="2"/>
        <charset val="1"/>
      </rPr>
      <t>)</t>
    </r>
  </si>
  <si>
    <t>SP03023-2</t>
  </si>
  <si>
    <t>3M DOUBLE TAP ( 12 mm )</t>
  </si>
  <si>
    <t>SP03024</t>
  </si>
  <si>
    <t>DOOR FRAME HEATER</t>
  </si>
  <si>
    <t>SP03025</t>
  </si>
  <si>
    <t>INSIDE DOOR HANDLE</t>
  </si>
  <si>
    <t>SP03026</t>
  </si>
  <si>
    <t>DOOR LEAF HANGER( R )</t>
  </si>
  <si>
    <t>SP03027</t>
  </si>
  <si>
    <t>DOOR LEAF HANGER ( L )</t>
  </si>
  <si>
    <t>SP03028</t>
  </si>
  <si>
    <t>SCREW M6X30</t>
  </si>
  <si>
    <t>SP03029</t>
  </si>
  <si>
    <t>SLIDING DOOR SEAL</t>
  </si>
  <si>
    <t>SP03030</t>
  </si>
  <si>
    <t>EDGE DOOR HANDLE W 110 mm</t>
  </si>
  <si>
    <t>SP03031</t>
  </si>
  <si>
    <t>STICKER LOGO</t>
  </si>
  <si>
    <t>SP03032</t>
  </si>
  <si>
    <t>PVC PROJILE FOR DOOR SEAL</t>
  </si>
  <si>
    <t>SP03033</t>
  </si>
  <si>
    <t>CRAFT PAPER BROWN 102X200</t>
  </si>
  <si>
    <t>SP03034</t>
  </si>
  <si>
    <t>SCREW M6X20 SUS</t>
  </si>
  <si>
    <t>SP03035</t>
  </si>
  <si>
    <t>PACKING S.76101</t>
  </si>
  <si>
    <t>SP03036</t>
  </si>
  <si>
    <r>
      <t>INSA NUT (</t>
    </r>
    <r>
      <rPr>
        <sz val="10"/>
        <rFont val="FreeSans"/>
        <family val="2"/>
        <charset val="1"/>
      </rPr>
      <t>ตัวหนอน</t>
    </r>
    <r>
      <rPr>
        <sz val="10"/>
        <rFont val="Arial"/>
        <family val="2"/>
        <charset val="1"/>
      </rPr>
      <t>) M6 X 13</t>
    </r>
  </si>
  <si>
    <t>SP03037</t>
  </si>
  <si>
    <t>SCREW ( TAPER HEAD ) M6 X30 SUS.</t>
  </si>
  <si>
    <t>SP03038</t>
  </si>
  <si>
    <t>SCREW MIL ( TAPER HEAD ) M6X45</t>
  </si>
  <si>
    <t>SP03039</t>
  </si>
  <si>
    <t>SCREW ( TAPER HEAD )M6X45 SUS</t>
  </si>
  <si>
    <t>SP03040</t>
  </si>
  <si>
    <t>CHEMICAL GLOVE</t>
  </si>
  <si>
    <t>SP03041</t>
  </si>
  <si>
    <t>BLACK STEEL SHEET 1.2mm 4' X 8'</t>
  </si>
  <si>
    <t>SP03042</t>
  </si>
  <si>
    <t>STEEL PLATE 6X100X200 mm</t>
  </si>
  <si>
    <t>SP03043</t>
  </si>
  <si>
    <t>SCRAP COTTON ( WHITE )</t>
  </si>
  <si>
    <t>SP03044</t>
  </si>
  <si>
    <t>SLIDING DOOR FLUSH HANDLE</t>
  </si>
  <si>
    <t>SP03045</t>
  </si>
  <si>
    <t>EDGE DOOR HANDLE W 130 mm</t>
  </si>
  <si>
    <t>SP03046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</si>
  <si>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>สั้น</t>
    </r>
  </si>
  <si>
    <t>SP03047</t>
  </si>
  <si>
    <r>
      <t xml:space="preserve">ใบเลื่อย </t>
    </r>
    <r>
      <rPr>
        <sz val="10"/>
        <rFont val="Arial"/>
        <family val="2"/>
        <charset val="1"/>
      </rPr>
      <t xml:space="preserve">JIG SAW </t>
    </r>
    <r>
      <rPr>
        <sz val="10"/>
        <rFont val="FreeSans"/>
        <family val="2"/>
        <charset val="1"/>
      </rPr>
      <t>ยาว</t>
    </r>
  </si>
  <si>
    <t>SP03048</t>
  </si>
  <si>
    <r>
      <t xml:space="preserve">ดอกสว่าน </t>
    </r>
    <r>
      <rPr>
        <sz val="10"/>
        <rFont val="Arial"/>
        <family val="2"/>
        <charset val="1"/>
      </rPr>
      <t>5/32"</t>
    </r>
  </si>
  <si>
    <t>SP03049</t>
  </si>
  <si>
    <r>
      <t xml:space="preserve">ดอกสว่าน </t>
    </r>
    <r>
      <rPr>
        <sz val="10"/>
        <rFont val="Arial"/>
        <family val="2"/>
        <charset val="1"/>
      </rPr>
      <t>1/8"</t>
    </r>
  </si>
  <si>
    <t>SP03050</t>
  </si>
  <si>
    <t>ผ้าปิดจมูก</t>
  </si>
  <si>
    <t>SP03051</t>
  </si>
  <si>
    <r>
      <t xml:space="preserve">แปรงทาสี </t>
    </r>
    <r>
      <rPr>
        <sz val="10"/>
        <rFont val="Arial"/>
        <family val="2"/>
        <charset val="1"/>
      </rPr>
      <t>NO.3</t>
    </r>
  </si>
  <si>
    <t>SP03052</t>
  </si>
  <si>
    <r>
      <t xml:space="preserve">แปรงทาสี </t>
    </r>
    <r>
      <rPr>
        <sz val="10"/>
        <rFont val="Arial"/>
        <family val="2"/>
        <charset val="1"/>
      </rPr>
      <t>NO.4</t>
    </r>
  </si>
  <si>
    <t>SP03053</t>
  </si>
  <si>
    <r>
      <t xml:space="preserve">เกียง </t>
    </r>
    <r>
      <rPr>
        <sz val="10"/>
        <rFont val="Arial"/>
        <family val="2"/>
        <charset val="1"/>
      </rPr>
      <t>NO.2</t>
    </r>
  </si>
  <si>
    <t>SP03054</t>
  </si>
  <si>
    <r>
      <t xml:space="preserve">เกียง </t>
    </r>
    <r>
      <rPr>
        <sz val="10"/>
        <rFont val="Arial"/>
        <family val="2"/>
        <charset val="1"/>
      </rPr>
      <t>NO.3</t>
    </r>
  </si>
  <si>
    <t>SP03055</t>
  </si>
  <si>
    <r>
      <t xml:space="preserve">เกียง </t>
    </r>
    <r>
      <rPr>
        <sz val="10"/>
        <rFont val="Arial"/>
        <family val="2"/>
        <charset val="1"/>
      </rPr>
      <t>NO.4</t>
    </r>
  </si>
  <si>
    <t>SP03056</t>
  </si>
  <si>
    <r>
      <t xml:space="preserve">กระดาษทรายละเอียด </t>
    </r>
    <r>
      <rPr>
        <sz val="10"/>
        <rFont val="Arial"/>
        <family val="2"/>
        <charset val="1"/>
      </rPr>
      <t>NO.600</t>
    </r>
  </si>
  <si>
    <t>SP03057</t>
  </si>
  <si>
    <r>
      <t xml:space="preserve">กระดาษทรายละหยาบ </t>
    </r>
    <r>
      <rPr>
        <sz val="10"/>
        <rFont val="Arial"/>
        <family val="2"/>
        <charset val="1"/>
      </rPr>
      <t>NO.80</t>
    </r>
  </si>
  <si>
    <t>SP03058</t>
  </si>
  <si>
    <r>
      <t xml:space="preserve">เข็มขัดรัดสายฉีดโฟม </t>
    </r>
    <r>
      <rPr>
        <sz val="10"/>
        <rFont val="Arial"/>
        <family val="2"/>
        <charset val="1"/>
      </rPr>
      <t>DIA1X27-40 mm</t>
    </r>
  </si>
  <si>
    <t>SP03061</t>
  </si>
  <si>
    <r>
      <t xml:space="preserve">เข็มขัดรัดสายฉีดโฟม </t>
    </r>
    <r>
      <rPr>
        <sz val="10"/>
        <rFont val="Arial"/>
        <family val="2"/>
        <charset val="1"/>
      </rPr>
      <t>DIA1X28-41 mm</t>
    </r>
  </si>
  <si>
    <t>SP03062</t>
  </si>
  <si>
    <r>
      <t xml:space="preserve">สีซ่อมแผ่น ตราใบพัด </t>
    </r>
    <r>
      <rPr>
        <sz val="10"/>
        <rFont val="Arial"/>
        <family val="2"/>
        <charset val="1"/>
      </rPr>
      <t>IVORY</t>
    </r>
  </si>
  <si>
    <t>SP03065</t>
  </si>
  <si>
    <r>
      <t xml:space="preserve">สีซ่อมแผ่น ตราใบพัด </t>
    </r>
    <r>
      <rPr>
        <sz val="10"/>
        <rFont val="Arial"/>
        <family val="2"/>
        <charset val="1"/>
      </rPr>
      <t>OFF WHITE</t>
    </r>
  </si>
  <si>
    <t>SP03066</t>
  </si>
  <si>
    <r>
      <t xml:space="preserve">สีซ่อมแผ่น ตราใบพัด </t>
    </r>
    <r>
      <rPr>
        <sz val="10"/>
        <rFont val="Arial"/>
        <family val="2"/>
        <charset val="1"/>
      </rPr>
      <t>ALPINE WHITE</t>
    </r>
  </si>
  <si>
    <t>SP03067</t>
  </si>
  <si>
    <t>เทปพันสายไฟ</t>
  </si>
  <si>
    <t>SP03068</t>
  </si>
  <si>
    <t>เทปพันเกลียว</t>
  </si>
  <si>
    <t>SP03069</t>
  </si>
  <si>
    <t>หินเจียรใบบาง</t>
  </si>
  <si>
    <t>SP03070</t>
  </si>
  <si>
    <t>หินเจียรใบหนา</t>
  </si>
  <si>
    <t>SP03071</t>
  </si>
  <si>
    <r>
      <t xml:space="preserve">บอลวาล์ว </t>
    </r>
    <r>
      <rPr>
        <sz val="10"/>
        <rFont val="Arial"/>
        <family val="2"/>
        <charset val="1"/>
      </rPr>
      <t>1/2"</t>
    </r>
  </si>
  <si>
    <t>SP03072</t>
  </si>
  <si>
    <r>
      <t xml:space="preserve">บอลวาล์ว </t>
    </r>
    <r>
      <rPr>
        <sz val="10"/>
        <rFont val="Arial"/>
        <family val="2"/>
        <charset val="1"/>
      </rPr>
      <t>3/4"</t>
    </r>
  </si>
  <si>
    <t>SP03073</t>
  </si>
  <si>
    <r>
      <t xml:space="preserve">ก๊อกน้ำ </t>
    </r>
    <r>
      <rPr>
        <sz val="10"/>
        <rFont val="Arial"/>
        <family val="2"/>
        <charset val="1"/>
      </rPr>
      <t>1/2"</t>
    </r>
  </si>
  <si>
    <t>SP03074</t>
  </si>
  <si>
    <t>หลอดไฟสั้น</t>
  </si>
  <si>
    <t>SP03075</t>
  </si>
  <si>
    <r>
      <t xml:space="preserve">ลวดเชื่อม </t>
    </r>
    <r>
      <rPr>
        <sz val="10"/>
        <rFont val="Arial"/>
        <family val="2"/>
        <charset val="1"/>
      </rPr>
      <t>SUS 2.6X300 mm</t>
    </r>
  </si>
  <si>
    <t>SP03076</t>
  </si>
  <si>
    <r>
      <t xml:space="preserve">ลวดเชื่อม </t>
    </r>
    <r>
      <rPr>
        <sz val="10"/>
        <rFont val="Arial"/>
        <family val="2"/>
        <charset val="1"/>
      </rPr>
      <t>SUS 3.2X350 mm</t>
    </r>
  </si>
  <si>
    <t>SP03077</t>
  </si>
  <si>
    <r>
      <t xml:space="preserve">ลวดเชื่อม </t>
    </r>
    <r>
      <rPr>
        <sz val="10"/>
        <rFont val="Arial"/>
        <family val="2"/>
        <charset val="1"/>
      </rPr>
      <t>2.6X350 mm</t>
    </r>
  </si>
  <si>
    <t>SP03078</t>
  </si>
  <si>
    <r>
      <t xml:space="preserve">ลวดเชื่อม </t>
    </r>
    <r>
      <rPr>
        <sz val="10"/>
        <rFont val="Arial"/>
        <family val="2"/>
        <charset val="1"/>
      </rPr>
      <t>3.2X350 mm</t>
    </r>
  </si>
  <si>
    <t>SP03079</t>
  </si>
  <si>
    <t>ฟอร์ย</t>
  </si>
  <si>
    <t>SP03080</t>
  </si>
  <si>
    <t>RIVET 4-6</t>
  </si>
  <si>
    <t>SP03081</t>
  </si>
  <si>
    <r>
      <t xml:space="preserve">ใบหินเจียร </t>
    </r>
    <r>
      <rPr>
        <sz val="10"/>
        <rFont val="Arial"/>
        <family val="2"/>
        <charset val="1"/>
      </rPr>
      <t>350X3X25.4 mm(14")</t>
    </r>
  </si>
  <si>
    <t>SP03082</t>
  </si>
  <si>
    <r>
      <t xml:space="preserve">ใบหินเจียร </t>
    </r>
    <r>
      <rPr>
        <sz val="10"/>
        <rFont val="Arial"/>
        <family val="2"/>
        <charset val="1"/>
      </rPr>
      <t>350X3X25.4 mm(16")</t>
    </r>
  </si>
  <si>
    <t>SP03083</t>
  </si>
  <si>
    <r>
      <t xml:space="preserve">ใบตัด </t>
    </r>
    <r>
      <rPr>
        <sz val="10"/>
        <rFont val="Arial"/>
        <family val="2"/>
        <charset val="1"/>
      </rPr>
      <t>AL 12"</t>
    </r>
  </si>
  <si>
    <t>SP03084</t>
  </si>
  <si>
    <r>
      <t xml:space="preserve">ใบตัด </t>
    </r>
    <r>
      <rPr>
        <sz val="10"/>
        <rFont val="Arial"/>
        <family val="2"/>
        <charset val="1"/>
      </rPr>
      <t>AL 14"</t>
    </r>
  </si>
  <si>
    <t>SP03085</t>
  </si>
  <si>
    <t>SCREW TEPER NO.7X1 1/2"</t>
  </si>
  <si>
    <t>SP03087</t>
  </si>
  <si>
    <t>SCREW TEPER NO.10X3/4"</t>
  </si>
  <si>
    <t>SP03088</t>
  </si>
  <si>
    <t>SCREW TEPER NO.8X5/8"</t>
  </si>
  <si>
    <t>SP03089</t>
  </si>
  <si>
    <r>
      <t xml:space="preserve">ภู่กัน </t>
    </r>
    <r>
      <rPr>
        <sz val="10"/>
        <rFont val="Arial"/>
        <family val="2"/>
        <charset val="1"/>
      </rPr>
      <t>NO.5</t>
    </r>
  </si>
  <si>
    <t>SP03091</t>
  </si>
  <si>
    <r>
      <t xml:space="preserve">ภู่กัน </t>
    </r>
    <r>
      <rPr>
        <sz val="10"/>
        <rFont val="Arial"/>
        <family val="2"/>
        <charset val="1"/>
      </rPr>
      <t>NO.10</t>
    </r>
  </si>
  <si>
    <t>SP03092</t>
  </si>
  <si>
    <t>ฆ้อนยาง</t>
  </si>
  <si>
    <t>SP03094</t>
  </si>
  <si>
    <r>
      <t xml:space="preserve">ก๊อกน้ำ </t>
    </r>
    <r>
      <rPr>
        <sz val="10"/>
        <rFont val="Arial"/>
        <family val="2"/>
        <charset val="1"/>
      </rPr>
      <t>3/4"</t>
    </r>
  </si>
  <si>
    <t>SP03108</t>
  </si>
  <si>
    <r>
      <t xml:space="preserve">บอลวาล์ว </t>
    </r>
    <r>
      <rPr>
        <sz val="10"/>
        <rFont val="Arial"/>
        <family val="2"/>
        <charset val="1"/>
      </rPr>
      <t>1 1/2"</t>
    </r>
  </si>
  <si>
    <t>SP03109</t>
  </si>
  <si>
    <t>กาวตราช้าง</t>
  </si>
  <si>
    <t>SP03110</t>
  </si>
  <si>
    <t>ใบมีดคัดเตอร์</t>
  </si>
  <si>
    <t>SP03111</t>
  </si>
  <si>
    <t>คัตเตอร์</t>
  </si>
  <si>
    <t>SP03112</t>
  </si>
  <si>
    <t>CORRO-COAT PE BLUE NO.C1004800(BLUE)</t>
  </si>
  <si>
    <t>SP03113</t>
  </si>
  <si>
    <r>
      <t>POLY FOAM 2'X4'X6 mm (</t>
    </r>
    <r>
      <rPr>
        <sz val="10"/>
        <rFont val="FreeSans"/>
        <family val="2"/>
        <charset val="1"/>
      </rPr>
      <t>โฟมขาว</t>
    </r>
    <r>
      <rPr>
        <sz val="10"/>
        <rFont val="Arial"/>
        <family val="2"/>
        <charset val="1"/>
      </rPr>
      <t>)</t>
    </r>
  </si>
  <si>
    <t>SP03114</t>
  </si>
  <si>
    <t>CORRO-COAT PE NO.C122110A (GREEN)</t>
  </si>
  <si>
    <t>SP03115</t>
  </si>
  <si>
    <t>NITTO PAPER MARKING TAPE NO.720(18mm X 18 m)</t>
  </si>
  <si>
    <t>SP03116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</si>
  <si>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>DEADLOCK,PASSDOOR</t>
    </r>
  </si>
  <si>
    <t>SP03117</t>
  </si>
  <si>
    <t>กล่องกุญแจตัวใหญ่สำหรับเขาควาย</t>
  </si>
  <si>
    <t>SP03118</t>
  </si>
  <si>
    <r>
      <t xml:space="preserve">ไม้อัด </t>
    </r>
    <r>
      <rPr>
        <sz val="10"/>
        <rFont val="Arial"/>
        <family val="2"/>
        <charset val="1"/>
      </rPr>
      <t>(W)1200 X (H)2400 X10mm</t>
    </r>
  </si>
  <si>
    <t>SP03119</t>
  </si>
  <si>
    <t>VIVA BROAD (W)1200 X (H)2400 X10mm</t>
  </si>
  <si>
    <t>SP03120</t>
  </si>
  <si>
    <r>
      <t xml:space="preserve">ท่อสายใยลวด </t>
    </r>
    <r>
      <rPr>
        <sz val="10"/>
        <rFont val="Arial"/>
        <family val="2"/>
        <charset val="1"/>
      </rPr>
      <t>1"(</t>
    </r>
    <r>
      <rPr>
        <sz val="10"/>
        <rFont val="FreeSans"/>
        <family val="2"/>
        <charset val="1"/>
      </rPr>
      <t>สายยางฉีดโฟม</t>
    </r>
    <r>
      <rPr>
        <sz val="10"/>
        <rFont val="Arial"/>
        <family val="2"/>
        <charset val="1"/>
      </rPr>
      <t>)</t>
    </r>
  </si>
  <si>
    <t>SP03121</t>
  </si>
  <si>
    <t>E.mT. CONDUIT 3/4" L : 4m</t>
  </si>
  <si>
    <t>SP03127</t>
  </si>
  <si>
    <r>
      <t xml:space="preserve">กาวเลย์ </t>
    </r>
    <r>
      <rPr>
        <sz val="10"/>
        <rFont val="Arial"/>
        <family val="2"/>
        <charset val="1"/>
      </rPr>
      <t>ROCK WOOL</t>
    </r>
  </si>
  <si>
    <t>SP03131</t>
  </si>
  <si>
    <r>
      <t xml:space="preserve">กาวพ่น </t>
    </r>
    <r>
      <rPr>
        <sz val="10"/>
        <rFont val="Arial"/>
        <family val="2"/>
        <charset val="1"/>
      </rPr>
      <t>STAINLESS</t>
    </r>
  </si>
  <si>
    <t>SP03132</t>
  </si>
  <si>
    <t>พลาสติกกันกระแทก</t>
  </si>
  <si>
    <t>SP03133</t>
  </si>
  <si>
    <r>
      <t xml:space="preserve">ดอกสว่าน </t>
    </r>
    <r>
      <rPr>
        <sz val="10"/>
        <rFont val="Arial"/>
        <family val="2"/>
        <charset val="1"/>
      </rPr>
      <t>STAINLESS 1/8"</t>
    </r>
  </si>
  <si>
    <t>SP03134</t>
  </si>
  <si>
    <r>
      <t xml:space="preserve">ดอกสว่าน </t>
    </r>
    <r>
      <rPr>
        <sz val="10"/>
        <rFont val="Arial"/>
        <family val="2"/>
        <charset val="1"/>
      </rPr>
      <t>STAINLESS 5/32"</t>
    </r>
  </si>
  <si>
    <t>SP03135</t>
  </si>
  <si>
    <r>
      <t xml:space="preserve">ดอกสว่าน </t>
    </r>
    <r>
      <rPr>
        <sz val="10"/>
        <rFont val="Arial"/>
        <family val="2"/>
        <charset val="1"/>
      </rPr>
      <t>STAINLESS 9/64"</t>
    </r>
  </si>
  <si>
    <t>SP03136</t>
  </si>
  <si>
    <r>
      <t>ดอก</t>
    </r>
    <r>
      <rPr>
        <sz val="10"/>
        <rFont val="Arial"/>
        <family val="2"/>
        <charset val="1"/>
      </rPr>
      <t>HOLESAW 19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</si>
  <si>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SP03137</t>
  </si>
  <si>
    <r>
      <t>ดอก</t>
    </r>
    <r>
      <rPr>
        <sz val="10"/>
        <rFont val="Arial"/>
        <family val="2"/>
        <charset val="1"/>
      </rPr>
      <t>HOLESAW 28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</si>
  <si>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SP03138</t>
  </si>
  <si>
    <r>
      <t>ดอก</t>
    </r>
    <r>
      <rPr>
        <sz val="10"/>
        <rFont val="Arial"/>
        <family val="2"/>
        <charset val="1"/>
      </rPr>
      <t>HOLESAW 58 mm(</t>
    </r>
    <r>
      <rPr>
        <sz val="10"/>
        <rFont val="FreeSans"/>
        <family val="2"/>
        <charset val="1"/>
      </rPr>
      <t>ฟันคาร์ไบน์</t>
    </r>
    <r>
      <rPr>
        <sz val="10"/>
        <rFont val="Arial"/>
        <family val="2"/>
        <charset val="1"/>
      </rPr>
      <t>)</t>
    </r>
  </si>
  <si>
    <t>SP03139</t>
  </si>
  <si>
    <t>SILICONE N-100 BLACK</t>
  </si>
  <si>
    <t>SP03140</t>
  </si>
  <si>
    <t>ปากกาเคมี สีน้ำเงิน</t>
  </si>
  <si>
    <t>SP03142</t>
  </si>
  <si>
    <t>ปากกาเคมี สีแดง</t>
  </si>
  <si>
    <t>SP03143</t>
  </si>
  <si>
    <r>
      <t xml:space="preserve">DOOR REINFORCED PLATE </t>
    </r>
    <r>
      <rPr>
        <sz val="10"/>
        <rFont val="FreeSans"/>
        <family val="2"/>
        <charset val="1"/>
      </rPr>
      <t xml:space="preserve">ขนาด </t>
    </r>
    <r>
      <rPr>
        <sz val="10"/>
        <rFont val="Arial"/>
        <family val="2"/>
        <charset val="1"/>
      </rPr>
      <t>25mm * 170 mm</t>
    </r>
  </si>
  <si>
    <t>SP03147</t>
  </si>
  <si>
    <t>CORNER RUBBER DOOR</t>
  </si>
  <si>
    <t>SP03149</t>
  </si>
  <si>
    <r>
      <t xml:space="preserve">บานพับ </t>
    </r>
    <r>
      <rPr>
        <sz val="10"/>
        <rFont val="Arial"/>
        <family val="2"/>
        <charset val="1"/>
      </rPr>
      <t>CM-1132-HS</t>
    </r>
  </si>
  <si>
    <t>SP03150</t>
  </si>
  <si>
    <t>CORRO-COAT PE NO.C120398A (GRAY)</t>
  </si>
  <si>
    <t>SP03152</t>
  </si>
  <si>
    <t>POWDER COATINGS : MONACA BLUE 1020816PX20( PE-7002)</t>
  </si>
  <si>
    <t>SP03153</t>
  </si>
  <si>
    <t>POWDER COATINGS :CAMPANULA BLUE 1020815PX20( PE-7002)</t>
  </si>
  <si>
    <t>SP03154</t>
  </si>
  <si>
    <t>PE FOAM WITH LAMINATE SIZE (W)1300X(L)15000X(T)1.0 mm</t>
  </si>
  <si>
    <t>SP03155</t>
  </si>
  <si>
    <r>
      <t>REINFORCED BRACKET3/8"</t>
    </r>
    <r>
      <rPr>
        <sz val="10"/>
        <rFont val="FreeSans"/>
        <family val="2"/>
        <charset val="1"/>
      </rPr>
      <t>เกลียวซ้าย</t>
    </r>
  </si>
  <si>
    <t>SP03156</t>
  </si>
  <si>
    <t>POWDER COATINGS : ALPINE WHITE PE-7082 1023653PX20 (MATT WHITE)</t>
  </si>
  <si>
    <t>SP03157</t>
  </si>
  <si>
    <t>POWDER COATINGS : OFF WHITE PE-7082 1023652PX20 (LIGHT GREY)</t>
  </si>
  <si>
    <t>SP03158</t>
  </si>
  <si>
    <t>POWDER COATINGS : BLUE PE-7082 1023654PX20 (BLUE)</t>
  </si>
  <si>
    <t>SP03159</t>
  </si>
  <si>
    <t>REINFORCED PLATE 100 X 300</t>
  </si>
  <si>
    <t>SP03160</t>
  </si>
  <si>
    <r>
      <t>REINFORCED PLATE 100 X 100+</t>
    </r>
    <r>
      <rPr>
        <sz val="10"/>
        <rFont val="FreeSans"/>
        <family val="2"/>
        <charset val="1"/>
      </rPr>
      <t>ไม้</t>
    </r>
    <r>
      <rPr>
        <sz val="10"/>
        <rFont val="Arial"/>
        <family val="2"/>
        <charset val="1"/>
      </rPr>
      <t>10mm</t>
    </r>
  </si>
  <si>
    <t>SP03161</t>
  </si>
  <si>
    <t>RUBBER PLUG FOR RETURN GRILL</t>
  </si>
  <si>
    <t>SP03162</t>
  </si>
  <si>
    <t>ASTRO SCREEN INK NO.120 WHITE</t>
  </si>
  <si>
    <t>SP03164</t>
  </si>
  <si>
    <r>
      <t xml:space="preserve">น้ำมันผสม </t>
    </r>
    <r>
      <rPr>
        <sz val="10"/>
        <rFont val="Arial"/>
        <family val="2"/>
        <charset val="1"/>
      </rPr>
      <t>TANAKA SOLVENT NO.35</t>
    </r>
  </si>
  <si>
    <t>SP03165</t>
  </si>
  <si>
    <r>
      <t xml:space="preserve">น้ำมันล้าง </t>
    </r>
    <r>
      <rPr>
        <sz val="10"/>
        <rFont val="Arial"/>
        <family val="2"/>
        <charset val="1"/>
      </rPr>
      <t>TANAKA SOLVENT NO.30</t>
    </r>
  </si>
  <si>
    <t>SP03166</t>
  </si>
  <si>
    <r>
      <t xml:space="preserve">บูธ บานพับ </t>
    </r>
    <r>
      <rPr>
        <sz val="10"/>
        <rFont val="Arial"/>
        <family val="2"/>
        <charset val="1"/>
      </rPr>
      <t>KINLONG</t>
    </r>
  </si>
  <si>
    <t>SP03167</t>
  </si>
  <si>
    <r>
      <t xml:space="preserve">กล่องกุญแจตัวเล็กสำหรับ </t>
    </r>
    <r>
      <rPr>
        <sz val="10"/>
        <rFont val="Arial"/>
        <family val="2"/>
        <charset val="1"/>
      </rPr>
      <t>DEADLOCK,PASSDOOR FOR DORMA</t>
    </r>
  </si>
  <si>
    <t>SP03169</t>
  </si>
  <si>
    <r>
      <t xml:space="preserve">กล่องกุญแจตัวใหญ่สำหรับเขาควาย </t>
    </r>
    <r>
      <rPr>
        <sz val="10"/>
        <rFont val="Arial"/>
        <family val="2"/>
        <charset val="1"/>
      </rPr>
      <t>FOR DORMA</t>
    </r>
  </si>
  <si>
    <t>SP03170</t>
  </si>
  <si>
    <t>DORMA DST208/55mm(DEAD LOCK SET)</t>
  </si>
  <si>
    <t>SP03171</t>
  </si>
  <si>
    <r>
      <t>DORMA PURE8100 HANDLE (</t>
    </r>
    <r>
      <rPr>
        <sz val="10"/>
        <rFont val="FreeSans"/>
        <family val="2"/>
        <charset val="1"/>
      </rPr>
      <t>ชุดเขาควาย</t>
    </r>
    <r>
      <rPr>
        <sz val="10"/>
        <rFont val="Arial"/>
        <family val="2"/>
        <charset val="1"/>
      </rPr>
      <t>)</t>
    </r>
  </si>
  <si>
    <t>SP03172</t>
  </si>
  <si>
    <t>HINGE SUPPORT FOR KINLONG</t>
  </si>
  <si>
    <t>SP03173</t>
  </si>
  <si>
    <t>ANGLE LOCK 90?(80X80X1.6mm)</t>
  </si>
  <si>
    <t>SP03174</t>
  </si>
  <si>
    <t>PLATE "PULL"</t>
  </si>
  <si>
    <t>SP03175</t>
  </si>
  <si>
    <t>PLATE "PUSH"</t>
  </si>
  <si>
    <t>SP03176</t>
  </si>
  <si>
    <r>
      <t>PLATE "</t>
    </r>
    <r>
      <rPr>
        <sz val="10"/>
        <rFont val="FreeSans"/>
        <family val="2"/>
        <charset val="1"/>
      </rPr>
      <t>ดึง</t>
    </r>
    <r>
      <rPr>
        <sz val="10"/>
        <rFont val="Arial"/>
        <family val="2"/>
        <charset val="1"/>
      </rPr>
      <t>"</t>
    </r>
  </si>
  <si>
    <t>SP03177</t>
  </si>
  <si>
    <r>
      <t>PLATE "</t>
    </r>
    <r>
      <rPr>
        <sz val="10"/>
        <rFont val="FreeSans"/>
        <family val="2"/>
        <charset val="1"/>
      </rPr>
      <t>ผลัก</t>
    </r>
    <r>
      <rPr>
        <sz val="10"/>
        <rFont val="Arial"/>
        <family val="2"/>
        <charset val="1"/>
      </rPr>
      <t>"</t>
    </r>
  </si>
  <si>
    <t>SP03178</t>
  </si>
  <si>
    <t>POWDER COATINGS : CHROME PU-6709 1012202PX15</t>
  </si>
  <si>
    <t>SP03179</t>
  </si>
  <si>
    <t>PVC FRAME FOR DAIKIN 25 mm</t>
  </si>
  <si>
    <t>SP04001</t>
  </si>
  <si>
    <t>PVE FRAME FOR DAIKIN 41.5 mm</t>
  </si>
  <si>
    <t>SP04002</t>
  </si>
  <si>
    <t>DOOR FRAME 42 mm</t>
  </si>
  <si>
    <t>SP04004</t>
  </si>
  <si>
    <t>DOOR FRAME 100 mm</t>
  </si>
  <si>
    <t>SP04009</t>
  </si>
  <si>
    <t>PVC FRAME 25 mm</t>
  </si>
  <si>
    <t>SP04010</t>
  </si>
  <si>
    <t>MALE FRAME [42mm]</t>
  </si>
  <si>
    <t>SP04011</t>
  </si>
  <si>
    <t>FEMALE FRAME [42mm]</t>
  </si>
  <si>
    <t>SP04012</t>
  </si>
  <si>
    <t>CORNER FRAME R,L [42mm]</t>
  </si>
  <si>
    <t>SP04013</t>
  </si>
  <si>
    <t>MALE FRAME 100 mm</t>
  </si>
  <si>
    <t>SP04014</t>
  </si>
  <si>
    <t>PVC SPACER 42 mm</t>
  </si>
  <si>
    <t>SP04016</t>
  </si>
  <si>
    <t>PVC SPACER 50 mm</t>
  </si>
  <si>
    <t>SP04017</t>
  </si>
  <si>
    <t>PVC SPACER 75 mm</t>
  </si>
  <si>
    <t>SP04018</t>
  </si>
  <si>
    <t>PVC SPACER 100 mm</t>
  </si>
  <si>
    <t>SP04019</t>
  </si>
  <si>
    <t>PVC SPACER 125 mm</t>
  </si>
  <si>
    <t>SP04020</t>
  </si>
  <si>
    <t>PVC SPACER 150 mm</t>
  </si>
  <si>
    <t>SP04021</t>
  </si>
  <si>
    <t>PVC ELBOW FOR DOOR SEAL</t>
  </si>
  <si>
    <t>SP04022</t>
  </si>
  <si>
    <t>FLOOR &amp; CEILING FRAME 100 mm</t>
  </si>
  <si>
    <t>SP04023</t>
  </si>
  <si>
    <t>PVC PIPE 20 mm</t>
  </si>
  <si>
    <t>SP04027</t>
  </si>
  <si>
    <t>PVC FRAME ANGLE 65 mm(OFF WHITE)</t>
  </si>
  <si>
    <t>SP04028</t>
  </si>
  <si>
    <t>PVC FRAME ANGLE 65 mm(ALPINE WHITE)</t>
  </si>
  <si>
    <t>SP04033</t>
  </si>
  <si>
    <t>MALE FRAME 75 mm</t>
  </si>
  <si>
    <t>SP04034</t>
  </si>
  <si>
    <t>FEMALE FRAME 75 mm</t>
  </si>
  <si>
    <t>SP04035</t>
  </si>
  <si>
    <t>FLOOR &amp; CEILING 75 mm</t>
  </si>
  <si>
    <t>SP04036</t>
  </si>
  <si>
    <t>PVC CORNER 75 mm</t>
  </si>
  <si>
    <t>SP04037</t>
  </si>
  <si>
    <t>PVC FRAME 25 X 50 (SINKO)</t>
  </si>
  <si>
    <t>SP04038</t>
  </si>
  <si>
    <t>PVC FEMALE FRAME 42mm SIZE : L 2400 mm (@ 14.25/m)</t>
  </si>
  <si>
    <t>SP04042</t>
  </si>
  <si>
    <r>
      <t xml:space="preserve">ฝาฉีดโฟมตัวเมีย </t>
    </r>
    <r>
      <rPr>
        <sz val="10"/>
        <rFont val="Arial"/>
        <family val="2"/>
        <charset val="1"/>
      </rPr>
      <t>42 mm</t>
    </r>
  </si>
  <si>
    <t>SP04043</t>
  </si>
  <si>
    <r>
      <t xml:space="preserve">ฝาฉีดโฟมตัวเมีย </t>
    </r>
    <r>
      <rPr>
        <sz val="10"/>
        <rFont val="Arial"/>
        <family val="2"/>
        <charset val="1"/>
      </rPr>
      <t>50 mm</t>
    </r>
  </si>
  <si>
    <t>SP04044</t>
  </si>
  <si>
    <r>
      <t xml:space="preserve">ฝาฉีดโฟมตัวเมีย </t>
    </r>
    <r>
      <rPr>
        <sz val="10"/>
        <rFont val="Arial"/>
        <family val="2"/>
        <charset val="1"/>
      </rPr>
      <t>75 mm</t>
    </r>
  </si>
  <si>
    <t>SP04045</t>
  </si>
  <si>
    <r>
      <t xml:space="preserve">ฝาฉีดโฟมตัวเมีย </t>
    </r>
    <r>
      <rPr>
        <sz val="10"/>
        <rFont val="Arial"/>
        <family val="2"/>
        <charset val="1"/>
      </rPr>
      <t>100 mm</t>
    </r>
  </si>
  <si>
    <t>SP04046</t>
  </si>
  <si>
    <r>
      <t xml:space="preserve">ฝาฉีดโฟมตัวผู้ </t>
    </r>
    <r>
      <rPr>
        <sz val="10"/>
        <rFont val="Arial"/>
        <family val="2"/>
        <charset val="1"/>
      </rPr>
      <t>42 mm</t>
    </r>
  </si>
  <si>
    <t>SP04047</t>
  </si>
  <si>
    <r>
      <t xml:space="preserve">ฝาฉีดโฟมตัวผู้ </t>
    </r>
    <r>
      <rPr>
        <sz val="10"/>
        <rFont val="Arial"/>
        <family val="2"/>
        <charset val="1"/>
      </rPr>
      <t>50 mm</t>
    </r>
  </si>
  <si>
    <t>SP04048</t>
  </si>
  <si>
    <r>
      <t xml:space="preserve">ฝาฉีดโฟมตัวผู้ </t>
    </r>
    <r>
      <rPr>
        <sz val="10"/>
        <rFont val="Arial"/>
        <family val="2"/>
        <charset val="1"/>
      </rPr>
      <t>75 mm</t>
    </r>
  </si>
  <si>
    <t>SP04049</t>
  </si>
  <si>
    <r>
      <t xml:space="preserve">ฝาฉีดโฟมตัวผู้ </t>
    </r>
    <r>
      <rPr>
        <sz val="10"/>
        <rFont val="Arial"/>
        <family val="2"/>
        <charset val="1"/>
      </rPr>
      <t>100 mm</t>
    </r>
  </si>
  <si>
    <t>SP04050</t>
  </si>
  <si>
    <r>
      <t>PVC GUIDE 26X29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</si>
  <si>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SP04051</t>
  </si>
  <si>
    <r>
      <t>PVC GUIDE 26X86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</si>
  <si>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SP04052</t>
  </si>
  <si>
    <r>
      <t>PVC FRAME FOR DAIKIN 25X25X49 mm (</t>
    </r>
    <r>
      <rPr>
        <sz val="10"/>
        <rFont val="FreeSans"/>
        <family val="2"/>
        <charset val="1"/>
      </rPr>
      <t>สีเทา</t>
    </r>
    <r>
      <rPr>
        <sz val="10"/>
        <rFont val="Arial"/>
        <family val="2"/>
        <charset val="1"/>
      </rPr>
      <t>) L:3000 mm</t>
    </r>
  </si>
  <si>
    <t>SP04054</t>
  </si>
  <si>
    <t>END CAP FOR DOORCLOSER (R)</t>
  </si>
  <si>
    <t>SP04055</t>
  </si>
  <si>
    <t>END CAP FOR DOORCLOSER (L)</t>
  </si>
  <si>
    <t>SP04056</t>
  </si>
  <si>
    <t>PVC FRAME 42 mm(OW)</t>
  </si>
  <si>
    <t>SP04057</t>
  </si>
  <si>
    <t>PVC CURVE OUTSIDE(OFF WHITE)</t>
  </si>
  <si>
    <t>SP04059</t>
  </si>
  <si>
    <t>PVC CURVE OUTSIDE(ALPINE WHITE)</t>
  </si>
  <si>
    <t>SP04060</t>
  </si>
  <si>
    <t>PVC CORNER 65mmTYPE"B"(OFF WHITE)</t>
  </si>
  <si>
    <t>SP04061</t>
  </si>
  <si>
    <t>PVC CORNER 65mmTYPE"B"(ALPINE WHITE)</t>
  </si>
  <si>
    <t>SP04062</t>
  </si>
  <si>
    <t>FLOOR &amp; CEILING FRAME 50 mm</t>
  </si>
  <si>
    <t>SP04070</t>
  </si>
  <si>
    <t>MALE FRAME 50 mm</t>
  </si>
  <si>
    <t>SP04071</t>
  </si>
  <si>
    <t>LOCK PIPE ? 3/4"</t>
  </si>
  <si>
    <t>SP04072</t>
  </si>
  <si>
    <t>END CAP FOR FLOOR &amp; CEILING FRAME 50 mm (R)</t>
  </si>
  <si>
    <t>SP04076</t>
  </si>
  <si>
    <t>END CAP FOR FLOOR &amp; CEILING FRAME 50 mm (L)</t>
  </si>
  <si>
    <t>SP04077</t>
  </si>
  <si>
    <t>END CAP FOR DOOR CLOSER DOR MA (R)</t>
  </si>
  <si>
    <t>SP04079</t>
  </si>
  <si>
    <t>END CAP FOR DOOR CLOSER DORMA (L)</t>
  </si>
  <si>
    <t>SP04080</t>
  </si>
  <si>
    <t>PVC GUIDE FOR DOOR AND WINDOW 42 mm</t>
  </si>
  <si>
    <t>SP04081</t>
  </si>
  <si>
    <t>PVC GUIDE FOR DOOR AND WINDOW 100 mm</t>
  </si>
  <si>
    <t>SP04082</t>
  </si>
  <si>
    <t>PVC CONNECTOR 3/4"</t>
  </si>
  <si>
    <t>SP04084</t>
  </si>
  <si>
    <r>
      <t>PP PIPE ? 3/4" L : 2500 mm(</t>
    </r>
    <r>
      <rPr>
        <sz val="10"/>
        <rFont val="FreeSans"/>
        <family val="2"/>
        <charset val="1"/>
      </rPr>
      <t>สีดำ</t>
    </r>
    <r>
      <rPr>
        <sz val="10"/>
        <rFont val="Arial"/>
        <family val="2"/>
        <charset val="1"/>
      </rPr>
      <t>)</t>
    </r>
  </si>
  <si>
    <t>SP04086</t>
  </si>
  <si>
    <t>PVC ANGLE 65mmTYPE"C"(OFF WHITE)</t>
  </si>
  <si>
    <t>SP04089</t>
  </si>
  <si>
    <t>PVC ANGLE 65mmTYPE"C"(ALPINE WHITE)</t>
  </si>
  <si>
    <t>SP04090</t>
  </si>
  <si>
    <t>PVC PLUG (WHITE)</t>
  </si>
  <si>
    <t>SP04094</t>
  </si>
  <si>
    <t>PVC PLUG (GLEY)</t>
  </si>
  <si>
    <t>SP04095</t>
  </si>
  <si>
    <r>
      <t>PVC GUIDE 25X36 mm (</t>
    </r>
    <r>
      <rPr>
        <sz val="10"/>
        <rFont val="FreeSans"/>
        <family val="2"/>
        <charset val="1"/>
      </rPr>
      <t>สีขาว</t>
    </r>
    <r>
      <rPr>
        <sz val="10"/>
        <rFont val="Arial"/>
        <family val="2"/>
        <charset val="1"/>
      </rPr>
      <t>) L:2200 mm</t>
    </r>
  </si>
  <si>
    <t>SP04096</t>
  </si>
  <si>
    <t>PVC GUIDE FOR DOOR AND WINDOW 50 mm</t>
  </si>
  <si>
    <t>SP04097</t>
  </si>
  <si>
    <r>
      <t xml:space="preserve">LAMP COVER ( PC </t>
    </r>
    <r>
      <rPr>
        <sz val="10"/>
        <rFont val="FreeSans"/>
        <family val="2"/>
        <charset val="1"/>
      </rPr>
      <t>ใส</t>
    </r>
    <r>
      <rPr>
        <sz val="10"/>
        <rFont val="Arial"/>
        <family val="2"/>
        <charset val="1"/>
      </rPr>
      <t>)</t>
    </r>
  </si>
  <si>
    <t>SP04098</t>
  </si>
  <si>
    <r>
      <t xml:space="preserve">ฝาครอบสวิตช์ </t>
    </r>
    <r>
      <rPr>
        <sz val="10"/>
        <rFont val="Arial"/>
        <family val="2"/>
        <charset val="1"/>
      </rPr>
      <t xml:space="preserve">1 </t>
    </r>
    <r>
      <rPr>
        <sz val="10"/>
        <rFont val="FreeSans"/>
        <family val="2"/>
        <charset val="1"/>
      </rPr>
      <t>ช่อง</t>
    </r>
  </si>
  <si>
    <t>SP04100</t>
  </si>
  <si>
    <r>
      <t xml:space="preserve">ฝาครอบสวิตช์ </t>
    </r>
    <r>
      <rPr>
        <sz val="10"/>
        <rFont val="Arial"/>
        <family val="2"/>
        <charset val="1"/>
      </rPr>
      <t xml:space="preserve">2 </t>
    </r>
    <r>
      <rPr>
        <sz val="10"/>
        <rFont val="FreeSans"/>
        <family val="2"/>
        <charset val="1"/>
      </rPr>
      <t>ช่อง</t>
    </r>
  </si>
  <si>
    <t>SP04101</t>
  </si>
  <si>
    <t>MOBILE DRIAN FOR BACK STOCK</t>
  </si>
  <si>
    <t>SP04102</t>
  </si>
  <si>
    <t>PVC DOOR FRAME 25 mm(AHU)</t>
  </si>
  <si>
    <t>SP04103</t>
  </si>
  <si>
    <t>PVC DOOR PANEL 25 mm(AHU)</t>
  </si>
  <si>
    <t>SP04104</t>
  </si>
  <si>
    <t>PVC CORNER COVER FOR BACK STOCK</t>
  </si>
  <si>
    <t>SP04105</t>
  </si>
  <si>
    <t>PP BOX 2" X 4"</t>
  </si>
  <si>
    <t>SP04106</t>
  </si>
  <si>
    <t>GUID LIMIT SWITCH</t>
  </si>
  <si>
    <t>SP04107</t>
  </si>
  <si>
    <t>PLUG PVC FOR HINGE AHU</t>
  </si>
  <si>
    <t>SP04108</t>
  </si>
  <si>
    <t>PVC ENTRANCE FRAME 74 mm L:2500 mm(OW )</t>
  </si>
  <si>
    <t>SP04109</t>
  </si>
  <si>
    <t>PVC ENTRANCE FRAME 99 mm L:2500 mm(OW )</t>
  </si>
  <si>
    <t>SP04110</t>
  </si>
  <si>
    <t>POLYOL FOR WALL RETURN XUS.82790</t>
  </si>
  <si>
    <t>SP05001</t>
  </si>
  <si>
    <t>POLYOL</t>
  </si>
  <si>
    <t>SP05002</t>
  </si>
  <si>
    <t>ISOCYANATE</t>
  </si>
  <si>
    <t>SP05003</t>
  </si>
  <si>
    <t>GI SHEET 0,4mm 914w</t>
  </si>
  <si>
    <t>SP05004</t>
  </si>
  <si>
    <t>GI SHEET 0,4mm 995w</t>
  </si>
  <si>
    <t>SP05005</t>
  </si>
  <si>
    <t>PPGI 0,5 mm 914w (OFF WHITE)</t>
  </si>
  <si>
    <t>SP05006</t>
  </si>
  <si>
    <t>PPGI 0,5mm 1219w (OFF WHITE)</t>
  </si>
  <si>
    <t>SP05007</t>
  </si>
  <si>
    <t>PPGI 0,5mm 914w (ALPINE WHITE)</t>
  </si>
  <si>
    <t>SP05008</t>
  </si>
  <si>
    <t>PPGI 0.5 mm.1219w(ALPINE WHITE)</t>
  </si>
  <si>
    <t>SP05009</t>
  </si>
  <si>
    <t>PPGI 0.8mm.914w(ALPINE WHITE)</t>
  </si>
  <si>
    <t>SP05010</t>
  </si>
  <si>
    <t>PPGI 0,5 mm 914w ( IVORY)</t>
  </si>
  <si>
    <t>SP05011</t>
  </si>
  <si>
    <t>GI SHEET 0,4mm 1219w</t>
  </si>
  <si>
    <t>SP05012</t>
  </si>
  <si>
    <t>STANLESS SHEET 0,5mm 1219w</t>
  </si>
  <si>
    <t>SP05013</t>
  </si>
  <si>
    <t>Kemtex Polyurethane Releasing Wax No.123 (15 kg./Pail)</t>
  </si>
  <si>
    <t>SP05014</t>
  </si>
  <si>
    <t>tank</t>
  </si>
  <si>
    <t>PPGI 0.45mm 1219w (Anti Off White)</t>
  </si>
  <si>
    <t>SP05015</t>
  </si>
  <si>
    <t>PPGI 0.4mm.914w(OFF WHITE)</t>
  </si>
  <si>
    <t>SP05016</t>
  </si>
  <si>
    <t>PPGI SHEET 0.27mm.914w(non clean room)</t>
  </si>
  <si>
    <t>SP05017</t>
  </si>
  <si>
    <t>GI SHEET 0.5mm. 1219W (Skin pass)</t>
  </si>
  <si>
    <t>SP05018</t>
  </si>
  <si>
    <t>Polyol BAYDUR 41 BD 001i</t>
  </si>
  <si>
    <t>SP05019</t>
  </si>
  <si>
    <t>GI SHEET 0.75 MM. 914 W</t>
  </si>
  <si>
    <t>SP05020</t>
  </si>
  <si>
    <t>ROCKWOOL L 1200 x W 1100 x 100 MM THK.</t>
  </si>
  <si>
    <t>SP05021</t>
  </si>
  <si>
    <t>AL RAIL FOR CLEAN ROOM(NA.1)</t>
  </si>
  <si>
    <t>SP01057</t>
  </si>
  <si>
    <t>AL RAIL FOR CLEAN ROOM(MF)</t>
  </si>
  <si>
    <t>SP01058</t>
  </si>
  <si>
    <t>AL RAIL FOR CLEAN ROOM(AP)</t>
  </si>
  <si>
    <t>SP01060</t>
  </si>
  <si>
    <t>AL WINDOW FRAME 42 mm.(CUT AT SITE)(MF)</t>
  </si>
  <si>
    <t>SP01126</t>
  </si>
  <si>
    <t>AL WINDOW FRAME 42 mm.(CUT AT SITE)(OW)</t>
  </si>
  <si>
    <t>SP01127</t>
  </si>
  <si>
    <t>AL WINDOW FRAME 42 mm.(CUT AT SITE)(AP)</t>
  </si>
  <si>
    <t>SP01128</t>
  </si>
  <si>
    <t>AL DOOR FRAME(FLUSH)(NA.1)</t>
  </si>
  <si>
    <t>SP01137</t>
  </si>
  <si>
    <t>AL DOOR FRAME(FLUSH)(MF)</t>
  </si>
  <si>
    <t>SP01138</t>
  </si>
  <si>
    <t>AL DOOR FRAME(FLUSH)(OW)</t>
  </si>
  <si>
    <t>SP01139</t>
  </si>
  <si>
    <t>AL DOOR FRAME(FLUSH)(AP)</t>
  </si>
  <si>
    <t>SP01140</t>
  </si>
  <si>
    <t>AL PROFILE FOR LIGHTING 25 mm.(NA.1)</t>
  </si>
  <si>
    <t>SP01169</t>
  </si>
  <si>
    <t>AL PROFILE FOR LIGHTING 25 mm.(MF)</t>
  </si>
  <si>
    <t>SP01170</t>
  </si>
  <si>
    <t>AL PROFILE FOR LIGHTING 25 mm.(OW)</t>
  </si>
  <si>
    <t>SP01171</t>
  </si>
  <si>
    <t>AL PROFILE FOR LIGHTING 25 mm.(AP)</t>
  </si>
  <si>
    <t>SP01172</t>
  </si>
  <si>
    <t>AL WINDOW FRAME 42 mm.(MF)</t>
  </si>
  <si>
    <t>SP01178</t>
  </si>
  <si>
    <t>AL WINDOW FRAME 42 mm.(OW)</t>
  </si>
  <si>
    <t>SP01179</t>
  </si>
  <si>
    <t>AL WINDOW FRAME 42 mm.(AP)</t>
  </si>
  <si>
    <t>SP01180</t>
  </si>
  <si>
    <t>AL WINDOW FRAME100 mm.(NA.1)</t>
  </si>
  <si>
    <t>SP01185</t>
  </si>
  <si>
    <t>AL WINDOW FRAME100 mm.(MF)</t>
  </si>
  <si>
    <t>SP01186</t>
  </si>
  <si>
    <t>AL WINDOW FRAME100 mm.(OW)</t>
  </si>
  <si>
    <t>SP01187</t>
  </si>
  <si>
    <t>AL WINDOW FRAME100 mm.(AP)</t>
  </si>
  <si>
    <t>SP01188</t>
  </si>
  <si>
    <t>AL DOOR FRAME 100 mm.(FLUSH) (NA.1)</t>
  </si>
  <si>
    <t>SP01189</t>
  </si>
  <si>
    <t>AL DOOR FRAME 100 mm.(FLUSH) (MF)</t>
  </si>
  <si>
    <t>SP01190</t>
  </si>
  <si>
    <t>AL DOOR FRAME 100 mm.(FLUSH) (OW)</t>
  </si>
  <si>
    <t>SP01191</t>
  </si>
  <si>
    <t>AL DOOR FRAME 100 mm.(FLUSH) (AP)</t>
  </si>
  <si>
    <t>SP01192</t>
  </si>
  <si>
    <t>AL DOOR FRAME 50 mm. (NA.1)</t>
  </si>
  <si>
    <t>SP01229</t>
  </si>
  <si>
    <t>AL DOOR FRAME 50 mm. (MF)</t>
  </si>
  <si>
    <t>SP01230</t>
  </si>
  <si>
    <t>AL DOOR FRAME 50 mm. (OW)</t>
  </si>
  <si>
    <t>SP01231</t>
  </si>
  <si>
    <t>AL DOOR FRAME 50 mm. (AP)</t>
  </si>
  <si>
    <t>SP01232</t>
  </si>
  <si>
    <t>AL JOINT FOR  AL T-BAR (NA.1)</t>
  </si>
  <si>
    <t>SP01315</t>
  </si>
  <si>
    <t>AL JOINT FOR  AL T-BAR (MF)</t>
  </si>
  <si>
    <t>SP01316</t>
  </si>
  <si>
    <t>AL JOINT FOR  AL T-BAR (OW)</t>
  </si>
  <si>
    <t>SP01317</t>
  </si>
  <si>
    <t>AL JOINT FOR  AL T-BAR (AP)</t>
  </si>
  <si>
    <t>SP01318</t>
  </si>
  <si>
    <t>AL COVER FOR  AL JOINT T-BAR (NA.1)</t>
  </si>
  <si>
    <t>SP01331</t>
  </si>
  <si>
    <t>AL COVER FOR  AL JOINT  T-BAR (MF)</t>
  </si>
  <si>
    <t>SP01332</t>
  </si>
  <si>
    <t>AL COVER FOR  AL JOINT  T-BAR (OW)</t>
  </si>
  <si>
    <t>SP01333</t>
  </si>
  <si>
    <t>AL COVER FOR  AL JOINT  T-BAR (AP)</t>
  </si>
  <si>
    <t>SP01334</t>
  </si>
  <si>
    <t>AL WINDOW FRAME 50 MM.(MF)</t>
  </si>
  <si>
    <t>SP01336</t>
  </si>
  <si>
    <t>AL WINDOW FRAME 50 MM.(OW)</t>
  </si>
  <si>
    <t>SP01337</t>
  </si>
  <si>
    <t>AL WINDOW FRAME 50 MM.(AP)</t>
  </si>
  <si>
    <t>SP01338</t>
  </si>
  <si>
    <t>AL NON PROGRESSIVE WINDOW FRAME "B" 50 MM.(MF)</t>
  </si>
  <si>
    <t>SP01384</t>
  </si>
  <si>
    <t>AL NON PROGRESSIVE WINDOW FRAME "B" 50 MM.(NA.1)</t>
  </si>
  <si>
    <t>SP01385</t>
  </si>
  <si>
    <t>AL NON PROGRESSIVE WINDOW FRAME "B" 50 MM.(AP)</t>
  </si>
  <si>
    <t>SP01386</t>
  </si>
  <si>
    <t>DROP SEAL 834</t>
  </si>
  <si>
    <t>SP02113</t>
  </si>
  <si>
    <r>
      <t xml:space="preserve">PLATE </t>
    </r>
    <r>
      <rPr>
        <sz val="10"/>
        <rFont val="FreeSans"/>
        <family val="2"/>
        <charset val="1"/>
      </rPr>
      <t>ยึดบานพับประตูสวิงห้องเย็น</t>
    </r>
  </si>
  <si>
    <t>SP03097</t>
  </si>
  <si>
    <r>
      <t xml:space="preserve">PLATE </t>
    </r>
    <r>
      <rPr>
        <sz val="10"/>
        <rFont val="FreeSans"/>
        <family val="2"/>
        <charset val="1"/>
      </rPr>
      <t>ยึดกลอนประตูสวิงห้องเย็น</t>
    </r>
  </si>
  <si>
    <t>SP03098</t>
  </si>
  <si>
    <r>
      <t xml:space="preserve">PLATE </t>
    </r>
    <r>
      <rPr>
        <sz val="10"/>
        <rFont val="FreeSans"/>
        <family val="2"/>
        <charset val="1"/>
      </rPr>
      <t>ยึดมือจับประตูบานเลื่อนห้องเย็น</t>
    </r>
  </si>
  <si>
    <t>SP03099</t>
  </si>
  <si>
    <r>
      <t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</si>
  <si>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SP03100</t>
  </si>
  <si>
    <r>
      <t>ยึดมุมหิ้วล้อประตูบานเลื่อนห้องเย็น  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</si>
  <si>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SP03101</t>
  </si>
  <si>
    <r>
      <t xml:space="preserve">PLATE </t>
    </r>
    <r>
      <rPr>
        <sz val="10"/>
        <rFont val="FreeSans"/>
        <family val="2"/>
        <charset val="1"/>
      </rPr>
      <t>ยึดไกด์ประตูบานเลื่อนห้องเย็น 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</si>
  <si>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SP03102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</si>
  <si>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75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</si>
  <si>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SP03103</t>
  </si>
  <si>
    <r>
      <t xml:space="preserve">PLATE </t>
    </r>
    <r>
      <rPr>
        <sz val="10"/>
        <rFont val="FreeSans"/>
        <family val="2"/>
        <charset val="1"/>
      </rPr>
      <t>ยึดไกด์ประตูบานเลื่อนห้องเย็น 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 xml:space="preserve">ขวา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</si>
  <si>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SP03104</t>
  </si>
  <si>
    <r>
      <t xml:space="preserve">PLATE </t>
    </r>
    <r>
      <rPr>
        <sz val="10"/>
        <rFont val="FreeSans"/>
        <family val="2"/>
        <charset val="1"/>
      </rPr>
      <t xml:space="preserve">ยึดมือจับนอกประตูบานเลื่อนห้องเย็น </t>
    </r>
    <r>
      <rPr>
        <sz val="10"/>
        <rFont val="Arial"/>
        <family val="2"/>
        <charset val="1"/>
      </rPr>
      <t xml:space="preserve">100 </t>
    </r>
    <r>
      <rPr>
        <sz val="10"/>
        <rFont val="FreeSans"/>
        <family val="2"/>
        <charset val="1"/>
      </rPr>
      <t>มม</t>
    </r>
    <r>
      <rPr>
        <sz val="10"/>
        <rFont val="Arial"/>
        <family val="2"/>
        <charset val="1"/>
      </rPr>
      <t>.</t>
    </r>
  </si>
  <si>
    <t>SP03105</t>
  </si>
  <si>
    <t>WAX CODE RAS 37-8002</t>
  </si>
  <si>
    <t>SP05022</t>
  </si>
  <si>
    <t>CYCLOPENTANE (ORANOSS) (PIR)</t>
  </si>
  <si>
    <t>SP05023</t>
  </si>
  <si>
    <t>BAYMER 21 CA 003S (POLY PIR INDEX 300)</t>
  </si>
  <si>
    <t>SP05024</t>
  </si>
  <si>
    <t>BAYMER 21 BC009/DENSITY 80 (POLY)</t>
  </si>
  <si>
    <t>SP05025</t>
  </si>
  <si>
    <t>GI SHEET 0.5mm 914w  (SKIN PASS)</t>
  </si>
  <si>
    <t>SP05026</t>
  </si>
  <si>
    <t>MGO BOARD SIZE: 1200x2900x12mm (BLACK) (Unison)</t>
  </si>
  <si>
    <t>999-14-SP03017</t>
  </si>
  <si>
    <r>
      <t xml:space="preserve">เหล็กอาบสังกะสีเคลือบสี </t>
    </r>
    <r>
      <rPr>
        <sz val="10"/>
        <rFont val="Arial"/>
        <family val="2"/>
        <charset val="1"/>
      </rPr>
      <t xml:space="preserve">0.5x1219xCOIL HI-TEN G550 </t>
    </r>
    <r>
      <rPr>
        <sz val="10"/>
        <rFont val="FreeSans"/>
        <family val="2"/>
        <charset val="1"/>
      </rPr>
      <t xml:space="preserve">สีขาว </t>
    </r>
    <r>
      <rPr>
        <sz val="10"/>
        <rFont val="Arial"/>
        <family val="2"/>
        <charset val="1"/>
      </rPr>
      <t>OFF WHITE PELG109/PEHG132</t>
    </r>
  </si>
  <si>
    <t>999-14-SP05003</t>
  </si>
  <si>
    <t>PVC FRAME 12x13x31.5 (A) 25 mm. FOR TAKAHASHI</t>
  </si>
  <si>
    <t>PVC FRAME 12x13x45.5 (B) 25 mm. FOR TAKAHASHI</t>
  </si>
  <si>
    <t>SP04111</t>
  </si>
  <si>
    <t>ALUZINE SHEET 0.45mm. 914w</t>
  </si>
  <si>
    <t>999-14-SP05001</t>
  </si>
  <si>
    <t>Conditions</t>
  </si>
  <si>
    <t>BOM Template</t>
  </si>
  <si>
    <t>Code</t>
  </si>
  <si>
    <t>Product</t>
  </si>
  <si>
    <t>T</t>
  </si>
  <si>
    <t>ระยะขอบ</t>
  </si>
  <si>
    <r>
      <t>W+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&gt;</t>
    </r>
  </si>
  <si>
    <r>
      <t>W+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&lt;=</t>
    </r>
  </si>
  <si>
    <t>Joint Choice</t>
  </si>
  <si>
    <t>Insulation</t>
  </si>
  <si>
    <t>Camlock Choice</t>
  </si>
  <si>
    <t>Inside Skin Choice</t>
  </si>
  <si>
    <t>Outside Skin Choice</t>
  </si>
  <si>
    <t>BOM Formula</t>
  </si>
  <si>
    <t>OpenERP Formula</t>
  </si>
  <si>
    <t>Final Formula</t>
  </si>
  <si>
    <t>UOM</t>
  </si>
  <si>
    <t>Slip Joint (Clean Room &amp; AHU)</t>
  </si>
  <si>
    <t>'MF','MM','FF'</t>
  </si>
  <si>
    <t>'OW'</t>
  </si>
  <si>
    <t>457xL/1000000x3.75x2</t>
  </si>
  <si>
    <t>457*line.L/1000000*3.75*2</t>
  </si>
  <si>
    <t>610xL/1000000x3.75x2</t>
  </si>
  <si>
    <t>610*line.L/1000000*3.75*2</t>
  </si>
  <si>
    <t>914xL/1000000x3.75x2</t>
  </si>
  <si>
    <t>914*line.L/1000000*3.75*2</t>
  </si>
  <si>
    <t>1219xL/1000000x3.75x2</t>
  </si>
  <si>
    <t>1219*line.L/1000000*3.75*2</t>
  </si>
  <si>
    <t>'AW'</t>
  </si>
  <si>
    <t>457xL/1000000x3.4x2</t>
  </si>
  <si>
    <t>457*line.L/1000000*3.4*2</t>
  </si>
  <si>
    <t>610xL/1000000x3.4x2</t>
  </si>
  <si>
    <t>610*line.L/1000000*3.4*2</t>
  </si>
  <si>
    <t>914xL/1000000x3.4x2</t>
  </si>
  <si>
    <t>914*line.L/1000000*3.4*2</t>
  </si>
  <si>
    <t>1219xL/1000000x3.4x2</t>
  </si>
  <si>
    <t>1219*line.L/1000000*3.4*2</t>
  </si>
  <si>
    <t>'GI'</t>
  </si>
  <si>
    <t>457xL/1000000x3.75</t>
  </si>
  <si>
    <t>457*line.L/1000000*3.75</t>
  </si>
  <si>
    <t>610xL/1000000x3.75</t>
  </si>
  <si>
    <t>610*line.L/1000000*3.75</t>
  </si>
  <si>
    <t>914xL/1000000x3.75</t>
  </si>
  <si>
    <t>914*line.L/1000000*3.75</t>
  </si>
  <si>
    <t>914*line.L/1000000*3.2</t>
  </si>
  <si>
    <t>1219xL/1000000x3.75</t>
  </si>
  <si>
    <t>1219*line.L/1000000*3.75</t>
  </si>
  <si>
    <t>1219*line.L/1000000*3.2</t>
  </si>
  <si>
    <t>'SS'</t>
  </si>
  <si>
    <t>457xL/1000000x3.9x2</t>
  </si>
  <si>
    <t>457*line.L/1000000*3.9*2</t>
  </si>
  <si>
    <t>610xL/1000000x3.9x2</t>
  </si>
  <si>
    <t>610*line.L/1000000*3.9*2</t>
  </si>
  <si>
    <t>914xL/1000000x3.9x2</t>
  </si>
  <si>
    <t>914*line.L/1000000*3.9*2</t>
  </si>
  <si>
    <t>1219xL/1000000x3.9x2</t>
  </si>
  <si>
    <t>1219*line.L/1000000*3.9*2</t>
  </si>
  <si>
    <t>457xL/1000000x3.9</t>
  </si>
  <si>
    <t>457*line.L/1000000*3.9</t>
  </si>
  <si>
    <t>610xL/1000000x3.9</t>
  </si>
  <si>
    <t>610*line.L/1000000*3.9</t>
  </si>
  <si>
    <t>914xL/1000000x3.9</t>
  </si>
  <si>
    <t>914*line.L/1000000*3.9</t>
  </si>
  <si>
    <t>1219xL/1000000x3.9</t>
  </si>
  <si>
    <t>1219*line.L/1000000*3.9</t>
  </si>
  <si>
    <t>'MN','FN'</t>
  </si>
  <si>
    <t>'NN'</t>
  </si>
  <si>
    <t>'PU'</t>
  </si>
  <si>
    <t>WxLxT/1000000000x40x0.437x1.13</t>
  </si>
  <si>
    <t>line.W*line.L*line.T.value/1000000000*40*0.437*1.13-(line.cut_area*line.T.value*40*0.437*1.13/1000)</t>
  </si>
  <si>
    <t>WxLxT/1000000000x40x0.563x1.13</t>
  </si>
  <si>
    <t>line.W*line.L*line.T.value/1000000000*40*0.563*1.13-(line.cut_area*line.T.value*40*0.563*1.13/1000)</t>
  </si>
  <si>
    <t>'PIR'</t>
  </si>
  <si>
    <r>
      <t>WxLxT/1000000000</t>
    </r>
    <r>
      <rPr>
        <sz val="10"/>
        <color rgb="FFFF0000"/>
        <rFont val="Arial"/>
        <family val="2"/>
        <charset val="1"/>
      </rPr>
      <t>x36x0.242x1.2x1.05</t>
    </r>
  </si>
  <si>
    <t>line.W*line.L*line.T.value/1000000000*36*0.242*1.2*1.05-(line.cut_area*line.T.value*36*0.242*1.2*1.05/1000)</t>
  </si>
  <si>
    <r>
      <t>WxLxT/1000000000</t>
    </r>
    <r>
      <rPr>
        <sz val="10"/>
        <color rgb="FFFF0000"/>
        <rFont val="Arial"/>
        <family val="2"/>
        <charset val="1"/>
      </rPr>
      <t>x36x0.714x1.2x1.05</t>
    </r>
  </si>
  <si>
    <t>line.W*line.L*line.T.value/1000000000*36*0.714*1.2*1.05-(line.cut_area*line.T.value*36*0.714*1.2*1.05/1000)</t>
  </si>
  <si>
    <r>
      <t>WxLxT/1000000000</t>
    </r>
    <r>
      <rPr>
        <sz val="10"/>
        <color rgb="FFFF0000"/>
        <rFont val="Arial"/>
        <family val="2"/>
        <charset val="1"/>
      </rPr>
      <t>x36x0.044x1.2x1.05</t>
    </r>
  </si>
  <si>
    <t>line.W*line.L*line.T.value/1000000000*36*0.044*1.2*1.05-(line.cut_area*line.T.value*36*0.044*1.2*1.05/1000)</t>
  </si>
  <si>
    <t>'PU','PIR'</t>
  </si>
  <si>
    <t>Rounddown(WxL/1000000)x6,0</t>
  </si>
  <si>
    <t>round((line.W*line.L/1000000)-0.5,0)*6</t>
  </si>
  <si>
    <t>'None'</t>
  </si>
  <si>
    <t>round((line.L/1000)+0.499999,0)-1</t>
  </si>
  <si>
    <t>'MF'</t>
  </si>
  <si>
    <t>'CR'</t>
  </si>
  <si>
    <t>'MN'</t>
  </si>
  <si>
    <t>'MM'</t>
  </si>
  <si>
    <t>'FN'</t>
  </si>
  <si>
    <t>'FF'</t>
  </si>
  <si>
    <t>'AHU'</t>
  </si>
  <si>
    <t>round((line.L/500)+0.499999,0)-1</t>
  </si>
  <si>
    <r>
      <t>L/1000</t>
    </r>
    <r>
      <rPr>
        <sz val="10"/>
        <color rgb="FFFF0000"/>
        <rFont val="Arial"/>
        <family val="2"/>
        <charset val="1"/>
      </rPr>
      <t>/200*2</t>
    </r>
  </si>
  <si>
    <r>
      <t>line.L/1000</t>
    </r>
    <r>
      <rPr>
        <sz val="10"/>
        <color rgb="FFFF0000"/>
        <rFont val="Arial"/>
        <family val="2"/>
        <charset val="1"/>
      </rPr>
      <t>/200*2</t>
    </r>
  </si>
  <si>
    <t>change from meters to rool, add /200</t>
  </si>
  <si>
    <t>add /200</t>
  </si>
  <si>
    <r>
      <t>L/1000</t>
    </r>
    <r>
      <rPr>
        <sz val="10"/>
        <color rgb="FFFF0000"/>
        <rFont val="Arial"/>
        <family val="2"/>
        <charset val="1"/>
      </rPr>
      <t>/200</t>
    </r>
  </si>
  <si>
    <r>
      <t>line.L/1000</t>
    </r>
    <r>
      <rPr>
        <sz val="10"/>
        <color rgb="FFFF0000"/>
        <rFont val="Arial"/>
        <family val="2"/>
        <charset val="1"/>
      </rPr>
      <t>/200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</si>
  <si>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42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</si>
  <si>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50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</si>
  <si>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>75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</si>
  <si>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75 mm</t>
    </r>
  </si>
  <si>
    <r>
      <t xml:space="preserve">ฝาฉีดโฟมตัวผู้ </t>
    </r>
    <r>
      <rPr>
        <sz val="10"/>
        <color rgb="FFFF0000"/>
        <rFont val="Arial"/>
        <family val="2"/>
        <charset val="1"/>
      </rPr>
      <t>100 mm</t>
    </r>
  </si>
  <si>
    <r>
      <t xml:space="preserve">ฝาฉีดโฟมตัวเมีย </t>
    </r>
    <r>
      <rPr>
        <sz val="10"/>
        <color rgb="FFFF0000"/>
        <rFont val="Arial"/>
        <family val="2"/>
        <charset val="1"/>
      </rPr>
      <t>100 mm</t>
    </r>
  </si>
  <si>
    <t>914*line.L/1000000*3.2*2</t>
  </si>
  <si>
    <t>1219*line.L/1000000*3.2*2</t>
  </si>
  <si>
    <t>'M12N'</t>
  </si>
  <si>
    <t>'H-OW'</t>
  </si>
  <si>
    <t>1219xL/1000000x4.2</t>
  </si>
  <si>
    <t>1219*line.L/1000000*4.2</t>
  </si>
  <si>
    <t>Model</t>
  </si>
  <si>
    <t>Slip Joint (Standard AHU)</t>
  </si>
  <si>
    <t>L/1000/200*2</t>
  </si>
  <si>
    <t>line.L/1000/200*2</t>
  </si>
  <si>
    <t>L/1000/200</t>
  </si>
  <si>
    <t>line.L/1000/200</t>
  </si>
  <si>
    <t>'AG'</t>
  </si>
  <si>
    <t>'AH'</t>
  </si>
  <si>
    <t>(W+L)*2/1000/3</t>
  </si>
  <si>
    <t>(line.W+line.L)*2/1000/3</t>
  </si>
  <si>
    <r>
      <t xml:space="preserve">L &lt; or = 614 → 1 </t>
    </r>
    <r>
      <rPr>
        <sz val="10"/>
        <color rgb="FFFF0000"/>
        <rFont val="FreeSans"/>
        <family val="2"/>
        <charset val="1"/>
      </rPr>
      <t xml:space="preserve">แต่ </t>
    </r>
    <r>
      <rPr>
        <sz val="10"/>
        <color rgb="FFFF0000"/>
        <rFont val="Arial"/>
        <family val="2"/>
        <charset val="1"/>
      </rPr>
      <t>L &gt; 614 → 2</t>
    </r>
  </si>
  <si>
    <t>(line.L &lt;= 614) and 1.0 or ((line.L &gt; 614) and 2.0 or 0.0)</t>
  </si>
  <si>
    <t>'AL'</t>
  </si>
  <si>
    <t>B.Grimm</t>
  </si>
  <si>
    <t>'Access'</t>
  </si>
  <si>
    <t>Slip Joint (Rockwool)</t>
  </si>
  <si>
    <t>'GI8'</t>
  </si>
  <si>
    <t>457xL/1000000x5.85x2</t>
  </si>
  <si>
    <t>457*line.L/1000000*5.85*2</t>
  </si>
  <si>
    <t>914xL/1000000x5.85x2</t>
  </si>
  <si>
    <t>914*line.L/1000000*5.85*2</t>
  </si>
  <si>
    <t>'Rockwool'</t>
  </si>
  <si>
    <t>Roundup(WxL/1000000/2.52)</t>
  </si>
  <si>
    <t>round((line.W*line.L/1000000/2.52)+0.5,0)</t>
  </si>
  <si>
    <t>Roundup(WxL/1000000/1.68)</t>
  </si>
  <si>
    <t>round((line.W*line.L/1000000/1.68)+0.5,0)</t>
  </si>
  <si>
    <t>Roundup(WxL/1000000/1.32)</t>
  </si>
  <si>
    <t>round((line.W*line.L/1000000/1.32)+0.5,0)</t>
  </si>
  <si>
    <t>WxL/1000000x0.3</t>
  </si>
  <si>
    <t>line.W*line.L/1000000*0.3</t>
  </si>
  <si>
    <t>Change from kg to gal, do we need to change calculation?</t>
  </si>
  <si>
    <t>change from meters to roll</t>
  </si>
  <si>
    <t>Window Choice</t>
  </si>
  <si>
    <t>Fire Joint (Rockwool)</t>
  </si>
  <si>
    <t>Non-Progressive Joint (Rockwool)</t>
  </si>
  <si>
    <t>ROUND((W+L)*2/6000+0,2)</t>
  </si>
  <si>
    <t>round(((line.W+line.L)*2/6000)+0,2)</t>
  </si>
  <si>
    <t>Foam Slab</t>
  </si>
  <si>
    <t>Single door (Flat type)</t>
  </si>
  <si>
    <t>1219xL/1000000x3.75x4</t>
  </si>
  <si>
    <t>1219*line.L/1000000*3.75*4</t>
  </si>
  <si>
    <t>1219xL/1000000x3.4x4</t>
  </si>
  <si>
    <t>1219*line.L/1000000*3.4*4</t>
  </si>
  <si>
    <t>1219xL/1000000x3.20x2</t>
  </si>
  <si>
    <t>1219xL/1000000x3.20x4</t>
  </si>
  <si>
    <t>1219*line.L/1000000*3.2*4</t>
  </si>
  <si>
    <t>1219xL/1000000x3.9x4</t>
  </si>
  <si>
    <t>1219*line.L/1000000*3.9*4</t>
  </si>
  <si>
    <t>914xL/1000000x3.4</t>
  </si>
  <si>
    <t>914*line.L/1000000*3.4</t>
  </si>
  <si>
    <t>1219xL/1000000x3.4</t>
  </si>
  <si>
    <t>1219*line.L/1000000*3.4</t>
  </si>
  <si>
    <t>42(F42)</t>
  </si>
  <si>
    <t>50(F50)</t>
  </si>
  <si>
    <t>42(F100)</t>
  </si>
  <si>
    <t>50(F100)</t>
  </si>
  <si>
    <t>Round((W+(L*2))/1000,1)</t>
  </si>
  <si>
    <t>W &lt; or = 930 → 1</t>
  </si>
  <si>
    <t>(line.W &lt;= 930) and 1.0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</si>
  <si>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1085 → 1</t>
    </r>
  </si>
  <si>
    <t>(line.W &gt; 930 and line.W &lt;= 1085) and 1.0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</si>
  <si>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1230 → 1</t>
    </r>
  </si>
  <si>
    <t>(line.W &gt; 1085 and line.W &lt;= 1230) and 1.0 or 0.0</t>
  </si>
  <si>
    <t>'Single'</t>
  </si>
  <si>
    <t>'Double'</t>
  </si>
  <si>
    <t>add</t>
  </si>
  <si>
    <r>
      <t>W/2+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&gt;</t>
    </r>
  </si>
  <si>
    <r>
      <t>W/2+</t>
    </r>
    <r>
      <rPr>
        <b/>
        <sz val="10"/>
        <rFont val="FreeSans"/>
        <family val="2"/>
        <charset val="1"/>
      </rPr>
      <t xml:space="preserve">ระยะขอบ </t>
    </r>
    <r>
      <rPr>
        <b/>
        <sz val="10"/>
        <rFont val="Arial"/>
        <family val="2"/>
        <charset val="1"/>
      </rPr>
      <t>&lt;=</t>
    </r>
  </si>
  <si>
    <t>Double door (Flat type)</t>
  </si>
  <si>
    <t>914xL/1000000x3.75x4</t>
  </si>
  <si>
    <t>914*line.L/1000000*3.75*4</t>
  </si>
  <si>
    <t>Unsequence</t>
  </si>
  <si>
    <t>914xL/1000000x3.4x4</t>
  </si>
  <si>
    <t>914*line.L/1000000*3.4*4</t>
  </si>
  <si>
    <t>914xL/1000000x3.9x4</t>
  </si>
  <si>
    <t>914*line.L/1000000*3.9*4</t>
  </si>
  <si>
    <t>914xL/1000000x3.75*2</t>
  </si>
  <si>
    <t>1219xL/1000000x3.75*2</t>
  </si>
  <si>
    <t>914xL/1000000x3.9*2</t>
  </si>
  <si>
    <t>1219xL/1000000x3.9*2</t>
  </si>
  <si>
    <t>914xL/1000000x3.4*2</t>
  </si>
  <si>
    <t>1219xL/1000000x3.4*2</t>
  </si>
  <si>
    <t>(WxLxT/1000000000x80x0.437x1.13)*2</t>
  </si>
  <si>
    <t>(line.W*line.L*line.T.value/1000000000*80*0.437*1.13)*2-(line.cut_area*line.T.value*80*0.437*1.13*2/1000)</t>
  </si>
  <si>
    <t>(WxLxT/1000000000x80x0.563x1.13)*2</t>
  </si>
  <si>
    <t>(line.W*line.L*line.T.value/1000000000*80*0.563*1.13)*2-(line.cut_area*line.T.value*80*0.563*1.13*2/1000)</t>
  </si>
  <si>
    <t>round(((line.W*2)+(line.L*2))/1000/6+0.5,0)</t>
  </si>
  <si>
    <t>round((((line.W*2)+(line.L*2))/1000),1)</t>
  </si>
  <si>
    <t>W &lt; or = 930 → 2</t>
  </si>
  <si>
    <t>(line.W &lt;= 930) and 2.0 or 0.0</t>
  </si>
  <si>
    <r>
      <t xml:space="preserve">W &gt; 930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1085 → 2</t>
    </r>
  </si>
  <si>
    <t>(line.W &gt; 930 and line.W &lt;= 1085) and 2.0 or 0.0</t>
  </si>
  <si>
    <r>
      <t xml:space="preserve">W &gt;1085 </t>
    </r>
    <r>
      <rPr>
        <sz val="10"/>
        <rFont val="FreeSans"/>
        <family val="2"/>
        <charset val="1"/>
      </rPr>
      <t xml:space="preserve">แต่ </t>
    </r>
    <r>
      <rPr>
        <sz val="10"/>
        <rFont val="Arial"/>
        <family val="2"/>
        <charset val="1"/>
      </rPr>
      <t>&lt; or = 1230 → 2</t>
    </r>
  </si>
  <si>
    <t>(line.W &gt; 1085 and line.W &lt;= 1230) and 2.0 or 0.0</t>
  </si>
  <si>
    <t>Sequence</t>
  </si>
  <si>
    <t>1219xL/1000000x3.2x4</t>
  </si>
  <si>
    <t>Roundup ((W*2)+(L*2))/1000/6,0)</t>
  </si>
  <si>
    <t>L/1000</t>
  </si>
  <si>
    <t>line.L/1000</t>
  </si>
  <si>
    <t>Round((W*2)/1000)x6,0</t>
  </si>
  <si>
    <t>round(line.W*2/1000/6,0)</t>
  </si>
  <si>
    <r>
      <t>al.Frame Door(</t>
    </r>
    <r>
      <rPr>
        <sz val="10"/>
        <rFont val="FreeSans"/>
        <family val="2"/>
        <charset val="1"/>
      </rPr>
      <t>ซ้าย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ขวา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บน</t>
    </r>
    <r>
      <rPr>
        <sz val="10"/>
        <rFont val="Arial"/>
        <family val="2"/>
        <charset val="1"/>
      </rPr>
      <t>-</t>
    </r>
    <r>
      <rPr>
        <sz val="10"/>
        <rFont val="FreeSans"/>
        <family val="2"/>
        <charset val="1"/>
      </rPr>
      <t>กลาง</t>
    </r>
    <r>
      <rPr>
        <sz val="10"/>
        <rFont val="Arial"/>
        <family val="2"/>
        <charset val="1"/>
      </rPr>
      <t>)</t>
    </r>
  </si>
  <si>
    <r>
      <t>Roundup ((W</t>
    </r>
    <r>
      <rPr>
        <sz val="10"/>
        <color rgb="FFFF0000"/>
        <rFont val="Arial"/>
        <family val="2"/>
        <charset val="1"/>
      </rPr>
      <t>*2)</t>
    </r>
    <r>
      <rPr>
        <sz val="10"/>
        <rFont val="Arial"/>
        <family val="2"/>
        <charset val="1"/>
      </rPr>
      <t>+(L</t>
    </r>
    <r>
      <rPr>
        <sz val="10"/>
        <color rgb="FFFF0000"/>
        <rFont val="Arial"/>
        <family val="2"/>
        <charset val="1"/>
      </rPr>
      <t>*3)</t>
    </r>
    <r>
      <rPr>
        <sz val="10"/>
        <rFont val="Arial"/>
        <family val="2"/>
        <charset val="1"/>
      </rPr>
      <t>)/1000/6,0)</t>
    </r>
  </si>
  <si>
    <t>round(((line.W*2)+(line.L*3))/1000/6+0.5,0)</t>
  </si>
  <si>
    <r>
      <t>al.Frame Door(</t>
    </r>
    <r>
      <rPr>
        <sz val="10"/>
        <rFont val="FreeSans"/>
        <family val="2"/>
        <charset val="1"/>
      </rPr>
      <t>กลาง</t>
    </r>
    <r>
      <rPr>
        <sz val="10"/>
        <rFont val="Arial"/>
        <family val="2"/>
        <charset val="1"/>
      </rPr>
      <t>)</t>
    </r>
  </si>
  <si>
    <r>
      <t>Roundup (</t>
    </r>
    <r>
      <rPr>
        <sz val="10"/>
        <color rgb="FFFF0000"/>
        <rFont val="Arial"/>
        <family val="2"/>
        <charset val="1"/>
      </rPr>
      <t>L</t>
    </r>
    <r>
      <rPr>
        <sz val="10"/>
        <rFont val="Arial"/>
        <family val="2"/>
        <charset val="1"/>
      </rPr>
      <t>/1000/6,0)</t>
    </r>
  </si>
  <si>
    <t>round((line.L/1000/6)+0.5,0)</t>
  </si>
  <si>
    <t>Single Sliding Door</t>
  </si>
  <si>
    <t>(WxLxT/1000000000x80x0.437x1.13)</t>
  </si>
  <si>
    <t>(line.W*line.L*line.T.value/1000000000*80*0.437*1.13)-(line.cut_area*line.T.value*80*0.437*1.13/1000)</t>
  </si>
  <si>
    <t>(WxLxT/1000000000x80x0.563x1.13)</t>
  </si>
  <si>
    <t>(line.W*line.L*line.T.value/1000000000*80*0.563*1.13)-(line.cut_area*line.T.value*80*0.563*1.13/1000)</t>
  </si>
  <si>
    <t>Roundup (W+(L*2)/1000/6,0)</t>
  </si>
  <si>
    <t>round((line.W+(line.L*2)/1000/6)+0.5,0)</t>
  </si>
  <si>
    <t>Roundup ((L*2)/1000)/6,0)</t>
  </si>
  <si>
    <t>round(((line.L*2)/1000/6)+0.5,0)</t>
  </si>
  <si>
    <t>Roundup ((W/1000)/6,0)</t>
  </si>
  <si>
    <t>round((line.W/1000/6)+0.5,0)</t>
  </si>
  <si>
    <t>Roundup ((W*2)+200/1000)/6,0)</t>
  </si>
  <si>
    <t>round(((line.W*2)+2/100/6)+0.5,0)</t>
  </si>
  <si>
    <t>Roundup ((L/1000)/6,0)</t>
  </si>
  <si>
    <t>Swing Door (Cold Room)</t>
  </si>
  <si>
    <t>(1219xL/1000000x3.75x2)</t>
  </si>
  <si>
    <t>(1219*line.L/1000000*3.75*2)</t>
  </si>
  <si>
    <t>(1219xL/1000000x3.75x4)</t>
  </si>
  <si>
    <t>(1219*line.L/1000000*3.75*4)</t>
  </si>
  <si>
    <t>(1219xL/1000000x3.4x2)</t>
  </si>
  <si>
    <t>(1219*line.L/1000000*3.4*2)</t>
  </si>
  <si>
    <t>(1219xL/1000000x3.4x4)</t>
  </si>
  <si>
    <t>(1219*line.L/1000000*3.4*4)</t>
  </si>
  <si>
    <t>(1219xL/1000000x3.2x2)</t>
  </si>
  <si>
    <t>(1219*line.L/1000000*3.2*2)</t>
  </si>
  <si>
    <t>(1219xL/1000000x3.2x4)</t>
  </si>
  <si>
    <t>(1219*line.L/1000000*3.2*4)</t>
  </si>
  <si>
    <t>(1219xL/1000000x3.9x2)</t>
  </si>
  <si>
    <t>(1219*line.L/1000000*3.9*2)</t>
  </si>
  <si>
    <t>(1219xL/1000000x3.9x4)</t>
  </si>
  <si>
    <t>(1219*line.L/1000000*3.9*4)</t>
  </si>
  <si>
    <t>Roundup (((W+(L*2))/1000)/3,0)</t>
  </si>
  <si>
    <t>round(((line.W+(line.L*2))/1000)/3+0.5,0)</t>
  </si>
  <si>
    <t>Roundup ((W/1000)/3,0)</t>
  </si>
  <si>
    <t>round((line.W/1000)/3+0.5,0)</t>
  </si>
  <si>
    <t>Roundup ((W+(L*2)/1000)/6,0)</t>
  </si>
  <si>
    <t>round(((line.W+(line.L*2))/1000/6)+0.5,0)</t>
  </si>
  <si>
    <t>(W+(L*2)/1000)</t>
  </si>
  <si>
    <t>((line.W+(line.L*2))/1000)</t>
  </si>
  <si>
    <t>W/1000</t>
  </si>
  <si>
    <t>line.W/100</t>
  </si>
  <si>
    <t>Corner Rubber door</t>
  </si>
  <si>
    <t>Single Sliding Door (Cold Room)</t>
  </si>
  <si>
    <t>Roundup ((W+L)*2/1000)/3,0)</t>
  </si>
  <si>
    <t>round(((line.W+line.L)*2/1000)/3+0.5,0)</t>
  </si>
  <si>
    <t>Roundup (W+(L*2)/1000)/6,0)</t>
  </si>
  <si>
    <t>round(((line.W+(line.L*2))/1000)/6+0.5,0)</t>
  </si>
  <si>
    <t>Roundup (W+L)*2/1000)/6,0)</t>
  </si>
  <si>
    <t>round((((line.W*2)+200)/1000)/6+0.5,0)</t>
  </si>
  <si>
    <t>line.W/1000</t>
  </si>
  <si>
    <t>W</t>
  </si>
  <si>
    <t>L</t>
  </si>
  <si>
    <t>Window</t>
  </si>
  <si>
    <t>Roundup ((W+L)*2)/1000/6,0)</t>
  </si>
  <si>
    <t>round(((line.W+line.L)*2/1000/6)+0.5,0)</t>
  </si>
  <si>
    <t>(W+L)*2/1000</t>
  </si>
  <si>
    <t>(line.W+line.L)*2/1000</t>
  </si>
  <si>
    <t>42,50,100</t>
  </si>
  <si>
    <t>Sinko AB</t>
  </si>
  <si>
    <t>[SP05008]</t>
  </si>
  <si>
    <t>[SP05009]</t>
  </si>
  <si>
    <t>610xL/1000000x3.9*2</t>
  </si>
  <si>
    <t>'ALUZ'</t>
  </si>
  <si>
    <t>457xL/1000000x3.56x2</t>
  </si>
  <si>
    <t>457*line.L/1000000*3.56*2</t>
  </si>
  <si>
    <t>610xL/1000000x3.56x2</t>
  </si>
  <si>
    <t>610*line.L/1000000*3.56*2</t>
  </si>
  <si>
    <t>914xL/1000000x3.56x2</t>
  </si>
  <si>
    <t>914*line.L/1000000*3.56*2</t>
  </si>
  <si>
    <t>914xL/1000000x3.56x3</t>
  </si>
  <si>
    <t>914*line.L/1000000*3.56*3</t>
  </si>
  <si>
    <t>914xL/1000000x3.56x4</t>
  </si>
  <si>
    <t>914*line.L/1000000*3.56*4</t>
  </si>
  <si>
    <t>457xL/1000000x3.56</t>
  </si>
  <si>
    <t>457*line.L/1000000*3.56</t>
  </si>
  <si>
    <t>914xL/1000000x3.56</t>
  </si>
  <si>
    <t>914*line.L/1000000*3.56</t>
  </si>
  <si>
    <t>'AA-AB'</t>
  </si>
  <si>
    <t>Roundup (L+L+W+W)/2500</t>
  </si>
  <si>
    <t>Roundup (L+L+W)/2500</t>
  </si>
  <si>
    <t>'AA-BA'</t>
  </si>
  <si>
    <t>Roundup (W)/2500</t>
  </si>
  <si>
    <t>'AA-BB'</t>
  </si>
  <si>
    <t>Roundup (L+L)/2500</t>
  </si>
  <si>
    <t>'AB-AA'</t>
  </si>
  <si>
    <t>Roundup (W+W)/2500</t>
  </si>
  <si>
    <t>Roundup (L+W+W)/2500</t>
  </si>
  <si>
    <t>'AB-AB'</t>
  </si>
  <si>
    <t>Roundup (L)/2500</t>
  </si>
  <si>
    <t>Roundup (L+W)/2500</t>
  </si>
  <si>
    <t>'AB-BA'</t>
  </si>
  <si>
    <t>'AB-BB'</t>
  </si>
  <si>
    <t>'BA-AA'</t>
  </si>
  <si>
    <t>'BA-BB'</t>
  </si>
  <si>
    <t>'BA-BA'</t>
  </si>
  <si>
    <t>'BA-AB'</t>
  </si>
  <si>
    <t>'BB-BB'</t>
  </si>
  <si>
    <t>'BB-BA'</t>
  </si>
  <si>
    <t>'BB-AA'</t>
  </si>
  <si>
    <t>'BB-AB'</t>
  </si>
  <si>
    <t>PU(DEN80)'</t>
  </si>
  <si>
    <t>WxLxT/1000000000x67x0.445x1.3</t>
  </si>
  <si>
    <t>WxLxT/1000000000x67x0.556x1.3</t>
  </si>
  <si>
    <t>line.W*line.L*line.T.value/1000000000*67*0.445*1.13-(line.cut_area*line.T.value*67*0.445*1.13/1000)</t>
  </si>
  <si>
    <t>line.W*line.L*line.T.value/1000000000*67*0.556*1.13-(line.cut_area*line.T.value*67*0.556*1.13/1000)</t>
  </si>
  <si>
    <t>แบบผลิตประตูต้องไม่เกิน 1500 ต่อบาน</t>
  </si>
  <si>
    <t>กรณีนี้ ต้องแจ้งพ่นสีกับ สโตร์</t>
  </si>
  <si>
    <t>เช็คจากแบบว่าตรงไหม</t>
  </si>
  <si>
    <t>HINGE SUPPORT FOR KINLONG ( FOR DOOR FRAME 42 , 50 MM. )</t>
  </si>
  <si>
    <t>HINGE SUPPORT FOR KINLONG ( FOR DOOR FRAME 100 MM. )</t>
  </si>
  <si>
    <t>SP03173-1</t>
  </si>
  <si>
    <t>SP03173-2</t>
  </si>
  <si>
    <t>ให้เลือกบานพับอย่าง ซ้าย ขวา และจำนวน</t>
  </si>
  <si>
    <t>เช็คจากแบบว่าไทย-อังกฤษ</t>
  </si>
  <si>
    <t>เช็คจากแบบว่ามือจับแบบไหน</t>
  </si>
  <si>
    <t>สำหรับขนาด 600 x 600 และกระจกรุ่นใหม่</t>
  </si>
  <si>
    <t>จำนวนยังเกินอยู่</t>
  </si>
  <si>
    <t>0.1 - 0.5  ปัดเป็น 0.5</t>
  </si>
  <si>
    <t>0.6 - 1.0  ปัดเป็น 1</t>
  </si>
  <si>
    <t>1.1 - 1.5  ปัดเป็น 1.5</t>
  </si>
  <si>
    <t>1.6 - 2.0  ปัดเป็น 2</t>
  </si>
  <si>
    <t>2.1 - 2.5  ปัดเป็น 2.5</t>
  </si>
  <si>
    <t>2.6 - 3.0  ปัดเป็น 3</t>
  </si>
  <si>
    <t xml:space="preserve">((line.L)/2500) &lt; 0.6 and 0.5 or ((line.L)/2500) &lt; 1.1 and 1.0 or ((line.L)/2500) &lt; 1.6 and 1.5 or ((line.L)/2500) &lt; 2.1 and 2.0 or ((line.L)/2500) &lt; 2.6 and 2.5 or ((line.L)/2500) &lt; 3.1 and 3.0 </t>
  </si>
  <si>
    <t xml:space="preserve">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</t>
  </si>
  <si>
    <t xml:space="preserve">((line.W)/2500) &lt; 0.6 and 0.5 or ((line.W)/2500) &lt; 1.1 and 1.0 or ((line.W)/2500) &lt; 1.6 and 1.5 or ((line.W)/2500) &lt; 2.1 and 2.0 or ((line.W)/2500) &lt; 2.6 and 2.5 or ((line.W)/2500) &lt; 3.1 and 3.0 </t>
  </si>
  <si>
    <t xml:space="preserve">((line.L+line.L)/2500) &lt; 0.6 and 0.5 or ((line.L+line.L)/2500) &lt; 1.1 and 1.0 or ((line.L+line.L)/2500) &lt; 1.6 and 1.5 or ((line.L+line.L)/2500) &lt; 2.1 and 2.0 or ((line.L+line.L)/2500) &lt; 2.6 and 2.5 or ((line.L+line.L)/2500) &lt; 3.1 and 3.0 </t>
  </si>
  <si>
    <t xml:space="preserve">((line.W+line.W)/2500) &lt; 0.6 and 0.5 or ((line.W+line.W)/2500) &lt; 1.1 and 1.0 or ((line.W+line.W)/2500) &lt; 1.6 and 1.5 or ((line.W+line.W)/2500) &lt; 2.1 and 2.0 or ((line.W+line.W)/2500) &lt; 2.6 and 2.5 or ((line.W+line.W)/2500) &lt; 3.1 and 3.0 </t>
  </si>
  <si>
    <t xml:space="preserve">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</t>
  </si>
  <si>
    <t xml:space="preserve">((line.L+line.W)/2500) &lt; 0.6 and 0.5 or ((line.L+line.W)/2500) &lt; 1.1 and 1.0 or ((line.L+line.W)/2500) &lt; 1.6 and 1.5 or ((line.L+line.W)/2500) &lt; 2.1 and 2.0 or ((line.L+line.W)/2500) &lt; 2.6 and 2.5 or ((line.L+line.W)/2500) &lt; 3.1 and 3.0 </t>
  </si>
  <si>
    <t xml:space="preserve">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</t>
  </si>
  <si>
    <t>(W+L+L)</t>
  </si>
  <si>
    <t>GI SHEET 0.5mm. 914W (Skin pass)</t>
  </si>
  <si>
    <t>914xL/1000000x3.20x2</t>
  </si>
  <si>
    <t>914xL/1000000x3.20x4</t>
  </si>
  <si>
    <t>914*line.L/1000000*3.2*4</t>
  </si>
  <si>
    <t>914xL/1000000x3.20</t>
  </si>
  <si>
    <t>1219xL/1000000x3.20</t>
  </si>
  <si>
    <t>MGO BOARD SIZE: 1200x2900x12mm (BLACK)</t>
  </si>
  <si>
    <t>SP05034</t>
  </si>
  <si>
    <t>W+L+L &lt;/= 2826 = 0.5 and W+L+L &lt;/= 5826 = 1.0 and W+L+L &lt;/= 8826 = 1.5 and W+L+L &lt;/= 11826 = 2</t>
  </si>
  <si>
    <t>((line.L+line.L+line.W)/6000) &lt; 0.47 and 0.5 or ((line.L+line.L+line.W)/6000) &lt; 0.97 and 1.0 or ((line.L+line.L+line.W)/6000) &lt; 1.47 and 1.5 or ((line.L+line.L+line.W)/6000) &lt; 1.97 and 2</t>
  </si>
  <si>
    <t>W &lt; 601 = 0.1 and W &lt; 1201 = 0.2 and W &lt; 1801 = 0.3</t>
  </si>
  <si>
    <t>(line.W) &lt; 601 and 0.1 or (line.W) &lt; 1201 and 0.2 or (line.W) &lt; 1801 and 0.3</t>
  </si>
  <si>
    <t>W+L+L &lt; 3001 = 0.5 and W+L+L &lt; 6001 = 1.0</t>
  </si>
  <si>
    <t>(line.L+line.L+line.W) &lt; 3001 and 0.5 or (line.L+line.L+line.W) &lt; 6001 and 1.0</t>
  </si>
  <si>
    <t>END CAP FOR DOOR CLOSER DORMA (R)</t>
  </si>
  <si>
    <t>AL Non Progressive Window Frame "B" 50 mm.(OW)</t>
  </si>
  <si>
    <t>AL NON PROGRESSIVE WINDOW FRAME "B" 50 MM.(OW)</t>
  </si>
  <si>
    <r>
      <t>AL DIE 0223 คิ้วลอยเทใหญ่</t>
    </r>
    <r>
      <rPr>
        <sz val="10"/>
        <color rgb="FFFF0000"/>
        <rFont val="Arial"/>
        <family val="2"/>
      </rPr>
      <t>(OW)</t>
    </r>
  </si>
  <si>
    <r>
      <t>AL DIE 0224 คิ้วลอยเทเล็ก</t>
    </r>
    <r>
      <rPr>
        <sz val="10"/>
        <color rgb="FFFF0000"/>
        <rFont val="Arial"/>
        <family val="2"/>
      </rPr>
      <t>(OW)</t>
    </r>
  </si>
  <si>
    <t>WINDOW RUBBER SEAL NO,27612 (สีเทา)</t>
  </si>
  <si>
    <t>SP02022-3</t>
  </si>
  <si>
    <t>WINDOW RUBBER SEAL NO,27619 (สีเทา)</t>
  </si>
  <si>
    <t>SP02023-3</t>
  </si>
  <si>
    <t>(((Wx2)+L+L+186)/6000) &lt; 0.51 = 0.5, (((Wx2)+L+L+186)/6000) &lt;1.1 = 1.0, (((Wx2)+L+L+186)/6000) &lt; 1.51 = 1.5, (((Wx2)+L+L+186)/6000) &lt; 2.1 = 2.0</t>
  </si>
  <si>
    <t>((line.W*2)+line.L+line.L+186)/6000) &lt; 0.51 and 0.5 or ((line.W*2)+line.L+line.L+186)/6000) &lt; 1.1 and 1.0 or ((line.W*2)+line.L+line.L+186)/6000) &lt; 1.51 and 1.5 or ((line.W*2)+line.L+line.L+186)/6000) &lt; 2.1 and 2.0</t>
  </si>
  <si>
    <t>(((Wx2)+L+L+186)/2200) &lt; 0.51 = 0.5, (((Wx2)+L+L+186)/2200) &lt; 1.1 = 1.0, (((Wx2)+L+L+186)/2200) &lt; 1.51 = 1.5, (((Wx2)+L+L+186)/2200) &lt; 2.1 = 2.0, (((Wx2)+L+L+186)/2200) &lt; 2.51 =2.5, (((Wx2)+L+L+186)/2200) &lt; 3.1 =3.0, (((Wx2)+L+L+186)/2200) &lt; 3.51 =3.5, (((Wx2)+L+L+186)/2200) &lt; 4.1 =4.0</t>
  </si>
  <si>
    <t>((line.W*2)+line.L+line.L+186)/2200) &lt; 0.51 and 0.5 or ((line.W*2)+line.L+line.L+186)/2200) &lt; 1.1 and 1.0 or ((line.W*2)+line.L+line.L+186)/2200) &lt; 1.51 and 1.5 or ((line.W*2)+line.L+line.L+186)/2200) &lt; 2.1 and 2.0 or ((line.W*2)+line.L+line.L+186)/2200) &lt; 2.51 and 2.5 or ((line.W*2)+line.L+line.L+186)/2200) &lt; 3.1 and 3.0 or ((line.W*2)+line.L+line.L+186)/2200) &lt; 3.51 and 3.5 or ((line.W*2)+line.L+line.L+186)/2200) &lt; 4.1 and 4.0</t>
  </si>
  <si>
    <t>W+W+L+L &lt; 3001 = 0.5 and W+L+L &lt; 6001 = 1.0</t>
  </si>
  <si>
    <t>SP04112</t>
  </si>
  <si>
    <t>MGO BOARD SIZE: 1200x2900x12mm (WHITE)</t>
  </si>
  <si>
    <t>SP05036</t>
  </si>
  <si>
    <t>SP05041</t>
  </si>
  <si>
    <t>GI SHEET 0.3mm 914w (Grad G 550)</t>
  </si>
  <si>
    <t>SP05040</t>
  </si>
  <si>
    <t>GI SHEET 0.3mm 1219w (Grad G 550)</t>
  </si>
  <si>
    <t>610*line.L/1000000*2.53</t>
  </si>
  <si>
    <t>914*line.L/1000000*2.53</t>
  </si>
  <si>
    <t>1219*line.L/1000000*2.53</t>
  </si>
  <si>
    <t>610*line.L/1000000*2.53*2</t>
  </si>
  <si>
    <t>914*line.L/1000000*2.53*2</t>
  </si>
  <si>
    <t>1219*line.L/1000000*2.53*2</t>
  </si>
  <si>
    <t>610xL/1000000x2.53</t>
  </si>
  <si>
    <t>914xL/1000000x2.53</t>
  </si>
  <si>
    <t>1219xL/1000000x2.53</t>
  </si>
  <si>
    <t>610xL/1000000x2.53x2</t>
  </si>
  <si>
    <t>914xL/1000000x2.53x2</t>
  </si>
  <si>
    <t>1219xL/1000000x2.53x2</t>
  </si>
  <si>
    <t>DOOR PACKING FOR SWING DOOR</t>
  </si>
  <si>
    <t>SP02229</t>
  </si>
  <si>
    <t>(W+L+L+200)/1000</t>
  </si>
  <si>
    <t>(line.L+line.L+line.W+200)/1000</t>
  </si>
  <si>
    <t>42(F42-80)</t>
  </si>
  <si>
    <t>SP01447</t>
  </si>
  <si>
    <t>SP01448</t>
  </si>
  <si>
    <t>SP01451</t>
  </si>
  <si>
    <t>SP01452</t>
  </si>
  <si>
    <t>SP01454</t>
  </si>
  <si>
    <t>SP01455</t>
  </si>
  <si>
    <t>AL DOOR FRAME INTERLOCK 42 mm.(MF)</t>
  </si>
  <si>
    <t>AL DOOR FRAME INTERLOCK 42 mm.(OW)</t>
  </si>
  <si>
    <t>AL DOOR FRAME INTERLOCK 50 mm.(MF)</t>
  </si>
  <si>
    <t>AL DOOR FRAME INTERLOCK 50 mm.(OW)</t>
  </si>
  <si>
    <t>AL DOOR FRAME INTERLOCK 100 mm.(MF)</t>
  </si>
  <si>
    <t>AL DOOR FRAME INTERLOCK 100 mm.(OW)</t>
  </si>
  <si>
    <t>50(F50-80)</t>
  </si>
  <si>
    <t>STEEL PLATE LOCK HINGE (INTER LOCK)</t>
  </si>
  <si>
    <t>SP03186</t>
  </si>
  <si>
    <t>STICKER "PULL"</t>
  </si>
  <si>
    <t>STICKER "PUSH"</t>
  </si>
  <si>
    <t>(line.T.name=='42(F100)') and (line.mat_window_choices.code == 'Double') and 0.25 or 0.0</t>
  </si>
  <si>
    <t>(line.T.name=='50(F100)') and (line.mat_window_choices.code == 'Double') and 0.25 or 0.0</t>
  </si>
  <si>
    <t>(line.T.name=='50(F100)') and (line.mat_window_choices.code == 'Double') and 0.75 or 0.0</t>
  </si>
  <si>
    <t>(line.T.name=='42(F100)') and (line.mat_window_choices.code == 'Double') and 0.5 or 0.0</t>
  </si>
  <si>
    <t>(line.T.name=='50(F100)') and (line.mat_window_choices.code == 'Double') and 0.5 or 0.0</t>
  </si>
  <si>
    <t>SCREW ( TAPER HEAD ) No.8 x3" สีรุ้ง ปลายสว่าน</t>
  </si>
  <si>
    <t>SP03185</t>
  </si>
  <si>
    <t>Self Drilling Screw #10x2-1/2"</t>
  </si>
  <si>
    <t>457*line.L/1000000*3.2</t>
  </si>
  <si>
    <t>457xL/1000000x3.2</t>
  </si>
  <si>
    <t>914xL/1000000x3.2</t>
  </si>
  <si>
    <t>457xL/1000000x3.2x2</t>
  </si>
  <si>
    <t>914xL/1000000x3.2x2</t>
  </si>
  <si>
    <t>457*line.L/1000000*3.2*2</t>
  </si>
  <si>
    <t>1219xL/1000000x3.2</t>
  </si>
  <si>
    <t>1219xL/1000000x3.2x2</t>
  </si>
  <si>
    <t>SP04005-1</t>
  </si>
  <si>
    <t>PVC FRAME 50 mm. (สีเทา)</t>
  </si>
  <si>
    <t>SP04005-2</t>
  </si>
  <si>
    <t>PVC FRAME 50 mm. (สีขาว)</t>
  </si>
  <si>
    <t>PVC FRAME 100 mm. (สีเทา)</t>
  </si>
  <si>
    <t>SP04007-1</t>
  </si>
  <si>
    <t>PVC FRAME 100 mm. (สีขาว)</t>
  </si>
  <si>
    <t>SP04007-2</t>
  </si>
  <si>
    <t>FEMALE FRAME 100 mm. L=1150 mm.</t>
  </si>
  <si>
    <t>FEMALE FRAME 100 mm. L=1750 mm.</t>
  </si>
  <si>
    <t>FEMALE FRAME 100 mm. L=1850 mm.</t>
  </si>
  <si>
    <t>FEMALE FRAME 100 mm. L=2500 mm.</t>
  </si>
  <si>
    <t>SP04024-1</t>
  </si>
  <si>
    <t>SP04024-2</t>
  </si>
  <si>
    <t>SP04024-3</t>
  </si>
  <si>
    <t>SP04024-4</t>
  </si>
  <si>
    <t>PVC DOOR FRAME 49 mm. (สีเทา)</t>
  </si>
  <si>
    <t>PVC DOOR FRAME 49 mm. (สีขาว)</t>
  </si>
  <si>
    <t>SP04039-1</t>
  </si>
  <si>
    <t>SP04039-2</t>
  </si>
  <si>
    <t>SP04040-1</t>
  </si>
  <si>
    <t>SP04040-2</t>
  </si>
  <si>
    <t>SP04041-1</t>
  </si>
  <si>
    <t>SP04041-2</t>
  </si>
  <si>
    <t>SP04053-1</t>
  </si>
  <si>
    <t>SP04053-2</t>
  </si>
  <si>
    <t>SP04093-1</t>
  </si>
  <si>
    <t>SP04093-2</t>
  </si>
  <si>
    <t>PVC FRAME H9X17X32 (A) 50 mm.FOR TAKAHASHI (สีเทา)</t>
  </si>
  <si>
    <t>PVC FRAME H9X17X32 (A) 50 mm.FOR TAKAHASHI (สีขาว)</t>
  </si>
  <si>
    <t>PVC FRAME H9X16X53 (B) 50 mm.FOR TAKAHASHI (สีเทา)</t>
  </si>
  <si>
    <t>PVC FRAME H9X16X53 (B) 50 mm.FOR TAKAHASHI (สีขาว)</t>
  </si>
  <si>
    <t>PVC GUIDE 29X27X26 mm (สีเทา) L:2200 mm</t>
  </si>
  <si>
    <t>PVC GUIDE 29X27X26 mm (สีขาว) L:2200 mm</t>
  </si>
  <si>
    <t>PVC DOOR FRAME 50 mm(AHU) (สีเทา)</t>
  </si>
  <si>
    <t>PVC DOOR FRAME 50 mm(AHU) (สีขาว)</t>
  </si>
  <si>
    <t>SP03189</t>
  </si>
  <si>
    <t>SP03190</t>
  </si>
  <si>
    <t>SP03191</t>
  </si>
  <si>
    <t>SP04006-1</t>
  </si>
  <si>
    <t>PVC FRAME 75 mm. (สีเทา)</t>
  </si>
  <si>
    <t>SP04006-2</t>
  </si>
  <si>
    <t>PVC FRAME 75 mm. (สีขาว)</t>
  </si>
  <si>
    <t>SP02022-1</t>
  </si>
  <si>
    <t>WINDOW RUBBER SEAL NO,27612 (สีดำ)</t>
  </si>
  <si>
    <t>SP02022-2</t>
  </si>
  <si>
    <t>WINDOW RUBBER SEAL NO,27612 (สีขาว)</t>
  </si>
  <si>
    <t>SP02023-1</t>
  </si>
  <si>
    <t>SP02023-2</t>
  </si>
  <si>
    <t>WINDOW RUBBER SEAL NO,27619 (สีดำ)</t>
  </si>
  <si>
    <t>WINDOW RUBBER SEAL NO,27619 (สีขาว)</t>
  </si>
  <si>
    <t>*</t>
  </si>
  <si>
    <t>PPGI 0.35 mm 914w (OFF WHITE)(Grad G 550 )</t>
  </si>
  <si>
    <t>PPGI 0.35 mm 1219w (OFF WHITE)(Grad G 550 )</t>
  </si>
  <si>
    <t>SP05042</t>
  </si>
  <si>
    <t>SP05043</t>
  </si>
  <si>
    <r>
      <t xml:space="preserve">STAINLESS PLATE </t>
    </r>
    <r>
      <rPr>
        <sz val="10"/>
        <color theme="1"/>
        <rFont val="FreeSans"/>
        <family val="2"/>
        <charset val="1"/>
      </rPr>
      <t>ครึ่งวงกลม</t>
    </r>
  </si>
  <si>
    <t>457xL/1000000x2.55x2</t>
  </si>
  <si>
    <t>610xL/1000000x2.55 x2</t>
  </si>
  <si>
    <t>914xL/1000000x2.55x2</t>
  </si>
  <si>
    <t>1219xL/1000000x2.55x2</t>
  </si>
  <si>
    <t>457*line.L/1000000*2.55*2</t>
  </si>
  <si>
    <t>610*line.L/1000000*2.55*2</t>
  </si>
  <si>
    <t>914*line.L/1000000*2.55*2</t>
  </si>
  <si>
    <t>1219*line.L/1000000*2.55*2</t>
  </si>
  <si>
    <t>457xL/1000000x2.73</t>
  </si>
  <si>
    <t>610xL/1000000x2.73</t>
  </si>
  <si>
    <t>914xL/1000000x2.73</t>
  </si>
  <si>
    <t>1219xL/1000000x2.73</t>
  </si>
  <si>
    <t>457xL/1000000x2.55</t>
  </si>
  <si>
    <t>610xL/1000000x2.55</t>
  </si>
  <si>
    <t>914xL/1000000x2.55</t>
  </si>
  <si>
    <t>1219xL/1000000x2.55</t>
  </si>
  <si>
    <t>457*line.L/1000000*2.73</t>
  </si>
  <si>
    <t>610*line.L/1000000*2.73</t>
  </si>
  <si>
    <t>914*line.L/1000000*2.73</t>
  </si>
  <si>
    <t>1219*line.L/1000000*2.73</t>
  </si>
  <si>
    <t>457*line.L/1000000*2.55</t>
  </si>
  <si>
    <t>610*line.L/1000000*2.55</t>
  </si>
  <si>
    <t>914*line.L/1000000*2.55</t>
  </si>
  <si>
    <t>1219*line.L/1000000*2.55</t>
  </si>
  <si>
    <t>457xL/1000000x2.73x2</t>
  </si>
  <si>
    <t>610xL/1000000x2.73x2</t>
  </si>
  <si>
    <t>914xL/1000000x2.73x2</t>
  </si>
  <si>
    <t>1219xL/1000000x2.73x2</t>
  </si>
  <si>
    <t>457*line.L/1000000*2.73*2</t>
  </si>
  <si>
    <t>610*line.L/1000000*2.73*2</t>
  </si>
  <si>
    <t>914*line.L/1000000*2.73*2</t>
  </si>
  <si>
    <t>1219*line.L/1000000*2.73*2</t>
  </si>
  <si>
    <t>'AA-AA'</t>
  </si>
  <si>
    <t>'AA-AN'</t>
  </si>
  <si>
    <t>'AA-NA'</t>
  </si>
  <si>
    <t>'AA-NB'</t>
  </si>
  <si>
    <t>'AA-NN'</t>
  </si>
  <si>
    <t>'AB-AN'</t>
  </si>
  <si>
    <t>'AB-BN'</t>
  </si>
  <si>
    <t>'AB-NA'</t>
  </si>
  <si>
    <t>'AB-NB'</t>
  </si>
  <si>
    <t>'AB-NN'</t>
  </si>
  <si>
    <t>'AN-AN'</t>
  </si>
  <si>
    <t>'AN-BN'</t>
  </si>
  <si>
    <t>'AN-NA'</t>
  </si>
  <si>
    <t>'AN-NB'</t>
  </si>
  <si>
    <t>'AN-NN'</t>
  </si>
  <si>
    <t>'BA-AN'</t>
  </si>
  <si>
    <t>'BA-BN'</t>
  </si>
  <si>
    <t>'BA-NA'</t>
  </si>
  <si>
    <t>'BA-NB'</t>
  </si>
  <si>
    <t>'BA-NN'</t>
  </si>
  <si>
    <t>'BB-AN'</t>
  </si>
  <si>
    <t>'BB-BN'</t>
  </si>
  <si>
    <t>'BB-NA'</t>
  </si>
  <si>
    <t>'BB-NB'</t>
  </si>
  <si>
    <t>'BB-NN'</t>
  </si>
  <si>
    <t>'BN-AN'</t>
  </si>
  <si>
    <t>'BN-BN'</t>
  </si>
  <si>
    <t>'BN-NA'</t>
  </si>
  <si>
    <t>'BN-NB'</t>
  </si>
  <si>
    <t>'BN-NN'</t>
  </si>
  <si>
    <t>'NA-AN'</t>
  </si>
  <si>
    <t>'NA-BN'</t>
  </si>
  <si>
    <t>'NA-NA'</t>
  </si>
  <si>
    <t>'NA-NB'</t>
  </si>
  <si>
    <t>'NA-NN'</t>
  </si>
  <si>
    <t>'NB-AN'</t>
  </si>
  <si>
    <t>'NB-BN'</t>
  </si>
  <si>
    <t>'NB-NA'</t>
  </si>
  <si>
    <t>'NB-NB'</t>
  </si>
  <si>
    <t>'NB-NN'</t>
  </si>
  <si>
    <t>'NN-AN'</t>
  </si>
  <si>
    <t>'NN-BN'</t>
  </si>
  <si>
    <t>'NN-NA'</t>
  </si>
  <si>
    <t>'NN-NB'</t>
  </si>
  <si>
    <t>42,50</t>
  </si>
  <si>
    <t>42(42-80)</t>
  </si>
  <si>
    <t>50(50-80)</t>
  </si>
  <si>
    <t>42(100-80)</t>
  </si>
  <si>
    <t>NA-NB</t>
  </si>
  <si>
    <t>AA-AA</t>
  </si>
  <si>
    <t>AA-AB</t>
  </si>
  <si>
    <t>AA-AN</t>
  </si>
  <si>
    <t>AA-BA</t>
  </si>
  <si>
    <t>AA-BB</t>
  </si>
  <si>
    <t>AA-NA</t>
  </si>
  <si>
    <t>AA-NB</t>
  </si>
  <si>
    <t>AA-NN</t>
  </si>
  <si>
    <t>AB-AA</t>
  </si>
  <si>
    <t>AB-AB</t>
  </si>
  <si>
    <t>AB-AN</t>
  </si>
  <si>
    <t>AB-BA</t>
  </si>
  <si>
    <t>AB-BB</t>
  </si>
  <si>
    <t>AB-BN</t>
  </si>
  <si>
    <t>AB-NA</t>
  </si>
  <si>
    <t>AB-NB</t>
  </si>
  <si>
    <t>AB-NN</t>
  </si>
  <si>
    <t>AN-AN</t>
  </si>
  <si>
    <t>AN-BN</t>
  </si>
  <si>
    <t>AN-NA</t>
  </si>
  <si>
    <t>AN-NB</t>
  </si>
  <si>
    <t>AN-NN</t>
  </si>
  <si>
    <t>BA-AA</t>
  </si>
  <si>
    <t>BA-AB</t>
  </si>
  <si>
    <t>BA-AN</t>
  </si>
  <si>
    <t>BA-BA</t>
  </si>
  <si>
    <t>BA-BB</t>
  </si>
  <si>
    <t>BA-BN</t>
  </si>
  <si>
    <t>BA-NA</t>
  </si>
  <si>
    <t>BA-NB</t>
  </si>
  <si>
    <t>BA-NN</t>
  </si>
  <si>
    <t>BB-AA</t>
  </si>
  <si>
    <t>BB-AB</t>
  </si>
  <si>
    <t>BB-AN</t>
  </si>
  <si>
    <t>BB-BA</t>
  </si>
  <si>
    <t>BB-BB</t>
  </si>
  <si>
    <t>BB-BN</t>
  </si>
  <si>
    <t>BB-NA</t>
  </si>
  <si>
    <t>BB-NB</t>
  </si>
  <si>
    <t>BB-NN</t>
  </si>
  <si>
    <t>BN-AN</t>
  </si>
  <si>
    <t>BN-BN</t>
  </si>
  <si>
    <t>BN-NA</t>
  </si>
  <si>
    <t>BN-NB</t>
  </si>
  <si>
    <t>BN-NN</t>
  </si>
  <si>
    <t>NA-AN</t>
  </si>
  <si>
    <t>NA-BN</t>
  </si>
  <si>
    <t>NA-NA</t>
  </si>
  <si>
    <t>NA-NN</t>
  </si>
  <si>
    <t>NB-AN</t>
  </si>
  <si>
    <t>NB-BN</t>
  </si>
  <si>
    <t>NB-NA</t>
  </si>
  <si>
    <t>NB-NB</t>
  </si>
  <si>
    <t>NB-NN</t>
  </si>
  <si>
    <t>NN-AN</t>
  </si>
  <si>
    <t>NN-BN</t>
  </si>
  <si>
    <t>NN-NA</t>
  </si>
  <si>
    <t>NN-NB</t>
  </si>
  <si>
    <t xml:space="preserve"> (SINKO),</t>
  </si>
  <si>
    <t xml:space="preserve"> (SINKO)</t>
  </si>
  <si>
    <t>'PU(DEN80)'</t>
  </si>
  <si>
    <t>SEALANT ( WHITE ) S2000</t>
  </si>
  <si>
    <t>SUPPORT HANDLE FOR DOOR CLEAN ROOM</t>
  </si>
  <si>
    <t>SP03195</t>
  </si>
  <si>
    <t>WxLxT/1000000000*40*0.437*1.13</t>
  </si>
  <si>
    <t>WxLxT/1000000000*40*0.563*1.13</t>
  </si>
  <si>
    <t>610xL/1000000*3.9x2</t>
  </si>
  <si>
    <t>1219xL/1000000*3.9x2</t>
  </si>
  <si>
    <t>914xL/1000000*3.2*2</t>
  </si>
  <si>
    <t>PPGI 0.65mm 1219w (OFF WHITE)</t>
  </si>
  <si>
    <t>999-SP00405</t>
  </si>
  <si>
    <t>457xL/1000000x5.10x2</t>
  </si>
  <si>
    <t>610xL/1000000x5.10x2</t>
  </si>
  <si>
    <t>914xL/1000000x5.10x2</t>
  </si>
  <si>
    <t>1219xL/1000000x5.10x2</t>
  </si>
  <si>
    <t>457*line.L/1000000*5.10*2</t>
  </si>
  <si>
    <t>610*line.L/1000000*5.10*2</t>
  </si>
  <si>
    <t>914*line.L/1000000*5.10*2</t>
  </si>
  <si>
    <t>1219*line.L/1000000*5.10*2</t>
  </si>
  <si>
    <t>'OW 0.7'</t>
  </si>
  <si>
    <t>'M12B'</t>
  </si>
  <si>
    <t>'M12W'</t>
  </si>
  <si>
    <t>PU'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</si>
</sst>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17">
    <font>
      <sz val="10"/>
      <name val="Arial"/>
      <family val="2"/>
      <charset val="1"/>
    </font>
    <font>
      <sz val="11"/>
      <color theme="1"/>
      <name val="Tahoma"/>
      <family val="2"/>
      <charset val="222"/>
      <scheme val="minor"/>
    </font>
    <font>
      <sz val="10"/>
      <name val="FreeSans"/>
      <family val="2"/>
      <charset val="1"/>
    </font>
    <font>
      <sz val="10"/>
      <color rgb="FFFF0000"/>
      <name val="Arial"/>
      <family val="2"/>
      <charset val="1"/>
    </font>
    <font>
      <sz val="10"/>
      <color rgb="FF40404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FreeSans"/>
      <family val="2"/>
      <charset val="1"/>
    </font>
    <font>
      <b/>
      <sz val="15"/>
      <color rgb="FFDC23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FreeSans"/>
      <family val="2"/>
      <charset val="1"/>
    </font>
    <font>
      <sz val="11"/>
      <name val="Arial"/>
      <family val="2"/>
      <charset val="1"/>
    </font>
    <font>
      <b/>
      <sz val="10"/>
      <color rgb="FFFFFFFF"/>
      <name val="Arial"/>
      <family val="2"/>
      <charset val="1"/>
    </font>
    <font>
      <strike/>
      <sz val="10"/>
      <name val="Arial"/>
      <family val="2"/>
      <charset val="1"/>
    </font>
    <font>
      <sz val="10"/>
      <color rgb="FFFF0000"/>
      <name val="Arial"/>
      <family val="2"/>
    </font>
    <font>
      <sz val="10"/>
      <color theme="1"/>
      <name val="Arial"/>
      <family val="2"/>
      <charset val="1"/>
    </font>
    <font>
      <sz val="10"/>
      <color theme="1"/>
      <name val="FreeSans"/>
      <family val="2"/>
      <charset val="1"/>
    </font>
    <font>
      <b/>
      <sz val="10"/>
      <color theme="0"/>
      <name val="Arial"/>
      <family val="2"/>
      <charset val="1"/>
    </font>
  </fonts>
  <fills count="145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6D9F1"/>
      </patternFill>
    </fill>
    <fill>
      <patternFill patternType="solid">
        <fgColor rgb="FFFF8080"/>
        <bgColor rgb="FFFF6600"/>
      </patternFill>
    </fill>
    <fill>
      <patternFill patternType="solid">
        <fgColor rgb="FF00FF00"/>
        <bgColor rgb="FF00FFFF"/>
      </patternFill>
    </fill>
    <fill>
      <patternFill patternType="solid">
        <fgColor rgb="FFCC99FF"/>
        <bgColor rgb="FFCCC1DA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00CCFF"/>
        <bgColor rgb="FF00B0F0"/>
      </patternFill>
    </fill>
    <fill>
      <patternFill patternType="solid">
        <fgColor rgb="FF808000"/>
        <bgColor rgb="FF948A54"/>
      </patternFill>
    </fill>
    <fill>
      <patternFill patternType="solid">
        <fgColor rgb="FF800080"/>
        <bgColor rgb="FF800080"/>
      </patternFill>
    </fill>
    <fill>
      <patternFill patternType="solid">
        <fgColor rgb="FFC3D69B"/>
        <bgColor rgb="FFC4BD97"/>
      </patternFill>
    </fill>
    <fill>
      <patternFill patternType="solid">
        <fgColor rgb="FF8EB4E3"/>
        <bgColor rgb="FFB9CDE5"/>
      </patternFill>
    </fill>
    <fill>
      <patternFill patternType="solid">
        <fgColor rgb="FF948A54"/>
        <bgColor rgb="FF808000"/>
      </patternFill>
    </fill>
    <fill>
      <patternFill patternType="solid">
        <fgColor rgb="FFBFBFBF"/>
        <bgColor rgb="FFCCC1DA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DC2300"/>
      </patternFill>
    </fill>
    <fill>
      <patternFill patternType="solid">
        <fgColor rgb="FF00B0F0"/>
        <bgColor rgb="FF00CCFF"/>
      </patternFill>
    </fill>
    <fill>
      <patternFill patternType="solid">
        <fgColor rgb="FFC00000"/>
        <bgColor rgb="FFDC2300"/>
      </patternFill>
    </fill>
    <fill>
      <patternFill patternType="solid">
        <fgColor rgb="FFFFFF99"/>
        <bgColor rgb="FFFCD5B5"/>
      </patternFill>
    </fill>
    <fill>
      <patternFill patternType="solid">
        <fgColor rgb="FF92D050"/>
        <bgColor rgb="FFC3D69B"/>
      </patternFill>
    </fill>
    <fill>
      <patternFill patternType="solid">
        <fgColor rgb="FFCCC1DA"/>
        <bgColor rgb="FFBFBFBF"/>
      </patternFill>
    </fill>
    <fill>
      <patternFill patternType="solid">
        <fgColor rgb="FF00FFFF"/>
        <bgColor rgb="FF00FFFF"/>
      </patternFill>
    </fill>
    <fill>
      <patternFill patternType="solid">
        <fgColor rgb="FFC6D9F1"/>
        <bgColor rgb="FFCCCCFF"/>
      </patternFill>
    </fill>
    <fill>
      <patternFill patternType="solid">
        <fgColor rgb="FFB9CDE5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C4BD97"/>
        <bgColor rgb="FFBFBFBF"/>
      </patternFill>
    </fill>
    <fill>
      <patternFill patternType="solid">
        <fgColor rgb="FFFCD5B5"/>
        <bgColor rgb="FFFAC09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FAC09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C6D9F1"/>
      </patternFill>
    </fill>
    <fill>
      <patternFill patternType="solid">
        <fgColor rgb="FFFFFF00"/>
        <bgColor rgb="FFFF6600"/>
      </patternFill>
    </fill>
    <fill>
      <patternFill patternType="solid">
        <fgColor rgb="FFFFFF00"/>
        <bgColor rgb="FFCCC1DA"/>
      </patternFill>
    </fill>
    <fill>
      <patternFill patternType="solid">
        <fgColor rgb="FFFFC000"/>
        <bgColor rgb="FF00FFFF"/>
      </patternFill>
    </fill>
    <fill>
      <patternFill patternType="solid">
        <fgColor rgb="FFFFC000"/>
        <bgColor rgb="FFCCC1DA"/>
      </patternFill>
    </fill>
    <fill>
      <patternFill patternType="solid">
        <fgColor rgb="FFFFC000"/>
        <bgColor rgb="FFC6D9F1"/>
      </patternFill>
    </fill>
    <fill>
      <patternFill patternType="solid">
        <fgColor rgb="FFFFC000"/>
        <bgColor rgb="FFFF66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6600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rgb="FFC6D9F1"/>
      </patternFill>
    </fill>
    <fill>
      <patternFill patternType="solid">
        <fgColor rgb="FF92D050"/>
        <bgColor rgb="FFCCC1DA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rgb="FFFF6600"/>
      </patternFill>
    </fill>
    <fill>
      <patternFill patternType="solid">
        <fgColor rgb="FF00B0F0"/>
        <bgColor rgb="FFC6D9F1"/>
      </patternFill>
    </fill>
    <fill>
      <patternFill patternType="solid">
        <fgColor rgb="FF00B0F0"/>
        <bgColor rgb="FFCCC1DA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rgb="FFFF6600"/>
      </patternFill>
    </fill>
    <fill>
      <patternFill patternType="solid">
        <fgColor theme="7" tint="0.59999389629810485"/>
        <bgColor rgb="FFC6D9F1"/>
      </patternFill>
    </fill>
    <fill>
      <patternFill patternType="solid">
        <fgColor theme="7" tint="0.59999389629810485"/>
        <bgColor rgb="FFCCC1DA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rgb="FF00FFFF"/>
      </patternFill>
    </fill>
    <fill>
      <patternFill patternType="solid">
        <fgColor theme="6" tint="0.79998168889431442"/>
        <bgColor rgb="FFFF6600"/>
      </patternFill>
    </fill>
    <fill>
      <patternFill patternType="solid">
        <fgColor theme="6" tint="0.79998168889431442"/>
        <bgColor rgb="FFC6D9F1"/>
      </patternFill>
    </fill>
    <fill>
      <patternFill patternType="solid">
        <fgColor theme="6" tint="0.79998168889431442"/>
        <bgColor rgb="FFCCC1DA"/>
      </patternFill>
    </fill>
    <fill>
      <patternFill patternType="solid">
        <fgColor theme="2" tint="-0.249977111117893"/>
        <bgColor rgb="FF00FFFF"/>
      </patternFill>
    </fill>
    <fill>
      <patternFill patternType="solid">
        <fgColor theme="2" tint="-0.249977111117893"/>
        <bgColor rgb="FFFF6600"/>
      </patternFill>
    </fill>
    <fill>
      <patternFill patternType="solid">
        <fgColor theme="2" tint="-0.249977111117893"/>
        <bgColor rgb="FFC6D9F1"/>
      </patternFill>
    </fill>
    <fill>
      <patternFill patternType="solid">
        <fgColor theme="2" tint="-0.249977111117893"/>
        <bgColor rgb="FFCCC1DA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5" tint="0.59999389629810485"/>
        <bgColor rgb="FFFF6600"/>
      </patternFill>
    </fill>
    <fill>
      <patternFill patternType="solid">
        <fgColor theme="5" tint="0.59999389629810485"/>
        <bgColor rgb="FFC6D9F1"/>
      </patternFill>
    </fill>
    <fill>
      <patternFill patternType="solid">
        <fgColor theme="5" tint="0.59999389629810485"/>
        <bgColor rgb="FFCCC1DA"/>
      </patternFill>
    </fill>
    <fill>
      <patternFill patternType="solid">
        <fgColor rgb="FF00B050"/>
        <bgColor rgb="FF00FFFF"/>
      </patternFill>
    </fill>
    <fill>
      <patternFill patternType="solid">
        <fgColor rgb="FF00B050"/>
        <bgColor rgb="FFC6D9F1"/>
      </patternFill>
    </fill>
    <fill>
      <patternFill patternType="solid">
        <fgColor rgb="FF00B050"/>
        <bgColor rgb="FFFF6600"/>
      </patternFill>
    </fill>
    <fill>
      <patternFill patternType="solid">
        <fgColor rgb="FF00B050"/>
        <bgColor rgb="FFCCC1DA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rgb="FFC3D69B"/>
      </patternFill>
    </fill>
    <fill>
      <patternFill patternType="solid">
        <fgColor theme="6" tint="0.59999389629810485"/>
        <bgColor rgb="FFC3D69B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rgb="FFFFCC00"/>
      </patternFill>
    </fill>
    <fill>
      <patternFill patternType="solid">
        <fgColor theme="7" tint="0.59999389629810485"/>
        <bgColor rgb="FFC3D69B"/>
      </patternFill>
    </fill>
    <fill>
      <patternFill patternType="solid">
        <fgColor theme="3" tint="0.79998168889431442"/>
        <bgColor rgb="FFC3D69B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7" tint="0.79998168889431442"/>
        <bgColor rgb="FFC3D69B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CC00"/>
      </patternFill>
    </fill>
    <fill>
      <patternFill patternType="solid">
        <fgColor theme="9" tint="0.79998168889431442"/>
        <bgColor rgb="FFC3D69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CC00"/>
      </patternFill>
    </fill>
    <fill>
      <patternFill patternType="solid">
        <fgColor theme="0" tint="-0.14999847407452621"/>
        <bgColor rgb="FFC3D6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CC00"/>
      </patternFill>
    </fill>
    <fill>
      <patternFill patternType="solid">
        <fgColor theme="2" tint="-0.249977111117893"/>
        <bgColor rgb="FFC3D69B"/>
      </patternFill>
    </fill>
    <fill>
      <patternFill patternType="solid">
        <fgColor theme="2" tint="-0.249977111117893"/>
        <bgColor rgb="FFFFCC00"/>
      </patternFill>
    </fill>
    <fill>
      <patternFill patternType="solid">
        <fgColor theme="3" tint="0.59999389629810485"/>
        <bgColor rgb="FFC3D69B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CC00"/>
      </patternFill>
    </fill>
    <fill>
      <patternFill patternType="solid">
        <fgColor theme="5" tint="0.59999389629810485"/>
        <bgColor rgb="FFFFCC00"/>
      </patternFill>
    </fill>
    <fill>
      <patternFill patternType="solid">
        <fgColor theme="6" tint="0.59999389629810485"/>
        <bgColor rgb="FFFFCC00"/>
      </patternFill>
    </fill>
    <fill>
      <patternFill patternType="solid">
        <fgColor theme="6" tint="0.39997558519241921"/>
        <bgColor rgb="FFC3D69B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CC00"/>
      </patternFill>
    </fill>
    <fill>
      <patternFill patternType="solid">
        <fgColor rgb="FFFFC000"/>
        <bgColor rgb="FFC3D69B"/>
      </patternFill>
    </fill>
    <fill>
      <patternFill patternType="solid">
        <fgColor theme="9" tint="-0.249977111117893"/>
        <bgColor rgb="FFC3D69B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CC00"/>
      </patternFill>
    </fill>
    <fill>
      <patternFill patternType="solid">
        <fgColor rgb="FF78E4B8"/>
        <bgColor rgb="FFFFCC00"/>
      </patternFill>
    </fill>
    <fill>
      <patternFill patternType="solid">
        <fgColor rgb="FF78E4B8"/>
        <bgColor indexed="64"/>
      </patternFill>
    </fill>
    <fill>
      <patternFill patternType="solid">
        <fgColor rgb="FF78E4B8"/>
        <bgColor rgb="FFC3D69B"/>
      </patternFill>
    </fill>
    <fill>
      <patternFill patternType="solid">
        <fgColor rgb="FFF864A3"/>
        <bgColor rgb="FFFFCC00"/>
      </patternFill>
    </fill>
    <fill>
      <patternFill patternType="solid">
        <fgColor rgb="FFF864A3"/>
        <bgColor indexed="64"/>
      </patternFill>
    </fill>
    <fill>
      <patternFill patternType="solid">
        <fgColor rgb="FFF864A3"/>
        <bgColor rgb="FFC3D69B"/>
      </patternFill>
    </fill>
    <fill>
      <patternFill patternType="solid">
        <fgColor rgb="FFF97163"/>
        <bgColor rgb="FFC3D69B"/>
      </patternFill>
    </fill>
    <fill>
      <patternFill patternType="solid">
        <fgColor rgb="FFF97163"/>
        <bgColor indexed="64"/>
      </patternFill>
    </fill>
    <fill>
      <patternFill patternType="solid">
        <fgColor rgb="FFF97163"/>
        <bgColor rgb="FFFFCC00"/>
      </patternFill>
    </fill>
    <fill>
      <patternFill patternType="solid">
        <fgColor rgb="FF9EB8BE"/>
        <bgColor rgb="FFFFCC00"/>
      </patternFill>
    </fill>
    <fill>
      <patternFill patternType="solid">
        <fgColor rgb="FF9EB8BE"/>
        <bgColor indexed="64"/>
      </patternFill>
    </fill>
    <fill>
      <patternFill patternType="solid">
        <fgColor rgb="FF9EB8BE"/>
        <bgColor rgb="FFC3D69B"/>
      </patternFill>
    </fill>
    <fill>
      <patternFill patternType="solid">
        <fgColor theme="5" tint="0.79998168889431442"/>
        <bgColor rgb="FFC3D69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CC00"/>
      </patternFill>
    </fill>
    <fill>
      <patternFill patternType="solid">
        <fgColor theme="2" tint="-9.9978637043366805E-2"/>
        <bgColor rgb="FFFFCC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C3D69B"/>
      </patternFill>
    </fill>
    <fill>
      <patternFill patternType="solid">
        <fgColor theme="9" tint="0.59999389629810485"/>
        <bgColor rgb="FFC3D69B"/>
      </patternFill>
    </fill>
    <fill>
      <patternFill patternType="solid">
        <fgColor theme="9" tint="0.59999389629810485"/>
        <bgColor rgb="FFFFCC00"/>
      </patternFill>
    </fill>
    <fill>
      <patternFill patternType="solid">
        <fgColor theme="0" tint="-4.9989318521683403E-2"/>
        <bgColor rgb="FFC3D6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CC00"/>
      </patternFill>
    </fill>
    <fill>
      <patternFill patternType="solid">
        <fgColor theme="7" tint="0.39997558519241921"/>
        <bgColor rgb="FFC3D69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CC00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0"/>
        <bgColor rgb="FFFAC090"/>
      </patternFill>
    </fill>
    <fill>
      <patternFill patternType="solid">
        <fgColor rgb="FFF97163"/>
        <bgColor rgb="FFFAC090"/>
      </patternFill>
    </fill>
    <fill>
      <patternFill patternType="solid">
        <fgColor theme="6" tint="0.59999389629810485"/>
        <bgColor rgb="FFFAC090"/>
      </patternFill>
    </fill>
    <fill>
      <patternFill patternType="solid">
        <fgColor rgb="FFFF66FF"/>
        <bgColor indexed="64"/>
      </patternFill>
    </fill>
  </fills>
  <borders count="8">
    <border>
      <left/>
      <right/>
      <top/>
      <bottom/>
      <diagonal/>
    </border>
    <border>
      <left style="thick">
        <color rgb="FF1A1A1A"/>
      </left>
      <right style="thick">
        <color rgb="FF1A1A1A"/>
      </right>
      <top style="thick">
        <color rgb="FF1A1A1A"/>
      </top>
      <bottom style="thick">
        <color rgb="FF1A1A1A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1A1A1A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ck">
        <color rgb="FF1A1A1A"/>
      </right>
      <top/>
      <bottom/>
      <diagonal/>
    </border>
  </borders>
  <cellStyleXfs count="2">
    <xf numFmtId="0" fontId="0" fillId="0" borderId="0"/>
    <xf numFmtId="0" fontId="1" fillId="0" borderId="0"/>
  </cellStyleXfs>
  <cellXfs count="6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2" borderId="0" xfId="0" applyFont="1" applyFill="1"/>
    <xf numFmtId="0" fontId="5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0" fontId="7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9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3" xfId="0" applyFont="1" applyFill="1" applyBorder="1" applyAlignment="1">
      <alignment horizontal="left"/>
    </xf>
    <xf numFmtId="0" fontId="0" fillId="6" borderId="0" xfId="0" applyFont="1" applyFill="1"/>
    <xf numFmtId="0" fontId="0" fillId="6" borderId="0" xfId="0" applyFont="1" applyFill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7" borderId="0" xfId="0" applyFont="1" applyFill="1"/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0" fillId="7" borderId="3" xfId="0" applyFont="1" applyFill="1" applyBorder="1" applyAlignment="1">
      <alignment horizontal="left"/>
    </xf>
    <xf numFmtId="0" fontId="0" fillId="8" borderId="0" xfId="0" applyFont="1" applyFill="1"/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/>
    </xf>
    <xf numFmtId="0" fontId="0" fillId="0" borderId="4" xfId="0" applyBorder="1"/>
    <xf numFmtId="0" fontId="0" fillId="8" borderId="4" xfId="0" applyFont="1" applyFill="1" applyBorder="1"/>
    <xf numFmtId="0" fontId="0" fillId="0" borderId="4" xfId="0" applyFont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49" fontId="0" fillId="8" borderId="4" xfId="0" applyNumberFormat="1" applyFont="1" applyFill="1" applyBorder="1" applyAlignment="1">
      <alignment horizontal="center"/>
    </xf>
    <xf numFmtId="0" fontId="0" fillId="8" borderId="5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9" borderId="0" xfId="0" applyFont="1" applyFill="1" applyAlignment="1">
      <alignment horizontal="left"/>
    </xf>
    <xf numFmtId="0" fontId="0" fillId="10" borderId="4" xfId="0" applyFont="1" applyFill="1" applyBorder="1"/>
    <xf numFmtId="0" fontId="0" fillId="10" borderId="4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3" borderId="4" xfId="0" applyFont="1" applyFill="1" applyBorder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11" borderId="0" xfId="0" applyFont="1" applyFill="1"/>
    <xf numFmtId="49" fontId="3" fillId="0" borderId="0" xfId="0" applyNumberFormat="1" applyFont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9" borderId="0" xfId="0" applyFont="1" applyFill="1"/>
    <xf numFmtId="49" fontId="3" fillId="9" borderId="0" xfId="0" applyNumberFormat="1" applyFont="1" applyFill="1" applyAlignment="1">
      <alignment horizontal="center"/>
    </xf>
    <xf numFmtId="0" fontId="3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9" fillId="10" borderId="0" xfId="0" applyFont="1" applyFill="1"/>
    <xf numFmtId="0" fontId="2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3" xfId="0" applyFill="1" applyBorder="1" applyAlignment="1">
      <alignment horizontal="left"/>
    </xf>
    <xf numFmtId="0" fontId="9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3" xfId="0" applyFill="1" applyBorder="1" applyAlignment="1">
      <alignment horizontal="left"/>
    </xf>
    <xf numFmtId="0" fontId="9" fillId="0" borderId="0" xfId="0" applyFont="1"/>
    <xf numFmtId="0" fontId="3" fillId="0" borderId="0" xfId="0" applyFont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5" fillId="13" borderId="0" xfId="0" applyFont="1" applyFill="1"/>
    <xf numFmtId="0" fontId="0" fillId="0" borderId="0" xfId="0" applyBorder="1"/>
    <xf numFmtId="0" fontId="0" fillId="14" borderId="0" xfId="0" applyFont="1" applyFill="1"/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Alignment="1">
      <alignment horizontal="center"/>
    </xf>
    <xf numFmtId="0" fontId="0" fillId="14" borderId="0" xfId="0" applyFont="1" applyFill="1" applyAlignment="1">
      <alignment horizontal="left"/>
    </xf>
    <xf numFmtId="0" fontId="0" fillId="14" borderId="3" xfId="0" applyFont="1" applyFill="1" applyBorder="1" applyAlignment="1">
      <alignment horizontal="left"/>
    </xf>
    <xf numFmtId="0" fontId="0" fillId="14" borderId="4" xfId="0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left"/>
    </xf>
    <xf numFmtId="0" fontId="0" fillId="15" borderId="0" xfId="0" applyFont="1" applyFill="1"/>
    <xf numFmtId="0" fontId="0" fillId="15" borderId="0" xfId="0" applyFont="1" applyFill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3" xfId="0" applyFont="1" applyFill="1" applyBorder="1" applyAlignment="1">
      <alignment horizontal="left"/>
    </xf>
    <xf numFmtId="0" fontId="0" fillId="16" borderId="0" xfId="0" applyFont="1" applyFill="1"/>
    <xf numFmtId="0" fontId="0" fillId="16" borderId="0" xfId="0" applyFont="1" applyFill="1" applyAlignment="1">
      <alignment horizontal="center"/>
    </xf>
    <xf numFmtId="0" fontId="0" fillId="16" borderId="0" xfId="0" applyFont="1" applyFill="1" applyAlignment="1">
      <alignment horizontal="left"/>
    </xf>
    <xf numFmtId="0" fontId="0" fillId="16" borderId="3" xfId="0" applyFont="1" applyFill="1" applyBorder="1" applyAlignment="1">
      <alignment horizontal="left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left"/>
    </xf>
    <xf numFmtId="0" fontId="0" fillId="17" borderId="3" xfId="0" applyFont="1" applyFill="1" applyBorder="1" applyAlignment="1">
      <alignment horizontal="left"/>
    </xf>
    <xf numFmtId="0" fontId="2" fillId="17" borderId="0" xfId="0" applyFont="1" applyFill="1"/>
    <xf numFmtId="0" fontId="0" fillId="3" borderId="0" xfId="0" applyFont="1" applyFill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18" borderId="0" xfId="0" applyFont="1" applyFill="1"/>
    <xf numFmtId="0" fontId="0" fillId="18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19" borderId="0" xfId="0" applyFont="1" applyFill="1"/>
    <xf numFmtId="0" fontId="0" fillId="19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4" borderId="4" xfId="0" applyFont="1" applyFill="1" applyBorder="1"/>
    <xf numFmtId="0" fontId="8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21" borderId="0" xfId="0" applyFont="1" applyFill="1"/>
    <xf numFmtId="0" fontId="0" fillId="21" borderId="0" xfId="0" applyFont="1" applyFill="1" applyAlignment="1">
      <alignment horizontal="center"/>
    </xf>
    <xf numFmtId="0" fontId="3" fillId="21" borderId="0" xfId="0" applyFont="1" applyFill="1"/>
    <xf numFmtId="0" fontId="0" fillId="22" borderId="0" xfId="0" applyFont="1" applyFill="1" applyAlignment="1">
      <alignment horizontal="center"/>
    </xf>
    <xf numFmtId="0" fontId="0" fillId="23" borderId="0" xfId="0" applyFont="1" applyFill="1"/>
    <xf numFmtId="0" fontId="0" fillId="10" borderId="0" xfId="0" applyFont="1" applyFill="1"/>
    <xf numFmtId="0" fontId="3" fillId="0" borderId="4" xfId="0" applyFont="1" applyBorder="1" applyAlignment="1">
      <alignment horizontal="left"/>
    </xf>
    <xf numFmtId="0" fontId="5" fillId="24" borderId="0" xfId="0" applyFont="1" applyFill="1" applyBorder="1" applyAlignment="1">
      <alignment horizontal="center"/>
    </xf>
    <xf numFmtId="0" fontId="0" fillId="23" borderId="0" xfId="0" applyFont="1" applyFill="1" applyAlignment="1">
      <alignment horizontal="center"/>
    </xf>
    <xf numFmtId="0" fontId="0" fillId="23" borderId="0" xfId="0" applyFont="1" applyFill="1" applyAlignment="1">
      <alignment horizontal="right"/>
    </xf>
    <xf numFmtId="0" fontId="0" fillId="0" borderId="0" xfId="0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187" fontId="0" fillId="0" borderId="0" xfId="0" applyNumberFormat="1" applyFont="1" applyBorder="1" applyAlignment="1">
      <alignment horizontal="left"/>
    </xf>
    <xf numFmtId="0" fontId="2" fillId="0" borderId="0" xfId="0" applyFont="1" applyBorder="1"/>
    <xf numFmtId="0" fontId="11" fillId="2" borderId="0" xfId="0" applyFont="1" applyFill="1"/>
    <xf numFmtId="0" fontId="11" fillId="2" borderId="2" xfId="0" applyFont="1" applyFill="1" applyBorder="1" applyAlignment="1">
      <alignment horizontal="left"/>
    </xf>
    <xf numFmtId="0" fontId="11" fillId="2" borderId="0" xfId="0" applyFont="1" applyFill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25" borderId="0" xfId="0" applyFont="1" applyFill="1"/>
    <xf numFmtId="0" fontId="0" fillId="25" borderId="0" xfId="0" applyFont="1" applyFill="1" applyAlignment="1">
      <alignment horizontal="center"/>
    </xf>
    <xf numFmtId="0" fontId="0" fillId="25" borderId="3" xfId="0" applyFont="1" applyFill="1" applyBorder="1" applyAlignment="1">
      <alignment horizontal="left"/>
    </xf>
    <xf numFmtId="0" fontId="0" fillId="9" borderId="0" xfId="0" applyFont="1" applyFill="1" applyAlignment="1">
      <alignment horizontal="center"/>
    </xf>
    <xf numFmtId="0" fontId="0" fillId="9" borderId="3" xfId="0" applyFont="1" applyFill="1" applyBorder="1" applyAlignment="1">
      <alignment horizontal="left"/>
    </xf>
    <xf numFmtId="0" fontId="0" fillId="0" borderId="6" xfId="0" applyBorder="1"/>
    <xf numFmtId="0" fontId="0" fillId="22" borderId="6" xfId="0" applyFont="1" applyFill="1" applyBorder="1"/>
    <xf numFmtId="0" fontId="0" fillId="22" borderId="6" xfId="0" applyFont="1" applyFill="1" applyBorder="1" applyAlignment="1">
      <alignment horizontal="left"/>
    </xf>
    <xf numFmtId="0" fontId="0" fillId="22" borderId="6" xfId="0" applyFill="1" applyBorder="1" applyAlignment="1">
      <alignment horizontal="center"/>
    </xf>
    <xf numFmtId="187" fontId="0" fillId="0" borderId="6" xfId="0" applyNumberFormat="1" applyBorder="1" applyAlignment="1">
      <alignment horizontal="left"/>
    </xf>
    <xf numFmtId="0" fontId="0" fillId="9" borderId="0" xfId="0" applyFill="1" applyAlignment="1">
      <alignment horizontal="center"/>
    </xf>
    <xf numFmtId="187" fontId="0" fillId="0" borderId="0" xfId="0" applyNumberFormat="1" applyFont="1" applyAlignment="1">
      <alignment horizontal="left"/>
    </xf>
    <xf numFmtId="0" fontId="0" fillId="27" borderId="0" xfId="0" applyFont="1" applyFill="1"/>
    <xf numFmtId="0" fontId="0" fillId="27" borderId="0" xfId="0" applyFont="1" applyFill="1" applyAlignment="1">
      <alignment horizontal="left"/>
    </xf>
    <xf numFmtId="0" fontId="0" fillId="2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8" borderId="0" xfId="0" applyFont="1" applyFill="1"/>
    <xf numFmtId="0" fontId="0" fillId="28" borderId="0" xfId="0" applyFont="1" applyFill="1" applyAlignment="1">
      <alignment horizontal="left"/>
    </xf>
    <xf numFmtId="0" fontId="0" fillId="28" borderId="0" xfId="0" applyFill="1" applyAlignment="1">
      <alignment horizontal="center"/>
    </xf>
    <xf numFmtId="0" fontId="0" fillId="29" borderId="0" xfId="0" applyFont="1" applyFill="1"/>
    <xf numFmtId="0" fontId="0" fillId="29" borderId="0" xfId="0" applyFill="1" applyAlignment="1">
      <alignment horizontal="center"/>
    </xf>
    <xf numFmtId="0" fontId="0" fillId="0" borderId="6" xfId="0" applyFont="1" applyBorder="1" applyAlignment="1">
      <alignment horizontal="center"/>
    </xf>
    <xf numFmtId="0" fontId="0" fillId="30" borderId="0" xfId="0" applyFont="1" applyFill="1" applyAlignment="1">
      <alignment horizontal="left"/>
    </xf>
    <xf numFmtId="0" fontId="0" fillId="31" borderId="0" xfId="0" applyFont="1" applyFill="1" applyAlignment="1">
      <alignment horizontal="left"/>
    </xf>
    <xf numFmtId="0" fontId="0" fillId="32" borderId="0" xfId="0" applyFont="1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ont="1" applyFill="1" applyAlignment="1">
      <alignment horizontal="left"/>
    </xf>
    <xf numFmtId="0" fontId="0" fillId="35" borderId="0" xfId="0" applyFill="1" applyAlignment="1">
      <alignment horizontal="center"/>
    </xf>
    <xf numFmtId="0" fontId="0" fillId="35" borderId="0" xfId="0" applyFont="1" applyFill="1"/>
    <xf numFmtId="0" fontId="0" fillId="22" borderId="6" xfId="0" quotePrefix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0" xfId="0" applyFont="1" applyFill="1"/>
    <xf numFmtId="0" fontId="0" fillId="37" borderId="0" xfId="0" applyFont="1" applyFill="1" applyAlignment="1">
      <alignment horizontal="left"/>
    </xf>
    <xf numFmtId="0" fontId="0" fillId="37" borderId="0" xfId="0" applyFill="1"/>
    <xf numFmtId="0" fontId="0" fillId="0" borderId="0" xfId="0" applyFill="1" applyAlignment="1">
      <alignment horizontal="center"/>
    </xf>
    <xf numFmtId="0" fontId="0" fillId="36" borderId="0" xfId="0" applyFont="1" applyFill="1" applyAlignment="1">
      <alignment horizontal="left"/>
    </xf>
    <xf numFmtId="0" fontId="0" fillId="38" borderId="0" xfId="0" applyFill="1" applyAlignment="1">
      <alignment horizontal="center"/>
    </xf>
    <xf numFmtId="0" fontId="0" fillId="39" borderId="0" xfId="0" applyFont="1" applyFill="1" applyAlignment="1">
      <alignment horizontal="left"/>
    </xf>
    <xf numFmtId="0" fontId="3" fillId="22" borderId="6" xfId="0" quotePrefix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37" borderId="0" xfId="0" applyFont="1" applyFill="1" applyAlignment="1">
      <alignment horizontal="center"/>
    </xf>
    <xf numFmtId="0" fontId="0" fillId="0" borderId="0" xfId="0" applyFill="1" applyBorder="1"/>
    <xf numFmtId="14" fontId="0" fillId="0" borderId="0" xfId="0" applyNumberFormat="1"/>
    <xf numFmtId="0" fontId="0" fillId="3" borderId="0" xfId="0" quotePrefix="1" applyFill="1" applyAlignment="1">
      <alignment horizontal="center"/>
    </xf>
    <xf numFmtId="0" fontId="0" fillId="31" borderId="0" xfId="0" applyFill="1"/>
    <xf numFmtId="0" fontId="0" fillId="21" borderId="0" xfId="0" applyFont="1" applyFill="1" applyAlignment="1">
      <alignment horizontal="left"/>
    </xf>
    <xf numFmtId="14" fontId="3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1" borderId="0" xfId="0" applyFill="1" applyAlignment="1">
      <alignment horizontal="left"/>
    </xf>
    <xf numFmtId="0" fontId="0" fillId="30" borderId="0" xfId="0" applyFont="1" applyFill="1"/>
    <xf numFmtId="0" fontId="0" fillId="3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40" borderId="0" xfId="0" applyFont="1" applyFill="1" applyAlignment="1">
      <alignment horizontal="center"/>
    </xf>
    <xf numFmtId="0" fontId="0" fillId="40" borderId="0" xfId="0" applyFont="1" applyFill="1" applyAlignment="1">
      <alignment horizontal="left"/>
    </xf>
    <xf numFmtId="187" fontId="3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41" borderId="0" xfId="0" applyFont="1" applyFill="1"/>
    <xf numFmtId="0" fontId="0" fillId="4" borderId="0" xfId="0" applyFill="1" applyAlignment="1">
      <alignment horizontal="left"/>
    </xf>
    <xf numFmtId="0" fontId="0" fillId="4" borderId="3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0" fillId="42" borderId="0" xfId="0" applyFont="1" applyFill="1" applyAlignment="1">
      <alignment horizontal="center"/>
    </xf>
    <xf numFmtId="0" fontId="0" fillId="43" borderId="0" xfId="0" applyFont="1" applyFill="1" applyAlignment="1">
      <alignment horizontal="center"/>
    </xf>
    <xf numFmtId="0" fontId="0" fillId="44" borderId="0" xfId="0" applyFont="1" applyFill="1" applyAlignment="1">
      <alignment horizontal="center"/>
    </xf>
    <xf numFmtId="0" fontId="0" fillId="31" borderId="0" xfId="0" applyFont="1" applyFill="1" applyAlignment="1">
      <alignment horizontal="center"/>
    </xf>
    <xf numFmtId="0" fontId="0" fillId="42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3" xfId="0" applyFill="1" applyBorder="1" applyAlignment="1">
      <alignment horizontal="left"/>
    </xf>
    <xf numFmtId="0" fontId="0" fillId="41" borderId="3" xfId="0" applyFill="1" applyBorder="1" applyAlignment="1">
      <alignment horizontal="left"/>
    </xf>
    <xf numFmtId="0" fontId="0" fillId="45" borderId="0" xfId="0" applyFont="1" applyFill="1"/>
    <xf numFmtId="0" fontId="0" fillId="46" borderId="0" xfId="0" applyFont="1" applyFill="1" applyAlignment="1">
      <alignment horizontal="center"/>
    </xf>
    <xf numFmtId="0" fontId="0" fillId="45" borderId="0" xfId="0" applyFill="1" applyAlignment="1">
      <alignment horizontal="left"/>
    </xf>
    <xf numFmtId="0" fontId="0" fillId="47" borderId="0" xfId="0" applyFont="1" applyFill="1" applyAlignment="1">
      <alignment horizontal="center"/>
    </xf>
    <xf numFmtId="0" fontId="0" fillId="48" borderId="0" xfId="0" applyFont="1" applyFill="1" applyAlignment="1">
      <alignment horizontal="center"/>
    </xf>
    <xf numFmtId="0" fontId="0" fillId="47" borderId="0" xfId="0" applyFill="1" applyAlignment="1">
      <alignment horizontal="left"/>
    </xf>
    <xf numFmtId="0" fontId="0" fillId="47" borderId="3" xfId="0" applyFill="1" applyBorder="1" applyAlignment="1">
      <alignment horizontal="left"/>
    </xf>
    <xf numFmtId="0" fontId="0" fillId="45" borderId="3" xfId="0" applyFill="1" applyBorder="1" applyAlignment="1">
      <alignment horizontal="left"/>
    </xf>
    <xf numFmtId="0" fontId="0" fillId="49" borderId="0" xfId="0" applyFont="1" applyFill="1" applyAlignment="1">
      <alignment horizontal="center"/>
    </xf>
    <xf numFmtId="0" fontId="0" fillId="50" borderId="0" xfId="0" applyFont="1" applyFill="1" applyAlignment="1">
      <alignment horizontal="center"/>
    </xf>
    <xf numFmtId="0" fontId="0" fillId="51" borderId="0" xfId="0" applyFont="1" applyFill="1"/>
    <xf numFmtId="0" fontId="0" fillId="52" borderId="0" xfId="0" applyFont="1" applyFill="1" applyAlignment="1">
      <alignment horizontal="center"/>
    </xf>
    <xf numFmtId="0" fontId="0" fillId="53" borderId="0" xfId="0" applyFont="1" applyFill="1" applyAlignment="1">
      <alignment horizontal="center"/>
    </xf>
    <xf numFmtId="0" fontId="0" fillId="50" borderId="0" xfId="0" applyFont="1" applyFill="1"/>
    <xf numFmtId="0" fontId="0" fillId="52" borderId="0" xfId="0" applyFill="1" applyAlignment="1">
      <alignment horizontal="left"/>
    </xf>
    <xf numFmtId="0" fontId="0" fillId="52" borderId="3" xfId="0" applyFill="1" applyBorder="1" applyAlignment="1">
      <alignment horizontal="left"/>
    </xf>
    <xf numFmtId="0" fontId="0" fillId="51" borderId="0" xfId="0" applyFill="1" applyAlignment="1">
      <alignment horizontal="left"/>
    </xf>
    <xf numFmtId="0" fontId="0" fillId="51" borderId="3" xfId="0" applyFill="1" applyBorder="1" applyAlignment="1">
      <alignment horizontal="left"/>
    </xf>
    <xf numFmtId="0" fontId="0" fillId="54" borderId="0" xfId="0" applyFont="1" applyFill="1"/>
    <xf numFmtId="0" fontId="0" fillId="55" borderId="0" xfId="0" applyFont="1" applyFill="1"/>
    <xf numFmtId="0" fontId="0" fillId="56" borderId="0" xfId="0" applyFont="1" applyFill="1" applyAlignment="1">
      <alignment horizontal="center"/>
    </xf>
    <xf numFmtId="0" fontId="0" fillId="55" borderId="0" xfId="0" applyFont="1" applyFill="1" applyAlignment="1">
      <alignment horizontal="center"/>
    </xf>
    <xf numFmtId="0" fontId="0" fillId="57" borderId="0" xfId="0" applyFont="1" applyFill="1" applyAlignment="1">
      <alignment horizontal="center"/>
    </xf>
    <xf numFmtId="0" fontId="0" fillId="56" borderId="0" xfId="0" applyFill="1" applyAlignment="1">
      <alignment horizontal="left"/>
    </xf>
    <xf numFmtId="0" fontId="0" fillId="56" borderId="3" xfId="0" applyFill="1" applyBorder="1" applyAlignment="1">
      <alignment horizontal="left"/>
    </xf>
    <xf numFmtId="0" fontId="0" fillId="54" borderId="0" xfId="0" applyFill="1" applyAlignment="1">
      <alignment horizontal="left"/>
    </xf>
    <xf numFmtId="0" fontId="0" fillId="54" borderId="3" xfId="0" applyFill="1" applyBorder="1" applyAlignment="1">
      <alignment horizontal="left"/>
    </xf>
    <xf numFmtId="0" fontId="0" fillId="58" borderId="0" xfId="0" applyFont="1" applyFill="1"/>
    <xf numFmtId="0" fontId="0" fillId="59" borderId="0" xfId="0" applyFont="1" applyFill="1"/>
    <xf numFmtId="0" fontId="0" fillId="60" borderId="0" xfId="0" applyFont="1" applyFill="1" applyAlignment="1">
      <alignment horizontal="center"/>
    </xf>
    <xf numFmtId="0" fontId="0" fillId="59" borderId="0" xfId="0" applyFont="1" applyFill="1" applyAlignment="1">
      <alignment horizontal="center"/>
    </xf>
    <xf numFmtId="0" fontId="0" fillId="61" borderId="0" xfId="0" applyFont="1" applyFill="1" applyAlignment="1">
      <alignment horizontal="center"/>
    </xf>
    <xf numFmtId="0" fontId="0" fillId="62" borderId="0" xfId="0" applyFont="1" applyFill="1" applyAlignment="1">
      <alignment horizontal="center"/>
    </xf>
    <xf numFmtId="0" fontId="0" fillId="60" borderId="0" xfId="0" applyFill="1" applyAlignment="1">
      <alignment horizontal="left"/>
    </xf>
    <xf numFmtId="0" fontId="0" fillId="60" borderId="3" xfId="0" applyFill="1" applyBorder="1" applyAlignment="1">
      <alignment horizontal="left"/>
    </xf>
    <xf numFmtId="0" fontId="0" fillId="58" borderId="0" xfId="0" applyFill="1" applyAlignment="1">
      <alignment horizontal="left"/>
    </xf>
    <xf numFmtId="0" fontId="0" fillId="58" borderId="3" xfId="0" applyFill="1" applyBorder="1" applyAlignment="1">
      <alignment horizontal="left"/>
    </xf>
    <xf numFmtId="0" fontId="0" fillId="63" borderId="0" xfId="0" applyFont="1" applyFill="1"/>
    <xf numFmtId="0" fontId="0" fillId="64" borderId="0" xfId="0" applyFont="1" applyFill="1"/>
    <xf numFmtId="0" fontId="0" fillId="65" borderId="0" xfId="0" applyFont="1" applyFill="1" applyAlignment="1">
      <alignment horizontal="center"/>
    </xf>
    <xf numFmtId="0" fontId="0" fillId="64" borderId="0" xfId="0" applyFont="1" applyFill="1" applyAlignment="1">
      <alignment horizontal="center"/>
    </xf>
    <xf numFmtId="0" fontId="0" fillId="66" borderId="0" xfId="0" applyFont="1" applyFill="1" applyAlignment="1">
      <alignment horizontal="center"/>
    </xf>
    <xf numFmtId="0" fontId="0" fillId="65" borderId="0" xfId="0" applyFill="1" applyAlignment="1">
      <alignment horizontal="left"/>
    </xf>
    <xf numFmtId="0" fontId="0" fillId="65" borderId="3" xfId="0" applyFill="1" applyBorder="1" applyAlignment="1">
      <alignment horizontal="left"/>
    </xf>
    <xf numFmtId="0" fontId="0" fillId="63" borderId="0" xfId="0" applyFill="1" applyAlignment="1">
      <alignment horizontal="left"/>
    </xf>
    <xf numFmtId="0" fontId="0" fillId="63" borderId="3" xfId="0" applyFill="1" applyBorder="1" applyAlignment="1">
      <alignment horizontal="left"/>
    </xf>
    <xf numFmtId="0" fontId="0" fillId="67" borderId="0" xfId="0" applyFont="1" applyFill="1"/>
    <xf numFmtId="0" fontId="0" fillId="68" borderId="0" xfId="0" applyFont="1" applyFill="1"/>
    <xf numFmtId="0" fontId="0" fillId="69" borderId="0" xfId="0" applyFont="1" applyFill="1" applyAlignment="1">
      <alignment horizontal="center"/>
    </xf>
    <xf numFmtId="0" fontId="0" fillId="68" borderId="0" xfId="0" applyFont="1" applyFill="1" applyAlignment="1">
      <alignment horizontal="center"/>
    </xf>
    <xf numFmtId="0" fontId="0" fillId="70" borderId="0" xfId="0" applyFont="1" applyFill="1" applyAlignment="1">
      <alignment horizontal="center"/>
    </xf>
    <xf numFmtId="0" fontId="0" fillId="69" borderId="0" xfId="0" applyFill="1" applyAlignment="1">
      <alignment horizontal="left"/>
    </xf>
    <xf numFmtId="0" fontId="0" fillId="67" borderId="0" xfId="0" applyFill="1" applyAlignment="1">
      <alignment horizontal="left"/>
    </xf>
    <xf numFmtId="0" fontId="0" fillId="69" borderId="3" xfId="0" applyFill="1" applyBorder="1" applyAlignment="1">
      <alignment horizontal="left"/>
    </xf>
    <xf numFmtId="0" fontId="0" fillId="67" borderId="3" xfId="0" applyFill="1" applyBorder="1" applyAlignment="1">
      <alignment horizontal="left"/>
    </xf>
    <xf numFmtId="0" fontId="0" fillId="71" borderId="0" xfId="0" applyFont="1" applyFill="1"/>
    <xf numFmtId="0" fontId="0" fillId="72" borderId="0" xfId="0" applyFont="1" applyFill="1"/>
    <xf numFmtId="0" fontId="0" fillId="73" borderId="0" xfId="0" applyFont="1" applyFill="1" applyAlignment="1">
      <alignment horizontal="center"/>
    </xf>
    <xf numFmtId="0" fontId="0" fillId="72" borderId="0" xfId="0" applyFont="1" applyFill="1" applyAlignment="1">
      <alignment horizontal="center"/>
    </xf>
    <xf numFmtId="0" fontId="0" fillId="74" borderId="0" xfId="0" applyFont="1" applyFill="1" applyAlignment="1">
      <alignment horizontal="center"/>
    </xf>
    <xf numFmtId="0" fontId="0" fillId="36" borderId="0" xfId="0" applyFont="1" applyFill="1" applyAlignment="1">
      <alignment horizontal="center"/>
    </xf>
    <xf numFmtId="0" fontId="0" fillId="73" borderId="0" xfId="0" applyFill="1" applyAlignment="1">
      <alignment horizontal="left"/>
    </xf>
    <xf numFmtId="0" fontId="0" fillId="73" borderId="3" xfId="0" applyFill="1" applyBorder="1" applyAlignment="1">
      <alignment horizontal="left"/>
    </xf>
    <xf numFmtId="0" fontId="0" fillId="71" borderId="0" xfId="0" applyFill="1" applyAlignment="1">
      <alignment horizontal="left"/>
    </xf>
    <xf numFmtId="0" fontId="0" fillId="71" borderId="3" xfId="0" applyFill="1" applyBorder="1" applyAlignment="1">
      <alignment horizontal="left"/>
    </xf>
    <xf numFmtId="0" fontId="0" fillId="75" borderId="0" xfId="0" applyFont="1" applyFill="1"/>
    <xf numFmtId="0" fontId="0" fillId="76" borderId="0" xfId="0" applyFont="1" applyFill="1" applyAlignment="1">
      <alignment horizontal="center"/>
    </xf>
    <xf numFmtId="0" fontId="0" fillId="77" borderId="0" xfId="0" applyFont="1" applyFill="1" applyAlignment="1">
      <alignment horizontal="center"/>
    </xf>
    <xf numFmtId="0" fontId="0" fillId="78" borderId="0" xfId="0" applyFont="1" applyFill="1" applyAlignment="1">
      <alignment horizontal="center"/>
    </xf>
    <xf numFmtId="0" fontId="0" fillId="79" borderId="0" xfId="0" applyFont="1" applyFill="1" applyAlignment="1">
      <alignment horizontal="center"/>
    </xf>
    <xf numFmtId="0" fontId="0" fillId="76" borderId="0" xfId="0" applyFill="1" applyAlignment="1">
      <alignment horizontal="left"/>
    </xf>
    <xf numFmtId="0" fontId="0" fillId="76" borderId="3" xfId="0" applyFill="1" applyBorder="1" applyAlignment="1">
      <alignment horizontal="left"/>
    </xf>
    <xf numFmtId="0" fontId="0" fillId="75" borderId="0" xfId="0" applyFill="1" applyAlignment="1">
      <alignment horizontal="left"/>
    </xf>
    <xf numFmtId="0" fontId="0" fillId="75" borderId="3" xfId="0" applyFill="1" applyBorder="1" applyAlignment="1">
      <alignment horizontal="left"/>
    </xf>
    <xf numFmtId="0" fontId="0" fillId="49" borderId="0" xfId="0" applyFont="1" applyFill="1" applyAlignment="1">
      <alignment horizontal="left"/>
    </xf>
    <xf numFmtId="0" fontId="0" fillId="55" borderId="0" xfId="0" applyFont="1" applyFill="1" applyAlignment="1">
      <alignment horizontal="left"/>
    </xf>
    <xf numFmtId="0" fontId="0" fillId="62" borderId="0" xfId="0" applyFont="1" applyFill="1" applyAlignment="1">
      <alignment horizontal="left"/>
    </xf>
    <xf numFmtId="0" fontId="0" fillId="64" borderId="0" xfId="0" applyFont="1" applyFill="1" applyAlignment="1">
      <alignment horizontal="left"/>
    </xf>
    <xf numFmtId="0" fontId="0" fillId="68" borderId="0" xfId="0" applyFont="1" applyFill="1" applyAlignment="1">
      <alignment horizontal="left"/>
    </xf>
    <xf numFmtId="0" fontId="0" fillId="79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5" fillId="3" borderId="0" xfId="0" applyFont="1" applyFill="1" applyBorder="1" applyAlignment="1">
      <alignment horizontal="center"/>
    </xf>
    <xf numFmtId="0" fontId="0" fillId="31" borderId="0" xfId="0" applyFill="1" applyBorder="1"/>
    <xf numFmtId="14" fontId="0" fillId="31" borderId="0" xfId="0" applyNumberFormat="1" applyFill="1" applyBorder="1"/>
    <xf numFmtId="0" fontId="0" fillId="31" borderId="0" xfId="0" applyFont="1" applyFill="1"/>
    <xf numFmtId="0" fontId="2" fillId="44" borderId="0" xfId="0" applyFont="1" applyFill="1"/>
    <xf numFmtId="0" fontId="0" fillId="31" borderId="0" xfId="0" applyFont="1" applyFill="1" applyBorder="1" applyAlignment="1">
      <alignment horizontal="center"/>
    </xf>
    <xf numFmtId="0" fontId="0" fillId="44" borderId="0" xfId="0" applyFont="1" applyFill="1" applyAlignment="1">
      <alignment horizontal="left"/>
    </xf>
    <xf numFmtId="0" fontId="0" fillId="44" borderId="3" xfId="0" applyFont="1" applyFill="1" applyBorder="1" applyAlignment="1">
      <alignment horizontal="left"/>
    </xf>
    <xf numFmtId="0" fontId="0" fillId="44" borderId="0" xfId="0" quotePrefix="1" applyFont="1" applyFill="1" applyAlignment="1">
      <alignment horizontal="center"/>
    </xf>
    <xf numFmtId="0" fontId="0" fillId="17" borderId="0" xfId="0" quotePrefix="1" applyFont="1" applyFill="1" applyAlignment="1">
      <alignment horizontal="center"/>
    </xf>
    <xf numFmtId="0" fontId="0" fillId="16" borderId="0" xfId="0" quotePrefix="1" applyFont="1" applyFill="1" applyAlignment="1">
      <alignment horizontal="center"/>
    </xf>
    <xf numFmtId="0" fontId="0" fillId="3" borderId="0" xfId="0" quotePrefix="1" applyFont="1" applyFill="1" applyAlignment="1">
      <alignment horizontal="center"/>
    </xf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87" fontId="0" fillId="0" borderId="6" xfId="0" applyNumberFormat="1" applyBorder="1" applyAlignment="1">
      <alignment horizontal="center"/>
    </xf>
    <xf numFmtId="187" fontId="0" fillId="0" borderId="0" xfId="0" applyNumberFormat="1" applyFont="1" applyAlignment="1">
      <alignment horizontal="center"/>
    </xf>
    <xf numFmtId="187" fontId="0" fillId="0" borderId="0" xfId="0" applyNumberFormat="1" applyAlignment="1">
      <alignment horizontal="center"/>
    </xf>
    <xf numFmtId="0" fontId="0" fillId="80" borderId="0" xfId="0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1" applyFont="1" applyFill="1"/>
    <xf numFmtId="0" fontId="5" fillId="0" borderId="0" xfId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/>
    </xf>
    <xf numFmtId="0" fontId="5" fillId="2" borderId="0" xfId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/>
    </xf>
    <xf numFmtId="0" fontId="1" fillId="0" borderId="0" xfId="1"/>
    <xf numFmtId="0" fontId="7" fillId="0" borderId="0" xfId="1" applyFont="1"/>
    <xf numFmtId="0" fontId="14" fillId="0" borderId="0" xfId="1" applyFont="1"/>
    <xf numFmtId="0" fontId="14" fillId="4" borderId="0" xfId="1" applyFont="1" applyFill="1"/>
    <xf numFmtId="0" fontId="1" fillId="0" borderId="0" xfId="1" applyFont="1" applyAlignment="1">
      <alignment horizontal="center"/>
    </xf>
    <xf numFmtId="0" fontId="1" fillId="4" borderId="0" xfId="1" applyFont="1" applyFill="1" applyAlignment="1">
      <alignment horizontal="center"/>
    </xf>
    <xf numFmtId="0" fontId="1" fillId="4" borderId="0" xfId="1" applyFont="1" applyFill="1" applyAlignment="1">
      <alignment horizontal="left"/>
    </xf>
    <xf numFmtId="0" fontId="1" fillId="4" borderId="3" xfId="1" applyFont="1" applyFill="1" applyBorder="1" applyAlignment="1">
      <alignment horizontal="left"/>
    </xf>
    <xf numFmtId="0" fontId="1" fillId="0" borderId="0" xfId="1" applyFont="1" applyAlignment="1">
      <alignment horizontal="left"/>
    </xf>
    <xf numFmtId="0" fontId="14" fillId="6" borderId="0" xfId="1" applyFont="1" applyFill="1"/>
    <xf numFmtId="0" fontId="1" fillId="6" borderId="0" xfId="1" applyFont="1" applyFill="1" applyAlignment="1">
      <alignment horizontal="center"/>
    </xf>
    <xf numFmtId="0" fontId="1" fillId="6" borderId="0" xfId="1" applyFont="1" applyFill="1" applyAlignment="1">
      <alignment horizontal="left"/>
    </xf>
    <xf numFmtId="0" fontId="1" fillId="6" borderId="3" xfId="1" applyFont="1" applyFill="1" applyBorder="1" applyAlignment="1">
      <alignment horizontal="left"/>
    </xf>
    <xf numFmtId="0" fontId="1" fillId="0" borderId="0" xfId="1" applyAlignment="1">
      <alignment horizontal="right"/>
    </xf>
    <xf numFmtId="0" fontId="1" fillId="6" borderId="4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6" borderId="5" xfId="1" applyFont="1" applyFill="1" applyBorder="1" applyAlignment="1">
      <alignment horizontal="left"/>
    </xf>
    <xf numFmtId="0" fontId="14" fillId="18" borderId="0" xfId="1" applyFont="1" applyFill="1"/>
    <xf numFmtId="0" fontId="1" fillId="18" borderId="0" xfId="1" applyFont="1" applyFill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18" borderId="0" xfId="1" applyFont="1" applyFill="1" applyAlignment="1">
      <alignment horizontal="left"/>
    </xf>
    <xf numFmtId="0" fontId="1" fillId="18" borderId="3" xfId="1" applyFont="1" applyFill="1" applyBorder="1" applyAlignment="1">
      <alignment horizontal="left"/>
    </xf>
    <xf numFmtId="0" fontId="1" fillId="18" borderId="4" xfId="1" applyFont="1" applyFill="1" applyBorder="1" applyAlignment="1">
      <alignment horizontal="center"/>
    </xf>
    <xf numFmtId="0" fontId="1" fillId="18" borderId="5" xfId="1" applyFont="1" applyFill="1" applyBorder="1" applyAlignment="1">
      <alignment horizontal="left"/>
    </xf>
    <xf numFmtId="0" fontId="1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3" xfId="1" applyFont="1" applyBorder="1" applyAlignment="1">
      <alignment horizontal="left"/>
    </xf>
    <xf numFmtId="0" fontId="14" fillId="19" borderId="0" xfId="1" applyFont="1" applyFill="1"/>
    <xf numFmtId="0" fontId="1" fillId="19" borderId="0" xfId="1" applyFont="1" applyFill="1" applyAlignment="1">
      <alignment horizontal="center"/>
    </xf>
    <xf numFmtId="0" fontId="3" fillId="19" borderId="0" xfId="1" applyFont="1" applyFill="1" applyAlignment="1">
      <alignment horizontal="center"/>
    </xf>
    <xf numFmtId="0" fontId="1" fillId="19" borderId="0" xfId="1" applyFont="1" applyFill="1" applyAlignment="1">
      <alignment horizontal="left"/>
    </xf>
    <xf numFmtId="0" fontId="1" fillId="19" borderId="3" xfId="1" applyFont="1" applyFill="1" applyBorder="1" applyAlignment="1">
      <alignment horizontal="left"/>
    </xf>
    <xf numFmtId="0" fontId="3" fillId="19" borderId="0" xfId="1" applyFont="1" applyFill="1" applyAlignment="1">
      <alignment horizontal="left"/>
    </xf>
    <xf numFmtId="0" fontId="3" fillId="19" borderId="3" xfId="1" applyFont="1" applyFill="1" applyBorder="1" applyAlignment="1">
      <alignment horizontal="left"/>
    </xf>
    <xf numFmtId="0" fontId="14" fillId="3" borderId="0" xfId="1" applyFont="1" applyFill="1"/>
    <xf numFmtId="0" fontId="1" fillId="3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8" fillId="3" borderId="0" xfId="1" applyFont="1" applyFill="1" applyAlignment="1">
      <alignment horizontal="left"/>
    </xf>
    <xf numFmtId="0" fontId="8" fillId="3" borderId="3" xfId="1" applyFont="1" applyFill="1" applyBorder="1" applyAlignment="1">
      <alignment horizontal="left"/>
    </xf>
    <xf numFmtId="14" fontId="1" fillId="0" borderId="0" xfId="1" applyNumberFormat="1" applyBorder="1"/>
    <xf numFmtId="0" fontId="14" fillId="8" borderId="0" xfId="1" applyFont="1" applyFill="1"/>
    <xf numFmtId="0" fontId="1" fillId="8" borderId="0" xfId="1" applyFont="1" applyFill="1" applyAlignment="1">
      <alignment horizontal="center"/>
    </xf>
    <xf numFmtId="0" fontId="1" fillId="8" borderId="0" xfId="1" applyFont="1" applyFill="1" applyAlignment="1">
      <alignment horizontal="left"/>
    </xf>
    <xf numFmtId="0" fontId="1" fillId="8" borderId="3" xfId="1" applyFont="1" applyFill="1" applyBorder="1" applyAlignment="1">
      <alignment horizontal="left"/>
    </xf>
    <xf numFmtId="0" fontId="1" fillId="9" borderId="0" xfId="1" applyFont="1" applyFill="1" applyAlignment="1">
      <alignment horizontal="left"/>
    </xf>
    <xf numFmtId="0" fontId="1" fillId="8" borderId="5" xfId="1" applyFont="1" applyFill="1" applyBorder="1" applyAlignment="1">
      <alignment horizontal="left"/>
    </xf>
    <xf numFmtId="0" fontId="1" fillId="0" borderId="4" xfId="1" applyBorder="1"/>
    <xf numFmtId="0" fontId="1" fillId="8" borderId="4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Border="1"/>
    <xf numFmtId="0" fontId="14" fillId="0" borderId="0" xfId="1" applyFont="1" applyBorder="1"/>
    <xf numFmtId="0" fontId="1" fillId="0" borderId="0" xfId="1" applyBorder="1" applyAlignment="1">
      <alignment horizontal="center"/>
    </xf>
    <xf numFmtId="0" fontId="3" fillId="0" borderId="0" xfId="1" applyFont="1" applyBorder="1"/>
    <xf numFmtId="0" fontId="3" fillId="0" borderId="0" xfId="1" applyFont="1"/>
    <xf numFmtId="0" fontId="1" fillId="20" borderId="0" xfId="1" applyFont="1" applyFill="1"/>
    <xf numFmtId="0" fontId="14" fillId="3" borderId="0" xfId="1" applyFont="1" applyFill="1" applyAlignment="1">
      <alignment horizontal="left"/>
    </xf>
    <xf numFmtId="0" fontId="1" fillId="20" borderId="4" xfId="1" applyFont="1" applyFill="1" applyBorder="1" applyAlignment="1">
      <alignment horizontal="center"/>
    </xf>
    <xf numFmtId="0" fontId="1" fillId="0" borderId="0" xfId="1" applyAlignment="1">
      <alignment horizontal="left"/>
    </xf>
    <xf numFmtId="0" fontId="1" fillId="0" borderId="4" xfId="1" applyBorder="1" applyAlignment="1">
      <alignment horizontal="left"/>
    </xf>
    <xf numFmtId="0" fontId="14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5" fillId="2" borderId="1" xfId="0" applyFont="1" applyFill="1" applyBorder="1" applyAlignment="1"/>
    <xf numFmtId="0" fontId="11" fillId="2" borderId="1" xfId="0" applyFont="1" applyFill="1" applyBorder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25" borderId="0" xfId="0" applyFont="1" applyFill="1" applyAlignment="1"/>
    <xf numFmtId="0" fontId="0" fillId="9" borderId="0" xfId="0" applyFont="1" applyFill="1" applyAlignment="1"/>
    <xf numFmtId="0" fontId="8" fillId="3" borderId="0" xfId="0" applyFont="1" applyFill="1" applyAlignment="1"/>
    <xf numFmtId="0" fontId="0" fillId="22" borderId="6" xfId="0" applyFont="1" applyFill="1" applyBorder="1" applyAlignment="1"/>
    <xf numFmtId="0" fontId="0" fillId="26" borderId="0" xfId="0" applyFont="1" applyFill="1" applyAlignment="1"/>
    <xf numFmtId="0" fontId="0" fillId="0" borderId="0" xfId="0" applyAlignment="1"/>
    <xf numFmtId="0" fontId="0" fillId="27" borderId="0" xfId="0" applyFont="1" applyFill="1" applyAlignment="1"/>
    <xf numFmtId="0" fontId="0" fillId="19" borderId="0" xfId="0" applyFont="1" applyFill="1" applyAlignment="1"/>
    <xf numFmtId="0" fontId="0" fillId="3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3" fillId="22" borderId="6" xfId="0" applyFont="1" applyFill="1" applyBorder="1" applyAlignment="1"/>
    <xf numFmtId="0" fontId="3" fillId="9" borderId="0" xfId="0" applyFont="1" applyFill="1" applyAlignment="1"/>
    <xf numFmtId="0" fontId="3" fillId="26" borderId="0" xfId="0" applyFont="1" applyFill="1" applyAlignment="1"/>
    <xf numFmtId="0" fontId="3" fillId="0" borderId="0" xfId="0" applyFont="1" applyAlignment="1"/>
    <xf numFmtId="0" fontId="3" fillId="27" borderId="0" xfId="0" applyFont="1" applyFill="1" applyAlignment="1"/>
    <xf numFmtId="0" fontId="3" fillId="19" borderId="0" xfId="0" applyFont="1" applyFill="1" applyAlignment="1"/>
    <xf numFmtId="0" fontId="3" fillId="3" borderId="0" xfId="0" applyFont="1" applyFill="1" applyAlignment="1"/>
    <xf numFmtId="0" fontId="3" fillId="6" borderId="0" xfId="0" applyFont="1" applyFill="1" applyAlignment="1"/>
    <xf numFmtId="0" fontId="3" fillId="28" borderId="0" xfId="0" applyFont="1" applyFill="1" applyAlignment="1"/>
    <xf numFmtId="0" fontId="3" fillId="29" borderId="0" xfId="0" applyFont="1" applyFill="1" applyAlignment="1"/>
    <xf numFmtId="0" fontId="0" fillId="0" borderId="0" xfId="0" quotePrefix="1" applyAlignment="1">
      <alignment horizontal="center"/>
    </xf>
    <xf numFmtId="0" fontId="0" fillId="9" borderId="0" xfId="0" quotePrefix="1" applyFill="1" applyAlignment="1">
      <alignment horizontal="center"/>
    </xf>
    <xf numFmtId="0" fontId="0" fillId="81" borderId="0" xfId="0" applyFont="1" applyFill="1" applyBorder="1"/>
    <xf numFmtId="0" fontId="0" fillId="81" borderId="0" xfId="0" applyFont="1" applyFill="1" applyBorder="1" applyAlignment="1">
      <alignment horizontal="left"/>
    </xf>
    <xf numFmtId="0" fontId="0" fillId="81" borderId="0" xfId="0" applyFill="1" applyBorder="1" applyAlignment="1">
      <alignment horizontal="center"/>
    </xf>
    <xf numFmtId="0" fontId="0" fillId="36" borderId="0" xfId="0" quotePrefix="1" applyFill="1" applyAlignment="1">
      <alignment horizontal="center"/>
    </xf>
    <xf numFmtId="0" fontId="0" fillId="36" borderId="0" xfId="0" quotePrefix="1" applyFill="1" applyAlignment="1"/>
    <xf numFmtId="0" fontId="0" fillId="36" borderId="0" xfId="0" applyFill="1" applyBorder="1"/>
    <xf numFmtId="0" fontId="0" fillId="82" borderId="0" xfId="0" applyFont="1" applyFill="1" applyBorder="1"/>
    <xf numFmtId="0" fontId="0" fillId="82" borderId="0" xfId="0" applyFont="1" applyFill="1" applyBorder="1" applyAlignment="1">
      <alignment horizontal="left"/>
    </xf>
    <xf numFmtId="0" fontId="0" fillId="82" borderId="0" xfId="0" applyFill="1" applyBorder="1" applyAlignment="1">
      <alignment horizontal="center"/>
    </xf>
    <xf numFmtId="0" fontId="0" fillId="83" borderId="0" xfId="0" quotePrefix="1" applyFill="1" applyAlignment="1">
      <alignment horizontal="center"/>
    </xf>
    <xf numFmtId="0" fontId="0" fillId="83" borderId="0" xfId="0" quotePrefix="1" applyFill="1" applyAlignment="1"/>
    <xf numFmtId="0" fontId="0" fillId="83" borderId="0" xfId="0" applyFill="1" applyBorder="1"/>
    <xf numFmtId="0" fontId="0" fillId="84" borderId="0" xfId="0" applyFont="1" applyFill="1" applyBorder="1"/>
    <xf numFmtId="0" fontId="0" fillId="84" borderId="0" xfId="0" applyFont="1" applyFill="1" applyBorder="1" applyAlignment="1">
      <alignment horizontal="left"/>
    </xf>
    <xf numFmtId="0" fontId="0" fillId="84" borderId="0" xfId="0" applyFill="1" applyBorder="1" applyAlignment="1">
      <alignment horizontal="center"/>
    </xf>
    <xf numFmtId="0" fontId="0" fillId="62" borderId="0" xfId="0" quotePrefix="1" applyFill="1" applyAlignment="1">
      <alignment horizontal="center"/>
    </xf>
    <xf numFmtId="0" fontId="0" fillId="62" borderId="0" xfId="0" quotePrefix="1" applyFill="1" applyAlignment="1"/>
    <xf numFmtId="0" fontId="0" fillId="85" borderId="0" xfId="0" applyFont="1" applyFill="1" applyBorder="1"/>
    <xf numFmtId="0" fontId="0" fillId="62" borderId="0" xfId="0" applyFill="1" applyBorder="1"/>
    <xf numFmtId="0" fontId="0" fillId="85" borderId="0" xfId="0" applyFill="1" applyBorder="1" applyAlignment="1">
      <alignment horizontal="center"/>
    </xf>
    <xf numFmtId="0" fontId="0" fillId="86" borderId="0" xfId="0" applyFont="1" applyFill="1" applyBorder="1"/>
    <xf numFmtId="0" fontId="0" fillId="86" borderId="0" xfId="0" applyFont="1" applyFill="1" applyBorder="1" applyAlignment="1">
      <alignment horizontal="left"/>
    </xf>
    <xf numFmtId="0" fontId="0" fillId="86" borderId="0" xfId="0" applyFill="1" applyBorder="1" applyAlignment="1">
      <alignment horizontal="center"/>
    </xf>
    <xf numFmtId="0" fontId="0" fillId="87" borderId="0" xfId="0" quotePrefix="1" applyFill="1" applyAlignment="1">
      <alignment horizontal="center"/>
    </xf>
    <xf numFmtId="0" fontId="0" fillId="87" borderId="0" xfId="0" quotePrefix="1" applyFill="1" applyAlignment="1"/>
    <xf numFmtId="0" fontId="0" fillId="87" borderId="0" xfId="0" applyFill="1" applyBorder="1"/>
    <xf numFmtId="0" fontId="0" fillId="88" borderId="0" xfId="0" applyFont="1" applyFill="1" applyBorder="1"/>
    <xf numFmtId="0" fontId="0" fillId="88" borderId="0" xfId="0" applyFont="1" applyFill="1" applyBorder="1" applyAlignment="1">
      <alignment horizontal="left"/>
    </xf>
    <xf numFmtId="0" fontId="0" fillId="88" borderId="0" xfId="0" applyFill="1" applyBorder="1" applyAlignment="1">
      <alignment horizontal="center"/>
    </xf>
    <xf numFmtId="0" fontId="0" fillId="89" borderId="0" xfId="0" quotePrefix="1" applyFill="1" applyAlignment="1"/>
    <xf numFmtId="0" fontId="0" fillId="90" borderId="0" xfId="0" applyFont="1" applyFill="1" applyBorder="1"/>
    <xf numFmtId="0" fontId="0" fillId="90" borderId="0" xfId="0" applyFill="1" applyBorder="1" applyAlignment="1">
      <alignment horizontal="center"/>
    </xf>
    <xf numFmtId="0" fontId="0" fillId="89" borderId="0" xfId="0" applyFill="1" applyBorder="1"/>
    <xf numFmtId="0" fontId="0" fillId="91" borderId="0" xfId="0" applyFont="1" applyFill="1" applyBorder="1"/>
    <xf numFmtId="0" fontId="0" fillId="91" borderId="0" xfId="0" applyFont="1" applyFill="1" applyBorder="1" applyAlignment="1">
      <alignment horizontal="left"/>
    </xf>
    <xf numFmtId="0" fontId="0" fillId="91" borderId="0" xfId="0" applyFill="1" applyBorder="1" applyAlignment="1">
      <alignment horizontal="center"/>
    </xf>
    <xf numFmtId="0" fontId="0" fillId="92" borderId="0" xfId="0" quotePrefix="1" applyFill="1" applyAlignment="1">
      <alignment horizontal="center"/>
    </xf>
    <xf numFmtId="0" fontId="0" fillId="92" borderId="0" xfId="0" quotePrefix="1" applyFill="1" applyAlignment="1"/>
    <xf numFmtId="0" fontId="0" fillId="93" borderId="0" xfId="0" applyFont="1" applyFill="1" applyBorder="1"/>
    <xf numFmtId="0" fontId="0" fillId="93" borderId="0" xfId="0" applyFill="1" applyBorder="1" applyAlignment="1">
      <alignment horizontal="center"/>
    </xf>
    <xf numFmtId="0" fontId="0" fillId="92" borderId="0" xfId="0" applyFill="1" applyBorder="1"/>
    <xf numFmtId="0" fontId="0" fillId="94" borderId="0" xfId="0" applyFont="1" applyFill="1" applyBorder="1"/>
    <xf numFmtId="0" fontId="0" fillId="94" borderId="0" xfId="0" applyFont="1" applyFill="1" applyBorder="1" applyAlignment="1">
      <alignment horizontal="left"/>
    </xf>
    <xf numFmtId="0" fontId="0" fillId="94" borderId="0" xfId="0" applyFill="1" applyBorder="1" applyAlignment="1">
      <alignment horizontal="center"/>
    </xf>
    <xf numFmtId="0" fontId="0" fillId="95" borderId="0" xfId="0" quotePrefix="1" applyFill="1" applyAlignment="1">
      <alignment horizontal="center"/>
    </xf>
    <xf numFmtId="0" fontId="0" fillId="95" borderId="0" xfId="0" quotePrefix="1" applyFill="1" applyAlignment="1"/>
    <xf numFmtId="0" fontId="0" fillId="96" borderId="0" xfId="0" applyFont="1" applyFill="1" applyBorder="1"/>
    <xf numFmtId="0" fontId="0" fillId="96" borderId="0" xfId="0" applyFill="1" applyBorder="1" applyAlignment="1">
      <alignment horizontal="center"/>
    </xf>
    <xf numFmtId="0" fontId="0" fillId="95" borderId="0" xfId="0" applyFill="1" applyBorder="1"/>
    <xf numFmtId="0" fontId="0" fillId="97" borderId="0" xfId="0" applyFont="1" applyFill="1" applyBorder="1"/>
    <xf numFmtId="0" fontId="0" fillId="97" borderId="0" xfId="0" applyFont="1" applyFill="1" applyBorder="1" applyAlignment="1">
      <alignment horizontal="left"/>
    </xf>
    <xf numFmtId="0" fontId="0" fillId="97" borderId="0" xfId="0" applyFill="1" applyBorder="1" applyAlignment="1">
      <alignment horizontal="center"/>
    </xf>
    <xf numFmtId="0" fontId="0" fillId="98" borderId="0" xfId="0" quotePrefix="1" applyFill="1" applyAlignment="1">
      <alignment horizontal="center"/>
    </xf>
    <xf numFmtId="0" fontId="0" fillId="98" borderId="0" xfId="0" quotePrefix="1" applyFill="1" applyAlignment="1"/>
    <xf numFmtId="0" fontId="0" fillId="99" borderId="0" xfId="0" applyFont="1" applyFill="1" applyBorder="1"/>
    <xf numFmtId="0" fontId="0" fillId="99" borderId="0" xfId="0" applyFill="1" applyBorder="1" applyAlignment="1">
      <alignment horizontal="center"/>
    </xf>
    <xf numFmtId="0" fontId="0" fillId="98" borderId="0" xfId="0" applyFill="1" applyBorder="1"/>
    <xf numFmtId="0" fontId="0" fillId="100" borderId="0" xfId="0" applyFont="1" applyFill="1" applyBorder="1"/>
    <xf numFmtId="0" fontId="0" fillId="100" borderId="0" xfId="0" applyFont="1" applyFill="1" applyBorder="1" applyAlignment="1">
      <alignment horizontal="left"/>
    </xf>
    <xf numFmtId="0" fontId="0" fillId="100" borderId="0" xfId="0" applyFill="1" applyBorder="1" applyAlignment="1">
      <alignment horizontal="center"/>
    </xf>
    <xf numFmtId="0" fontId="0" fillId="32" borderId="0" xfId="0" quotePrefix="1" applyFill="1" applyAlignment="1">
      <alignment horizontal="center"/>
    </xf>
    <xf numFmtId="0" fontId="0" fillId="32" borderId="0" xfId="0" quotePrefix="1" applyFill="1" applyAlignment="1"/>
    <xf numFmtId="0" fontId="0" fillId="101" borderId="0" xfId="0" applyFont="1" applyFill="1" applyBorder="1"/>
    <xf numFmtId="0" fontId="0" fillId="101" borderId="0" xfId="0" applyFill="1" applyBorder="1" applyAlignment="1">
      <alignment horizontal="center"/>
    </xf>
    <xf numFmtId="0" fontId="0" fillId="32" borderId="0" xfId="0" applyFill="1" applyBorder="1"/>
    <xf numFmtId="0" fontId="0" fillId="102" borderId="0" xfId="0" applyFont="1" applyFill="1" applyBorder="1"/>
    <xf numFmtId="0" fontId="0" fillId="102" borderId="0" xfId="0" applyFont="1" applyFill="1" applyBorder="1" applyAlignment="1">
      <alignment horizontal="left"/>
    </xf>
    <xf numFmtId="0" fontId="0" fillId="102" borderId="0" xfId="0" applyFill="1" applyBorder="1" applyAlignment="1">
      <alignment horizontal="center"/>
    </xf>
    <xf numFmtId="0" fontId="0" fillId="103" borderId="0" xfId="0" quotePrefix="1" applyFill="1" applyAlignment="1">
      <alignment horizontal="center"/>
    </xf>
    <xf numFmtId="0" fontId="0" fillId="103" borderId="0" xfId="0" quotePrefix="1" applyFill="1" applyAlignment="1"/>
    <xf numFmtId="0" fontId="0" fillId="103" borderId="0" xfId="0" applyFill="1" applyBorder="1"/>
    <xf numFmtId="0" fontId="0" fillId="104" borderId="0" xfId="0" applyFill="1" applyBorder="1" applyAlignment="1">
      <alignment horizontal="center"/>
    </xf>
    <xf numFmtId="0" fontId="0" fillId="105" borderId="0" xfId="0" applyFont="1" applyFill="1" applyBorder="1"/>
    <xf numFmtId="0" fontId="0" fillId="105" borderId="0" xfId="0" applyFill="1" applyBorder="1" applyAlignment="1">
      <alignment horizontal="center"/>
    </xf>
    <xf numFmtId="0" fontId="0" fillId="106" borderId="0" xfId="0" applyFill="1" applyBorder="1" applyAlignment="1">
      <alignment horizontal="center"/>
    </xf>
    <xf numFmtId="0" fontId="0" fillId="89" borderId="0" xfId="0" quotePrefix="1" applyFill="1" applyAlignment="1">
      <alignment horizontal="center"/>
    </xf>
    <xf numFmtId="0" fontId="0" fillId="104" borderId="0" xfId="0" applyFont="1" applyFill="1" applyBorder="1"/>
    <xf numFmtId="0" fontId="0" fillId="107" borderId="0" xfId="0" applyFont="1" applyFill="1" applyBorder="1"/>
    <xf numFmtId="0" fontId="0" fillId="107" borderId="0" xfId="0" applyFont="1" applyFill="1" applyBorder="1" applyAlignment="1">
      <alignment horizontal="left"/>
    </xf>
    <xf numFmtId="0" fontId="0" fillId="107" borderId="0" xfId="0" applyFill="1" applyBorder="1" applyAlignment="1">
      <alignment horizontal="center"/>
    </xf>
    <xf numFmtId="0" fontId="0" fillId="108" borderId="0" xfId="0" quotePrefix="1" applyFill="1" applyAlignment="1">
      <alignment horizontal="center"/>
    </xf>
    <xf numFmtId="0" fontId="0" fillId="109" borderId="0" xfId="0" applyFont="1" applyFill="1" applyBorder="1"/>
    <xf numFmtId="0" fontId="0" fillId="109" borderId="0" xfId="0" applyFill="1" applyBorder="1" applyAlignment="1">
      <alignment horizontal="center"/>
    </xf>
    <xf numFmtId="0" fontId="0" fillId="108" borderId="0" xfId="0" applyFill="1" applyBorder="1"/>
    <xf numFmtId="0" fontId="0" fillId="9" borderId="0" xfId="0" applyFont="1" applyFill="1" applyBorder="1"/>
    <xf numFmtId="0" fontId="0" fillId="9" borderId="0" xfId="0" applyFill="1" applyBorder="1" applyAlignment="1">
      <alignment horizontal="center"/>
    </xf>
    <xf numFmtId="0" fontId="0" fillId="30" borderId="0" xfId="0" quotePrefix="1" applyFill="1" applyAlignment="1">
      <alignment horizontal="center"/>
    </xf>
    <xf numFmtId="0" fontId="0" fillId="30" borderId="0" xfId="0" quotePrefix="1" applyFill="1" applyAlignment="1"/>
    <xf numFmtId="0" fontId="0" fillId="110" borderId="0" xfId="0" applyFont="1" applyFill="1" applyBorder="1"/>
    <xf numFmtId="0" fontId="0" fillId="30" borderId="0" xfId="0" applyFill="1" applyBorder="1"/>
    <xf numFmtId="0" fontId="0" fillId="110" borderId="0" xfId="0" applyFont="1" applyFill="1" applyBorder="1" applyAlignment="1">
      <alignment horizontal="left"/>
    </xf>
    <xf numFmtId="0" fontId="0" fillId="110" borderId="0" xfId="0" applyFill="1" applyBorder="1" applyAlignment="1">
      <alignment horizontal="center"/>
    </xf>
    <xf numFmtId="0" fontId="0" fillId="111" borderId="0" xfId="0" applyFont="1" applyFill="1" applyBorder="1"/>
    <xf numFmtId="0" fontId="0" fillId="111" borderId="0" xfId="0" applyFont="1" applyFill="1" applyBorder="1" applyAlignment="1">
      <alignment horizontal="left"/>
    </xf>
    <xf numFmtId="0" fontId="0" fillId="111" borderId="0" xfId="0" applyFill="1" applyBorder="1" applyAlignment="1">
      <alignment horizontal="center"/>
    </xf>
    <xf numFmtId="0" fontId="0" fillId="112" borderId="0" xfId="0" quotePrefix="1" applyFill="1" applyAlignment="1">
      <alignment horizontal="center"/>
    </xf>
    <xf numFmtId="0" fontId="0" fillId="112" borderId="0" xfId="0" quotePrefix="1" applyFill="1" applyAlignment="1"/>
    <xf numFmtId="0" fontId="0" fillId="113" borderId="0" xfId="0" applyFont="1" applyFill="1" applyBorder="1"/>
    <xf numFmtId="0" fontId="0" fillId="113" borderId="0" xfId="0" applyFill="1" applyBorder="1" applyAlignment="1">
      <alignment horizontal="center"/>
    </xf>
    <xf numFmtId="0" fontId="0" fillId="112" borderId="0" xfId="0" applyFill="1" applyBorder="1"/>
    <xf numFmtId="0" fontId="0" fillId="114" borderId="0" xfId="0" applyFont="1" applyFill="1" applyBorder="1"/>
    <xf numFmtId="0" fontId="0" fillId="114" borderId="0" xfId="0" applyFill="1" applyBorder="1" applyAlignment="1">
      <alignment horizontal="center"/>
    </xf>
    <xf numFmtId="0" fontId="0" fillId="115" borderId="0" xfId="0" quotePrefix="1" applyFill="1" applyAlignment="1">
      <alignment horizontal="center"/>
    </xf>
    <xf numFmtId="0" fontId="0" fillId="115" borderId="0" xfId="0" quotePrefix="1" applyFill="1" applyAlignment="1"/>
    <xf numFmtId="0" fontId="0" fillId="116" borderId="0" xfId="0" applyFont="1" applyFill="1" applyBorder="1"/>
    <xf numFmtId="0" fontId="0" fillId="115" borderId="0" xfId="0" applyFill="1" applyBorder="1"/>
    <xf numFmtId="0" fontId="0" fillId="117" borderId="0" xfId="0" applyFont="1" applyFill="1" applyBorder="1"/>
    <xf numFmtId="0" fontId="0" fillId="117" borderId="0" xfId="0" applyFill="1" applyBorder="1" applyAlignment="1">
      <alignment horizontal="center"/>
    </xf>
    <xf numFmtId="0" fontId="0" fillId="118" borderId="0" xfId="0" quotePrefix="1" applyFill="1" applyAlignment="1">
      <alignment horizontal="center"/>
    </xf>
    <xf numFmtId="0" fontId="0" fillId="118" borderId="0" xfId="0" quotePrefix="1" applyFill="1" applyAlignment="1"/>
    <xf numFmtId="0" fontId="0" fillId="119" borderId="0" xfId="0" applyFont="1" applyFill="1" applyBorder="1"/>
    <xf numFmtId="0" fontId="0" fillId="118" borderId="0" xfId="0" applyFill="1" applyBorder="1"/>
    <xf numFmtId="0" fontId="0" fillId="120" borderId="0" xfId="0" applyFont="1" applyFill="1" applyBorder="1"/>
    <xf numFmtId="0" fontId="0" fillId="120" borderId="0" xfId="0" applyFont="1" applyFill="1" applyBorder="1" applyAlignment="1">
      <alignment horizontal="left"/>
    </xf>
    <xf numFmtId="0" fontId="0" fillId="120" borderId="0" xfId="0" applyFill="1" applyBorder="1" applyAlignment="1">
      <alignment horizontal="center"/>
    </xf>
    <xf numFmtId="0" fontId="0" fillId="121" borderId="0" xfId="0" quotePrefix="1" applyFill="1" applyAlignment="1">
      <alignment horizontal="center"/>
    </xf>
    <xf numFmtId="0" fontId="0" fillId="121" borderId="0" xfId="0" quotePrefix="1" applyFill="1" applyAlignment="1"/>
    <xf numFmtId="0" fontId="0" fillId="122" borderId="0" xfId="0" applyFont="1" applyFill="1" applyBorder="1"/>
    <xf numFmtId="0" fontId="0" fillId="122" borderId="0" xfId="0" applyFill="1" applyBorder="1" applyAlignment="1">
      <alignment horizontal="center"/>
    </xf>
    <xf numFmtId="0" fontId="0" fillId="121" borderId="0" xfId="0" applyFill="1" applyBorder="1"/>
    <xf numFmtId="0" fontId="0" fillId="123" borderId="0" xfId="0" applyFont="1" applyFill="1" applyBorder="1"/>
    <xf numFmtId="0" fontId="0" fillId="123" borderId="0" xfId="0" applyFill="1" applyBorder="1" applyAlignment="1">
      <alignment horizontal="center"/>
    </xf>
    <xf numFmtId="0" fontId="0" fillId="124" borderId="0" xfId="0" quotePrefix="1" applyFill="1" applyAlignment="1">
      <alignment horizontal="center"/>
    </xf>
    <xf numFmtId="0" fontId="0" fillId="124" borderId="0" xfId="0" quotePrefix="1" applyFill="1" applyAlignment="1"/>
    <xf numFmtId="0" fontId="0" fillId="125" borderId="0" xfId="0" applyFont="1" applyFill="1" applyBorder="1"/>
    <xf numFmtId="0" fontId="0" fillId="124" borderId="0" xfId="0" applyFill="1" applyBorder="1"/>
    <xf numFmtId="0" fontId="0" fillId="126" borderId="0" xfId="0" applyFont="1" applyFill="1" applyBorder="1"/>
    <xf numFmtId="0" fontId="0" fillId="126" borderId="0" xfId="0" applyFont="1" applyFill="1" applyBorder="1" applyAlignment="1">
      <alignment horizontal="left"/>
    </xf>
    <xf numFmtId="0" fontId="0" fillId="126" borderId="0" xfId="0" applyFill="1" applyBorder="1" applyAlignment="1">
      <alignment horizontal="center"/>
    </xf>
    <xf numFmtId="0" fontId="0" fillId="127" borderId="0" xfId="0" quotePrefix="1" applyFill="1" applyAlignment="1">
      <alignment horizontal="center"/>
    </xf>
    <xf numFmtId="0" fontId="0" fillId="127" borderId="0" xfId="0" quotePrefix="1" applyFill="1" applyAlignment="1"/>
    <xf numFmtId="0" fontId="0" fillId="128" borderId="0" xfId="0" applyFont="1" applyFill="1" applyBorder="1"/>
    <xf numFmtId="0" fontId="0" fillId="128" borderId="0" xfId="0" applyFill="1" applyBorder="1" applyAlignment="1">
      <alignment horizontal="center"/>
    </xf>
    <xf numFmtId="0" fontId="0" fillId="127" borderId="0" xfId="0" applyFill="1" applyBorder="1"/>
    <xf numFmtId="0" fontId="0" fillId="129" borderId="0" xfId="0" applyFont="1" applyFill="1" applyBorder="1"/>
    <xf numFmtId="0" fontId="0" fillId="129" borderId="0" xfId="0" applyFill="1" applyBorder="1" applyAlignment="1">
      <alignment horizontal="center"/>
    </xf>
    <xf numFmtId="0" fontId="0" fillId="130" borderId="0" xfId="0" quotePrefix="1" applyFill="1" applyAlignment="1">
      <alignment horizontal="center"/>
    </xf>
    <xf numFmtId="0" fontId="0" fillId="130" borderId="0" xfId="0" quotePrefix="1" applyFill="1" applyAlignment="1"/>
    <xf numFmtId="0" fontId="0" fillId="131" borderId="0" xfId="0" applyFont="1" applyFill="1" applyBorder="1"/>
    <xf numFmtId="0" fontId="0" fillId="130" borderId="0" xfId="0" applyFill="1" applyBorder="1"/>
    <xf numFmtId="0" fontId="0" fillId="132" borderId="0" xfId="0" applyFont="1" applyFill="1" applyBorder="1"/>
    <xf numFmtId="0" fontId="0" fillId="132" borderId="0" xfId="0" applyFont="1" applyFill="1" applyBorder="1" applyAlignment="1">
      <alignment horizontal="left"/>
    </xf>
    <xf numFmtId="0" fontId="0" fillId="132" borderId="0" xfId="0" applyFill="1" applyBorder="1" applyAlignment="1">
      <alignment horizontal="center"/>
    </xf>
    <xf numFmtId="0" fontId="0" fillId="34" borderId="0" xfId="0" quotePrefix="1" applyFill="1" applyAlignment="1">
      <alignment horizontal="center"/>
    </xf>
    <xf numFmtId="0" fontId="0" fillId="34" borderId="0" xfId="0" quotePrefix="1" applyFill="1" applyAlignment="1"/>
    <xf numFmtId="0" fontId="0" fillId="34" borderId="0" xfId="0" applyFill="1" applyBorder="1"/>
    <xf numFmtId="0" fontId="0" fillId="133" borderId="0" xfId="0" applyFill="1" applyBorder="1" applyAlignment="1">
      <alignment horizontal="center"/>
    </xf>
    <xf numFmtId="0" fontId="0" fillId="134" borderId="0" xfId="0" applyFont="1" applyFill="1" applyBorder="1"/>
    <xf numFmtId="0" fontId="0" fillId="134" borderId="0" xfId="0" applyFont="1" applyFill="1" applyBorder="1" applyAlignment="1">
      <alignment horizontal="left"/>
    </xf>
    <xf numFmtId="0" fontId="0" fillId="134" borderId="0" xfId="0" applyFill="1" applyBorder="1" applyAlignment="1">
      <alignment horizontal="center"/>
    </xf>
    <xf numFmtId="0" fontId="0" fillId="135" borderId="0" xfId="0" quotePrefix="1" applyFill="1" applyAlignment="1">
      <alignment horizontal="center"/>
    </xf>
    <xf numFmtId="0" fontId="0" fillId="136" borderId="0" xfId="0" applyFont="1" applyFill="1" applyBorder="1"/>
    <xf numFmtId="0" fontId="0" fillId="136" borderId="0" xfId="0" applyFill="1" applyBorder="1" applyAlignment="1">
      <alignment horizontal="center"/>
    </xf>
    <xf numFmtId="0" fontId="0" fillId="135" borderId="0" xfId="0" applyFill="1" applyBorder="1"/>
    <xf numFmtId="0" fontId="0" fillId="116" borderId="0" xfId="0" applyFont="1" applyFill="1" applyBorder="1" applyAlignment="1">
      <alignment horizontal="left"/>
    </xf>
    <xf numFmtId="0" fontId="0" fillId="116" borderId="0" xfId="0" applyFill="1" applyBorder="1" applyAlignment="1">
      <alignment horizontal="center"/>
    </xf>
    <xf numFmtId="0" fontId="0" fillId="137" borderId="0" xfId="0" applyFont="1" applyFill="1" applyBorder="1"/>
    <xf numFmtId="0" fontId="0" fillId="137" borderId="0" xfId="0" applyFont="1" applyFill="1" applyBorder="1" applyAlignment="1">
      <alignment horizontal="left"/>
    </xf>
    <xf numFmtId="0" fontId="0" fillId="137" borderId="0" xfId="0" applyFill="1" applyBorder="1" applyAlignment="1">
      <alignment horizontal="center"/>
    </xf>
    <xf numFmtId="0" fontId="0" fillId="138" borderId="0" xfId="0" quotePrefix="1" applyFill="1" applyAlignment="1">
      <alignment horizontal="center"/>
    </xf>
    <xf numFmtId="0" fontId="0" fillId="138" borderId="0" xfId="0" quotePrefix="1" applyFill="1" applyAlignment="1"/>
    <xf numFmtId="0" fontId="0" fillId="138" borderId="0" xfId="0" applyFill="1" applyBorder="1"/>
    <xf numFmtId="0" fontId="0" fillId="139" borderId="0" xfId="0" applyFill="1" applyBorder="1" applyAlignment="1">
      <alignment horizontal="center"/>
    </xf>
    <xf numFmtId="0" fontId="0" fillId="119" borderId="0" xfId="0" applyFont="1" applyFill="1" applyBorder="1" applyAlignment="1">
      <alignment horizontal="left"/>
    </xf>
    <xf numFmtId="0" fontId="0" fillId="119" borderId="0" xfId="0" applyFill="1" applyBorder="1" applyAlignment="1">
      <alignment horizontal="center"/>
    </xf>
    <xf numFmtId="0" fontId="0" fillId="98" borderId="0" xfId="0" applyFont="1" applyFill="1"/>
    <xf numFmtId="0" fontId="0" fillId="98" borderId="0" xfId="0" applyFont="1" applyFill="1" applyAlignment="1">
      <alignment horizontal="left"/>
    </xf>
    <xf numFmtId="0" fontId="0" fillId="98" borderId="0" xfId="0" applyFill="1" applyAlignment="1">
      <alignment horizontal="center"/>
    </xf>
    <xf numFmtId="0" fontId="0" fillId="98" borderId="0" xfId="0" applyFill="1"/>
    <xf numFmtId="0" fontId="0" fillId="124" borderId="0" xfId="0" applyFont="1" applyFill="1"/>
    <xf numFmtId="0" fontId="0" fillId="124" borderId="0" xfId="0" applyFont="1" applyFill="1" applyAlignment="1">
      <alignment horizontal="left"/>
    </xf>
    <xf numFmtId="0" fontId="0" fillId="124" borderId="0" xfId="0" applyFill="1" applyAlignment="1">
      <alignment horizontal="center"/>
    </xf>
    <xf numFmtId="0" fontId="0" fillId="124" borderId="0" xfId="0" applyFill="1"/>
    <xf numFmtId="0" fontId="0" fillId="125" borderId="0" xfId="0" applyFill="1" applyBorder="1" applyAlignment="1">
      <alignment horizontal="center"/>
    </xf>
    <xf numFmtId="0" fontId="0" fillId="62" borderId="0" xfId="0" applyFont="1" applyFill="1"/>
    <xf numFmtId="0" fontId="0" fillId="62" borderId="0" xfId="0" applyFill="1" applyAlignment="1">
      <alignment horizontal="center"/>
    </xf>
    <xf numFmtId="0" fontId="0" fillId="140" borderId="0" xfId="0" applyFont="1" applyFill="1"/>
    <xf numFmtId="0" fontId="0" fillId="140" borderId="0" xfId="0" applyFill="1" applyAlignment="1">
      <alignment horizontal="center"/>
    </xf>
    <xf numFmtId="0" fontId="0" fillId="62" borderId="0" xfId="0" applyFill="1"/>
    <xf numFmtId="0" fontId="0" fillId="89" borderId="0" xfId="0" applyFont="1" applyFill="1"/>
    <xf numFmtId="0" fontId="0" fillId="89" borderId="0" xfId="0" applyFont="1" applyFill="1" applyAlignment="1">
      <alignment horizontal="left"/>
    </xf>
    <xf numFmtId="0" fontId="0" fillId="89" borderId="0" xfId="0" applyFill="1" applyAlignment="1">
      <alignment horizontal="center"/>
    </xf>
    <xf numFmtId="0" fontId="0" fillId="141" borderId="0" xfId="0" applyFont="1" applyFill="1"/>
    <xf numFmtId="0" fontId="0" fillId="141" borderId="0" xfId="0" applyFill="1" applyAlignment="1">
      <alignment horizontal="center"/>
    </xf>
    <xf numFmtId="0" fontId="0" fillId="89" borderId="0" xfId="0" applyFill="1"/>
    <xf numFmtId="0" fontId="0" fillId="121" borderId="0" xfId="0" applyFont="1" applyFill="1"/>
    <xf numFmtId="0" fontId="0" fillId="121" borderId="0" xfId="0" applyFont="1" applyFill="1" applyAlignment="1">
      <alignment horizontal="left"/>
    </xf>
    <xf numFmtId="0" fontId="0" fillId="121" borderId="0" xfId="0" applyFill="1" applyAlignment="1">
      <alignment horizontal="center"/>
    </xf>
    <xf numFmtId="0" fontId="0" fillId="142" borderId="0" xfId="0" applyFont="1" applyFill="1"/>
    <xf numFmtId="0" fontId="0" fillId="142" borderId="0" xfId="0" applyFill="1" applyAlignment="1">
      <alignment horizontal="center"/>
    </xf>
    <xf numFmtId="0" fontId="0" fillId="121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143" borderId="0" xfId="0" applyFont="1" applyFill="1"/>
    <xf numFmtId="0" fontId="0" fillId="83" borderId="0" xfId="0" applyFont="1" applyFill="1" applyAlignment="1">
      <alignment horizontal="left"/>
    </xf>
    <xf numFmtId="0" fontId="0" fillId="143" borderId="0" xfId="0" applyFill="1" applyAlignment="1">
      <alignment horizontal="center"/>
    </xf>
    <xf numFmtId="0" fontId="0" fillId="83" borderId="0" xfId="0" applyFont="1" applyFill="1"/>
    <xf numFmtId="0" fontId="0" fillId="83" borderId="0" xfId="0" applyFill="1"/>
    <xf numFmtId="0" fontId="0" fillId="83" borderId="0" xfId="0" applyFill="1" applyAlignment="1">
      <alignment horizontal="center"/>
    </xf>
    <xf numFmtId="0" fontId="0" fillId="83" borderId="0" xfId="0" applyFill="1" applyBorder="1" applyAlignment="1">
      <alignment horizontal="center"/>
    </xf>
    <xf numFmtId="0" fontId="0" fillId="89" borderId="0" xfId="0" applyFill="1" applyBorder="1" applyAlignment="1">
      <alignment horizontal="center"/>
    </xf>
    <xf numFmtId="0" fontId="0" fillId="32" borderId="0" xfId="0" applyFont="1" applyFill="1"/>
    <xf numFmtId="0" fontId="0" fillId="32" borderId="0" xfId="0" applyFill="1" applyAlignment="1">
      <alignment horizontal="center"/>
    </xf>
    <xf numFmtId="0" fontId="0" fillId="32" borderId="0" xfId="0" applyFill="1"/>
    <xf numFmtId="0" fontId="0" fillId="32" borderId="0" xfId="0" applyFill="1" applyBorder="1" applyAlignment="1">
      <alignment horizontal="center"/>
    </xf>
    <xf numFmtId="0" fontId="0" fillId="0" borderId="0" xfId="0" quotePrefix="1"/>
    <xf numFmtId="0" fontId="16" fillId="2" borderId="0" xfId="0" applyFont="1" applyFill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14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CD5B5"/>
      <rgbColor rgb="FFC6D9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C3D69B"/>
      <rgbColor rgb="FFFFFF99"/>
      <rgbColor rgb="FFB9CDE5"/>
      <rgbColor rgb="FFE6B9B8"/>
      <rgbColor rgb="FFCC99FF"/>
      <rgbColor rgb="FFFAC090"/>
      <rgbColor rgb="FF3366FF"/>
      <rgbColor rgb="FF00B0F0"/>
      <rgbColor rgb="FF92D050"/>
      <rgbColor rgb="FFFFCC00"/>
      <rgbColor rgb="FFFFC000"/>
      <rgbColor rgb="FFFF6600"/>
      <rgbColor rgb="FF666699"/>
      <rgbColor rgb="FFC4BD97"/>
      <rgbColor rgb="FF003366"/>
      <rgbColor rgb="FF339966"/>
      <rgbColor rgb="FF003300"/>
      <rgbColor rgb="FF1A1A1A"/>
      <rgbColor rgb="FFDC2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1</xdr:row>
          <xdr:rowOff>158750</xdr:rowOff>
        </xdr:from>
        <xdr:to>
          <xdr:col>5</xdr:col>
          <xdr:colOff>44450</xdr:colOff>
          <xdr:row>3</xdr:row>
          <xdr:rowOff>19050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628650</xdr:colOff>
          <xdr:row>492</xdr:row>
          <xdr:rowOff>0</xdr:rowOff>
        </xdr:from>
        <xdr:to>
          <xdr:col>5</xdr:col>
          <xdr:colOff>44450</xdr:colOff>
          <xdr:row>493</xdr:row>
          <xdr:rowOff>25400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INKO%20,%20Wind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s"/>
      <sheetName val="00 Slip Joint (AHU &amp; Cold Room)"/>
      <sheetName val="01 Slip Joint (Clean Room)"/>
      <sheetName val="02 Standard AHU"/>
      <sheetName val="03 Slip Joint (Rockwool)"/>
      <sheetName val="04 Fire Joint (Rockwool)"/>
      <sheetName val="05 Non-Progressive (Rockwool)"/>
      <sheetName val="06 Foam Slab"/>
      <sheetName val="07 Single door (Flat type)"/>
      <sheetName val="08 Double Door (Flat type) UnSe"/>
      <sheetName val="09 Double Door (Flat type) Seq"/>
      <sheetName val="10 Single Sliding Door"/>
      <sheetName val="11 Swing Door (Cold)"/>
      <sheetName val="12 Sliding Door (Cold)"/>
      <sheetName val="13 Window"/>
      <sheetName val="14 Sinko AB"/>
      <sheetName val="Sheet1"/>
    </sheetNames>
    <sheetDataSet>
      <sheetData sheetId="0">
        <row r="2">
          <cell r="A2" t="str">
            <v>AL-U CAP 40X42X40 mm(NA.1)</v>
          </cell>
          <cell r="B2" t="str">
            <v>SP01001</v>
          </cell>
          <cell r="C2" t="str">
            <v>pcs</v>
          </cell>
        </row>
        <row r="3">
          <cell r="A3" t="str">
            <v>AL-U CAP 40X42X40 mm(MF)</v>
          </cell>
          <cell r="B3" t="str">
            <v>SP01002</v>
          </cell>
          <cell r="C3" t="str">
            <v>pcs</v>
          </cell>
        </row>
        <row r="4">
          <cell r="A4" t="str">
            <v>AL-U CAP 40X42X40 mm(OW)</v>
          </cell>
          <cell r="B4" t="str">
            <v>SP01003</v>
          </cell>
          <cell r="C4" t="str">
            <v>pcs</v>
          </cell>
        </row>
        <row r="5">
          <cell r="A5" t="str">
            <v>AL-U CAP 40X42X40 mm(AP)</v>
          </cell>
          <cell r="B5" t="str">
            <v>SP01004</v>
          </cell>
          <cell r="C5" t="str">
            <v>pcs</v>
          </cell>
        </row>
        <row r="6">
          <cell r="A6" t="str">
            <v>AL-U CAP 25X42X25(NA.1)</v>
          </cell>
          <cell r="B6" t="str">
            <v>SP01005</v>
          </cell>
          <cell r="C6" t="str">
            <v>pcs</v>
          </cell>
        </row>
        <row r="7">
          <cell r="A7" t="str">
            <v>AL-U CAP 25X42X25(MF)</v>
          </cell>
          <cell r="B7" t="str">
            <v>SP01006</v>
          </cell>
          <cell r="C7" t="str">
            <v>pcs</v>
          </cell>
        </row>
        <row r="8">
          <cell r="A8" t="str">
            <v>AL-U CAP 25X42X25(OW)</v>
          </cell>
          <cell r="B8" t="str">
            <v>SP01007</v>
          </cell>
          <cell r="C8" t="str">
            <v>pcs</v>
          </cell>
        </row>
        <row r="9">
          <cell r="A9" t="str">
            <v>AL-U CAP 25X42X25(AP)</v>
          </cell>
          <cell r="B9" t="str">
            <v>SP01008</v>
          </cell>
          <cell r="C9" t="str">
            <v>pcs</v>
          </cell>
        </row>
        <row r="10">
          <cell r="A10" t="str">
            <v>AL ANGLE 40X40X2(NA.1)</v>
          </cell>
          <cell r="B10" t="str">
            <v>SP01009</v>
          </cell>
          <cell r="C10" t="str">
            <v>pcs</v>
          </cell>
        </row>
        <row r="11">
          <cell r="A11" t="str">
            <v>AL ANGLE 40X40X2(MF)</v>
          </cell>
          <cell r="B11" t="str">
            <v>SP01010</v>
          </cell>
          <cell r="C11" t="str">
            <v>pcs</v>
          </cell>
        </row>
        <row r="12">
          <cell r="A12" t="str">
            <v>AL ANGLE 40X40X2(OW)</v>
          </cell>
          <cell r="B12" t="str">
            <v>SP01011</v>
          </cell>
          <cell r="C12" t="str">
            <v>pcs</v>
          </cell>
        </row>
        <row r="13">
          <cell r="A13" t="str">
            <v>AL ANGLE 40X40X2 (AP)</v>
          </cell>
          <cell r="B13" t="str">
            <v>SP01012</v>
          </cell>
          <cell r="C13" t="str">
            <v>pcs</v>
          </cell>
        </row>
        <row r="14">
          <cell r="A14" t="str">
            <v>AL ANGLE 40X80X2(MF)</v>
          </cell>
          <cell r="B14" t="str">
            <v>SP01014</v>
          </cell>
          <cell r="C14" t="str">
            <v>pcs</v>
          </cell>
        </row>
        <row r="15">
          <cell r="A15" t="str">
            <v>AL ANGLE 40X80X2(OW)</v>
          </cell>
          <cell r="B15" t="str">
            <v>SP01015</v>
          </cell>
          <cell r="C15" t="str">
            <v>pcs</v>
          </cell>
        </row>
        <row r="16">
          <cell r="A16" t="str">
            <v>AL ANGLE 40X80X2(AP)</v>
          </cell>
          <cell r="B16" t="str">
            <v>SP01016</v>
          </cell>
          <cell r="C16" t="str">
            <v>pcs</v>
          </cell>
        </row>
        <row r="17">
          <cell r="A17" t="str">
            <v>AL DIE 0202 เสาข้างสวิง(NA.1)</v>
          </cell>
          <cell r="B17" t="str">
            <v>SP01017</v>
          </cell>
          <cell r="C17" t="str">
            <v>pcs</v>
          </cell>
        </row>
        <row r="18">
          <cell r="A18" t="str">
            <v>AL DIE 0202 เสาข้างสวิง(MF)</v>
          </cell>
          <cell r="B18" t="str">
            <v>SP01018</v>
          </cell>
          <cell r="C18" t="str">
            <v>pcs</v>
          </cell>
        </row>
        <row r="19">
          <cell r="A19" t="str">
            <v>AL DIE 0202 เสาข้างสวิง(OW)</v>
          </cell>
          <cell r="B19" t="str">
            <v>SP01019</v>
          </cell>
          <cell r="C19" t="str">
            <v>pcs</v>
          </cell>
        </row>
        <row r="20">
          <cell r="A20" t="str">
            <v>AL DIE 0202 เสาข้างสวิง(AP)</v>
          </cell>
          <cell r="B20" t="str">
            <v>SP01020</v>
          </cell>
          <cell r="C20" t="str">
            <v>pcs</v>
          </cell>
        </row>
        <row r="21">
          <cell r="A21" t="str">
            <v>AL DIE 0203 เสาล่างสวิง(NA.1)</v>
          </cell>
          <cell r="B21" t="str">
            <v>SP01021</v>
          </cell>
          <cell r="C21" t="str">
            <v>pcs</v>
          </cell>
        </row>
        <row r="22">
          <cell r="A22" t="str">
            <v>AL DIE 0203 เสาล่างสวิง(MF)</v>
          </cell>
          <cell r="B22" t="str">
            <v>SP01022</v>
          </cell>
          <cell r="C22" t="str">
            <v>pcs</v>
          </cell>
        </row>
        <row r="23">
          <cell r="A23" t="str">
            <v>AL DIE 0203 เสาล่างสวิง(OW)</v>
          </cell>
          <cell r="B23" t="str">
            <v>SP01023</v>
          </cell>
          <cell r="C23" t="str">
            <v>pcs</v>
          </cell>
        </row>
        <row r="24">
          <cell r="A24" t="str">
            <v>AL DIE 0203 เสาล่างสวิง(AP)</v>
          </cell>
          <cell r="B24" t="str">
            <v>SP01024</v>
          </cell>
          <cell r="C24" t="str">
            <v>pcs</v>
          </cell>
        </row>
        <row r="25">
          <cell r="A25" t="str">
            <v>AL DIE 0201 เสาบนสวิง(NA.1)</v>
          </cell>
          <cell r="B25" t="str">
            <v>SP01025</v>
          </cell>
          <cell r="C25" t="str">
            <v>pcs</v>
          </cell>
        </row>
        <row r="26">
          <cell r="A26" t="str">
            <v>AL DIE 0201 เสาบนสวิง(MF)</v>
          </cell>
          <cell r="B26" t="str">
            <v>SP01026</v>
          </cell>
          <cell r="C26" t="str">
            <v>pcs</v>
          </cell>
        </row>
        <row r="27">
          <cell r="A27" t="str">
            <v>AL DIE 0201 เสาบนสวิง(OW)</v>
          </cell>
          <cell r="B27" t="str">
            <v>SP01027</v>
          </cell>
          <cell r="C27" t="str">
            <v>pcs</v>
          </cell>
        </row>
        <row r="28">
          <cell r="A28" t="str">
            <v>AL DIE 0201 เสาบนสวิง(AP)</v>
          </cell>
          <cell r="B28" t="str">
            <v>SP01028</v>
          </cell>
          <cell r="C28" t="str">
            <v>pcs</v>
          </cell>
        </row>
        <row r="29">
          <cell r="A29" t="str">
            <v>AL DIE 0223 คิ้วลอยเทใหญ่(NA.1)</v>
          </cell>
          <cell r="B29" t="str">
            <v>SP01033</v>
          </cell>
          <cell r="C29" t="str">
            <v>pcs</v>
          </cell>
        </row>
        <row r="30">
          <cell r="A30" t="str">
            <v>AL DIE 0223 คิ้วลอยเทใหญ่(MF)</v>
          </cell>
          <cell r="B30" t="str">
            <v>SP01034</v>
          </cell>
          <cell r="C30" t="str">
            <v>pcs</v>
          </cell>
        </row>
        <row r="31">
          <cell r="A31" t="str">
            <v>AL DIE 0223 คิ้วลอยเทใหญ่(OW)</v>
          </cell>
          <cell r="B31" t="str">
            <v>SP01035</v>
          </cell>
          <cell r="C31" t="str">
            <v>pcs</v>
          </cell>
        </row>
        <row r="32">
          <cell r="A32" t="str">
            <v>AL DIE 0223 คิ้วลอยเทใหญ่(AP)</v>
          </cell>
          <cell r="B32" t="str">
            <v>SP01036</v>
          </cell>
          <cell r="C32" t="str">
            <v>pcs</v>
          </cell>
        </row>
        <row r="33">
          <cell r="A33" t="str">
            <v>AL DIE 0224 คิ้วลอยเทเล็ก(NA.1)</v>
          </cell>
          <cell r="B33" t="str">
            <v>SP01037</v>
          </cell>
          <cell r="C33" t="str">
            <v>pcs</v>
          </cell>
        </row>
        <row r="34">
          <cell r="A34" t="str">
            <v>AL DIE 0224 คิ้วลอยเทเล็ก(MF)</v>
          </cell>
          <cell r="B34" t="str">
            <v>SP01038</v>
          </cell>
          <cell r="C34" t="str">
            <v>pcs</v>
          </cell>
        </row>
        <row r="35">
          <cell r="A35" t="str">
            <v>AL DIE 0224 คิ้วลอยเทเล็ก(OW)</v>
          </cell>
          <cell r="B35" t="str">
            <v>SP01039</v>
          </cell>
          <cell r="C35" t="str">
            <v>pcs</v>
          </cell>
        </row>
        <row r="36">
          <cell r="A36" t="str">
            <v>AL DIE 0224 คิ้วลอยเทเล็ก(AP)</v>
          </cell>
          <cell r="B36" t="str">
            <v>SP01040</v>
          </cell>
          <cell r="C36" t="str">
            <v>pcs</v>
          </cell>
        </row>
        <row r="37">
          <cell r="A37" t="str">
            <v>AL FLOOR BASE(I)(NA.1)</v>
          </cell>
          <cell r="B37" t="str">
            <v>SP01045</v>
          </cell>
          <cell r="C37" t="str">
            <v>pcs</v>
          </cell>
        </row>
        <row r="38">
          <cell r="A38" t="str">
            <v>AL FLOOR BASE(I)(MF)</v>
          </cell>
          <cell r="B38" t="str">
            <v>SP01046</v>
          </cell>
          <cell r="C38" t="str">
            <v>pcs</v>
          </cell>
        </row>
        <row r="39">
          <cell r="A39" t="str">
            <v>AL FLOOR BASE(I)(OW)</v>
          </cell>
          <cell r="B39" t="str">
            <v>SP01047</v>
          </cell>
          <cell r="C39" t="str">
            <v>pcs</v>
          </cell>
        </row>
        <row r="40">
          <cell r="A40" t="str">
            <v>AL FLOOR BASE(I)(AP)</v>
          </cell>
          <cell r="B40" t="str">
            <v>SP01048</v>
          </cell>
          <cell r="C40" t="str">
            <v>pcs</v>
          </cell>
        </row>
        <row r="41">
          <cell r="A41" t="str">
            <v>AL PROFILE FOR LIGHTING42 mm(NA.1)</v>
          </cell>
          <cell r="B41" t="str">
            <v>SP01049</v>
          </cell>
          <cell r="C41" t="str">
            <v>pcs</v>
          </cell>
        </row>
        <row r="42">
          <cell r="A42" t="str">
            <v>AL PROFILE FOR LIGHTING 42 mm(MF)</v>
          </cell>
          <cell r="B42" t="str">
            <v>SP01050</v>
          </cell>
          <cell r="C42" t="str">
            <v>pcs</v>
          </cell>
        </row>
        <row r="43">
          <cell r="A43" t="str">
            <v>AL PROFILE FOR LIGHTING 42 mm(OW)</v>
          </cell>
          <cell r="B43" t="str">
            <v>SP01051</v>
          </cell>
          <cell r="C43" t="str">
            <v>pcs</v>
          </cell>
        </row>
        <row r="44">
          <cell r="A44" t="str">
            <v>AL PROFILE FOR LIGHTING 42 mm(AP)</v>
          </cell>
          <cell r="B44" t="str">
            <v>SP01052</v>
          </cell>
          <cell r="C44" t="str">
            <v>pcs</v>
          </cell>
        </row>
        <row r="45">
          <cell r="A45" t="str">
            <v>AL CAP FOR DOOR HEATER(NA.1)</v>
          </cell>
          <cell r="B45" t="str">
            <v>SP01053</v>
          </cell>
          <cell r="C45" t="str">
            <v>pcs</v>
          </cell>
        </row>
        <row r="46">
          <cell r="A46" t="str">
            <v>AL CAP FOR DOOR HEATER(MF)</v>
          </cell>
          <cell r="B46" t="str">
            <v>SP01054</v>
          </cell>
          <cell r="C46" t="str">
            <v>pcs</v>
          </cell>
        </row>
        <row r="47">
          <cell r="A47" t="str">
            <v>AL CAP FOR DOOR HEATER(OW)</v>
          </cell>
          <cell r="B47" t="str">
            <v>SP01055</v>
          </cell>
          <cell r="C47" t="str">
            <v>pcs</v>
          </cell>
        </row>
        <row r="48">
          <cell r="A48" t="str">
            <v>AL CAP FOR DOOR HEATER(AP)</v>
          </cell>
          <cell r="B48" t="str">
            <v>SP01056</v>
          </cell>
          <cell r="C48" t="str">
            <v>pcs</v>
          </cell>
        </row>
        <row r="49">
          <cell r="A49" t="str">
            <v>AL RAIL FOR CLEAN ROOM(OW)</v>
          </cell>
          <cell r="B49" t="str">
            <v>SP01059</v>
          </cell>
          <cell r="C49" t="str">
            <v>pcs</v>
          </cell>
        </row>
        <row r="50">
          <cell r="A50" t="str">
            <v>AL U CAP 30X75X30 mmCOLD ROOM(NA.1)</v>
          </cell>
          <cell r="B50" t="str">
            <v>SP01061</v>
          </cell>
          <cell r="C50" t="str">
            <v>pcs</v>
          </cell>
        </row>
        <row r="51">
          <cell r="A51" t="str">
            <v>AL U CAP 30X75X30 mmCOLD ROOM(MF)</v>
          </cell>
          <cell r="B51" t="str">
            <v>SP01062</v>
          </cell>
          <cell r="C51" t="str">
            <v>pcs</v>
          </cell>
        </row>
        <row r="52">
          <cell r="A52" t="str">
            <v>AL U CAP 30X75X30 mmCOLD ROOM(OW)</v>
          </cell>
          <cell r="B52" t="str">
            <v>SP01063</v>
          </cell>
          <cell r="C52" t="str">
            <v>pcs</v>
          </cell>
        </row>
        <row r="53">
          <cell r="A53" t="str">
            <v>AL U CAP 30X75X30 mmCOLD ROOM(AP)</v>
          </cell>
          <cell r="B53" t="str">
            <v>SP01064</v>
          </cell>
          <cell r="C53" t="str">
            <v>pcs</v>
          </cell>
        </row>
        <row r="54">
          <cell r="A54" t="str">
            <v>AL U CAP 30X100X30 mmCOLD ROOM(NA.1)</v>
          </cell>
          <cell r="B54" t="str">
            <v>SP01065</v>
          </cell>
          <cell r="C54" t="str">
            <v>pcs</v>
          </cell>
        </row>
        <row r="55">
          <cell r="A55" t="str">
            <v>AL U CAP 30X100X30 mmCOLD ROOM(MF)</v>
          </cell>
          <cell r="B55" t="str">
            <v>SP01066</v>
          </cell>
          <cell r="C55" t="str">
            <v>pcs</v>
          </cell>
        </row>
        <row r="56">
          <cell r="A56" t="str">
            <v>AL U CAP 30X100X30 mmCOLD ROOM(OW)</v>
          </cell>
          <cell r="B56" t="str">
            <v>SP01067</v>
          </cell>
          <cell r="C56" t="str">
            <v>pcs</v>
          </cell>
        </row>
        <row r="57">
          <cell r="A57" t="str">
            <v>AL U CAP 30X100X30 mmCOLD ROOM(AP)</v>
          </cell>
          <cell r="B57" t="str">
            <v>SP01068</v>
          </cell>
          <cell r="C57" t="str">
            <v>pcs</v>
          </cell>
        </row>
        <row r="58">
          <cell r="A58" t="str">
            <v>AL SKIRT(NA.1)</v>
          </cell>
          <cell r="B58" t="str">
            <v>SP01069</v>
          </cell>
          <cell r="C58" t="str">
            <v>pcs</v>
          </cell>
        </row>
        <row r="59">
          <cell r="A59" t="str">
            <v>AL SKIRT(MF)</v>
          </cell>
          <cell r="B59" t="str">
            <v>SP01070</v>
          </cell>
          <cell r="C59" t="str">
            <v>pcs</v>
          </cell>
        </row>
        <row r="60">
          <cell r="A60" t="str">
            <v>AL SKIRT(OW)</v>
          </cell>
          <cell r="B60" t="str">
            <v>SP01071</v>
          </cell>
          <cell r="C60" t="str">
            <v>pcs</v>
          </cell>
        </row>
        <row r="61">
          <cell r="A61" t="str">
            <v>AL SKIRT(AP)</v>
          </cell>
          <cell r="B61" t="str">
            <v>SP01072</v>
          </cell>
          <cell r="C61" t="str">
            <v>pcs</v>
          </cell>
        </row>
        <row r="62">
          <cell r="A62" t="str">
            <v>AL T-BAR(NA.1)</v>
          </cell>
          <cell r="B62" t="str">
            <v>SP01073</v>
          </cell>
          <cell r="C62" t="str">
            <v>pcs</v>
          </cell>
        </row>
        <row r="63">
          <cell r="A63" t="str">
            <v>AL T-BAR(MF)</v>
          </cell>
          <cell r="B63" t="str">
            <v>SP01074</v>
          </cell>
          <cell r="C63" t="str">
            <v>pcs</v>
          </cell>
        </row>
        <row r="64">
          <cell r="A64" t="str">
            <v>AL T-BAR(OW)</v>
          </cell>
          <cell r="B64" t="str">
            <v>SP01075</v>
          </cell>
          <cell r="C64" t="str">
            <v>pcs</v>
          </cell>
        </row>
        <row r="65">
          <cell r="A65" t="str">
            <v>AL T-BAR(AP)</v>
          </cell>
          <cell r="B65" t="str">
            <v>SP01076</v>
          </cell>
          <cell r="C65" t="str">
            <v>pcs</v>
          </cell>
        </row>
        <row r="66">
          <cell r="A66" t="str">
            <v>AL T - BAR NEW 50 mm(NA.1)</v>
          </cell>
          <cell r="B66" t="str">
            <v>SP01081</v>
          </cell>
          <cell r="C66" t="str">
            <v>pcs</v>
          </cell>
        </row>
        <row r="67">
          <cell r="A67" t="str">
            <v>AL T - BAR NEW 50 mm(MF)</v>
          </cell>
          <cell r="B67" t="str">
            <v>SP01082</v>
          </cell>
          <cell r="C67" t="str">
            <v>pcs</v>
          </cell>
        </row>
        <row r="68">
          <cell r="A68" t="str">
            <v>AL T - BAR NEW 50 mm(OW)</v>
          </cell>
          <cell r="B68" t="str">
            <v>SP01083</v>
          </cell>
          <cell r="C68" t="str">
            <v>pcs</v>
          </cell>
        </row>
        <row r="69">
          <cell r="A69" t="str">
            <v>AL T - BAR NEW 50 mm(AP)</v>
          </cell>
          <cell r="B69" t="str">
            <v>SP01084</v>
          </cell>
          <cell r="C69" t="str">
            <v>pcs</v>
          </cell>
        </row>
        <row r="70">
          <cell r="A70" t="str">
            <v>AL CAP 40X50X40 mm(NA.1)</v>
          </cell>
          <cell r="B70" t="str">
            <v>SP01093</v>
          </cell>
          <cell r="C70" t="str">
            <v>pcs</v>
          </cell>
        </row>
        <row r="71">
          <cell r="A71" t="str">
            <v>AL CAP 40X50X40 mm(MF)</v>
          </cell>
          <cell r="B71" t="str">
            <v>SP01094</v>
          </cell>
          <cell r="C71" t="str">
            <v>pcs</v>
          </cell>
        </row>
        <row r="72">
          <cell r="A72" t="str">
            <v>AL CAP 40X50X40 mm(OW)</v>
          </cell>
          <cell r="B72" t="str">
            <v>SP01095</v>
          </cell>
          <cell r="C72" t="str">
            <v>pcs</v>
          </cell>
        </row>
        <row r="73">
          <cell r="A73" t="str">
            <v>AL CAP 40X50X40 mm(AP)</v>
          </cell>
          <cell r="B73" t="str">
            <v>SP01096</v>
          </cell>
          <cell r="C73" t="str">
            <v>pcs</v>
          </cell>
        </row>
        <row r="74">
          <cell r="A74" t="str">
            <v>AL FLOOR BASE 50 mm(I)(NA.1)</v>
          </cell>
          <cell r="B74" t="str">
            <v>SP01097</v>
          </cell>
          <cell r="C74" t="str">
            <v>pcs</v>
          </cell>
        </row>
        <row r="75">
          <cell r="A75" t="str">
            <v>AL FLOOR BASE 50 mm(I)(MF)</v>
          </cell>
          <cell r="B75" t="str">
            <v>SP01098</v>
          </cell>
          <cell r="C75" t="str">
            <v>pcs</v>
          </cell>
        </row>
        <row r="76">
          <cell r="A76" t="str">
            <v>AL FLOOR BASE 50 mm(I)(OW)</v>
          </cell>
          <cell r="B76" t="str">
            <v>SP01099</v>
          </cell>
          <cell r="C76" t="str">
            <v>pcs</v>
          </cell>
        </row>
        <row r="77">
          <cell r="A77" t="str">
            <v>AL FLOOR BASE 50 mm(I)(AP)</v>
          </cell>
          <cell r="B77" t="str">
            <v>SP01100</v>
          </cell>
          <cell r="C77" t="str">
            <v>pcs</v>
          </cell>
        </row>
        <row r="78">
          <cell r="A78" t="str">
            <v>AL FRAME 42 mm(MF)</v>
          </cell>
          <cell r="B78" t="str">
            <v>SP01102</v>
          </cell>
          <cell r="C78" t="str">
            <v>pcs</v>
          </cell>
        </row>
        <row r="79">
          <cell r="A79" t="str">
            <v>AL INSERT FOR AL FRAME 42 mm(MF)</v>
          </cell>
          <cell r="B79" t="str">
            <v>SP01106</v>
          </cell>
          <cell r="C79" t="str">
            <v>pcs</v>
          </cell>
        </row>
        <row r="80">
          <cell r="A80" t="str">
            <v>AL FOR PVC COVING(MF)</v>
          </cell>
          <cell r="B80" t="str">
            <v>SP01110</v>
          </cell>
          <cell r="C80" t="str">
            <v>pcs</v>
          </cell>
        </row>
        <row r="81">
          <cell r="A81" t="str">
            <v>AL DOOR FRAME(NON FLUSH)(NA.1)</v>
          </cell>
          <cell r="B81" t="str">
            <v>SP01113</v>
          </cell>
          <cell r="C81" t="str">
            <v>pcs</v>
          </cell>
        </row>
        <row r="82">
          <cell r="A82" t="str">
            <v>AL DOOR FRAME(NON FLUSH)(MF)</v>
          </cell>
          <cell r="B82" t="str">
            <v>SP01114</v>
          </cell>
          <cell r="C82" t="str">
            <v>pcs</v>
          </cell>
        </row>
        <row r="83">
          <cell r="A83" t="str">
            <v>AL DOOR FRAME(NON FLUSH)(OW)</v>
          </cell>
          <cell r="B83" t="str">
            <v>SP01115</v>
          </cell>
          <cell r="C83" t="str">
            <v>pcs</v>
          </cell>
        </row>
        <row r="84">
          <cell r="A84" t="str">
            <v>AL DOOR FRAME(NON FLUSH)(AP)</v>
          </cell>
          <cell r="B84" t="str">
            <v>SP01116</v>
          </cell>
          <cell r="C84" t="str">
            <v>pcs</v>
          </cell>
        </row>
        <row r="85">
          <cell r="A85" t="str">
            <v>AL U CAP FOR DOOR(NA.1)</v>
          </cell>
          <cell r="B85" t="str">
            <v>SP01117</v>
          </cell>
          <cell r="C85" t="str">
            <v>pcs</v>
          </cell>
        </row>
        <row r="86">
          <cell r="A86" t="str">
            <v>AL U CAP FOR DOOR(MF)</v>
          </cell>
          <cell r="B86" t="str">
            <v>SP01118</v>
          </cell>
          <cell r="C86" t="str">
            <v>pcs</v>
          </cell>
        </row>
        <row r="87">
          <cell r="A87" t="str">
            <v>AL U CAP FOR DOOR(OW)</v>
          </cell>
          <cell r="B87" t="str">
            <v>SP01119</v>
          </cell>
          <cell r="C87" t="str">
            <v>pcs</v>
          </cell>
        </row>
        <row r="88">
          <cell r="A88" t="str">
            <v>AL U CAP FOR DOOR(AP)</v>
          </cell>
          <cell r="B88" t="str">
            <v>SP01120</v>
          </cell>
          <cell r="C88" t="str">
            <v>pcs</v>
          </cell>
        </row>
        <row r="89">
          <cell r="A89" t="str">
            <v>AL PROFILE FOR LIGHTING 75 mm(NA.1)</v>
          </cell>
          <cell r="B89" t="str">
            <v>SP01129</v>
          </cell>
          <cell r="C89" t="str">
            <v>pcs</v>
          </cell>
        </row>
        <row r="90">
          <cell r="A90" t="str">
            <v>AL PROFILE FOR LIGHTING 75 mm(MF)</v>
          </cell>
          <cell r="B90" t="str">
            <v>SP01130</v>
          </cell>
          <cell r="C90" t="str">
            <v>pcs</v>
          </cell>
        </row>
        <row r="91">
          <cell r="A91" t="str">
            <v>AL PROFILE FOR LIGHTING 75 mm(OW)</v>
          </cell>
          <cell r="B91" t="str">
            <v>SP01131</v>
          </cell>
          <cell r="C91" t="str">
            <v>pcs</v>
          </cell>
        </row>
        <row r="92">
          <cell r="A92" t="str">
            <v>AL PROFILE FOR LIGHTING 75 mm(AP)</v>
          </cell>
          <cell r="B92" t="str">
            <v>SP01132</v>
          </cell>
          <cell r="C92" t="str">
            <v>pcs</v>
          </cell>
        </row>
        <row r="93">
          <cell r="A93" t="str">
            <v>AL PROFILE FOR DOOR PANEL(FLUSH)(NA.1)</v>
          </cell>
          <cell r="B93" t="str">
            <v>SP01133</v>
          </cell>
          <cell r="C93" t="str">
            <v>pcs</v>
          </cell>
        </row>
        <row r="94">
          <cell r="A94" t="str">
            <v>AL PROFILE FOR DOOR PANEL(FLUSH)(MF)</v>
          </cell>
          <cell r="B94" t="str">
            <v>SP01134</v>
          </cell>
          <cell r="C94" t="str">
            <v>pcs</v>
          </cell>
        </row>
        <row r="95">
          <cell r="A95" t="str">
            <v>AL PROFILE FOR DOOR PANEL(FLUSH)(OW)</v>
          </cell>
          <cell r="B95" t="str">
            <v>SP01135</v>
          </cell>
          <cell r="C95" t="str">
            <v>pcs</v>
          </cell>
        </row>
        <row r="96">
          <cell r="A96" t="str">
            <v>AL PROFILE FOR DOOR PANEL(FLUSH)(AP)</v>
          </cell>
          <cell r="B96" t="str">
            <v>SP01136</v>
          </cell>
          <cell r="C96" t="str">
            <v>pcs</v>
          </cell>
        </row>
        <row r="97">
          <cell r="A97" t="str">
            <v>AL ANGLE 30X80X1.5 mm(NA.1)</v>
          </cell>
          <cell r="B97" t="str">
            <v>SP01153</v>
          </cell>
          <cell r="C97" t="str">
            <v>pcs</v>
          </cell>
        </row>
        <row r="98">
          <cell r="A98" t="str">
            <v>AL ANGLE30X80X1.5 mm(MF)</v>
          </cell>
          <cell r="B98" t="str">
            <v>SP01154</v>
          </cell>
          <cell r="C98" t="str">
            <v>pcs</v>
          </cell>
        </row>
        <row r="99">
          <cell r="A99" t="str">
            <v>AL ANGLE 30X80X1.5 mm(OW)</v>
          </cell>
          <cell r="B99" t="str">
            <v>SP01155</v>
          </cell>
          <cell r="C99" t="str">
            <v>pcs</v>
          </cell>
        </row>
        <row r="100">
          <cell r="A100" t="str">
            <v>AL ANGLE 30X80X1.5 mm(AP)</v>
          </cell>
          <cell r="B100" t="str">
            <v>SP01156</v>
          </cell>
          <cell r="C100" t="str">
            <v>pcs</v>
          </cell>
        </row>
        <row r="101">
          <cell r="A101" t="str">
            <v>AL U CAP 25X25X25 mm(NA.1)</v>
          </cell>
          <cell r="B101" t="str">
            <v>SP01157</v>
          </cell>
          <cell r="C101" t="str">
            <v>pcs</v>
          </cell>
        </row>
        <row r="102">
          <cell r="A102" t="str">
            <v>AL U CAP 25X25X25 mm(MF)</v>
          </cell>
          <cell r="B102" t="str">
            <v>SP01158</v>
          </cell>
          <cell r="C102" t="str">
            <v>pcs</v>
          </cell>
        </row>
        <row r="103">
          <cell r="A103" t="str">
            <v>AL U CAP 25X25X25 mm(OW)</v>
          </cell>
          <cell r="B103" t="str">
            <v>SP01159</v>
          </cell>
          <cell r="C103" t="str">
            <v>pcs</v>
          </cell>
        </row>
        <row r="104">
          <cell r="A104" t="str">
            <v>AL U CAP 25X25X25 mm(AP)</v>
          </cell>
          <cell r="B104" t="str">
            <v>SP01160</v>
          </cell>
          <cell r="C104" t="str">
            <v>pcs</v>
          </cell>
        </row>
        <row r="105">
          <cell r="A105" t="str">
            <v>AL U CAP14X42X14 mm(NA.1)</v>
          </cell>
          <cell r="B105" t="str">
            <v>SP01161</v>
          </cell>
          <cell r="C105" t="str">
            <v>pcs</v>
          </cell>
        </row>
        <row r="106">
          <cell r="A106" t="str">
            <v>AL U CAP14X42X14 mm(MF)</v>
          </cell>
          <cell r="B106" t="str">
            <v>SP01162</v>
          </cell>
          <cell r="C106" t="str">
            <v>pcs</v>
          </cell>
        </row>
        <row r="107">
          <cell r="A107" t="str">
            <v>AL U CAP14X42X14 mm(OW)</v>
          </cell>
          <cell r="B107" t="str">
            <v>SP01163</v>
          </cell>
          <cell r="C107" t="str">
            <v>pcs</v>
          </cell>
        </row>
        <row r="108">
          <cell r="A108" t="str">
            <v>AL U CAP14X42X14 mm(AP)</v>
          </cell>
          <cell r="B108" t="str">
            <v>SP01164</v>
          </cell>
          <cell r="C108" t="str">
            <v>pcs</v>
          </cell>
        </row>
        <row r="109">
          <cell r="A109" t="str">
            <v>AL PROFILE FOR SLIDING DOOR(NA.1)</v>
          </cell>
          <cell r="B109" t="str">
            <v>SP01165</v>
          </cell>
          <cell r="C109" t="str">
            <v>pcs</v>
          </cell>
        </row>
        <row r="110">
          <cell r="A110" t="str">
            <v>AL PROFILE FOR SLIDING DOOR(MF)</v>
          </cell>
          <cell r="B110" t="str">
            <v>SP01166</v>
          </cell>
          <cell r="C110" t="str">
            <v>pcs</v>
          </cell>
        </row>
        <row r="111">
          <cell r="A111" t="str">
            <v>AL PROFILE FOR SLIDING DOOR(OW)</v>
          </cell>
          <cell r="B111" t="str">
            <v>SP01167</v>
          </cell>
          <cell r="C111" t="str">
            <v>pcs</v>
          </cell>
        </row>
        <row r="112">
          <cell r="A112" t="str">
            <v>AL PROFILE FOR SLIDING DOOR(AP)</v>
          </cell>
          <cell r="B112" t="str">
            <v>SP01168</v>
          </cell>
          <cell r="C112" t="str">
            <v>pcs</v>
          </cell>
        </row>
        <row r="113">
          <cell r="A113" t="str">
            <v>AL PROFILE FOR LIGHTING 50 mm(NA.1)</v>
          </cell>
          <cell r="B113" t="str">
            <v>SP01173</v>
          </cell>
          <cell r="C113" t="str">
            <v>pcs</v>
          </cell>
        </row>
        <row r="114">
          <cell r="A114" t="str">
            <v>AL PROFILE FOR LIGHTING 50 mm(MF)</v>
          </cell>
          <cell r="B114" t="str">
            <v>SP01174</v>
          </cell>
          <cell r="C114" t="str">
            <v>pcs</v>
          </cell>
        </row>
        <row r="115">
          <cell r="A115" t="str">
            <v>AL PROFILE FOR LIGHTING 50 mm(OW)</v>
          </cell>
          <cell r="B115" t="str">
            <v>SP01175</v>
          </cell>
          <cell r="C115" t="str">
            <v>pcs</v>
          </cell>
        </row>
        <row r="116">
          <cell r="A116" t="str">
            <v>AL PROFILE FOR LIGHTING 50 mm(AP)</v>
          </cell>
          <cell r="B116" t="str">
            <v>SP01176</v>
          </cell>
          <cell r="C116" t="str">
            <v>pcs</v>
          </cell>
        </row>
        <row r="117">
          <cell r="A117" t="str">
            <v>AL PROFILE FOR DOOR SEAL(NA.1)</v>
          </cell>
          <cell r="B117" t="str">
            <v>SP01181</v>
          </cell>
          <cell r="C117" t="str">
            <v>pcs</v>
          </cell>
        </row>
        <row r="118">
          <cell r="A118" t="str">
            <v>AL U CAP 40X100X40 mm(NA.1)</v>
          </cell>
          <cell r="B118" t="str">
            <v>SP01193</v>
          </cell>
          <cell r="C118" t="str">
            <v>pcs</v>
          </cell>
        </row>
        <row r="119">
          <cell r="A119" t="str">
            <v>AL U CAP 40X100X40 mm(MF)</v>
          </cell>
          <cell r="B119" t="str">
            <v>SP01194</v>
          </cell>
          <cell r="C119" t="str">
            <v>pcs</v>
          </cell>
        </row>
        <row r="120">
          <cell r="A120" t="str">
            <v>AL U CAP 40X100X40 mm(OW)</v>
          </cell>
          <cell r="B120" t="str">
            <v>SP01195</v>
          </cell>
          <cell r="C120" t="str">
            <v>pcs</v>
          </cell>
        </row>
        <row r="121">
          <cell r="A121" t="str">
            <v>AL U CAP 40X100X40 mm(AP)</v>
          </cell>
          <cell r="B121" t="str">
            <v>SP01196</v>
          </cell>
          <cell r="C121" t="str">
            <v>pcs</v>
          </cell>
        </row>
        <row r="122">
          <cell r="A122" t="str">
            <v>AL CEILING BEAM(I)(NA.1)</v>
          </cell>
          <cell r="B122" t="str">
            <v>SP01197</v>
          </cell>
          <cell r="C122" t="str">
            <v>pcs</v>
          </cell>
        </row>
        <row r="123">
          <cell r="A123" t="str">
            <v>AL CEILING BEAM(I)(MF)</v>
          </cell>
          <cell r="B123" t="str">
            <v>SP01198</v>
          </cell>
          <cell r="C123" t="str">
            <v>pcs</v>
          </cell>
        </row>
        <row r="124">
          <cell r="A124" t="str">
            <v>AL CEILING BEAM(I)(OW)</v>
          </cell>
          <cell r="B124" t="str">
            <v>SP01199</v>
          </cell>
          <cell r="C124" t="str">
            <v>pcs</v>
          </cell>
        </row>
        <row r="125">
          <cell r="A125" t="str">
            <v>AL CEILING BEAM(I)(AP)</v>
          </cell>
          <cell r="B125" t="str">
            <v>SP01200</v>
          </cell>
          <cell r="C125" t="str">
            <v>pcs</v>
          </cell>
        </row>
        <row r="126">
          <cell r="A126" t="str">
            <v>AL CEILING BEAM(II)(MF)</v>
          </cell>
          <cell r="B126" t="str">
            <v>SP01202</v>
          </cell>
          <cell r="C126" t="str">
            <v>pcs</v>
          </cell>
        </row>
        <row r="127">
          <cell r="A127" t="str">
            <v>AL FLOOR BASE(II)(NA.1)</v>
          </cell>
          <cell r="B127" t="str">
            <v>SP01205</v>
          </cell>
          <cell r="C127" t="str">
            <v>pcs</v>
          </cell>
        </row>
        <row r="128">
          <cell r="A128" t="str">
            <v>AL FLOOR BASE(II)(MF)</v>
          </cell>
          <cell r="B128" t="str">
            <v>SP01206</v>
          </cell>
          <cell r="C128" t="str">
            <v>pcs</v>
          </cell>
        </row>
        <row r="129">
          <cell r="A129" t="str">
            <v>AL FLOOR BASE(II)(OW)</v>
          </cell>
          <cell r="B129" t="str">
            <v>SP01207</v>
          </cell>
          <cell r="C129" t="str">
            <v>pcs</v>
          </cell>
        </row>
        <row r="130">
          <cell r="A130" t="str">
            <v>AL FLOOR BASE(II)(AP)</v>
          </cell>
          <cell r="B130" t="str">
            <v>SP01208</v>
          </cell>
          <cell r="C130" t="str">
            <v>pcs</v>
          </cell>
        </row>
        <row r="131">
          <cell r="A131" t="str">
            <v>AL ANGLE FOR COLD DOOR FRAME(NA.1)</v>
          </cell>
          <cell r="B131" t="str">
            <v>SP01209</v>
          </cell>
          <cell r="C131" t="str">
            <v>pcs</v>
          </cell>
        </row>
        <row r="132">
          <cell r="A132" t="str">
            <v>AL ANGLE FOR COLD DOOR FRAME(MF)</v>
          </cell>
          <cell r="B132" t="str">
            <v>SP01210</v>
          </cell>
          <cell r="C132" t="str">
            <v>pcs</v>
          </cell>
        </row>
        <row r="133">
          <cell r="A133" t="str">
            <v>AL ANGLE FOR COLD DOOR FRAME(OW)</v>
          </cell>
          <cell r="B133" t="str">
            <v>SP01211</v>
          </cell>
          <cell r="C133" t="str">
            <v>pcs</v>
          </cell>
        </row>
        <row r="134">
          <cell r="A134" t="str">
            <v>AL ANGLE FOR COLD DOOR FRAME(AP)</v>
          </cell>
          <cell r="B134" t="str">
            <v>SP01212</v>
          </cell>
          <cell r="C134" t="str">
            <v>pcs</v>
          </cell>
        </row>
        <row r="135">
          <cell r="A135" t="str">
            <v>AL FRAME 50 mm(MF)</v>
          </cell>
          <cell r="B135" t="str">
            <v>SP01218</v>
          </cell>
          <cell r="C135" t="str">
            <v>pcs</v>
          </cell>
        </row>
        <row r="136">
          <cell r="A136" t="str">
            <v>AL SLIDING RAIL 6 m(COLD ROOM)(NA.1)</v>
          </cell>
          <cell r="B136" t="str">
            <v>SP01221</v>
          </cell>
          <cell r="C136" t="str">
            <v>pcs</v>
          </cell>
        </row>
        <row r="137">
          <cell r="A137" t="str">
            <v>AL SLIDING RAIL 6 m(COLD ROOM)(MF)</v>
          </cell>
          <cell r="B137" t="str">
            <v>SP01222</v>
          </cell>
          <cell r="C137" t="str">
            <v>pcs</v>
          </cell>
        </row>
        <row r="138">
          <cell r="A138" t="str">
            <v>AL SLIDING RAIL 6 m(COLD ROOM)(OW)</v>
          </cell>
          <cell r="B138" t="str">
            <v>SP01223</v>
          </cell>
          <cell r="C138" t="str">
            <v>pcs</v>
          </cell>
        </row>
        <row r="139">
          <cell r="A139" t="str">
            <v>AL SLIDING RAIL 6 m(COLD ROOM)(AP)</v>
          </cell>
          <cell r="B139" t="str">
            <v>SP01224</v>
          </cell>
          <cell r="C139" t="str">
            <v>pcs</v>
          </cell>
        </row>
        <row r="140">
          <cell r="A140" t="str">
            <v>AL SLIDING GUIDE(NA.1)</v>
          </cell>
          <cell r="B140" t="str">
            <v>SP01225</v>
          </cell>
          <cell r="C140" t="str">
            <v>pcs</v>
          </cell>
        </row>
        <row r="141">
          <cell r="A141" t="str">
            <v>AL SLIDING GUIDE(MF)</v>
          </cell>
          <cell r="B141" t="str">
            <v>SP01226</v>
          </cell>
          <cell r="C141" t="str">
            <v>pcs</v>
          </cell>
        </row>
        <row r="142">
          <cell r="A142" t="str">
            <v>AL SLIDING GUIDE(OW)</v>
          </cell>
          <cell r="B142" t="str">
            <v>SP01227</v>
          </cell>
          <cell r="C142" t="str">
            <v>pcs</v>
          </cell>
        </row>
        <row r="143">
          <cell r="A143" t="str">
            <v>AL SLIDING GUIDE(AP)</v>
          </cell>
          <cell r="B143" t="str">
            <v>SP01228</v>
          </cell>
          <cell r="C143" t="str">
            <v>pcs</v>
          </cell>
        </row>
        <row r="144">
          <cell r="A144" t="str">
            <v>AL U CAP40X75X40 mm(NA.1)</v>
          </cell>
          <cell r="B144" t="str">
            <v>SP01233</v>
          </cell>
          <cell r="C144" t="str">
            <v>pcs</v>
          </cell>
        </row>
        <row r="145">
          <cell r="A145" t="str">
            <v>AL U CAP40X75X40 mm(MF)</v>
          </cell>
          <cell r="B145" t="str">
            <v>SP01234</v>
          </cell>
          <cell r="C145" t="str">
            <v>pcs</v>
          </cell>
        </row>
        <row r="146">
          <cell r="A146" t="str">
            <v>AL U CAP40X75X40 mm(OW)</v>
          </cell>
          <cell r="B146" t="str">
            <v>SP01235</v>
          </cell>
          <cell r="C146" t="str">
            <v>pcs</v>
          </cell>
        </row>
        <row r="147">
          <cell r="A147" t="str">
            <v>AL U CAP40X75X40 mm(AP)</v>
          </cell>
          <cell r="B147" t="str">
            <v>SP01236</v>
          </cell>
          <cell r="C147" t="str">
            <v>pcs</v>
          </cell>
        </row>
        <row r="148">
          <cell r="A148" t="str">
            <v>AIR RETURN AL FRAME.(NA.1)</v>
          </cell>
          <cell r="B148" t="str">
            <v>SP01237</v>
          </cell>
          <cell r="C148" t="str">
            <v>pcs</v>
          </cell>
        </row>
        <row r="149">
          <cell r="A149" t="str">
            <v>AL SLIDING RAIL 4 m(COLD ROOM)(NA.1)</v>
          </cell>
          <cell r="B149" t="str">
            <v>SP01242</v>
          </cell>
          <cell r="C149" t="str">
            <v>pcs</v>
          </cell>
        </row>
        <row r="150">
          <cell r="A150" t="str">
            <v>AL SLIDING RAIL 4 m(COLD ROOM)(MF)</v>
          </cell>
          <cell r="B150" t="str">
            <v>SP01243</v>
          </cell>
          <cell r="C150" t="str">
            <v>pcs</v>
          </cell>
        </row>
        <row r="151">
          <cell r="A151" t="str">
            <v>AL SLIDING RAIL 4 m(COLD ROOM)(OW)</v>
          </cell>
          <cell r="B151" t="str">
            <v>SP01244</v>
          </cell>
          <cell r="C151" t="str">
            <v>pcs</v>
          </cell>
        </row>
        <row r="152">
          <cell r="A152" t="str">
            <v>AL SLIDING RAIL 4 m(COLD ROOM)(AP)</v>
          </cell>
          <cell r="B152" t="str">
            <v>SP01245</v>
          </cell>
          <cell r="C152" t="str">
            <v>pcs</v>
          </cell>
        </row>
        <row r="153">
          <cell r="A153" t="str">
            <v>AL SLIDING RAIL 3 m(COLD ROOM)(NA.1)</v>
          </cell>
          <cell r="B153" t="str">
            <v>SP01246</v>
          </cell>
          <cell r="C153" t="str">
            <v>pcs</v>
          </cell>
        </row>
        <row r="154">
          <cell r="A154" t="str">
            <v>AL SLIDING RAIL 3 m(COLD ROOM)(MF)</v>
          </cell>
          <cell r="B154" t="str">
            <v>SP01247</v>
          </cell>
          <cell r="C154" t="str">
            <v>pcs</v>
          </cell>
        </row>
        <row r="155">
          <cell r="A155" t="str">
            <v>AL SLIDING RAIL 3 m(COLD ROOM)(OW)</v>
          </cell>
          <cell r="B155" t="str">
            <v>SP01248</v>
          </cell>
          <cell r="C155" t="str">
            <v>pcs</v>
          </cell>
        </row>
        <row r="156">
          <cell r="A156" t="str">
            <v>AL SLIDING RAIL 3 m(COLD ROOM)(AP)</v>
          </cell>
          <cell r="B156" t="str">
            <v>SP01249</v>
          </cell>
          <cell r="C156" t="str">
            <v>pcs</v>
          </cell>
        </row>
        <row r="157">
          <cell r="A157" t="str">
            <v>DOOR FRAME 75 mm(MF)</v>
          </cell>
          <cell r="B157" t="str">
            <v>SP01262</v>
          </cell>
          <cell r="C157" t="str">
            <v>pcs</v>
          </cell>
        </row>
        <row r="158">
          <cell r="A158" t="str">
            <v>DOOR FRAME 75 mm(OW)</v>
          </cell>
          <cell r="B158" t="str">
            <v>SP01263</v>
          </cell>
          <cell r="C158" t="str">
            <v>pcs</v>
          </cell>
        </row>
        <row r="159">
          <cell r="A159" t="str">
            <v>AL STRIP COVER(NA.1)</v>
          </cell>
          <cell r="B159" t="str">
            <v>SP01266</v>
          </cell>
          <cell r="C159" t="str">
            <v>pcs</v>
          </cell>
        </row>
        <row r="160">
          <cell r="A160" t="str">
            <v>AL STRIP COVER(MF)</v>
          </cell>
          <cell r="B160" t="str">
            <v>SP01267</v>
          </cell>
          <cell r="C160" t="str">
            <v>pcs</v>
          </cell>
        </row>
        <row r="161">
          <cell r="A161" t="str">
            <v>AL STRIP COVER(OW)</v>
          </cell>
          <cell r="B161" t="str">
            <v>SP01268</v>
          </cell>
          <cell r="C161" t="str">
            <v>pcs</v>
          </cell>
        </row>
        <row r="162">
          <cell r="A162" t="str">
            <v>AL STRIP COVER(AP)</v>
          </cell>
          <cell r="B162" t="str">
            <v>SP01269</v>
          </cell>
          <cell r="C162" t="str">
            <v>pcs</v>
          </cell>
        </row>
        <row r="163">
          <cell r="A163" t="str">
            <v>AL PROFILE FOR DOUBLE SWING DOOR 42 mm(NA.1)</v>
          </cell>
          <cell r="B163" t="str">
            <v>SP01271</v>
          </cell>
          <cell r="C163" t="str">
            <v>pcs</v>
          </cell>
        </row>
        <row r="164">
          <cell r="A164" t="str">
            <v>AL PROFILE FOR DOUBLE SWING DOOR 42 mm(MF)</v>
          </cell>
          <cell r="B164" t="str">
            <v>SP01272</v>
          </cell>
          <cell r="C164" t="str">
            <v>pcs</v>
          </cell>
        </row>
        <row r="165">
          <cell r="A165" t="str">
            <v>AL PROFILE FOR DOUBLE SWING DOOR 42 mm(OW)</v>
          </cell>
          <cell r="B165" t="str">
            <v>SP01273</v>
          </cell>
          <cell r="C165" t="str">
            <v>pcs</v>
          </cell>
        </row>
        <row r="166">
          <cell r="A166" t="str">
            <v>AL PROFILE FOR DOUBLE SWING DOOR 42 mm(AP)</v>
          </cell>
          <cell r="B166" t="str">
            <v>SP01274</v>
          </cell>
          <cell r="C166" t="str">
            <v>pcs</v>
          </cell>
        </row>
        <row r="167">
          <cell r="A167" t="str">
            <v>AL กล่อง 1 3/4" X 1 3/4"(NA.1)</v>
          </cell>
          <cell r="B167" t="str">
            <v>SP01275</v>
          </cell>
          <cell r="C167" t="str">
            <v>pcs</v>
          </cell>
        </row>
        <row r="168">
          <cell r="A168" t="str">
            <v>AL กล่อง 1 3/4" X 1 3/4"(MF)</v>
          </cell>
          <cell r="B168" t="str">
            <v>SP01276</v>
          </cell>
          <cell r="C168" t="str">
            <v>pcs</v>
          </cell>
        </row>
        <row r="169">
          <cell r="A169" t="str">
            <v>AL กล่อง 1 3/4" X 1 3/4"(OW)</v>
          </cell>
          <cell r="B169" t="str">
            <v>SP01277</v>
          </cell>
          <cell r="C169" t="str">
            <v>pcs</v>
          </cell>
        </row>
        <row r="170">
          <cell r="A170" t="str">
            <v>AL กล่อง 1 3/4" X 1 3/4"(AP)</v>
          </cell>
          <cell r="B170" t="str">
            <v>SP01278</v>
          </cell>
          <cell r="C170" t="str">
            <v>pcs</v>
          </cell>
        </row>
        <row r="171">
          <cell r="A171" t="str">
            <v>AL กล่อง 1 3/4" X 1"(NA.1)</v>
          </cell>
          <cell r="B171" t="str">
            <v>SP01279</v>
          </cell>
          <cell r="C171" t="str">
            <v>pcs</v>
          </cell>
        </row>
        <row r="172">
          <cell r="A172" t="str">
            <v>AL กล่อง 1 3/4" X 1"(MF)</v>
          </cell>
          <cell r="B172" t="str">
            <v>SP01280</v>
          </cell>
          <cell r="C172" t="str">
            <v>pcs</v>
          </cell>
        </row>
        <row r="173">
          <cell r="A173" t="str">
            <v>AL กล่อง 1 3/4" X 1"(OW)</v>
          </cell>
          <cell r="B173" t="str">
            <v>SP01281</v>
          </cell>
          <cell r="C173" t="str">
            <v>pcs</v>
          </cell>
        </row>
        <row r="174">
          <cell r="A174" t="str">
            <v>AL กล่อง 1 3/4" X 1"(AP)</v>
          </cell>
          <cell r="B174" t="str">
            <v>SP01282</v>
          </cell>
          <cell r="C174" t="str">
            <v>pcs</v>
          </cell>
        </row>
        <row r="175">
          <cell r="A175" t="str">
            <v>AL ANGLE 2" X 2" X 3 mm(NA.1)</v>
          </cell>
          <cell r="B175" t="str">
            <v>SP01283</v>
          </cell>
          <cell r="C175" t="str">
            <v>pcs</v>
          </cell>
        </row>
        <row r="176">
          <cell r="A176" t="str">
            <v>AL ANGLE 2" X 2" X 3 mm(MF)</v>
          </cell>
          <cell r="B176" t="str">
            <v>SP01284</v>
          </cell>
          <cell r="C176" t="str">
            <v>pcs</v>
          </cell>
        </row>
        <row r="177">
          <cell r="A177" t="str">
            <v>AL ANGLE 2" X 2" X 3 mm(OW)</v>
          </cell>
          <cell r="B177" t="str">
            <v>SP01285</v>
          </cell>
          <cell r="C177" t="str">
            <v>pcs</v>
          </cell>
        </row>
        <row r="178">
          <cell r="A178" t="str">
            <v>AL ANGLE 2" X 2" X 3 mm(AP)</v>
          </cell>
          <cell r="B178" t="str">
            <v>SP01286</v>
          </cell>
          <cell r="C178" t="str">
            <v>pcs</v>
          </cell>
        </row>
        <row r="179">
          <cell r="A179" t="str">
            <v>AL PROFILE FOR DOUBLE SWING DOOR II(MF)</v>
          </cell>
          <cell r="B179" t="str">
            <v>SP01288</v>
          </cell>
          <cell r="C179" t="str">
            <v>pcs</v>
          </cell>
        </row>
        <row r="180">
          <cell r="A180" t="str">
            <v>AL PROFILE FOR DOUBLE SWING DOOR II(OW)</v>
          </cell>
          <cell r="B180" t="str">
            <v>SP01289</v>
          </cell>
          <cell r="C180" t="str">
            <v>pcs</v>
          </cell>
        </row>
        <row r="181">
          <cell r="A181" t="str">
            <v>AL PROFILE FOR DOUBLE SWING DOOR II(AP)</v>
          </cell>
          <cell r="B181" t="str">
            <v>SP01290</v>
          </cell>
          <cell r="C181" t="str">
            <v>pcs</v>
          </cell>
        </row>
        <row r="182">
          <cell r="A182" t="str">
            <v>AL PROFILE FOR DOUBLE SWING DOOR III(MF)</v>
          </cell>
          <cell r="B182" t="str">
            <v>SP01292</v>
          </cell>
          <cell r="C182" t="str">
            <v>pcs</v>
          </cell>
        </row>
        <row r="183">
          <cell r="A183" t="str">
            <v>AL PROFILE FOR DOUBLE SWING DOOR III(OW)</v>
          </cell>
          <cell r="B183" t="str">
            <v>SP01293</v>
          </cell>
          <cell r="C183" t="str">
            <v>pcs</v>
          </cell>
        </row>
        <row r="184">
          <cell r="A184" t="str">
            <v>AL PROFILE FOR DOUBLE SWING DOOR III(AP)</v>
          </cell>
          <cell r="B184" t="str">
            <v>SP01294</v>
          </cell>
          <cell r="C184" t="str">
            <v>pcs</v>
          </cell>
        </row>
        <row r="185">
          <cell r="A185" t="str">
            <v>AL DOOR CLOSER SLIDING RAIL(MF)</v>
          </cell>
          <cell r="B185" t="str">
            <v>SP01296</v>
          </cell>
          <cell r="C185" t="str">
            <v>pcs</v>
          </cell>
        </row>
        <row r="186">
          <cell r="A186" t="str">
            <v>AL DOOR CLOSER SLIDING RAIL(OW)</v>
          </cell>
          <cell r="B186" t="str">
            <v>SP01297</v>
          </cell>
          <cell r="C186" t="str">
            <v>pcs</v>
          </cell>
        </row>
        <row r="187">
          <cell r="A187" t="str">
            <v>AL DOOR CLOSER SLIDING RAIL(AP)</v>
          </cell>
          <cell r="B187" t="str">
            <v>SP01298</v>
          </cell>
          <cell r="C187" t="str">
            <v>pcs</v>
          </cell>
        </row>
        <row r="188">
          <cell r="A188" t="str">
            <v>AL PROFILE FOR DOOR PANEL50 mm(FLUSH)(MF)</v>
          </cell>
          <cell r="B188" t="str">
            <v>SP01300</v>
          </cell>
          <cell r="C188" t="str">
            <v>pcs</v>
          </cell>
        </row>
        <row r="189">
          <cell r="A189" t="str">
            <v>AL PROFILE FOR DOOR PANEL50 mm(FLUSH)(OW)</v>
          </cell>
          <cell r="B189" t="str">
            <v>SP01301</v>
          </cell>
          <cell r="C189" t="str">
            <v>pcs</v>
          </cell>
        </row>
        <row r="190">
          <cell r="A190" t="str">
            <v>AL PROFILE FOR DOOR PANEL50 mm(FLUSH)(AP)</v>
          </cell>
          <cell r="B190" t="str">
            <v>SP01302</v>
          </cell>
          <cell r="C190" t="str">
            <v>pcs</v>
          </cell>
        </row>
        <row r="191">
          <cell r="A191" t="str">
            <v>AL U CAP FOR LIGHTING 42 mm(NA.1)</v>
          </cell>
          <cell r="B191" t="str">
            <v>SP01303</v>
          </cell>
          <cell r="C191" t="str">
            <v>pcs</v>
          </cell>
        </row>
        <row r="192">
          <cell r="A192" t="str">
            <v>AL U CAP FOR LIGHTING 42 mm(MF)</v>
          </cell>
          <cell r="B192" t="str">
            <v>SP01304</v>
          </cell>
          <cell r="C192" t="str">
            <v>pcs</v>
          </cell>
        </row>
        <row r="193">
          <cell r="A193" t="str">
            <v>AL U CAP FOR LIGHTING 42 mm(OW)</v>
          </cell>
          <cell r="B193" t="str">
            <v>SP01305</v>
          </cell>
          <cell r="C193" t="str">
            <v>pcs</v>
          </cell>
        </row>
        <row r="194">
          <cell r="A194" t="str">
            <v>AL U CAP FOR LIGHTING 42 mm(AP)</v>
          </cell>
          <cell r="B194" t="str">
            <v>SP01306</v>
          </cell>
          <cell r="C194" t="str">
            <v>pcs</v>
          </cell>
        </row>
        <row r="195">
          <cell r="A195" t="str">
            <v>AL PROFILE FOR DOOR FRAME TYPE A (MF)</v>
          </cell>
          <cell r="B195" t="str">
            <v>SP01308</v>
          </cell>
          <cell r="C195" t="str">
            <v>pcs</v>
          </cell>
        </row>
        <row r="196">
          <cell r="A196" t="str">
            <v>AL PROFILE FOR DOOR FRAME TYPE A (OW)</v>
          </cell>
          <cell r="B196" t="str">
            <v>SP01309</v>
          </cell>
          <cell r="C196" t="str">
            <v>pcs</v>
          </cell>
        </row>
        <row r="197">
          <cell r="A197" t="str">
            <v>AL PROFILE FOR DOOR FRAME TYPE A (AP)</v>
          </cell>
          <cell r="B197" t="str">
            <v>SP01310</v>
          </cell>
          <cell r="C197" t="str">
            <v>pcs</v>
          </cell>
        </row>
        <row r="198">
          <cell r="A198" t="str">
            <v>AL PROFILE FOR DOOR FRAME TYPE B (MF)</v>
          </cell>
          <cell r="B198" t="str">
            <v>SP01312</v>
          </cell>
          <cell r="C198" t="str">
            <v>pcs</v>
          </cell>
        </row>
        <row r="199">
          <cell r="A199" t="str">
            <v>AL PROFILE FOR DOOR FRAME TYPE B (OW)</v>
          </cell>
          <cell r="B199" t="str">
            <v>SP01313</v>
          </cell>
          <cell r="C199" t="str">
            <v>pcs</v>
          </cell>
        </row>
        <row r="200">
          <cell r="A200" t="str">
            <v>AL DOOR CLOSER SLIDING RAIL FOR DORMA(MF)</v>
          </cell>
          <cell r="B200" t="str">
            <v>SP01320</v>
          </cell>
          <cell r="C200" t="str">
            <v>pcs</v>
          </cell>
        </row>
        <row r="201">
          <cell r="A201" t="str">
            <v>AL DOOR CLOSER SLIDING RAIL FOR DORMA(OW)</v>
          </cell>
          <cell r="B201" t="str">
            <v>SP01321</v>
          </cell>
          <cell r="C201" t="str">
            <v>pcs</v>
          </cell>
        </row>
        <row r="202">
          <cell r="A202" t="str">
            <v>AL DOOR CLOSER SLIDING RAIL FOR DORMA(AP)</v>
          </cell>
          <cell r="B202" t="str">
            <v>SP01322</v>
          </cell>
          <cell r="C202" t="str">
            <v>pcs</v>
          </cell>
        </row>
        <row r="203">
          <cell r="A203" t="str">
            <v>AL HOLDER(NA.1)</v>
          </cell>
          <cell r="B203" t="str">
            <v>SP01323</v>
          </cell>
          <cell r="C203" t="str">
            <v>pcs</v>
          </cell>
        </row>
        <row r="204">
          <cell r="A204" t="str">
            <v>AL HOLDER(MF)</v>
          </cell>
          <cell r="B204" t="str">
            <v>SP01324</v>
          </cell>
          <cell r="C204" t="str">
            <v>pcs</v>
          </cell>
        </row>
        <row r="205">
          <cell r="A205" t="str">
            <v>AL HOLDER(OW)</v>
          </cell>
          <cell r="B205" t="str">
            <v>SP01325</v>
          </cell>
          <cell r="C205" t="str">
            <v>pcs</v>
          </cell>
        </row>
        <row r="206">
          <cell r="A206" t="str">
            <v>AL HOLDER(AP)</v>
          </cell>
          <cell r="B206" t="str">
            <v>SP01326</v>
          </cell>
          <cell r="C206" t="str">
            <v>pcs</v>
          </cell>
        </row>
        <row r="207">
          <cell r="A207" t="str">
            <v>AL DOOR FRAME 42 MM 2010-01(MF)</v>
          </cell>
          <cell r="B207" t="str">
            <v>SP01328</v>
          </cell>
          <cell r="C207" t="str">
            <v>pcs</v>
          </cell>
        </row>
        <row r="208">
          <cell r="A208" t="str">
            <v>AL DOOR FRAME 42 MM 2010-01(OW)</v>
          </cell>
          <cell r="B208" t="str">
            <v>SP01329</v>
          </cell>
          <cell r="C208" t="str">
            <v>pcs</v>
          </cell>
        </row>
        <row r="209">
          <cell r="A209" t="str">
            <v>AL DOOR FRAME 42 MM 2010-01(AP)</v>
          </cell>
          <cell r="B209" t="str">
            <v>SP01330</v>
          </cell>
          <cell r="C209" t="str">
            <v>pcs</v>
          </cell>
        </row>
        <row r="210">
          <cell r="A210" t="str">
            <v>AL DOOR FRAME 50 MM 2011-01(MF)</v>
          </cell>
          <cell r="B210" t="str">
            <v>SP01340</v>
          </cell>
          <cell r="C210" t="str">
            <v>pcs</v>
          </cell>
        </row>
        <row r="211">
          <cell r="A211" t="str">
            <v>AL DOOR FRAME 50 MM 2011-01(OW)</v>
          </cell>
          <cell r="B211" t="str">
            <v>SP01341</v>
          </cell>
          <cell r="C211" t="str">
            <v>pcs</v>
          </cell>
        </row>
        <row r="212">
          <cell r="A212" t="str">
            <v>AL DOOR FRAME 50 MM 2011-01(AP)</v>
          </cell>
          <cell r="B212" t="str">
            <v>SP01342</v>
          </cell>
          <cell r="C212" t="str">
            <v>pcs</v>
          </cell>
        </row>
        <row r="213">
          <cell r="A213" t="str">
            <v>AL DOOR FRAME 100 MM 2011-01(MF)</v>
          </cell>
          <cell r="B213" t="str">
            <v>SP01344</v>
          </cell>
          <cell r="C213" t="str">
            <v>pcs</v>
          </cell>
        </row>
        <row r="214">
          <cell r="A214" t="str">
            <v>AL DOOR FRAME 100 MM 2011-01(OW)</v>
          </cell>
          <cell r="B214" t="str">
            <v>SP01345</v>
          </cell>
          <cell r="C214" t="str">
            <v>pcs</v>
          </cell>
        </row>
        <row r="215">
          <cell r="A215" t="str">
            <v>AL DOOR FRAME 100 MM 2011-01(AP)</v>
          </cell>
          <cell r="B215" t="str">
            <v>SP01346</v>
          </cell>
          <cell r="C215" t="str">
            <v>pcs</v>
          </cell>
        </row>
        <row r="216">
          <cell r="A216" t="str">
            <v>AL PROFILE FOR DOUBLE SWING DOOR 50 mmI (MF)</v>
          </cell>
          <cell r="B216" t="str">
            <v>SP01348</v>
          </cell>
          <cell r="C216" t="str">
            <v>pcs</v>
          </cell>
        </row>
        <row r="217">
          <cell r="A217" t="str">
            <v>AL PROFILE FOR DOUBLE SWING DOOR 50 mmI(OW)</v>
          </cell>
          <cell r="B217" t="str">
            <v>SP01349</v>
          </cell>
          <cell r="C217" t="str">
            <v>pcs</v>
          </cell>
        </row>
        <row r="218">
          <cell r="A218" t="str">
            <v>AL PROFILE FOR DOUBLE SWING DOOR 50 mmI(AP)</v>
          </cell>
          <cell r="B218" t="str">
            <v>SP01350</v>
          </cell>
          <cell r="C218" t="str">
            <v>pcs</v>
          </cell>
        </row>
        <row r="219">
          <cell r="A219" t="str">
            <v>AL PROFILE FOR DOUBLE SWING DOOR 50 mm(MF)</v>
          </cell>
          <cell r="B219" t="str">
            <v>SP01352</v>
          </cell>
          <cell r="C219" t="str">
            <v>pcs</v>
          </cell>
        </row>
        <row r="220">
          <cell r="A220" t="str">
            <v>AL PROFILE FOR DOUBLE SWING DOOR 50 mm(OW)</v>
          </cell>
          <cell r="B220" t="str">
            <v>SP01353</v>
          </cell>
          <cell r="C220" t="str">
            <v>pcs</v>
          </cell>
        </row>
        <row r="221">
          <cell r="A221" t="str">
            <v>AL PROFILE FOR DOUBLE SWING DOOR 50 mm(AP)</v>
          </cell>
          <cell r="B221" t="str">
            <v>SP01354</v>
          </cell>
          <cell r="C221" t="str">
            <v>pcs</v>
          </cell>
        </row>
        <row r="222">
          <cell r="A222" t="str">
            <v>AL HINGE SUPPORT(NA.1)</v>
          </cell>
          <cell r="B222" t="str">
            <v>SP01355</v>
          </cell>
          <cell r="C222" t="str">
            <v>pcs</v>
          </cell>
        </row>
        <row r="223">
          <cell r="A223" t="str">
            <v>AL HINGE SUPPORT(MF)</v>
          </cell>
          <cell r="B223" t="str">
            <v>SP01356</v>
          </cell>
          <cell r="C223" t="str">
            <v>pcs</v>
          </cell>
        </row>
        <row r="224">
          <cell r="A224" t="str">
            <v>AL HINGE SUPPORT(OW)</v>
          </cell>
          <cell r="B224" t="str">
            <v>SP01357</v>
          </cell>
          <cell r="C224" t="str">
            <v>pcs</v>
          </cell>
        </row>
        <row r="225">
          <cell r="A225" t="str">
            <v>AL HINGE SUPPORT(AP)</v>
          </cell>
          <cell r="B225" t="str">
            <v>SP01358</v>
          </cell>
          <cell r="C225" t="str">
            <v>pcs</v>
          </cell>
        </row>
        <row r="226">
          <cell r="A226" t="str">
            <v>AL FRAME FOR HEATER(MF)</v>
          </cell>
          <cell r="B226" t="str">
            <v>SP01360</v>
          </cell>
          <cell r="C226" t="str">
            <v>pcs</v>
          </cell>
        </row>
        <row r="227">
          <cell r="A227" t="str">
            <v>AL FRAME FOR HEATER(OW)</v>
          </cell>
          <cell r="B227" t="str">
            <v>SP01361</v>
          </cell>
          <cell r="C227" t="str">
            <v>pcs</v>
          </cell>
        </row>
        <row r="228">
          <cell r="A228" t="str">
            <v>AL FRAME FOR HEATER(AP)</v>
          </cell>
          <cell r="B228" t="str">
            <v>SP01362</v>
          </cell>
          <cell r="C228" t="str">
            <v>pcs</v>
          </cell>
        </row>
        <row r="229">
          <cell r="A229" t="str">
            <v>AL FOR HEPA RETURN(MF)</v>
          </cell>
          <cell r="B229" t="str">
            <v>SP01364</v>
          </cell>
          <cell r="C229" t="str">
            <v>pcs</v>
          </cell>
        </row>
        <row r="230">
          <cell r="A230" t="str">
            <v>AL FOR HEPA RETURN(OW)</v>
          </cell>
          <cell r="B230" t="str">
            <v>SP01365</v>
          </cell>
          <cell r="C230" t="str">
            <v>pcs</v>
          </cell>
        </row>
        <row r="231">
          <cell r="A231" t="str">
            <v>AL FOR HEPA RETURN(AP)</v>
          </cell>
          <cell r="B231" t="str">
            <v>SP01366</v>
          </cell>
          <cell r="C231" t="str">
            <v>pcs</v>
          </cell>
        </row>
        <row r="232">
          <cell r="A232" t="str">
            <v>AL NON PROGRESSIVE COVER 65 mm(MF)</v>
          </cell>
          <cell r="B232" t="str">
            <v>SP01368</v>
          </cell>
          <cell r="C232" t="str">
            <v>pcs</v>
          </cell>
        </row>
        <row r="233">
          <cell r="A233" t="str">
            <v>AL NON PROGRESSIVE COVER 65 mm(OW)</v>
          </cell>
          <cell r="B233" t="str">
            <v>SP01369</v>
          </cell>
          <cell r="C233" t="str">
            <v>pcs</v>
          </cell>
        </row>
        <row r="234">
          <cell r="A234" t="str">
            <v>AL NON PROGRESSIVE COVER 65 mm(AP)</v>
          </cell>
          <cell r="B234" t="str">
            <v>SP01370</v>
          </cell>
          <cell r="C234" t="str">
            <v>pcs</v>
          </cell>
        </row>
        <row r="235">
          <cell r="A235" t="str">
            <v>AL NON PROGRESSIVE COVING CUVE 60.5 mm(MF)</v>
          </cell>
          <cell r="B235" t="str">
            <v>SP01372</v>
          </cell>
          <cell r="C235" t="str">
            <v>pcs</v>
          </cell>
        </row>
        <row r="236">
          <cell r="A236" t="str">
            <v>AL NON PROGRESSIVE COVING CUVE 60.5 mm(OW)</v>
          </cell>
          <cell r="B236" t="str">
            <v>SP01373</v>
          </cell>
          <cell r="C236" t="str">
            <v>pcs</v>
          </cell>
        </row>
        <row r="237">
          <cell r="A237" t="str">
            <v>AL NON PROGRESSIVE COVING CUVE 60.5 mm(AP)</v>
          </cell>
          <cell r="B237" t="str">
            <v>SP01374</v>
          </cell>
          <cell r="C237" t="str">
            <v>pcs</v>
          </cell>
        </row>
        <row r="238">
          <cell r="A238" t="str">
            <v>AL NON PROGRESSIVE DOOR FRAME "A" 50 mm(MF)</v>
          </cell>
          <cell r="B238" t="str">
            <v>SP01376</v>
          </cell>
          <cell r="C238" t="str">
            <v>pcs</v>
          </cell>
        </row>
        <row r="239">
          <cell r="A239" t="str">
            <v>AL NON PROGRESSIVE DOOR FRAME "A" 50 mm(OW)</v>
          </cell>
          <cell r="B239" t="str">
            <v>SP01377</v>
          </cell>
          <cell r="C239" t="str">
            <v>pcs</v>
          </cell>
        </row>
        <row r="240">
          <cell r="A240" t="str">
            <v>AL NON PROGRESSIVE DOOR FRAME "A" 50 mm(AP)</v>
          </cell>
          <cell r="B240" t="str">
            <v>SP01378</v>
          </cell>
          <cell r="C240" t="str">
            <v>pcs</v>
          </cell>
        </row>
        <row r="241">
          <cell r="A241" t="str">
            <v>AL NON PROGRESSIVE WINDOW FRAME "A" 50 mm(MF)</v>
          </cell>
          <cell r="B241" t="str">
            <v>SP01380</v>
          </cell>
          <cell r="C241" t="str">
            <v>pcs</v>
          </cell>
        </row>
        <row r="242">
          <cell r="A242" t="str">
            <v>AL NON PROGRESSIVE WINDOW FRAME "A" 50 mm(OW)</v>
          </cell>
          <cell r="B242" t="str">
            <v>SP01381</v>
          </cell>
          <cell r="C242" t="str">
            <v>pcs</v>
          </cell>
        </row>
        <row r="243">
          <cell r="A243" t="str">
            <v>AL NON PROGRESSIVE WINDOW FRAME "A" 50 mm(AP)</v>
          </cell>
          <cell r="B243" t="str">
            <v>SP01382</v>
          </cell>
          <cell r="C243" t="str">
            <v>pcs</v>
          </cell>
        </row>
        <row r="244">
          <cell r="A244" t="str">
            <v>AL ANGLE 30 X 110 X 2 mm(MF)</v>
          </cell>
          <cell r="B244" t="str">
            <v>SP01388</v>
          </cell>
          <cell r="C244" t="str">
            <v>pcs</v>
          </cell>
        </row>
        <row r="245">
          <cell r="A245" t="str">
            <v>AL ANGLE 30 X 110 X 2 mm(OW)</v>
          </cell>
          <cell r="B245" t="str">
            <v>SP01389</v>
          </cell>
          <cell r="C245" t="str">
            <v>pcs</v>
          </cell>
        </row>
        <row r="246">
          <cell r="A246" t="str">
            <v>AL ANGLE 30 X 110 X 2 mm(AP)</v>
          </cell>
          <cell r="B246" t="str">
            <v>SP01390</v>
          </cell>
          <cell r="C246" t="str">
            <v>pcs</v>
          </cell>
        </row>
        <row r="247">
          <cell r="A247" t="str">
            <v>AL NON PROGRESSIVE CORNER COLUMN 50 mm(MF)</v>
          </cell>
          <cell r="B247" t="str">
            <v>SP01392</v>
          </cell>
          <cell r="C247" t="str">
            <v>pcs</v>
          </cell>
        </row>
        <row r="248">
          <cell r="A248" t="str">
            <v>AL NON PROGRESSIVE CORNER COLUMN 50 mm(OW)</v>
          </cell>
          <cell r="B248" t="str">
            <v>SP01393</v>
          </cell>
          <cell r="C248" t="str">
            <v>pcs</v>
          </cell>
        </row>
        <row r="249">
          <cell r="A249" t="str">
            <v>AL NON PROGRESSIVE CORNER COLUMN 50 mm(AP)</v>
          </cell>
          <cell r="B249" t="str">
            <v>SP01394</v>
          </cell>
          <cell r="C249" t="str">
            <v>pcs</v>
          </cell>
        </row>
        <row r="250">
          <cell r="A250" t="str">
            <v>AL NON PROGRESSIVE LOWER TRACK 50 mm(MF)</v>
          </cell>
          <cell r="B250" t="str">
            <v>SP01396</v>
          </cell>
          <cell r="C250" t="str">
            <v>pcs</v>
          </cell>
        </row>
        <row r="251">
          <cell r="A251" t="str">
            <v>AL NON PROGRESSIVE UPPER TRACK 50 mm(MF)</v>
          </cell>
          <cell r="B251" t="str">
            <v>SP01400</v>
          </cell>
          <cell r="C251" t="str">
            <v>pcs</v>
          </cell>
        </row>
        <row r="252">
          <cell r="A252" t="str">
            <v>AL NON PROGRESSIVE ANGLE 30 X 30 FOR COVING CUVE 60.5 mm(MF)</v>
          </cell>
          <cell r="B252" t="str">
            <v>SP01404</v>
          </cell>
          <cell r="C252" t="str">
            <v>pcs</v>
          </cell>
        </row>
        <row r="253">
          <cell r="A253" t="str">
            <v>AL NON PROGRESSIVE WINDOW FRAME "C" 50 mm(UP / LOW)(MF)</v>
          </cell>
          <cell r="B253" t="str">
            <v>SP01408</v>
          </cell>
          <cell r="C253" t="str">
            <v>pcs</v>
          </cell>
        </row>
        <row r="254">
          <cell r="A254" t="str">
            <v>AL NON PROGRESSIVE WINDOW FRAME "C" 50 mm(UP / LOW)(OW)</v>
          </cell>
          <cell r="B254" t="str">
            <v>SP01409</v>
          </cell>
          <cell r="C254" t="str">
            <v>pcs</v>
          </cell>
        </row>
        <row r="255">
          <cell r="A255" t="str">
            <v>AL NON PROGRESSIVE WINDOW FRAME "C" 50 mm(UP / LOW)(AP)</v>
          </cell>
          <cell r="B255" t="str">
            <v>SP01410</v>
          </cell>
          <cell r="C255" t="str">
            <v>pcs</v>
          </cell>
        </row>
        <row r="256">
          <cell r="A256" t="str">
            <v>AL NON PROGRESSIVE DOOR FRAME "B" 50 mm(UP)(MF)</v>
          </cell>
          <cell r="B256" t="str">
            <v>SP01412</v>
          </cell>
          <cell r="C256" t="str">
            <v>pcs</v>
          </cell>
        </row>
        <row r="257">
          <cell r="A257" t="str">
            <v>AL NON PROGRESSIVE DOOR FRAME "B" 50 mm(UP)(OW)</v>
          </cell>
          <cell r="B257" t="str">
            <v>SP01413</v>
          </cell>
          <cell r="C257" t="str">
            <v>pcs</v>
          </cell>
        </row>
        <row r="258">
          <cell r="A258" t="str">
            <v>AL NON PROGRESSIVE DOOR FRAME "B" 50 mm(UP)(AP)</v>
          </cell>
          <cell r="B258" t="str">
            <v>SP01414</v>
          </cell>
          <cell r="C258" t="str">
            <v>pcs</v>
          </cell>
        </row>
        <row r="259">
          <cell r="A259" t="str">
            <v>AL NON PROGRESSIVE LOWER CORNER COLUMN 50 mm(MF)</v>
          </cell>
          <cell r="B259" t="str">
            <v>SP01416</v>
          </cell>
          <cell r="C259" t="str">
            <v>pcs</v>
          </cell>
        </row>
        <row r="260">
          <cell r="A260" t="str">
            <v>AL NON PROGRESSIVE LOWER CORNER COLUMN 50 mm(OW)</v>
          </cell>
          <cell r="B260" t="str">
            <v>SP01417</v>
          </cell>
          <cell r="C260" t="str">
            <v>pcs</v>
          </cell>
        </row>
        <row r="261">
          <cell r="A261" t="str">
            <v>AL NON PROGRESSIVE LOWER CORNER COLUMN 50 mm(AP)</v>
          </cell>
          <cell r="B261" t="str">
            <v>SP01418</v>
          </cell>
          <cell r="C261" t="str">
            <v>pcs</v>
          </cell>
        </row>
        <row r="262">
          <cell r="A262" t="str">
            <v>AL NON PROGRESSIVE FRAME 50 mm(MF)</v>
          </cell>
          <cell r="B262" t="str">
            <v>SP01420</v>
          </cell>
          <cell r="C262" t="str">
            <v>pcs</v>
          </cell>
        </row>
        <row r="263">
          <cell r="A263" t="str">
            <v>AL NON PROGRESSIVE FRAME 75 mm(MF)</v>
          </cell>
          <cell r="B263" t="str">
            <v>SP01424</v>
          </cell>
          <cell r="C263" t="str">
            <v>pcs</v>
          </cell>
        </row>
        <row r="264">
          <cell r="A264" t="str">
            <v>AL NON PROGRESSIVE LOWER TRACK 100 mm(MF)</v>
          </cell>
          <cell r="B264" t="str">
            <v>SP01427</v>
          </cell>
          <cell r="C264" t="str">
            <v>pcs</v>
          </cell>
        </row>
        <row r="265">
          <cell r="A265" t="str">
            <v>AL NON PROGRESSIVE UPPER TRACK 100 mm(MF)</v>
          </cell>
          <cell r="B265" t="str">
            <v>SP01428</v>
          </cell>
          <cell r="C265" t="str">
            <v>pcs</v>
          </cell>
        </row>
        <row r="266">
          <cell r="A266" t="str">
            <v>AL NON PROGRESSIVE FRAME 100 mm(MF)</v>
          </cell>
          <cell r="B266" t="str">
            <v>SP01429</v>
          </cell>
          <cell r="C266" t="str">
            <v>pcs</v>
          </cell>
        </row>
        <row r="267">
          <cell r="A267" t="str">
            <v>AL DOOR FRAME 100 mm FOR DOOR 50 mm (MF)</v>
          </cell>
          <cell r="B267" t="str">
            <v>SP01431</v>
          </cell>
          <cell r="C267" t="str">
            <v>pcs</v>
          </cell>
        </row>
        <row r="268">
          <cell r="A268" t="str">
            <v>AL DOOR FRAME 100 mm FOR DOOR 50 mm (OW)</v>
          </cell>
          <cell r="B268" t="str">
            <v>SP01432</v>
          </cell>
          <cell r="C268" t="str">
            <v>pcs</v>
          </cell>
        </row>
        <row r="269">
          <cell r="A269" t="str">
            <v>AL DOOR FRAME 100 mm FOR DOOR 50 mm (AP)</v>
          </cell>
          <cell r="B269" t="str">
            <v>SP01433</v>
          </cell>
          <cell r="C269" t="str">
            <v>pcs</v>
          </cell>
        </row>
        <row r="270">
          <cell r="A270" t="str">
            <v>AL WINDOW FRAME CURE 42 mm(NA.1)</v>
          </cell>
          <cell r="B270" t="str">
            <v>SP01434</v>
          </cell>
          <cell r="C270" t="str">
            <v>pcs</v>
          </cell>
        </row>
        <row r="271">
          <cell r="A271" t="str">
            <v>AL WINDOW FRAME CURE 42 mm(MF)</v>
          </cell>
          <cell r="B271" t="str">
            <v>SP01435</v>
          </cell>
          <cell r="C271" t="str">
            <v>pcs</v>
          </cell>
        </row>
        <row r="272">
          <cell r="A272" t="str">
            <v>AL WINDOW FRAME CURE 42 mm(OW)</v>
          </cell>
          <cell r="B272" t="str">
            <v>SP01436</v>
          </cell>
          <cell r="C272" t="str">
            <v>pcs</v>
          </cell>
        </row>
        <row r="273">
          <cell r="A273" t="str">
            <v>AL WINDOW FRAME CURE 42 mm(AP)</v>
          </cell>
          <cell r="B273" t="str">
            <v>SP01437</v>
          </cell>
          <cell r="C273" t="str">
            <v>pcs</v>
          </cell>
        </row>
        <row r="274">
          <cell r="A274" t="str">
            <v>AL WINDOW FRAME CURE 100 mm(NA.1)</v>
          </cell>
          <cell r="B274" t="str">
            <v>SP01438</v>
          </cell>
          <cell r="C274" t="str">
            <v>pcs</v>
          </cell>
        </row>
        <row r="275">
          <cell r="A275" t="str">
            <v>AL WINDOW FRAME CURE 100 mm(MF)</v>
          </cell>
          <cell r="B275" t="str">
            <v>SP01439</v>
          </cell>
          <cell r="C275" t="str">
            <v>pcs</v>
          </cell>
        </row>
        <row r="276">
          <cell r="A276" t="str">
            <v>AL WINDOW FRAME CURE 100 mm(OW)</v>
          </cell>
          <cell r="B276" t="str">
            <v>SP01440</v>
          </cell>
          <cell r="C276" t="str">
            <v>pcs</v>
          </cell>
        </row>
        <row r="277">
          <cell r="A277" t="str">
            <v>AL WINDOW FRAME CURE 100 mm(AP)</v>
          </cell>
          <cell r="B277" t="str">
            <v>SP01441</v>
          </cell>
          <cell r="C277" t="str">
            <v>pcs</v>
          </cell>
        </row>
        <row r="278">
          <cell r="A278" t="str">
            <v>AL DOOR FRAME HOUSING 100 mm(MF)</v>
          </cell>
          <cell r="B278" t="str">
            <v>SP01442</v>
          </cell>
          <cell r="C278" t="str">
            <v>pcs</v>
          </cell>
        </row>
        <row r="279">
          <cell r="A279" t="str">
            <v>AL WINDOW FRAME HOUSING 100 mm(MF)</v>
          </cell>
          <cell r="B279" t="str">
            <v>SP01443</v>
          </cell>
          <cell r="C279" t="str">
            <v>pcs</v>
          </cell>
        </row>
        <row r="280">
          <cell r="A280" t="str">
            <v>AL DOOR FRAME HOUSING 50 mm(MF)</v>
          </cell>
          <cell r="B280" t="str">
            <v>SP01444</v>
          </cell>
          <cell r="C280" t="str">
            <v>pcs</v>
          </cell>
        </row>
        <row r="281">
          <cell r="A281" t="str">
            <v>BOLT 3/8"X25 mm</v>
          </cell>
          <cell r="B281" t="str">
            <v>SP02001</v>
          </cell>
          <cell r="C281" t="str">
            <v>pcs</v>
          </cell>
        </row>
        <row r="282">
          <cell r="A282" t="str">
            <v>NUT 3/8"</v>
          </cell>
          <cell r="B282" t="str">
            <v>SP02002</v>
          </cell>
          <cell r="C282" t="str">
            <v>pcs</v>
          </cell>
        </row>
        <row r="283">
          <cell r="A283" t="str">
            <v>WASHER 3/8" OD 28 mm</v>
          </cell>
          <cell r="B283" t="str">
            <v>SP02003</v>
          </cell>
          <cell r="C283" t="str">
            <v>pcs</v>
          </cell>
        </row>
        <row r="284">
          <cell r="A284" t="str">
            <v>ANCHOR BOLT 8X50 (SANKO)</v>
          </cell>
          <cell r="B284" t="str">
            <v>SP02004</v>
          </cell>
          <cell r="C284" t="str">
            <v>pcs</v>
          </cell>
        </row>
        <row r="285">
          <cell r="A285" t="str">
            <v>SCREW ( 4X20 ) (SUS)</v>
          </cell>
          <cell r="B285" t="str">
            <v>SP02005</v>
          </cell>
          <cell r="C285" t="str">
            <v>pcs</v>
          </cell>
        </row>
        <row r="286">
          <cell r="A286" t="str">
            <v>SCREW ( 4X25 ) (SUS)</v>
          </cell>
          <cell r="B286" t="str">
            <v>SP02006</v>
          </cell>
          <cell r="C286" t="str">
            <v>pcs</v>
          </cell>
        </row>
        <row r="287">
          <cell r="A287" t="str">
            <v>WATER PROOF FLUORESCENT HOUSING 2X36W</v>
          </cell>
          <cell r="B287" t="str">
            <v>SP02007</v>
          </cell>
          <cell r="C287" t="str">
            <v>set</v>
          </cell>
        </row>
        <row r="288">
          <cell r="A288" t="str">
            <v>CEILING BEAM JOINING PLATE ( W 50)</v>
          </cell>
          <cell r="B288" t="str">
            <v>SP02008</v>
          </cell>
          <cell r="C288" t="str">
            <v>pcs</v>
          </cell>
        </row>
        <row r="289">
          <cell r="A289" t="str">
            <v>POP RIVET 5-4</v>
          </cell>
          <cell r="B289" t="str">
            <v>SP02009</v>
          </cell>
          <cell r="C289" t="str">
            <v>pcs</v>
          </cell>
        </row>
        <row r="290">
          <cell r="A290" t="str">
            <v>POP RIVET 4-3</v>
          </cell>
          <cell r="B290" t="str">
            <v>SP02010</v>
          </cell>
          <cell r="C290" t="str">
            <v>pcs</v>
          </cell>
        </row>
        <row r="291">
          <cell r="A291" t="str">
            <v>NUT ( M6 )</v>
          </cell>
          <cell r="B291" t="str">
            <v>SP02011</v>
          </cell>
          <cell r="C291" t="str">
            <v>pcs</v>
          </cell>
        </row>
        <row r="292">
          <cell r="A292" t="str">
            <v>WASHER ( M6 )</v>
          </cell>
          <cell r="B292" t="str">
            <v>SP02012</v>
          </cell>
          <cell r="C292" t="str">
            <v>pcs</v>
          </cell>
        </row>
        <row r="293">
          <cell r="A293" t="str">
            <v>U-BOLT M10</v>
          </cell>
          <cell r="B293" t="str">
            <v>SP02013</v>
          </cell>
          <cell r="C293" t="str">
            <v>pcs</v>
          </cell>
        </row>
        <row r="294">
          <cell r="A294" t="str">
            <v>BOLT M8X45</v>
          </cell>
          <cell r="B294" t="str">
            <v>SP02014</v>
          </cell>
          <cell r="C294" t="str">
            <v>pcs</v>
          </cell>
        </row>
        <row r="295">
          <cell r="A295" t="str">
            <v>WASHER ( M8 )</v>
          </cell>
          <cell r="B295" t="str">
            <v>SP02015</v>
          </cell>
          <cell r="C295" t="str">
            <v>pcs</v>
          </cell>
        </row>
        <row r="296">
          <cell r="A296" t="str">
            <v>CEILING BRACKET</v>
          </cell>
          <cell r="B296" t="str">
            <v>SP02016</v>
          </cell>
          <cell r="C296" t="str">
            <v>pcs</v>
          </cell>
        </row>
        <row r="297">
          <cell r="A297" t="str">
            <v>PAPER TAPE /กระดาษกาว</v>
          </cell>
          <cell r="B297" t="str">
            <v>SP02017</v>
          </cell>
          <cell r="C297" t="str">
            <v>pcs</v>
          </cell>
        </row>
        <row r="298">
          <cell r="A298" t="str">
            <v>DOOR RUBBER SEAL DIA 7 mm</v>
          </cell>
          <cell r="B298" t="str">
            <v>SP02018</v>
          </cell>
          <cell r="C298" t="str">
            <v>pcs</v>
          </cell>
        </row>
        <row r="299">
          <cell r="A299" t="str">
            <v>SEALANT ( GREY )</v>
          </cell>
          <cell r="B299" t="str">
            <v>SP02021</v>
          </cell>
          <cell r="C299" t="str">
            <v>tube</v>
          </cell>
        </row>
        <row r="300">
          <cell r="A300" t="str">
            <v>WINDOW RUBBER SEAL NO,27612</v>
          </cell>
          <cell r="B300" t="str">
            <v>SP02022</v>
          </cell>
          <cell r="C300" t="str">
            <v>m</v>
          </cell>
        </row>
        <row r="301">
          <cell r="A301" t="str">
            <v>WINDOW RUBBER SEAL NO,27619</v>
          </cell>
          <cell r="B301" t="str">
            <v>SP02023</v>
          </cell>
          <cell r="C301" t="str">
            <v>m</v>
          </cell>
        </row>
        <row r="302">
          <cell r="A302" t="str">
            <v>WEATHERKOTE ( 1GALLON @ 18.5 KG. )</v>
          </cell>
          <cell r="B302" t="str">
            <v>SP02024</v>
          </cell>
          <cell r="C302" t="str">
            <v>kg</v>
          </cell>
        </row>
        <row r="303">
          <cell r="A303" t="str">
            <v>WATER PROOF PLASTIC</v>
          </cell>
          <cell r="B303" t="str">
            <v>SP02025</v>
          </cell>
          <cell r="C303" t="str">
            <v>roll</v>
          </cell>
        </row>
        <row r="304">
          <cell r="A304" t="str">
            <v>DOOR RUBBER SEAL ( MODEL E)</v>
          </cell>
          <cell r="B304" t="str">
            <v>SP02026</v>
          </cell>
          <cell r="C304" t="str">
            <v>m</v>
          </cell>
        </row>
        <row r="305">
          <cell r="A305" t="str">
            <v>DOOR HINGE 175X50X30 mm(L)</v>
          </cell>
          <cell r="B305" t="str">
            <v>SP02027</v>
          </cell>
          <cell r="C305" t="str">
            <v>pcs</v>
          </cell>
        </row>
        <row r="306">
          <cell r="A306" t="str">
            <v>DOOR LATCH 1178 LS</v>
          </cell>
          <cell r="B306" t="str">
            <v>SP02028</v>
          </cell>
          <cell r="C306" t="str">
            <v>set</v>
          </cell>
        </row>
        <row r="307">
          <cell r="A307" t="str">
            <v>DOOR HINGE 1245 HS</v>
          </cell>
          <cell r="B307" t="str">
            <v>SP02029</v>
          </cell>
          <cell r="C307" t="str">
            <v>set</v>
          </cell>
        </row>
        <row r="308">
          <cell r="A308" t="str">
            <v>RELIEF PORT PRESSURE</v>
          </cell>
          <cell r="B308" t="str">
            <v>SP02030</v>
          </cell>
          <cell r="C308" t="str">
            <v>set</v>
          </cell>
        </row>
        <row r="309">
          <cell r="A309" t="str">
            <v>PLAIN WASHER 3/8" SUS</v>
          </cell>
          <cell r="B309" t="str">
            <v>SP02031</v>
          </cell>
          <cell r="C309" t="str">
            <v>pcs</v>
          </cell>
        </row>
        <row r="310">
          <cell r="A310" t="str">
            <v>STUD BOLT 3/8" X 1M</v>
          </cell>
          <cell r="B310" t="str">
            <v>SP02032</v>
          </cell>
          <cell r="C310" t="str">
            <v>pcs</v>
          </cell>
        </row>
        <row r="311">
          <cell r="A311" t="str">
            <v>BOTTOM GUIDE</v>
          </cell>
          <cell r="B311" t="str">
            <v>SP02033</v>
          </cell>
          <cell r="C311" t="str">
            <v>set</v>
          </cell>
        </row>
        <row r="312">
          <cell r="A312" t="str">
            <v>ROLLER FOR SLIDING DOOR</v>
          </cell>
          <cell r="B312" t="str">
            <v>SP02034</v>
          </cell>
          <cell r="C312" t="str">
            <v>set</v>
          </cell>
        </row>
        <row r="313">
          <cell r="A313" t="str">
            <v>BOTTOM GUIDE RIGHT</v>
          </cell>
          <cell r="B313" t="str">
            <v>SP02035</v>
          </cell>
          <cell r="C313" t="str">
            <v>set</v>
          </cell>
        </row>
        <row r="314">
          <cell r="A314" t="str">
            <v>SLIDING DOOR LOCK ( L1 )</v>
          </cell>
          <cell r="B314" t="str">
            <v>SP02036</v>
          </cell>
          <cell r="C314" t="str">
            <v>set</v>
          </cell>
        </row>
        <row r="315">
          <cell r="A315" t="str">
            <v>TURN BUCKLE 3/8"</v>
          </cell>
          <cell r="B315" t="str">
            <v>SP02037</v>
          </cell>
          <cell r="C315" t="str">
            <v>pcs</v>
          </cell>
        </row>
        <row r="316">
          <cell r="A316" t="str">
            <v>PVC CAP FOR CAMLOCK</v>
          </cell>
          <cell r="B316" t="str">
            <v>SP02038</v>
          </cell>
          <cell r="C316" t="str">
            <v>pcs</v>
          </cell>
        </row>
        <row r="317">
          <cell r="A317" t="str">
            <v>DURACON 1/2"X110mm</v>
          </cell>
          <cell r="B317" t="str">
            <v>SP02039</v>
          </cell>
          <cell r="C317" t="str">
            <v>pcs</v>
          </cell>
        </row>
        <row r="318">
          <cell r="A318" t="str">
            <v>DURACON 1/2"X170mm</v>
          </cell>
          <cell r="B318" t="str">
            <v>SP02040</v>
          </cell>
          <cell r="C318" t="str">
            <v>pcs</v>
          </cell>
        </row>
        <row r="319">
          <cell r="A319" t="str">
            <v>SLIDING DOOR LOCK ( L2 )</v>
          </cell>
          <cell r="B319" t="str">
            <v>SP02041</v>
          </cell>
          <cell r="C319" t="str">
            <v>pcs</v>
          </cell>
        </row>
        <row r="320">
          <cell r="A320" t="str">
            <v>LONG NUT 3/8"</v>
          </cell>
          <cell r="B320" t="str">
            <v>SP02042</v>
          </cell>
          <cell r="C320" t="str">
            <v>pcs</v>
          </cell>
        </row>
        <row r="321">
          <cell r="A321" t="str">
            <v>BOLT M8X45</v>
          </cell>
          <cell r="B321" t="str">
            <v>SP02043</v>
          </cell>
          <cell r="C321" t="str">
            <v>pcs</v>
          </cell>
        </row>
        <row r="322">
          <cell r="A322" t="str">
            <v>BOLT M8X25</v>
          </cell>
          <cell r="B322" t="str">
            <v>SP02044</v>
          </cell>
          <cell r="C322" t="str">
            <v>pcs</v>
          </cell>
        </row>
        <row r="323">
          <cell r="A323" t="str">
            <v>WATER PROOF SWITCH</v>
          </cell>
          <cell r="B323" t="str">
            <v>SP02045</v>
          </cell>
          <cell r="C323" t="str">
            <v>set</v>
          </cell>
        </row>
        <row r="324">
          <cell r="A324" t="str">
            <v>SOCKET BOLT 3/8" X 4/8"</v>
          </cell>
          <cell r="B324" t="str">
            <v>SP02046</v>
          </cell>
          <cell r="C324" t="str">
            <v>pcs</v>
          </cell>
        </row>
        <row r="325">
          <cell r="A325" t="str">
            <v>SPRING WASHER 3/8"</v>
          </cell>
          <cell r="B325" t="str">
            <v>SP02047</v>
          </cell>
          <cell r="C325" t="str">
            <v>pcs</v>
          </cell>
        </row>
        <row r="326">
          <cell r="A326" t="str">
            <v>AL CHECKER PLATE</v>
          </cell>
          <cell r="B326" t="str">
            <v>SP02048</v>
          </cell>
          <cell r="C326" t="str">
            <v>pcs</v>
          </cell>
        </row>
        <row r="327">
          <cell r="A327" t="str">
            <v>SOCKET BOLT SUS 5/16"X/1/ 1/4"</v>
          </cell>
          <cell r="B327" t="str">
            <v>SP02049</v>
          </cell>
          <cell r="C327" t="str">
            <v>pcs</v>
          </cell>
        </row>
        <row r="328">
          <cell r="A328" t="str">
            <v>SOCKET BOLT SUS 3/8" X/1/ 1/4"</v>
          </cell>
          <cell r="B328" t="str">
            <v>SP02050</v>
          </cell>
          <cell r="C328" t="str">
            <v>pcs</v>
          </cell>
        </row>
        <row r="329">
          <cell r="A329" t="str">
            <v>WIRE SLING 1/4"</v>
          </cell>
          <cell r="B329" t="str">
            <v>SP02051</v>
          </cell>
          <cell r="C329" t="str">
            <v>m</v>
          </cell>
        </row>
        <row r="330">
          <cell r="A330" t="str">
            <v>U-CLIP 1/4"</v>
          </cell>
          <cell r="B330" t="str">
            <v>SP02052</v>
          </cell>
          <cell r="C330" t="str">
            <v>pcs</v>
          </cell>
        </row>
        <row r="331">
          <cell r="A331" t="str">
            <v>ANCHOR BOLT 3/8"</v>
          </cell>
          <cell r="B331" t="str">
            <v>SP02053</v>
          </cell>
          <cell r="C331" t="str">
            <v>pcs</v>
          </cell>
        </row>
        <row r="332">
          <cell r="A332" t="str">
            <v>ANGLE FOR EDGE DOOR HANDLE</v>
          </cell>
          <cell r="B332" t="str">
            <v>SP02054</v>
          </cell>
          <cell r="C332" t="str">
            <v>pcs</v>
          </cell>
        </row>
        <row r="333">
          <cell r="A333" t="str">
            <v>SILICONE BUTYL</v>
          </cell>
          <cell r="B333" t="str">
            <v>SP02055</v>
          </cell>
          <cell r="C333" t="str">
            <v>tube</v>
          </cell>
        </row>
        <row r="334">
          <cell r="A334" t="str">
            <v>BOLT &amp; NUT M6 X 15</v>
          </cell>
          <cell r="B334" t="str">
            <v>SP02056</v>
          </cell>
          <cell r="C334" t="str">
            <v>pcs</v>
          </cell>
        </row>
        <row r="335">
          <cell r="A335" t="str">
            <v>STUD BOLT M6 X 1 m</v>
          </cell>
          <cell r="B335" t="str">
            <v>SP02058</v>
          </cell>
          <cell r="C335" t="str">
            <v>pcs</v>
          </cell>
        </row>
        <row r="336">
          <cell r="A336" t="str">
            <v>U - BOLT M6</v>
          </cell>
          <cell r="B336" t="str">
            <v>SP02059</v>
          </cell>
          <cell r="C336" t="str">
            <v>pcs</v>
          </cell>
        </row>
        <row r="337">
          <cell r="A337" t="str">
            <v>BOLT 3/8"X3"</v>
          </cell>
          <cell r="B337" t="str">
            <v>SP02060</v>
          </cell>
          <cell r="C337" t="str">
            <v>pcs</v>
          </cell>
        </row>
        <row r="338">
          <cell r="A338" t="str">
            <v>T - BAR JOINT 16.3X130 mm</v>
          </cell>
          <cell r="B338" t="str">
            <v>SP02061</v>
          </cell>
          <cell r="C338" t="str">
            <v>pcs</v>
          </cell>
        </row>
        <row r="339">
          <cell r="A339" t="str">
            <v>BOLT M6X10</v>
          </cell>
          <cell r="B339" t="str">
            <v>SP02062</v>
          </cell>
          <cell r="C339" t="str">
            <v>pcs</v>
          </cell>
        </row>
        <row r="340">
          <cell r="A340" t="str">
            <v>BOLT M6X25</v>
          </cell>
          <cell r="B340" t="str">
            <v>SP02063</v>
          </cell>
          <cell r="C340" t="str">
            <v>pcs</v>
          </cell>
        </row>
        <row r="341">
          <cell r="A341" t="str">
            <v>VCT CABLE 2X1.5 mm</v>
          </cell>
          <cell r="B341" t="str">
            <v>SP02070</v>
          </cell>
          <cell r="C341" t="str">
            <v>m</v>
          </cell>
        </row>
        <row r="342">
          <cell r="A342" t="str">
            <v>TEMPER GLASS 587X587X5 mm</v>
          </cell>
          <cell r="B342" t="str">
            <v>SP02071</v>
          </cell>
          <cell r="C342" t="str">
            <v>pcs</v>
          </cell>
        </row>
        <row r="343">
          <cell r="A343" t="str">
            <v>HEXAGON NUT 1/2</v>
          </cell>
          <cell r="B343" t="str">
            <v>SP02072</v>
          </cell>
          <cell r="C343" t="str">
            <v>pcs</v>
          </cell>
        </row>
        <row r="344">
          <cell r="A344" t="str">
            <v>ACRILIC NDAP WHITE</v>
          </cell>
          <cell r="B344" t="str">
            <v>SP02073</v>
          </cell>
          <cell r="C344" t="str">
            <v>pcs</v>
          </cell>
        </row>
        <row r="345">
          <cell r="A345" t="str">
            <v>ELBOW WIRE MAN 20 mm</v>
          </cell>
          <cell r="B345" t="str">
            <v>SP02074</v>
          </cell>
          <cell r="C345" t="str">
            <v>pcs</v>
          </cell>
        </row>
        <row r="346">
          <cell r="A346" t="str">
            <v>CONNECTOR WIRE MAN 20 mm</v>
          </cell>
          <cell r="B346" t="str">
            <v>SP02075</v>
          </cell>
          <cell r="C346" t="str">
            <v>pcs</v>
          </cell>
        </row>
        <row r="347">
          <cell r="A347" t="str">
            <v>WIRE MAN 20mm THREAD CONNECTOR</v>
          </cell>
          <cell r="B347" t="str">
            <v>SP02076</v>
          </cell>
          <cell r="C347" t="str">
            <v>pcs</v>
          </cell>
        </row>
        <row r="348">
          <cell r="A348" t="str">
            <v>PVC PIPE SUPPORT</v>
          </cell>
          <cell r="B348" t="str">
            <v>SP02077</v>
          </cell>
          <cell r="C348" t="str">
            <v>pcs</v>
          </cell>
        </row>
        <row r="349">
          <cell r="A349" t="str">
            <v>FLOOR HEATER</v>
          </cell>
          <cell r="B349" t="str">
            <v>SP02078</v>
          </cell>
          <cell r="C349" t="str">
            <v>set</v>
          </cell>
        </row>
        <row r="350">
          <cell r="A350" t="str">
            <v>DOOR KNOB ( SHOWA )</v>
          </cell>
          <cell r="B350" t="str">
            <v>SP02079</v>
          </cell>
          <cell r="C350" t="str">
            <v>pcs</v>
          </cell>
        </row>
        <row r="351">
          <cell r="A351" t="str">
            <v>SLIDING DOOR CLOSER ( SLIDE )</v>
          </cell>
          <cell r="B351" t="str">
            <v>SP02080</v>
          </cell>
          <cell r="C351" t="str">
            <v>pcs</v>
          </cell>
        </row>
        <row r="352">
          <cell r="A352" t="str">
            <v>D-HANDLE SS 60X240</v>
          </cell>
          <cell r="B352" t="str">
            <v>SP02081</v>
          </cell>
          <cell r="C352" t="str">
            <v>pcs</v>
          </cell>
        </row>
        <row r="353">
          <cell r="A353" t="str">
            <v>ROLLER FOR SLIDING DOOR</v>
          </cell>
          <cell r="B353" t="str">
            <v>SP02082</v>
          </cell>
          <cell r="C353" t="str">
            <v>pcs</v>
          </cell>
        </row>
        <row r="354">
          <cell r="A354" t="str">
            <v>ROCK SET FOR SLIDING DOOR</v>
          </cell>
          <cell r="B354" t="str">
            <v>SP02083</v>
          </cell>
          <cell r="C354" t="str">
            <v>pcs</v>
          </cell>
        </row>
        <row r="355">
          <cell r="A355" t="str">
            <v>CAM LIFT RING SAFETY LATCH 1178 PS3</v>
          </cell>
          <cell r="B355" t="str">
            <v>SP02084</v>
          </cell>
          <cell r="C355" t="str">
            <v>pcs</v>
          </cell>
        </row>
        <row r="356">
          <cell r="A356" t="str">
            <v>PLASTIC WASHER</v>
          </cell>
          <cell r="B356" t="str">
            <v>SP02085</v>
          </cell>
          <cell r="C356" t="str">
            <v>pcs</v>
          </cell>
        </row>
        <row r="357">
          <cell r="A357" t="str">
            <v>WATER PROOF FLUORESCENT HOUSING 1X36W</v>
          </cell>
          <cell r="B357" t="str">
            <v>SP02086</v>
          </cell>
          <cell r="C357" t="str">
            <v>pcs</v>
          </cell>
        </row>
        <row r="358">
          <cell r="A358" t="str">
            <v>FLUORESCENT TUBS 36 W</v>
          </cell>
          <cell r="B358" t="str">
            <v>SP02087</v>
          </cell>
          <cell r="C358" t="str">
            <v>pcs</v>
          </cell>
        </row>
        <row r="359">
          <cell r="A359" t="str">
            <v>BALLAST 36 W</v>
          </cell>
          <cell r="B359" t="str">
            <v>SP02088</v>
          </cell>
          <cell r="C359" t="str">
            <v>pcs</v>
          </cell>
        </row>
        <row r="360">
          <cell r="A360" t="str">
            <v>STARTER 36 W</v>
          </cell>
          <cell r="B360" t="str">
            <v>SP02089</v>
          </cell>
          <cell r="C360" t="str">
            <v>pcs</v>
          </cell>
        </row>
        <row r="361">
          <cell r="A361" t="str">
            <v>DOOR HINGE 1460HS</v>
          </cell>
          <cell r="B361" t="str">
            <v>SP02091</v>
          </cell>
          <cell r="C361" t="str">
            <v>pcs</v>
          </cell>
        </row>
        <row r="362">
          <cell r="A362" t="str">
            <v>SAFETY RELEASE L118 mm</v>
          </cell>
          <cell r="B362" t="str">
            <v>SP02093</v>
          </cell>
          <cell r="C362" t="str">
            <v>pcs</v>
          </cell>
        </row>
        <row r="363">
          <cell r="A363" t="str">
            <v>I - BOLT 3/8 X 120</v>
          </cell>
          <cell r="B363" t="str">
            <v>SP02094</v>
          </cell>
          <cell r="C363" t="str">
            <v>pcs</v>
          </cell>
        </row>
        <row r="364">
          <cell r="A364" t="str">
            <v>DURACON 1/2 * 200 mm</v>
          </cell>
          <cell r="B364" t="str">
            <v>SP02095</v>
          </cell>
          <cell r="C364" t="str">
            <v>set</v>
          </cell>
        </row>
        <row r="365">
          <cell r="A365" t="str">
            <v>DUST-PROOF FEMALE DOOR BOLT</v>
          </cell>
          <cell r="B365" t="str">
            <v>SP02096</v>
          </cell>
          <cell r="C365" t="str">
            <v>pcs</v>
          </cell>
        </row>
        <row r="366">
          <cell r="A366" t="str">
            <v>BOTTOM SEAL ( CLEAN ROOM)</v>
          </cell>
          <cell r="B366" t="str">
            <v>SP02097</v>
          </cell>
          <cell r="C366" t="str">
            <v>m</v>
          </cell>
        </row>
        <row r="367">
          <cell r="A367" t="str">
            <v>POINT HAGING BRACKET 35X58 ( 10 mm )</v>
          </cell>
          <cell r="B367" t="str">
            <v>SP02099</v>
          </cell>
          <cell r="C367" t="str">
            <v>pcs</v>
          </cell>
        </row>
        <row r="368">
          <cell r="A368" t="str">
            <v>BOX E210 ONE WAY</v>
          </cell>
          <cell r="B368" t="str">
            <v>SP02100</v>
          </cell>
          <cell r="C368" t="str">
            <v>pcs</v>
          </cell>
        </row>
        <row r="369">
          <cell r="A369" t="str">
            <v>BOX E210 TWO WAY</v>
          </cell>
          <cell r="B369" t="str">
            <v>SP02101</v>
          </cell>
          <cell r="C369" t="str">
            <v>pcs</v>
          </cell>
        </row>
        <row r="370">
          <cell r="A370" t="str">
            <v>BOX E210 TREE WAY</v>
          </cell>
          <cell r="B370" t="str">
            <v>SP02102</v>
          </cell>
          <cell r="C370" t="str">
            <v>pcs</v>
          </cell>
        </row>
        <row r="371">
          <cell r="A371" t="str">
            <v>POINT HAGING BRACKET 35X58 ( 27 mm )</v>
          </cell>
          <cell r="B371" t="str">
            <v>SP02103</v>
          </cell>
          <cell r="C371" t="str">
            <v>pcs</v>
          </cell>
        </row>
        <row r="372">
          <cell r="A372" t="str">
            <v>DOOR LEVER( SHOWA )เขาควาย</v>
          </cell>
          <cell r="B372" t="str">
            <v>SP02104</v>
          </cell>
          <cell r="C372" t="str">
            <v>pcs</v>
          </cell>
        </row>
        <row r="373">
          <cell r="A373" t="str">
            <v>U-CHANNEL 42 mm</v>
          </cell>
          <cell r="B373" t="str">
            <v>SP02105</v>
          </cell>
          <cell r="C373" t="str">
            <v>pcs</v>
          </cell>
        </row>
        <row r="374">
          <cell r="A374" t="str">
            <v>PACKING FOAM TAPE</v>
          </cell>
          <cell r="B374" t="str">
            <v>SP02106</v>
          </cell>
          <cell r="C374" t="str">
            <v>roll</v>
          </cell>
        </row>
        <row r="375">
          <cell r="A375" t="str">
            <v>BOTTOM GUIDE ( SLIDING DOOR )</v>
          </cell>
          <cell r="B375" t="str">
            <v>SP02107</v>
          </cell>
          <cell r="C375" t="str">
            <v>pcs</v>
          </cell>
        </row>
        <row r="376">
          <cell r="A376" t="str">
            <v>DOOR BOLT NO.111</v>
          </cell>
          <cell r="B376" t="str">
            <v>SP02110</v>
          </cell>
          <cell r="C376" t="str">
            <v>pcs</v>
          </cell>
        </row>
        <row r="377">
          <cell r="A377" t="str">
            <v>POINT HANGING BRAKET 58X43</v>
          </cell>
          <cell r="B377" t="str">
            <v>SP02111</v>
          </cell>
          <cell r="C377" t="str">
            <v>pcs</v>
          </cell>
        </row>
        <row r="378">
          <cell r="A378" t="str">
            <v>DROP SEAL 930</v>
          </cell>
          <cell r="B378" t="str">
            <v>SP02114</v>
          </cell>
          <cell r="C378" t="str">
            <v>pcs</v>
          </cell>
        </row>
        <row r="379">
          <cell r="A379" t="str">
            <v>DROP SEAL 1230</v>
          </cell>
          <cell r="B379" t="str">
            <v>SP02116</v>
          </cell>
          <cell r="C379" t="str">
            <v>pcs</v>
          </cell>
        </row>
        <row r="380">
          <cell r="A380" t="str">
            <v>SCREW ( ROUND HEAD ) 8 X 1 1/2"</v>
          </cell>
          <cell r="B380" t="str">
            <v>SP02117</v>
          </cell>
          <cell r="C380" t="str">
            <v>pcs</v>
          </cell>
        </row>
        <row r="381">
          <cell r="A381" t="str">
            <v>PLASTIC ANCHOR</v>
          </cell>
          <cell r="B381" t="str">
            <v>SP02118</v>
          </cell>
          <cell r="C381" t="str">
            <v>pcs</v>
          </cell>
        </row>
        <row r="382">
          <cell r="A382" t="str">
            <v>SILICONE NP-1 P.U. WHITE-CTG</v>
          </cell>
          <cell r="B382" t="str">
            <v>SP02119</v>
          </cell>
          <cell r="C382" t="str">
            <v>pcs</v>
          </cell>
        </row>
        <row r="383">
          <cell r="A383" t="str">
            <v>DOUBLE DOOR LATCH 1178 PS2</v>
          </cell>
          <cell r="B383" t="str">
            <v>SP02120</v>
          </cell>
          <cell r="C383" t="str">
            <v>set</v>
          </cell>
        </row>
        <row r="384">
          <cell r="A384" t="str">
            <v>DROP SEAL 1085</v>
          </cell>
          <cell r="B384" t="str">
            <v>SP02122</v>
          </cell>
          <cell r="C384" t="str">
            <v>pcs</v>
          </cell>
        </row>
        <row r="385">
          <cell r="A385" t="str">
            <v>3 M DOUBLE TAPE ( 18mm )</v>
          </cell>
          <cell r="B385" t="str">
            <v>SP02123</v>
          </cell>
          <cell r="C385" t="str">
            <v>roll</v>
          </cell>
        </row>
        <row r="386">
          <cell r="A386" t="str">
            <v>WASHER 3/8" OD 22 mm</v>
          </cell>
          <cell r="B386" t="str">
            <v>SP02124</v>
          </cell>
          <cell r="C386" t="str">
            <v>pcs</v>
          </cell>
        </row>
        <row r="387">
          <cell r="A387" t="str">
            <v>DOOR STOPER</v>
          </cell>
          <cell r="B387" t="str">
            <v>SP02126</v>
          </cell>
          <cell r="C387" t="str">
            <v>pcs</v>
          </cell>
        </row>
        <row r="388">
          <cell r="A388" t="str">
            <v>SCREW TEPER HEAD NO.8X1 1/2"</v>
          </cell>
          <cell r="B388" t="str">
            <v>SP02127</v>
          </cell>
          <cell r="C388" t="str">
            <v>pcs</v>
          </cell>
        </row>
        <row r="389">
          <cell r="A389" t="str">
            <v>SAFETY RELEASE L130 mm</v>
          </cell>
          <cell r="B389" t="str">
            <v>SP02128</v>
          </cell>
          <cell r="C389" t="str">
            <v>pcs</v>
          </cell>
        </row>
        <row r="390">
          <cell r="A390" t="str">
            <v>TURN BUCKLE M6</v>
          </cell>
          <cell r="B390" t="str">
            <v>SP02133</v>
          </cell>
          <cell r="C390" t="str">
            <v>pcs</v>
          </cell>
        </row>
        <row r="391">
          <cell r="A391" t="str">
            <v>SEALANT ( WHITE ) 6S</v>
          </cell>
          <cell r="B391" t="str">
            <v>SP02134</v>
          </cell>
          <cell r="C391" t="str">
            <v>tube</v>
          </cell>
        </row>
        <row r="392">
          <cell r="A392" t="str">
            <v>DOOR HINGE 175X50X30 mm(R)</v>
          </cell>
          <cell r="B392" t="str">
            <v>SP02135</v>
          </cell>
          <cell r="C392" t="str">
            <v>pcs</v>
          </cell>
        </row>
        <row r="393">
          <cell r="A393" t="str">
            <v>PULL HANDLE PH 301-8"</v>
          </cell>
          <cell r="B393" t="str">
            <v>SP02140</v>
          </cell>
          <cell r="C393" t="str">
            <v>pcs</v>
          </cell>
        </row>
        <row r="394">
          <cell r="A394" t="str">
            <v>PUSH PLATE HANDLE 8"</v>
          </cell>
          <cell r="B394" t="str">
            <v>SP02141</v>
          </cell>
          <cell r="C394" t="str">
            <v>pcs</v>
          </cell>
        </row>
        <row r="395">
          <cell r="A395" t="str">
            <v>SAVPRO 307 CLEANER</v>
          </cell>
          <cell r="B395" t="str">
            <v>SP02142</v>
          </cell>
          <cell r="C395" t="str">
            <v>pcs</v>
          </cell>
        </row>
        <row r="396">
          <cell r="A396" t="str">
            <v>RETURN GRILL</v>
          </cell>
          <cell r="B396" t="str">
            <v>SP02143</v>
          </cell>
          <cell r="C396" t="str">
            <v>pcs</v>
          </cell>
        </row>
        <row r="397">
          <cell r="A397" t="str">
            <v>RUBBER PACKING RETURN GRILL</v>
          </cell>
          <cell r="B397" t="str">
            <v>SP02144</v>
          </cell>
          <cell r="C397" t="str">
            <v>pcs</v>
          </cell>
        </row>
        <row r="398">
          <cell r="A398" t="str">
            <v>PULL HANDLE " V "</v>
          </cell>
          <cell r="B398" t="str">
            <v>SP02147</v>
          </cell>
          <cell r="C398" t="str">
            <v>set</v>
          </cell>
        </row>
        <row r="399">
          <cell r="A399" t="str">
            <v>PUSH PLATE HANDLE (W)150 X (L)285 X 2 mm</v>
          </cell>
          <cell r="B399" t="str">
            <v>SP02148</v>
          </cell>
          <cell r="C399" t="str">
            <v>pcs</v>
          </cell>
        </row>
        <row r="400">
          <cell r="A400" t="str">
            <v>DOOR RUBBER SEAL FOR DOUBLE SWING DOOR</v>
          </cell>
          <cell r="B400" t="str">
            <v>SP02149</v>
          </cell>
          <cell r="C400" t="str">
            <v>m</v>
          </cell>
        </row>
        <row r="401">
          <cell r="A401" t="str">
            <v>SHOWA DEADLOCK 397-05-US32D -50</v>
          </cell>
          <cell r="B401" t="str">
            <v>SP02150</v>
          </cell>
          <cell r="C401" t="str">
            <v>set</v>
          </cell>
        </row>
        <row r="402">
          <cell r="A402" t="str">
            <v>NYLON HINGE CFG160L-BRP</v>
          </cell>
          <cell r="B402" t="str">
            <v>SP02151</v>
          </cell>
          <cell r="C402" t="str">
            <v>pcs</v>
          </cell>
        </row>
        <row r="403">
          <cell r="A403" t="str">
            <v>NYLON HANDLE MFG 110/007</v>
          </cell>
          <cell r="B403" t="str">
            <v>SP02152</v>
          </cell>
          <cell r="C403" t="str">
            <v>pcs</v>
          </cell>
        </row>
        <row r="404">
          <cell r="A404" t="str">
            <v>TEMPER GLASS 447X587X5 mm</v>
          </cell>
          <cell r="B404" t="str">
            <v>SP02156</v>
          </cell>
          <cell r="C404" t="str">
            <v>pcs</v>
          </cell>
        </row>
        <row r="405">
          <cell r="A405" t="str">
            <v>STAINLESS PLATE ครึ่งวงกลม</v>
          </cell>
          <cell r="B405" t="str">
            <v>SP02158</v>
          </cell>
          <cell r="C405" t="str">
            <v>pcs</v>
          </cell>
        </row>
        <row r="406">
          <cell r="A406" t="str">
            <v>HANGING FOR STUD 3/8"</v>
          </cell>
          <cell r="B406" t="str">
            <v>SP02160</v>
          </cell>
          <cell r="C406" t="str">
            <v>pcs</v>
          </cell>
        </row>
        <row r="407">
          <cell r="A407" t="str">
            <v>SUPPORT ADJUSTMENT FOR SWING DOOR</v>
          </cell>
          <cell r="B407" t="str">
            <v>SP02161</v>
          </cell>
          <cell r="C407" t="str">
            <v>set</v>
          </cell>
        </row>
        <row r="408">
          <cell r="A408" t="str">
            <v>SUPPORT ADJUSTMENT FOR CEILING JOINT</v>
          </cell>
          <cell r="B408" t="str">
            <v>SP02162</v>
          </cell>
          <cell r="C408" t="str">
            <v>set</v>
          </cell>
        </row>
        <row r="409">
          <cell r="A409" t="str">
            <v>STUD BOLT 3/8" X 1M เกลียวซ้าย</v>
          </cell>
          <cell r="B409" t="str">
            <v>SP02163</v>
          </cell>
          <cell r="C409" t="str">
            <v>pcs</v>
          </cell>
        </row>
        <row r="410">
          <cell r="A410" t="str">
            <v>NUT 3/8" เกลียวซ้าย</v>
          </cell>
          <cell r="B410" t="str">
            <v>SP02164</v>
          </cell>
          <cell r="C410" t="str">
            <v>pcs</v>
          </cell>
        </row>
        <row r="411">
          <cell r="A411" t="str">
            <v>SCREWเกลียวปล่อย(T) #8 X 2 1/2" (ยิงข้างประตู)</v>
          </cell>
          <cell r="B411" t="str">
            <v>SP02165</v>
          </cell>
          <cell r="C411" t="str">
            <v>pcs</v>
          </cell>
        </row>
        <row r="412">
          <cell r="A412" t="str">
            <v>TEMPER GLASS 1158X900X5 mm</v>
          </cell>
          <cell r="B412" t="str">
            <v>SP02169</v>
          </cell>
          <cell r="C412" t="str">
            <v>pcs</v>
          </cell>
        </row>
        <row r="413">
          <cell r="A413" t="str">
            <v>HANGING FOR HEPA(เกลียวซ้าย3/8")</v>
          </cell>
          <cell r="B413" t="str">
            <v>SP02170</v>
          </cell>
          <cell r="C413" t="str">
            <v>pcs</v>
          </cell>
        </row>
        <row r="414">
          <cell r="A414" t="str">
            <v>HANDLE FOR FREEZER DOOR</v>
          </cell>
          <cell r="B414" t="str">
            <v>SP02171</v>
          </cell>
          <cell r="C414" t="str">
            <v>pcs</v>
          </cell>
        </row>
        <row r="415">
          <cell r="A415" t="str">
            <v>SUS STUD M6 X 1 m(เกลียวมิล)</v>
          </cell>
          <cell r="B415" t="str">
            <v>SP02172</v>
          </cell>
          <cell r="C415" t="str">
            <v>pcs</v>
          </cell>
        </row>
        <row r="416">
          <cell r="A416" t="str">
            <v>SUS HEX CAP NUT M6 (เกลียวมิล)</v>
          </cell>
          <cell r="B416" t="str">
            <v>SP02173</v>
          </cell>
          <cell r="C416" t="str">
            <v>pcs</v>
          </cell>
        </row>
        <row r="417">
          <cell r="A417" t="str">
            <v>SUS WASHER M6</v>
          </cell>
          <cell r="B417" t="str">
            <v>SP02174</v>
          </cell>
          <cell r="C417" t="str">
            <v>pcs</v>
          </cell>
        </row>
        <row r="418">
          <cell r="A418" t="str">
            <v>STUD 3/8" X 2 m</v>
          </cell>
          <cell r="B418" t="str">
            <v>SP02175</v>
          </cell>
          <cell r="C418" t="str">
            <v>pcs</v>
          </cell>
        </row>
        <row r="419">
          <cell r="A419" t="str">
            <v>HINGE FOR AHU DOOR</v>
          </cell>
          <cell r="B419" t="str">
            <v>SP02176</v>
          </cell>
          <cell r="C419" t="str">
            <v>pcs</v>
          </cell>
        </row>
        <row r="420">
          <cell r="A420" t="str">
            <v>HANDLE FOR AHU DOOR THK.25 mm</v>
          </cell>
          <cell r="B420" t="str">
            <v>SP02177</v>
          </cell>
          <cell r="C420" t="str">
            <v>pcs</v>
          </cell>
        </row>
        <row r="421">
          <cell r="A421" t="str">
            <v>HANDLE FOR AHU DOOR THK.50 mm</v>
          </cell>
          <cell r="B421" t="str">
            <v>SP02178</v>
          </cell>
          <cell r="C421" t="str">
            <v>pcs</v>
          </cell>
        </row>
        <row r="422">
          <cell r="A422" t="str">
            <v>CONDENSE STOP GLASS 170X170X25 mm</v>
          </cell>
          <cell r="B422" t="str">
            <v>SP02179</v>
          </cell>
          <cell r="C422" t="str">
            <v>set</v>
          </cell>
        </row>
        <row r="423">
          <cell r="A423" t="str">
            <v>CONDENSE STOP GLASS 170X170X50 mm</v>
          </cell>
          <cell r="B423" t="str">
            <v>SP02180</v>
          </cell>
          <cell r="C423" t="str">
            <v>set</v>
          </cell>
        </row>
        <row r="424">
          <cell r="A424" t="str">
            <v>AIR RETURN FILTER 530X530X10 mm</v>
          </cell>
          <cell r="B424" t="str">
            <v>SP02181</v>
          </cell>
          <cell r="C424" t="str">
            <v>pcs</v>
          </cell>
        </row>
        <row r="425">
          <cell r="A425" t="str">
            <v>DOOR PACKING EPDM SAPSQ-05 FOR AHU</v>
          </cell>
          <cell r="B425" t="str">
            <v>SP02182</v>
          </cell>
          <cell r="C425" t="str">
            <v>m</v>
          </cell>
        </row>
        <row r="426">
          <cell r="A426" t="str">
            <v>DOOR PACKING EPDM SAPSQ-06 FOR CLEAN ROOM</v>
          </cell>
          <cell r="B426" t="str">
            <v>SP02183</v>
          </cell>
          <cell r="C426" t="str">
            <v>m</v>
          </cell>
        </row>
        <row r="427">
          <cell r="A427" t="str">
            <v>SELF DRILLING SCREW # 8 X 3/4" (TRUSS HEAD)</v>
          </cell>
          <cell r="B427" t="str">
            <v>SP02184</v>
          </cell>
          <cell r="C427" t="str">
            <v>pcs</v>
          </cell>
        </row>
        <row r="428">
          <cell r="A428" t="str">
            <v>POP RIVET 5-8</v>
          </cell>
          <cell r="B428" t="str">
            <v>SP02185</v>
          </cell>
          <cell r="C428" t="str">
            <v>pcs</v>
          </cell>
        </row>
        <row r="429">
          <cell r="A429" t="str">
            <v>PACKING SANTOPRENE SAPSQ-04 FOR RETURN GRILL</v>
          </cell>
          <cell r="B429" t="str">
            <v>SP02186</v>
          </cell>
          <cell r="C429" t="str">
            <v>m</v>
          </cell>
        </row>
        <row r="430">
          <cell r="A430" t="str">
            <v>SELF DRILLING SCREW # 6 X 3/4" (PAN HEAD)</v>
          </cell>
          <cell r="B430" t="str">
            <v>SP02187</v>
          </cell>
          <cell r="C430" t="str">
            <v>pcs</v>
          </cell>
        </row>
        <row r="431">
          <cell r="A431" t="str">
            <v>DOOR EPDM SAPSQ-08 FOR AHU 50 mm</v>
          </cell>
          <cell r="B431" t="str">
            <v>SP02194</v>
          </cell>
          <cell r="C431" t="str">
            <v>m</v>
          </cell>
        </row>
        <row r="432">
          <cell r="A432" t="str">
            <v>HINGE FOR CLEAN ROOM DOOR MODEL: KIN LONG LHD (LEFT)</v>
          </cell>
          <cell r="B432" t="str">
            <v>SP02195</v>
          </cell>
          <cell r="C432" t="str">
            <v>set</v>
          </cell>
        </row>
        <row r="433">
          <cell r="A433" t="str">
            <v>HINGE FOR CLEAN ROOM DOOR MODEL: KIN LONG LHD (RIGHT)</v>
          </cell>
          <cell r="B433" t="str">
            <v>SP02196</v>
          </cell>
          <cell r="C433" t="str">
            <v>set</v>
          </cell>
        </row>
        <row r="434">
          <cell r="A434" t="str">
            <v>DOOR CLOSER DORMA : TS 90</v>
          </cell>
          <cell r="B434" t="str">
            <v>SP02197</v>
          </cell>
          <cell r="C434" t="str">
            <v>set</v>
          </cell>
        </row>
        <row r="435">
          <cell r="A435" t="str">
            <v>สี SPRAY(OFF WHITE) 2K สีครีม # 6769</v>
          </cell>
          <cell r="B435" t="str">
            <v>SP02198</v>
          </cell>
          <cell r="C435" t="str">
            <v>pcs</v>
          </cell>
        </row>
        <row r="436">
          <cell r="A436" t="str">
            <v>สี SPRAY(ALPINE WHITE) 2K สีครีมด้าน # 6775</v>
          </cell>
          <cell r="B436" t="str">
            <v>SP02199</v>
          </cell>
          <cell r="C436" t="str">
            <v>pcs</v>
          </cell>
        </row>
        <row r="437">
          <cell r="A437" t="str">
            <v>ADJUST LEVEL BASE FOR NON PROGRESSIVE</v>
          </cell>
          <cell r="B437" t="str">
            <v>SP02200</v>
          </cell>
          <cell r="C437" t="str">
            <v>pcs</v>
          </cell>
        </row>
        <row r="438">
          <cell r="A438" t="str">
            <v>SPACING KEY FOR NON PROGRESSIVE</v>
          </cell>
          <cell r="B438" t="str">
            <v>SP02201</v>
          </cell>
          <cell r="C438" t="str">
            <v>pcs</v>
          </cell>
        </row>
        <row r="439">
          <cell r="A439" t="str">
            <v>SPACING SPRING KEY LOCK FOR NON PROGRESSIVE</v>
          </cell>
          <cell r="B439" t="str">
            <v>SP02202</v>
          </cell>
          <cell r="C439" t="str">
            <v>pcs</v>
          </cell>
        </row>
        <row r="440">
          <cell r="A440" t="str">
            <v>KEY LOCK JOINT (A) FOR NON PROGRESSIVE แบบตรง</v>
          </cell>
          <cell r="B440" t="str">
            <v>SP02203</v>
          </cell>
          <cell r="C440" t="str">
            <v>pcs</v>
          </cell>
        </row>
        <row r="441">
          <cell r="A441" t="str">
            <v>KEY LOCK JOINT (B) FOR NON PROGRESSIVE แบบเกลียว</v>
          </cell>
          <cell r="B441" t="str">
            <v>SP02204</v>
          </cell>
          <cell r="C441" t="str">
            <v>pcs</v>
          </cell>
        </row>
        <row r="442">
          <cell r="A442" t="str">
            <v>CEILING SUPPORT (A) FOR NON PROGRESSIVE 3/8"เกลียวซ้าย</v>
          </cell>
          <cell r="B442" t="str">
            <v>SP02205</v>
          </cell>
          <cell r="C442" t="str">
            <v>pcs</v>
          </cell>
        </row>
        <row r="443">
          <cell r="A443" t="str">
            <v>CEILING SUPPORT (B) 4 WAYS FOR NON PROGRESSIVE</v>
          </cell>
          <cell r="B443" t="str">
            <v>SP02206</v>
          </cell>
          <cell r="C443" t="str">
            <v>pcs</v>
          </cell>
        </row>
        <row r="444">
          <cell r="A444" t="str">
            <v>CEILING SUPPORT (C) EDGE FOR NON PROGRESSIVE 3/8"เกลียวซ้าย</v>
          </cell>
          <cell r="B444" t="str">
            <v>SP02207</v>
          </cell>
          <cell r="C444" t="str">
            <v>pcs</v>
          </cell>
        </row>
        <row r="445">
          <cell r="A445" t="str">
            <v>กระดาษเช็ดกระจก WY PALL</v>
          </cell>
          <cell r="B445" t="str">
            <v>SP02208</v>
          </cell>
          <cell r="C445" t="str">
            <v>roll</v>
          </cell>
        </row>
        <row r="446">
          <cell r="A446" t="str">
            <v>TEST PORT AIR RETURN HEPA</v>
          </cell>
          <cell r="B446" t="str">
            <v>SP02209</v>
          </cell>
          <cell r="C446" t="str">
            <v>set</v>
          </cell>
        </row>
        <row r="447">
          <cell r="A447" t="str">
            <v>HEPA RETURN GRILL (W)649 X (H)649 X 2T</v>
          </cell>
          <cell r="B447" t="str">
            <v>SP02210</v>
          </cell>
          <cell r="C447" t="str">
            <v>pcs</v>
          </cell>
        </row>
        <row r="448">
          <cell r="A448" t="str">
            <v>SOCKET BOLT M5 X 30 mm</v>
          </cell>
          <cell r="B448" t="str">
            <v>SP02211</v>
          </cell>
          <cell r="C448" t="str">
            <v>pcs</v>
          </cell>
        </row>
        <row r="449">
          <cell r="A449" t="str">
            <v>PRE FILTER 586 X 586 X 10 mm</v>
          </cell>
          <cell r="B449" t="str">
            <v>SP02212</v>
          </cell>
          <cell r="C449" t="str">
            <v>pcs</v>
          </cell>
        </row>
        <row r="450">
          <cell r="A450" t="str">
            <v>น้ำยาเช็ดกระจก MOSA</v>
          </cell>
          <cell r="B450" t="str">
            <v>SP02213</v>
          </cell>
          <cell r="C450" t="str">
            <v>gal</v>
          </cell>
        </row>
        <row r="451">
          <cell r="A451" t="str">
            <v>WINDOW FOR DOOR PANEL AHU 25 mm</v>
          </cell>
          <cell r="B451" t="str">
            <v>SP02214</v>
          </cell>
          <cell r="C451" t="str">
            <v>set</v>
          </cell>
        </row>
        <row r="452">
          <cell r="A452" t="str">
            <v>WINDOW FOR DOOR PANEL AHU 50 mm</v>
          </cell>
          <cell r="B452" t="str">
            <v>SP02215</v>
          </cell>
          <cell r="C452" t="str">
            <v>set</v>
          </cell>
        </row>
        <row r="453">
          <cell r="A453" t="str">
            <v>สกรูปลายสว่านหัวเตเปอร์ (ADF) #6 x 1" ชุบขาว HOUSING</v>
          </cell>
          <cell r="B453" t="str">
            <v>SP02216</v>
          </cell>
          <cell r="C453" t="str">
            <v>pcs</v>
          </cell>
        </row>
        <row r="454">
          <cell r="A454" t="str">
            <v>สกรูปลายสว่านหัวเตเปอร์ (ADF) #8 x 2 1/2" ชุบขาว HOUSING</v>
          </cell>
          <cell r="B454" t="str">
            <v>SP02217</v>
          </cell>
          <cell r="C454" t="str">
            <v>pcs</v>
          </cell>
        </row>
        <row r="455">
          <cell r="A455" t="str">
            <v>สกรูหัวเหลี่ยมปลายสว่าน-เกลียว 2 ขั้น #14-12 x 80 mm HOUSING</v>
          </cell>
          <cell r="B455" t="str">
            <v>SP02218</v>
          </cell>
          <cell r="C455" t="str">
            <v>pcs</v>
          </cell>
        </row>
        <row r="456">
          <cell r="A456" t="str">
            <v>สกรูปลายสว่านหัวกลม (ADP) #10 x 1/2" ชุบขาว HOUSING</v>
          </cell>
          <cell r="B456" t="str">
            <v>SP02219</v>
          </cell>
          <cell r="C456" t="str">
            <v>pcs</v>
          </cell>
        </row>
        <row r="457">
          <cell r="A457" t="str">
            <v>สกรูปลายสว่านหัวกลม (ADF) #8 x 2" ชุบขาว HOUSING</v>
          </cell>
          <cell r="B457" t="str">
            <v>SP02220</v>
          </cell>
          <cell r="C457" t="str">
            <v>pcs</v>
          </cell>
        </row>
        <row r="458">
          <cell r="A458" t="str">
            <v>STUD ต๊าปเกลียวหัวท้าย 1/2" x 9" (+2NUT +2WASHER ) ชุบขาว HOUSING</v>
          </cell>
          <cell r="B458" t="str">
            <v>SP02221</v>
          </cell>
          <cell r="C458" t="str">
            <v>pcs</v>
          </cell>
        </row>
        <row r="459">
          <cell r="A459" t="str">
            <v>โบล์ทหัวหกเหลี่ยมเกลียวครึ่ง 1/2" x 6 1/2" (+1NUT +2WASHER ) HOUSING</v>
          </cell>
          <cell r="B459" t="str">
            <v>SP02222</v>
          </cell>
          <cell r="C459" t="str">
            <v>pcs</v>
          </cell>
        </row>
        <row r="460">
          <cell r="A460" t="str">
            <v>J - Bolt 1/2" (+1NUT +1WASHER ) HOUSING</v>
          </cell>
          <cell r="B460" t="str">
            <v>SP02223</v>
          </cell>
          <cell r="C460" t="str">
            <v>pcs</v>
          </cell>
        </row>
        <row r="461">
          <cell r="A461" t="str">
            <v>STEEL STUD 75x50x(T)0.8 mm L:3000 mm (Weight 3.8 kg/m2) HOUSING</v>
          </cell>
          <cell r="B461" t="str">
            <v>SP02224</v>
          </cell>
          <cell r="C461" t="str">
            <v>pcs</v>
          </cell>
        </row>
        <row r="462">
          <cell r="A462" t="str">
            <v>STEEL TRUCK 40x75x40x(T)0.8 L:3000 mm HOUSING</v>
          </cell>
          <cell r="B462" t="str">
            <v>SP02225</v>
          </cell>
          <cell r="C462" t="str">
            <v>pcs</v>
          </cell>
        </row>
        <row r="463">
          <cell r="A463" t="str">
            <v>STEEL COVER 35x102x35(T)0.8 L:3000 mm HOUSING</v>
          </cell>
          <cell r="B463" t="str">
            <v>SP02226</v>
          </cell>
          <cell r="C463" t="str">
            <v>pcs</v>
          </cell>
        </row>
        <row r="464">
          <cell r="A464" t="str">
            <v>ตัวกันกระแทกมือจับ</v>
          </cell>
          <cell r="B464" t="str">
            <v>SP02227</v>
          </cell>
          <cell r="C464" t="str">
            <v>pcs</v>
          </cell>
        </row>
        <row r="465">
          <cell r="A465" t="str">
            <v>DOUBLE TAPE ( 96 mm )/กาวสองหน้า</v>
          </cell>
          <cell r="B465" t="str">
            <v>SP03001</v>
          </cell>
          <cell r="C465" t="str">
            <v>roll</v>
          </cell>
        </row>
        <row r="466">
          <cell r="A466" t="str">
            <v>SCRAP COTTON</v>
          </cell>
          <cell r="B466" t="str">
            <v>SP03002</v>
          </cell>
          <cell r="C466" t="str">
            <v>roll</v>
          </cell>
        </row>
        <row r="467">
          <cell r="A467" t="str">
            <v>FILAMENT TAPE ( 18 mm )</v>
          </cell>
          <cell r="B467" t="str">
            <v>SP03003</v>
          </cell>
          <cell r="C467" t="str">
            <v>roll</v>
          </cell>
        </row>
        <row r="468">
          <cell r="A468" t="str">
            <v>PLASTIC BAG ( 36" X 46" )</v>
          </cell>
          <cell r="B468" t="str">
            <v>SP03004</v>
          </cell>
          <cell r="C468" t="str">
            <v>set</v>
          </cell>
        </row>
        <row r="469">
          <cell r="A469" t="str">
            <v>LATCH SHIMING PLATE</v>
          </cell>
          <cell r="B469" t="str">
            <v>SP03005</v>
          </cell>
          <cell r="C469" t="str">
            <v>pcs</v>
          </cell>
        </row>
        <row r="470">
          <cell r="A470" t="str">
            <v>PROTECTOR FILM (CLEAR)</v>
          </cell>
          <cell r="B470" t="str">
            <v>SP03006</v>
          </cell>
          <cell r="C470" t="str">
            <v>roll</v>
          </cell>
        </row>
        <row r="471">
          <cell r="A471" t="str">
            <v>PROTECTOR FILM (BLUE)</v>
          </cell>
          <cell r="B471" t="str">
            <v>SP03007</v>
          </cell>
          <cell r="C471" t="str">
            <v>roll</v>
          </cell>
        </row>
        <row r="472">
          <cell r="A472" t="str">
            <v>TURPENTINE(น้ำมันสน)</v>
          </cell>
          <cell r="B472" t="str">
            <v>SP03008</v>
          </cell>
          <cell r="C472" t="str">
            <v>gal</v>
          </cell>
        </row>
        <row r="473">
          <cell r="A473" t="str">
            <v>THINNER " AAA "</v>
          </cell>
          <cell r="B473" t="str">
            <v>SP03009</v>
          </cell>
          <cell r="C473" t="str">
            <v>gal</v>
          </cell>
        </row>
        <row r="474">
          <cell r="A474" t="str">
            <v>COTTON GLOVE</v>
          </cell>
          <cell r="B474" t="str">
            <v>SP03010</v>
          </cell>
          <cell r="C474" t="str">
            <v>set</v>
          </cell>
        </row>
        <row r="475">
          <cell r="A475" t="str">
            <v>DOOR REINFORCED PLATE ขนาด 100 mm * 100 mm</v>
          </cell>
          <cell r="B475" t="str">
            <v>SP03011</v>
          </cell>
          <cell r="C475" t="str">
            <v>pcs</v>
          </cell>
        </row>
        <row r="476">
          <cell r="A476" t="str">
            <v>REINFORCED BRACKET</v>
          </cell>
          <cell r="B476" t="str">
            <v>SP03012</v>
          </cell>
          <cell r="C476" t="str">
            <v>pcs</v>
          </cell>
        </row>
        <row r="477">
          <cell r="A477" t="str">
            <v>DOOR REINFORCED PLATE ขนาด 37mm * 170 mm</v>
          </cell>
          <cell r="B477" t="str">
            <v>SP03013</v>
          </cell>
          <cell r="C477" t="str">
            <v>pcs</v>
          </cell>
        </row>
        <row r="478">
          <cell r="A478" t="str">
            <v>RUBBER GLOVE</v>
          </cell>
          <cell r="B478" t="str">
            <v>SP03015</v>
          </cell>
          <cell r="C478" t="str">
            <v>set</v>
          </cell>
        </row>
        <row r="479">
          <cell r="A479" t="str">
            <v>HINGE SHIMING PLATE</v>
          </cell>
          <cell r="B479" t="str">
            <v>SP03016</v>
          </cell>
          <cell r="C479" t="str">
            <v>pcs</v>
          </cell>
        </row>
        <row r="480">
          <cell r="A480" t="str">
            <v>PLASTIC FILM</v>
          </cell>
          <cell r="B480" t="str">
            <v>SP03017</v>
          </cell>
          <cell r="C480" t="str">
            <v>roll</v>
          </cell>
        </row>
        <row r="481">
          <cell r="A481" t="str">
            <v>CLIP LOCK FOR FASTENER</v>
          </cell>
          <cell r="B481" t="str">
            <v>SP03018</v>
          </cell>
          <cell r="C481" t="str">
            <v>pcs</v>
          </cell>
        </row>
        <row r="482">
          <cell r="A482" t="str">
            <v>RELEASE AGENT ( WAX )</v>
          </cell>
          <cell r="B482" t="str">
            <v>SP03019</v>
          </cell>
          <cell r="C482" t="str">
            <v>kg</v>
          </cell>
        </row>
        <row r="483">
          <cell r="A483" t="str">
            <v>FASTENER</v>
          </cell>
          <cell r="B483" t="str">
            <v>SP03020</v>
          </cell>
          <cell r="C483" t="str">
            <v>roll</v>
          </cell>
        </row>
        <row r="484">
          <cell r="A484" t="str">
            <v>CLOTH TAPE</v>
          </cell>
          <cell r="B484" t="str">
            <v>SP03021</v>
          </cell>
          <cell r="C484" t="str">
            <v>roll</v>
          </cell>
        </row>
        <row r="485">
          <cell r="A485" t="str">
            <v>METHYLENE CHLORIDE (ICI)</v>
          </cell>
          <cell r="B485" t="str">
            <v>SP03022</v>
          </cell>
          <cell r="C485" t="str">
            <v>kg</v>
          </cell>
        </row>
        <row r="486">
          <cell r="A486" t="str">
            <v>CAMLOCK (ตัวผู้)</v>
          </cell>
          <cell r="B486" t="str">
            <v>SP03023-1</v>
          </cell>
          <cell r="C486" t="str">
            <v>pcs</v>
          </cell>
        </row>
        <row r="487">
          <cell r="A487" t="str">
            <v>CAMLOCK (ตัวเมีย)</v>
          </cell>
          <cell r="B487" t="str">
            <v>SP03023-2</v>
          </cell>
          <cell r="C487" t="str">
            <v>pcs</v>
          </cell>
        </row>
        <row r="488">
          <cell r="A488" t="str">
            <v>3M DOUBLE TAP ( 12 mm )</v>
          </cell>
          <cell r="B488" t="str">
            <v>SP03024</v>
          </cell>
          <cell r="C488" t="str">
            <v>roll</v>
          </cell>
        </row>
        <row r="489">
          <cell r="A489" t="str">
            <v>DOOR FRAME HEATER</v>
          </cell>
          <cell r="B489" t="str">
            <v>SP03025</v>
          </cell>
          <cell r="C489" t="str">
            <v>m</v>
          </cell>
        </row>
        <row r="490">
          <cell r="A490" t="str">
            <v>INSIDE DOOR HANDLE</v>
          </cell>
          <cell r="B490" t="str">
            <v>SP03026</v>
          </cell>
          <cell r="C490" t="str">
            <v>pcs</v>
          </cell>
        </row>
        <row r="491">
          <cell r="A491" t="str">
            <v>DOOR LEAF HANGER( R )</v>
          </cell>
          <cell r="B491" t="str">
            <v>SP03027</v>
          </cell>
          <cell r="C491" t="str">
            <v>pcs</v>
          </cell>
        </row>
        <row r="492">
          <cell r="A492" t="str">
            <v>DOOR LEAF HANGER ( L )</v>
          </cell>
          <cell r="B492" t="str">
            <v>SP03028</v>
          </cell>
          <cell r="C492" t="str">
            <v>pcs</v>
          </cell>
        </row>
        <row r="493">
          <cell r="A493" t="str">
            <v>SCREW M6X30</v>
          </cell>
          <cell r="B493" t="str">
            <v>SP03029</v>
          </cell>
          <cell r="C493" t="str">
            <v>pcs</v>
          </cell>
        </row>
        <row r="494">
          <cell r="A494" t="str">
            <v>SLIDING DOOR SEAL</v>
          </cell>
          <cell r="B494" t="str">
            <v>SP03030</v>
          </cell>
          <cell r="C494" t="str">
            <v>m</v>
          </cell>
        </row>
        <row r="495">
          <cell r="A495" t="str">
            <v>EDGE DOOR HANDLE W 110 mm</v>
          </cell>
          <cell r="B495" t="str">
            <v>SP03031</v>
          </cell>
          <cell r="C495" t="str">
            <v>pcs</v>
          </cell>
        </row>
        <row r="496">
          <cell r="A496" t="str">
            <v>STICKER LOGO</v>
          </cell>
          <cell r="B496" t="str">
            <v>SP03032</v>
          </cell>
          <cell r="C496" t="str">
            <v>pcs</v>
          </cell>
        </row>
        <row r="497">
          <cell r="A497" t="str">
            <v>PVC PROJILE FOR DOOR SEAL</v>
          </cell>
          <cell r="B497" t="str">
            <v>SP03033</v>
          </cell>
          <cell r="C497" t="str">
            <v>pcs</v>
          </cell>
        </row>
        <row r="498">
          <cell r="A498" t="str">
            <v>CRAFT PAPER BROWN 102X200</v>
          </cell>
          <cell r="B498" t="str">
            <v>SP03034</v>
          </cell>
          <cell r="C498" t="str">
            <v>pcs</v>
          </cell>
        </row>
        <row r="499">
          <cell r="A499" t="str">
            <v>SCREW M6X20 SUS</v>
          </cell>
          <cell r="B499" t="str">
            <v>SP03035</v>
          </cell>
          <cell r="C499" t="str">
            <v>pcs</v>
          </cell>
        </row>
        <row r="500">
          <cell r="A500" t="str">
            <v>PACKING S.76101</v>
          </cell>
          <cell r="B500" t="str">
            <v>SP03036</v>
          </cell>
          <cell r="C500" t="str">
            <v>m</v>
          </cell>
        </row>
        <row r="501">
          <cell r="A501" t="str">
            <v>INSA NUT (ตัวหนอน) M6 X 13</v>
          </cell>
          <cell r="B501" t="str">
            <v>SP03037</v>
          </cell>
          <cell r="C501" t="str">
            <v>pcs</v>
          </cell>
        </row>
        <row r="502">
          <cell r="A502" t="str">
            <v>SCREW ( TAPER HEAD ) M6 X30 SUS.</v>
          </cell>
          <cell r="B502" t="str">
            <v>SP03038</v>
          </cell>
          <cell r="C502" t="str">
            <v>pcs</v>
          </cell>
        </row>
        <row r="503">
          <cell r="A503" t="str">
            <v>SCREW MIL ( TAPER HEAD ) M6X45</v>
          </cell>
          <cell r="B503" t="str">
            <v>SP03039</v>
          </cell>
          <cell r="C503" t="str">
            <v>pcs</v>
          </cell>
        </row>
        <row r="504">
          <cell r="A504" t="str">
            <v>SCREW ( TAPER HEAD )M6X45 SUS</v>
          </cell>
          <cell r="B504" t="str">
            <v>SP03040</v>
          </cell>
          <cell r="C504" t="str">
            <v>pcs</v>
          </cell>
        </row>
        <row r="505">
          <cell r="A505" t="str">
            <v>CHEMICAL GLOVE</v>
          </cell>
          <cell r="B505" t="str">
            <v>SP03041</v>
          </cell>
          <cell r="C505" t="str">
            <v>pcs</v>
          </cell>
        </row>
        <row r="506">
          <cell r="A506" t="str">
            <v>BLACK STEEL SHEET 1.2mm 4' X 8'</v>
          </cell>
          <cell r="B506" t="str">
            <v>SP03042</v>
          </cell>
          <cell r="C506" t="str">
            <v>pcs</v>
          </cell>
        </row>
        <row r="507">
          <cell r="A507" t="str">
            <v>STEEL PLATE 6X100X200 mm</v>
          </cell>
          <cell r="B507" t="str">
            <v>SP03043</v>
          </cell>
          <cell r="C507" t="str">
            <v>pcs</v>
          </cell>
        </row>
        <row r="508">
          <cell r="A508" t="str">
            <v>SCRAP COTTON ( WHITE )</v>
          </cell>
          <cell r="B508" t="str">
            <v>SP03044</v>
          </cell>
          <cell r="C508" t="str">
            <v>kg</v>
          </cell>
        </row>
        <row r="509">
          <cell r="A509" t="str">
            <v>SLIDING DOOR FLUSH HANDLE</v>
          </cell>
          <cell r="B509" t="str">
            <v>SP03045</v>
          </cell>
          <cell r="C509" t="str">
            <v>pcs</v>
          </cell>
        </row>
        <row r="510">
          <cell r="A510" t="str">
            <v>EDGE DOOR HANDLE W 130 mm</v>
          </cell>
          <cell r="B510" t="str">
            <v>SP03046</v>
          </cell>
          <cell r="C510" t="str">
            <v>pcs</v>
          </cell>
        </row>
        <row r="511">
          <cell r="A511" t="str">
            <v>ใบเลื่อย JIG SAW สั้น</v>
          </cell>
          <cell r="B511" t="str">
            <v>SP03047</v>
          </cell>
          <cell r="C511" t="str">
            <v>pcs</v>
          </cell>
        </row>
        <row r="512">
          <cell r="A512" t="str">
            <v>ใบเลื่อย JIG SAW ยาว</v>
          </cell>
          <cell r="B512" t="str">
            <v>SP03048</v>
          </cell>
          <cell r="C512" t="str">
            <v>pcs</v>
          </cell>
        </row>
        <row r="513">
          <cell r="A513" t="str">
            <v>ดอกสว่าน 5/32"</v>
          </cell>
          <cell r="B513" t="str">
            <v>SP03049</v>
          </cell>
          <cell r="C513" t="str">
            <v>pcs</v>
          </cell>
        </row>
        <row r="514">
          <cell r="A514" t="str">
            <v>ดอกสว่าน 1/8"</v>
          </cell>
          <cell r="B514" t="str">
            <v>SP03050</v>
          </cell>
          <cell r="C514" t="str">
            <v>pcs</v>
          </cell>
        </row>
        <row r="515">
          <cell r="A515" t="str">
            <v>ผ้าปิดจมูก</v>
          </cell>
          <cell r="B515" t="str">
            <v>SP03051</v>
          </cell>
          <cell r="C515" t="str">
            <v>pcs</v>
          </cell>
        </row>
        <row r="516">
          <cell r="A516" t="str">
            <v>แปรงทาสี NO.3</v>
          </cell>
          <cell r="B516" t="str">
            <v>SP03052</v>
          </cell>
          <cell r="C516" t="str">
            <v>pcs</v>
          </cell>
        </row>
        <row r="517">
          <cell r="A517" t="str">
            <v>แปรงทาสี NO.4</v>
          </cell>
          <cell r="B517" t="str">
            <v>SP03053</v>
          </cell>
          <cell r="C517" t="str">
            <v>pcs</v>
          </cell>
        </row>
        <row r="518">
          <cell r="A518" t="str">
            <v>เกียง NO.2</v>
          </cell>
          <cell r="B518" t="str">
            <v>SP03054</v>
          </cell>
          <cell r="C518" t="str">
            <v>pcs</v>
          </cell>
        </row>
        <row r="519">
          <cell r="A519" t="str">
            <v>เกียง NO.3</v>
          </cell>
          <cell r="B519" t="str">
            <v>SP03055</v>
          </cell>
          <cell r="C519" t="str">
            <v>pcs</v>
          </cell>
        </row>
        <row r="520">
          <cell r="A520" t="str">
            <v>เกียง NO.4</v>
          </cell>
          <cell r="B520" t="str">
            <v>SP03056</v>
          </cell>
          <cell r="C520" t="str">
            <v>pcs</v>
          </cell>
        </row>
        <row r="521">
          <cell r="A521" t="str">
            <v>กระดาษทรายละเอียด NO.600</v>
          </cell>
          <cell r="B521" t="str">
            <v>SP03057</v>
          </cell>
          <cell r="C521" t="str">
            <v>pcs</v>
          </cell>
        </row>
        <row r="522">
          <cell r="A522" t="str">
            <v>กระดาษทรายละหยาบ NO.80</v>
          </cell>
          <cell r="B522" t="str">
            <v>SP03058</v>
          </cell>
          <cell r="C522" t="str">
            <v>pcs</v>
          </cell>
        </row>
        <row r="523">
          <cell r="A523" t="str">
            <v>เข็มขัดรัดสายฉีดโฟม DIA1X27-40 mm</v>
          </cell>
          <cell r="B523" t="str">
            <v>SP03061</v>
          </cell>
          <cell r="C523" t="str">
            <v>pcs</v>
          </cell>
        </row>
        <row r="524">
          <cell r="A524" t="str">
            <v>เข็มขัดรัดสายฉีดโฟม DIA1X28-41 mm</v>
          </cell>
          <cell r="B524" t="str">
            <v>SP03062</v>
          </cell>
          <cell r="C524" t="str">
            <v>pcs</v>
          </cell>
        </row>
        <row r="525">
          <cell r="A525" t="str">
            <v>สีซ่อมแผ่น ตราใบพัด IVORY</v>
          </cell>
          <cell r="B525" t="str">
            <v>SP03065</v>
          </cell>
          <cell r="C525" t="str">
            <v>pcs</v>
          </cell>
        </row>
        <row r="526">
          <cell r="A526" t="str">
            <v>สีซ่อมแผ่น ตราใบพัด OFF WHITE</v>
          </cell>
          <cell r="B526" t="str">
            <v>SP03066</v>
          </cell>
          <cell r="C526" t="str">
            <v>pcs</v>
          </cell>
        </row>
        <row r="527">
          <cell r="A527" t="str">
            <v>สีซ่อมแผ่น ตราใบพัด ALPINE WHITE</v>
          </cell>
          <cell r="B527" t="str">
            <v>SP03067</v>
          </cell>
          <cell r="C527" t="str">
            <v>pcs</v>
          </cell>
        </row>
        <row r="528">
          <cell r="A528" t="str">
            <v>เทปพันสายไฟ</v>
          </cell>
          <cell r="B528" t="str">
            <v>SP03068</v>
          </cell>
          <cell r="C528" t="str">
            <v>pcs</v>
          </cell>
        </row>
        <row r="529">
          <cell r="A529" t="str">
            <v>เทปพันเกลียว</v>
          </cell>
          <cell r="B529" t="str">
            <v>SP03069</v>
          </cell>
          <cell r="C529" t="str">
            <v>pcs</v>
          </cell>
        </row>
        <row r="530">
          <cell r="A530" t="str">
            <v>หินเจียรใบบาง</v>
          </cell>
          <cell r="B530" t="str">
            <v>SP03070</v>
          </cell>
          <cell r="C530" t="str">
            <v>pcs</v>
          </cell>
        </row>
        <row r="531">
          <cell r="A531" t="str">
            <v>หินเจียรใบหนา</v>
          </cell>
          <cell r="B531" t="str">
            <v>SP03071</v>
          </cell>
          <cell r="C531" t="str">
            <v>pcs</v>
          </cell>
        </row>
        <row r="532">
          <cell r="A532" t="str">
            <v>บอลวาล์ว 1/2"</v>
          </cell>
          <cell r="B532" t="str">
            <v>SP03072</v>
          </cell>
          <cell r="C532" t="str">
            <v>pcs</v>
          </cell>
        </row>
        <row r="533">
          <cell r="A533" t="str">
            <v>บอลวาล์ว 3/4"</v>
          </cell>
          <cell r="B533" t="str">
            <v>SP03073</v>
          </cell>
          <cell r="C533" t="str">
            <v>pcs</v>
          </cell>
        </row>
        <row r="534">
          <cell r="A534" t="str">
            <v>ก๊อกน้ำ 1/2"</v>
          </cell>
          <cell r="B534" t="str">
            <v>SP03074</v>
          </cell>
          <cell r="C534" t="str">
            <v>pcs</v>
          </cell>
        </row>
        <row r="535">
          <cell r="A535" t="str">
            <v>หลอดไฟสั้น</v>
          </cell>
          <cell r="B535" t="str">
            <v>SP03075</v>
          </cell>
          <cell r="C535" t="str">
            <v>pcs</v>
          </cell>
        </row>
        <row r="536">
          <cell r="A536" t="str">
            <v>ลวดเชื่อม SUS 2.6X300 mm</v>
          </cell>
          <cell r="B536" t="str">
            <v>SP03076</v>
          </cell>
          <cell r="C536" t="str">
            <v>pcs</v>
          </cell>
        </row>
        <row r="537">
          <cell r="A537" t="str">
            <v>ลวดเชื่อม SUS 3.2X350 mm</v>
          </cell>
          <cell r="B537" t="str">
            <v>SP03077</v>
          </cell>
          <cell r="C537" t="str">
            <v>pcs</v>
          </cell>
        </row>
        <row r="538">
          <cell r="A538" t="str">
            <v>ลวดเชื่อม 2.6X350 mm</v>
          </cell>
          <cell r="B538" t="str">
            <v>SP03078</v>
          </cell>
          <cell r="C538" t="str">
            <v>pcs</v>
          </cell>
        </row>
        <row r="539">
          <cell r="A539" t="str">
            <v>ลวดเชื่อม 3.2X350 mm</v>
          </cell>
          <cell r="B539" t="str">
            <v>SP03079</v>
          </cell>
          <cell r="C539" t="str">
            <v>pcs</v>
          </cell>
        </row>
        <row r="540">
          <cell r="A540" t="str">
            <v>ฟอร์ย</v>
          </cell>
          <cell r="B540" t="str">
            <v>SP03080</v>
          </cell>
          <cell r="C540" t="str">
            <v>pcs</v>
          </cell>
        </row>
        <row r="541">
          <cell r="A541" t="str">
            <v>RIVET 4-6</v>
          </cell>
          <cell r="B541" t="str">
            <v>SP03081</v>
          </cell>
          <cell r="C541" t="str">
            <v>pcs</v>
          </cell>
        </row>
        <row r="542">
          <cell r="A542" t="str">
            <v>ใบหินเจียร 350X3X25.4 mm(14")</v>
          </cell>
          <cell r="B542" t="str">
            <v>SP03082</v>
          </cell>
          <cell r="C542" t="str">
            <v>pcs</v>
          </cell>
        </row>
        <row r="543">
          <cell r="A543" t="str">
            <v>ใบหินเจียร 350X3X25.4 mm(16")</v>
          </cell>
          <cell r="B543" t="str">
            <v>SP03083</v>
          </cell>
          <cell r="C543" t="str">
            <v>pcs</v>
          </cell>
        </row>
        <row r="544">
          <cell r="A544" t="str">
            <v>ใบตัด AL 12"</v>
          </cell>
          <cell r="B544" t="str">
            <v>SP03084</v>
          </cell>
          <cell r="C544" t="str">
            <v>pcs</v>
          </cell>
        </row>
        <row r="545">
          <cell r="A545" t="str">
            <v>ใบตัด AL 14"</v>
          </cell>
          <cell r="B545" t="str">
            <v>SP03085</v>
          </cell>
          <cell r="C545" t="str">
            <v>pcs</v>
          </cell>
        </row>
        <row r="546">
          <cell r="A546" t="str">
            <v>SCREW TEPER NO.7X1 1/2"</v>
          </cell>
          <cell r="B546" t="str">
            <v>SP03087</v>
          </cell>
          <cell r="C546" t="str">
            <v>pcs</v>
          </cell>
        </row>
        <row r="547">
          <cell r="A547" t="str">
            <v>SCREW TEPER NO.10X3/4"</v>
          </cell>
          <cell r="B547" t="str">
            <v>SP03088</v>
          </cell>
          <cell r="C547" t="str">
            <v>pcs</v>
          </cell>
        </row>
        <row r="548">
          <cell r="A548" t="str">
            <v>SCREW TEPER NO.8X5/8"</v>
          </cell>
          <cell r="B548" t="str">
            <v>SP03089</v>
          </cell>
          <cell r="C548" t="str">
            <v>pcs</v>
          </cell>
        </row>
        <row r="549">
          <cell r="A549" t="str">
            <v>ภู่กัน NO.5</v>
          </cell>
          <cell r="B549" t="str">
            <v>SP03091</v>
          </cell>
          <cell r="C549" t="str">
            <v>pcs</v>
          </cell>
        </row>
        <row r="550">
          <cell r="A550" t="str">
            <v>ภู่กัน NO.10</v>
          </cell>
          <cell r="B550" t="str">
            <v>SP03092</v>
          </cell>
          <cell r="C550" t="str">
            <v>pcs</v>
          </cell>
        </row>
        <row r="551">
          <cell r="A551" t="str">
            <v>ฆ้อนยาง</v>
          </cell>
          <cell r="B551" t="str">
            <v>SP03094</v>
          </cell>
          <cell r="C551" t="str">
            <v>pcs</v>
          </cell>
        </row>
        <row r="552">
          <cell r="A552" t="str">
            <v>ก๊อกน้ำ 3/4"</v>
          </cell>
          <cell r="B552" t="str">
            <v>SP03108</v>
          </cell>
          <cell r="C552" t="str">
            <v>pcs</v>
          </cell>
        </row>
        <row r="553">
          <cell r="A553" t="str">
            <v>บอลวาล์ว 1 1/2"</v>
          </cell>
          <cell r="B553" t="str">
            <v>SP03109</v>
          </cell>
          <cell r="C553" t="str">
            <v>pcs</v>
          </cell>
        </row>
        <row r="554">
          <cell r="A554" t="str">
            <v>กาวตราช้าง</v>
          </cell>
          <cell r="B554" t="str">
            <v>SP03110</v>
          </cell>
          <cell r="C554" t="str">
            <v>pcs</v>
          </cell>
        </row>
        <row r="555">
          <cell r="A555" t="str">
            <v>ใบมีดคัดเตอร์</v>
          </cell>
          <cell r="B555" t="str">
            <v>SP03111</v>
          </cell>
          <cell r="C555" t="str">
            <v>pcs</v>
          </cell>
        </row>
        <row r="556">
          <cell r="A556" t="str">
            <v>คัตเตอร์</v>
          </cell>
          <cell r="B556" t="str">
            <v>SP03112</v>
          </cell>
          <cell r="C556" t="str">
            <v>pcs</v>
          </cell>
        </row>
        <row r="557">
          <cell r="A557" t="str">
            <v>CORRO-COAT PE BLUE NO.C1004800(BLUE)</v>
          </cell>
          <cell r="B557" t="str">
            <v>SP03113</v>
          </cell>
          <cell r="C557" t="str">
            <v>kg</v>
          </cell>
        </row>
        <row r="558">
          <cell r="A558" t="str">
            <v>POLY FOAM 2'X4'X6 mm (โฟมขาว)</v>
          </cell>
          <cell r="B558" t="str">
            <v>SP03114</v>
          </cell>
          <cell r="C558" t="str">
            <v>pcs</v>
          </cell>
        </row>
        <row r="559">
          <cell r="A559" t="str">
            <v>CORRO-COAT PE NO.C122110A (GREEN)</v>
          </cell>
          <cell r="B559" t="str">
            <v>SP03115</v>
          </cell>
          <cell r="C559" t="str">
            <v>kg</v>
          </cell>
        </row>
        <row r="560">
          <cell r="A560" t="str">
            <v>NITTO PAPER MARKING TAPE NO.720(18mm X 18 m)</v>
          </cell>
          <cell r="B560" t="str">
            <v>SP03116</v>
          </cell>
          <cell r="C560" t="str">
            <v>pcs</v>
          </cell>
        </row>
        <row r="561">
          <cell r="A561" t="str">
            <v>กล่องกุญแจตัวเล็กสำหรับ DEADLOCK,PASSDOOR</v>
          </cell>
          <cell r="B561" t="str">
            <v>SP03117</v>
          </cell>
          <cell r="C561" t="str">
            <v>pcs</v>
          </cell>
        </row>
        <row r="562">
          <cell r="A562" t="str">
            <v>กล่องกุญแจตัวใหญ่สำหรับเขาควาย</v>
          </cell>
          <cell r="B562" t="str">
            <v>SP03118</v>
          </cell>
          <cell r="C562" t="str">
            <v>pcs</v>
          </cell>
        </row>
        <row r="563">
          <cell r="A563" t="str">
            <v>ไม้อัด (W)1200 X (H)2400 X10mm</v>
          </cell>
          <cell r="B563" t="str">
            <v>SP03119</v>
          </cell>
          <cell r="C563" t="str">
            <v>pcs</v>
          </cell>
        </row>
        <row r="564">
          <cell r="A564" t="str">
            <v>VIVA BROAD (W)1200 X (H)2400 X10mm</v>
          </cell>
          <cell r="B564" t="str">
            <v>SP03120</v>
          </cell>
          <cell r="C564" t="str">
            <v>pcs</v>
          </cell>
        </row>
        <row r="565">
          <cell r="A565" t="str">
            <v>ท่อสายใยลวด 1"(สายยางฉีดโฟม)</v>
          </cell>
          <cell r="B565" t="str">
            <v>SP03121</v>
          </cell>
          <cell r="C565" t="str">
            <v>m</v>
          </cell>
        </row>
        <row r="566">
          <cell r="A566" t="str">
            <v>E.mT. CONDUIT 3/4" L : 4m</v>
          </cell>
          <cell r="B566" t="str">
            <v>SP03127</v>
          </cell>
          <cell r="C566" t="str">
            <v>pcs</v>
          </cell>
        </row>
        <row r="567">
          <cell r="A567" t="str">
            <v>กาวเลย์ ROCK WOOL</v>
          </cell>
          <cell r="B567" t="str">
            <v>SP03131</v>
          </cell>
          <cell r="C567" t="str">
            <v>kg</v>
          </cell>
        </row>
        <row r="568">
          <cell r="A568" t="str">
            <v>กาวพ่น STAINLESS</v>
          </cell>
          <cell r="B568" t="str">
            <v>SP03132</v>
          </cell>
          <cell r="C568" t="str">
            <v>gal</v>
          </cell>
        </row>
        <row r="569">
          <cell r="A569" t="str">
            <v>พลาสติกกันกระแทก</v>
          </cell>
          <cell r="B569" t="str">
            <v>SP03133</v>
          </cell>
          <cell r="C569" t="str">
            <v>pcs</v>
          </cell>
        </row>
        <row r="570">
          <cell r="A570" t="str">
            <v>ดอกสว่าน STAINLESS 1/8"</v>
          </cell>
          <cell r="B570" t="str">
            <v>SP03134</v>
          </cell>
          <cell r="C570" t="str">
            <v>pcs</v>
          </cell>
        </row>
        <row r="571">
          <cell r="A571" t="str">
            <v>ดอกสว่าน STAINLESS 5/32"</v>
          </cell>
          <cell r="B571" t="str">
            <v>SP03135</v>
          </cell>
          <cell r="C571" t="str">
            <v>pcs</v>
          </cell>
        </row>
        <row r="572">
          <cell r="A572" t="str">
            <v>ดอกสว่าน STAINLESS 9/64"</v>
          </cell>
          <cell r="B572" t="str">
            <v>SP03136</v>
          </cell>
          <cell r="C572" t="str">
            <v>pcs</v>
          </cell>
        </row>
        <row r="573">
          <cell r="A573" t="str">
            <v>ดอกHOLESAW 19 mm(ฟันคาร์ไบน์)</v>
          </cell>
          <cell r="B573" t="str">
            <v>SP03137</v>
          </cell>
          <cell r="C573" t="str">
            <v>pcs</v>
          </cell>
        </row>
        <row r="574">
          <cell r="A574" t="str">
            <v>ดอกHOLESAW 28 mm(ฟันคาร์ไบน์)</v>
          </cell>
          <cell r="B574" t="str">
            <v>SP03138</v>
          </cell>
          <cell r="C574" t="str">
            <v>pcs</v>
          </cell>
        </row>
        <row r="575">
          <cell r="A575" t="str">
            <v>ดอกHOLESAW 58 mm(ฟันคาร์ไบน์)</v>
          </cell>
          <cell r="B575" t="str">
            <v>SP03139</v>
          </cell>
          <cell r="C575" t="str">
            <v>pcs</v>
          </cell>
        </row>
        <row r="576">
          <cell r="A576" t="str">
            <v>SILICONE N-100 BLACK</v>
          </cell>
          <cell r="B576" t="str">
            <v>SP03140</v>
          </cell>
          <cell r="C576" t="str">
            <v>pcs</v>
          </cell>
        </row>
        <row r="577">
          <cell r="A577" t="str">
            <v>ปากกาเคมี สีน้ำเงิน</v>
          </cell>
          <cell r="B577" t="str">
            <v>SP03142</v>
          </cell>
          <cell r="C577" t="str">
            <v>pcs</v>
          </cell>
        </row>
        <row r="578">
          <cell r="A578" t="str">
            <v>ปากกาเคมี สีแดง</v>
          </cell>
          <cell r="B578" t="str">
            <v>SP03143</v>
          </cell>
          <cell r="C578" t="str">
            <v>pcs</v>
          </cell>
        </row>
        <row r="579">
          <cell r="A579" t="str">
            <v>DOOR REINFORCED PLATE ขนาด 25mm * 170 mm</v>
          </cell>
          <cell r="B579" t="str">
            <v>SP03147</v>
          </cell>
          <cell r="C579" t="str">
            <v>pcs</v>
          </cell>
        </row>
        <row r="580">
          <cell r="A580" t="str">
            <v>CORNER RUBBER DOOR</v>
          </cell>
          <cell r="B580" t="str">
            <v>SP03149</v>
          </cell>
          <cell r="C580" t="str">
            <v>pcs</v>
          </cell>
        </row>
        <row r="581">
          <cell r="A581" t="str">
            <v>บานพับ CM-1132-HS</v>
          </cell>
          <cell r="B581" t="str">
            <v>SP03150</v>
          </cell>
          <cell r="C581" t="str">
            <v>set</v>
          </cell>
        </row>
        <row r="582">
          <cell r="A582" t="str">
            <v>CORRO-COAT PE NO.C120398A (GRAY)</v>
          </cell>
          <cell r="B582" t="str">
            <v>SP03152</v>
          </cell>
          <cell r="C582" t="str">
            <v>kg</v>
          </cell>
        </row>
        <row r="583">
          <cell r="A583" t="str">
            <v>POWDER COATINGS : MONACA BLUE 1020816PX20( PE-7002)</v>
          </cell>
          <cell r="B583" t="str">
            <v>SP03153</v>
          </cell>
          <cell r="C583" t="str">
            <v>kg</v>
          </cell>
        </row>
        <row r="584">
          <cell r="A584" t="str">
            <v>POWDER COATINGS :CAMPANULA BLUE 1020815PX20( PE-7002)</v>
          </cell>
          <cell r="B584" t="str">
            <v>SP03154</v>
          </cell>
          <cell r="C584" t="str">
            <v>kg</v>
          </cell>
        </row>
        <row r="585">
          <cell r="A585" t="str">
            <v>PE FOAM WITH LAMINATE SIZE (W)1300X(L)15000X(T)1.0 mm</v>
          </cell>
          <cell r="B585" t="str">
            <v>SP03155</v>
          </cell>
          <cell r="C585" t="str">
            <v>roll</v>
          </cell>
        </row>
        <row r="586">
          <cell r="A586" t="str">
            <v>REINFORCED BRACKET3/8"เกลียวซ้าย</v>
          </cell>
          <cell r="B586" t="str">
            <v>SP03156</v>
          </cell>
          <cell r="C586" t="str">
            <v>pcs</v>
          </cell>
        </row>
        <row r="587">
          <cell r="A587" t="str">
            <v>POWDER COATINGS : ALPINE WHITE PE-7082 1023653PX20 (MATT WHITE)</v>
          </cell>
          <cell r="B587" t="str">
            <v>SP03157</v>
          </cell>
          <cell r="C587" t="str">
            <v>kg</v>
          </cell>
        </row>
        <row r="588">
          <cell r="A588" t="str">
            <v>POWDER COATINGS : OFF WHITE PE-7082 1023652PX20 (LIGHT GREY)</v>
          </cell>
          <cell r="B588" t="str">
            <v>SP03158</v>
          </cell>
          <cell r="C588" t="str">
            <v>kg</v>
          </cell>
        </row>
        <row r="589">
          <cell r="A589" t="str">
            <v>POWDER COATINGS : BLUE PE-7082 1023654PX20 (BLUE)</v>
          </cell>
          <cell r="B589" t="str">
            <v>SP03159</v>
          </cell>
          <cell r="C589" t="str">
            <v>kg</v>
          </cell>
        </row>
        <row r="590">
          <cell r="A590" t="str">
            <v>REINFORCED PLATE 100 X 300</v>
          </cell>
          <cell r="B590" t="str">
            <v>SP03160</v>
          </cell>
          <cell r="C590" t="str">
            <v>pcs</v>
          </cell>
        </row>
        <row r="591">
          <cell r="A591" t="str">
            <v>REINFORCED PLATE 100 X 100+ไม้10mm</v>
          </cell>
          <cell r="B591" t="str">
            <v>SP03161</v>
          </cell>
          <cell r="C591" t="str">
            <v>pcs</v>
          </cell>
        </row>
        <row r="592">
          <cell r="A592" t="str">
            <v>RUBBER PLUG FOR RETURN GRILL</v>
          </cell>
          <cell r="B592" t="str">
            <v>SP03162</v>
          </cell>
          <cell r="C592" t="str">
            <v>pcs</v>
          </cell>
        </row>
        <row r="593">
          <cell r="A593" t="str">
            <v>ASTRO SCREEN INK NO.120 WHITE</v>
          </cell>
          <cell r="B593" t="str">
            <v>SP03164</v>
          </cell>
          <cell r="C593" t="str">
            <v>kg</v>
          </cell>
        </row>
        <row r="594">
          <cell r="A594" t="str">
            <v>น้ำมันผสม TANAKA SOLVENT NO.35</v>
          </cell>
          <cell r="B594" t="str">
            <v>SP03165</v>
          </cell>
          <cell r="C594" t="str">
            <v>kg</v>
          </cell>
        </row>
        <row r="595">
          <cell r="A595" t="str">
            <v>น้ำมันล้าง TANAKA SOLVENT NO.30</v>
          </cell>
          <cell r="B595" t="str">
            <v>SP03166</v>
          </cell>
          <cell r="C595" t="str">
            <v>kg</v>
          </cell>
        </row>
        <row r="596">
          <cell r="A596" t="str">
            <v>บูธ บานพับ KINLONG</v>
          </cell>
          <cell r="B596" t="str">
            <v>SP03167</v>
          </cell>
          <cell r="C596" t="str">
            <v>pcs</v>
          </cell>
        </row>
        <row r="597">
          <cell r="A597" t="str">
            <v>กล่องกุญแจตัวเล็กสำหรับ DEADLOCK,PASSDOOR FOR DORMA</v>
          </cell>
          <cell r="B597" t="str">
            <v>SP03169</v>
          </cell>
          <cell r="C597" t="str">
            <v>pcs</v>
          </cell>
        </row>
        <row r="598">
          <cell r="A598" t="str">
            <v>กล่องกุญแจตัวใหญ่สำหรับเขาควาย FOR DORMA</v>
          </cell>
          <cell r="B598" t="str">
            <v>SP03170</v>
          </cell>
          <cell r="C598" t="str">
            <v>pcs</v>
          </cell>
        </row>
        <row r="599">
          <cell r="A599" t="str">
            <v>DORMA DST208/55mm(DEAD LOCK SET)</v>
          </cell>
          <cell r="B599" t="str">
            <v>SP03171</v>
          </cell>
          <cell r="C599" t="str">
            <v>set</v>
          </cell>
        </row>
        <row r="600">
          <cell r="A600" t="str">
            <v>DORMA PURE8100 HANDLE (ชุดเขาควาย)</v>
          </cell>
          <cell r="B600" t="str">
            <v>SP03172</v>
          </cell>
          <cell r="C600" t="str">
            <v>set</v>
          </cell>
        </row>
        <row r="601">
          <cell r="A601" t="str">
            <v>HINGE SUPPORT FOR KINLONG</v>
          </cell>
          <cell r="B601" t="str">
            <v>SP03173</v>
          </cell>
          <cell r="C601" t="str">
            <v>pcs</v>
          </cell>
        </row>
        <row r="602">
          <cell r="A602" t="str">
            <v>ANGLE LOCK 90?(80X80X1.6mm)</v>
          </cell>
          <cell r="B602" t="str">
            <v>SP03174</v>
          </cell>
          <cell r="C602" t="str">
            <v>pcs</v>
          </cell>
        </row>
        <row r="603">
          <cell r="A603" t="str">
            <v>PLATE "PULL"</v>
          </cell>
          <cell r="B603" t="str">
            <v>SP03175</v>
          </cell>
          <cell r="C603" t="str">
            <v>pcs</v>
          </cell>
        </row>
        <row r="604">
          <cell r="A604" t="str">
            <v>PLATE "PUSH"</v>
          </cell>
          <cell r="B604" t="str">
            <v>SP03176</v>
          </cell>
          <cell r="C604" t="str">
            <v>pcs</v>
          </cell>
        </row>
        <row r="605">
          <cell r="A605" t="str">
            <v>PLATE "ดึง"</v>
          </cell>
          <cell r="B605" t="str">
            <v>SP03177</v>
          </cell>
          <cell r="C605" t="str">
            <v>pcs</v>
          </cell>
        </row>
        <row r="606">
          <cell r="A606" t="str">
            <v>PLATE "ผลัก"</v>
          </cell>
          <cell r="B606" t="str">
            <v>SP03178</v>
          </cell>
          <cell r="C606" t="str">
            <v>pcs</v>
          </cell>
        </row>
        <row r="607">
          <cell r="A607" t="str">
            <v>POWDER COATINGS : CHROME PU-6709 1012202PX15</v>
          </cell>
          <cell r="B607" t="str">
            <v>SP03179</v>
          </cell>
          <cell r="C607" t="str">
            <v>kg</v>
          </cell>
        </row>
        <row r="608">
          <cell r="A608" t="str">
            <v>PVC FRAME FOR DAIKIN 25 mm</v>
          </cell>
          <cell r="B608" t="str">
            <v>SP04001</v>
          </cell>
          <cell r="C608" t="str">
            <v>pcs</v>
          </cell>
        </row>
        <row r="609">
          <cell r="A609" t="str">
            <v>PVE FRAME FOR DAIKIN 41.5 mm</v>
          </cell>
          <cell r="B609" t="str">
            <v>SP04002</v>
          </cell>
          <cell r="C609" t="str">
            <v>pcs</v>
          </cell>
        </row>
        <row r="610">
          <cell r="A610" t="str">
            <v>DOOR FRAME 42 mm</v>
          </cell>
          <cell r="B610" t="str">
            <v>SP04004</v>
          </cell>
          <cell r="C610" t="str">
            <v>pcs</v>
          </cell>
        </row>
        <row r="611">
          <cell r="A611" t="str">
            <v>DOOR FRAME 100 mm</v>
          </cell>
          <cell r="B611" t="str">
            <v>SP04009</v>
          </cell>
          <cell r="C611" t="str">
            <v>pcs</v>
          </cell>
        </row>
        <row r="612">
          <cell r="A612" t="str">
            <v>PVC FRAME 25 mm</v>
          </cell>
          <cell r="B612" t="str">
            <v>SP04010</v>
          </cell>
          <cell r="C612" t="str">
            <v>pcs</v>
          </cell>
        </row>
        <row r="613">
          <cell r="A613" t="str">
            <v>MALE FRAME [42mm]</v>
          </cell>
          <cell r="B613" t="str">
            <v>SP04011</v>
          </cell>
          <cell r="C613" t="str">
            <v>pcs</v>
          </cell>
        </row>
        <row r="614">
          <cell r="A614" t="str">
            <v>FEMALE FRAME [42mm]</v>
          </cell>
          <cell r="B614" t="str">
            <v>SP04012</v>
          </cell>
          <cell r="C614" t="str">
            <v>pcs</v>
          </cell>
        </row>
        <row r="615">
          <cell r="A615" t="str">
            <v>CORNER FRAME R,L [42mm]</v>
          </cell>
          <cell r="B615" t="str">
            <v>SP04013</v>
          </cell>
          <cell r="C615" t="str">
            <v>pcs</v>
          </cell>
        </row>
        <row r="616">
          <cell r="A616" t="str">
            <v>MALE FRAME 100 mm</v>
          </cell>
          <cell r="B616" t="str">
            <v>SP04014</v>
          </cell>
          <cell r="C616" t="str">
            <v>pcs</v>
          </cell>
        </row>
        <row r="617">
          <cell r="A617" t="str">
            <v>PVC SPACER 42 mm</v>
          </cell>
          <cell r="B617" t="str">
            <v>SP04016</v>
          </cell>
          <cell r="C617" t="str">
            <v>pcs</v>
          </cell>
        </row>
        <row r="618">
          <cell r="A618" t="str">
            <v>PVC SPACER 50 mm</v>
          </cell>
          <cell r="B618" t="str">
            <v>SP04017</v>
          </cell>
          <cell r="C618" t="str">
            <v>pcs</v>
          </cell>
        </row>
        <row r="619">
          <cell r="A619" t="str">
            <v>PVC SPACER 75 mm</v>
          </cell>
          <cell r="B619" t="str">
            <v>SP04018</v>
          </cell>
          <cell r="C619" t="str">
            <v>pcs</v>
          </cell>
        </row>
        <row r="620">
          <cell r="A620" t="str">
            <v>PVC SPACER 100 mm</v>
          </cell>
          <cell r="B620" t="str">
            <v>SP04019</v>
          </cell>
          <cell r="C620" t="str">
            <v>pcs</v>
          </cell>
        </row>
        <row r="621">
          <cell r="A621" t="str">
            <v>PVC SPACER 125 mm</v>
          </cell>
          <cell r="B621" t="str">
            <v>SP04020</v>
          </cell>
          <cell r="C621" t="str">
            <v>pcs</v>
          </cell>
        </row>
        <row r="622">
          <cell r="A622" t="str">
            <v>PVC SPACER 150 mm</v>
          </cell>
          <cell r="B622" t="str">
            <v>SP04021</v>
          </cell>
          <cell r="C622" t="str">
            <v>pcs</v>
          </cell>
        </row>
        <row r="623">
          <cell r="A623" t="str">
            <v>PVC ELBOW FOR DOOR SEAL</v>
          </cell>
          <cell r="B623" t="str">
            <v>SP04022</v>
          </cell>
          <cell r="C623" t="str">
            <v>pcs</v>
          </cell>
        </row>
        <row r="624">
          <cell r="A624" t="str">
            <v>FLOOR &amp; CEILING FRAME 100 mm</v>
          </cell>
          <cell r="B624" t="str">
            <v>SP04023</v>
          </cell>
          <cell r="C624" t="str">
            <v>pcs</v>
          </cell>
        </row>
        <row r="625">
          <cell r="A625" t="str">
            <v>PVC PIPE 20 mm</v>
          </cell>
          <cell r="B625" t="str">
            <v>SP04027</v>
          </cell>
          <cell r="C625" t="str">
            <v>pcs</v>
          </cell>
        </row>
        <row r="626">
          <cell r="A626" t="str">
            <v>PVC FRAME ANGLE 65 mm(OFF WHITE)</v>
          </cell>
          <cell r="B626" t="str">
            <v>SP04028</v>
          </cell>
          <cell r="C626" t="str">
            <v>pcs</v>
          </cell>
        </row>
        <row r="627">
          <cell r="A627" t="str">
            <v>PVC FRAME ANGLE 65 mm(ALPINE WHITE)</v>
          </cell>
          <cell r="B627" t="str">
            <v>SP04033</v>
          </cell>
          <cell r="C627" t="str">
            <v>pcs</v>
          </cell>
        </row>
        <row r="628">
          <cell r="A628" t="str">
            <v>MALE FRAME 75 mm</v>
          </cell>
          <cell r="B628" t="str">
            <v>SP04034</v>
          </cell>
          <cell r="C628" t="str">
            <v>pcs</v>
          </cell>
        </row>
        <row r="629">
          <cell r="A629" t="str">
            <v>FEMALE FRAME 75 mm</v>
          </cell>
          <cell r="B629" t="str">
            <v>SP04035</v>
          </cell>
          <cell r="C629" t="str">
            <v>pcs</v>
          </cell>
        </row>
        <row r="630">
          <cell r="A630" t="str">
            <v>FLOOR &amp; CEILING 75 mm</v>
          </cell>
          <cell r="B630" t="str">
            <v>SP04036</v>
          </cell>
          <cell r="C630" t="str">
            <v>pcs</v>
          </cell>
        </row>
        <row r="631">
          <cell r="A631" t="str">
            <v>PVC CORNER 75 mm</v>
          </cell>
          <cell r="B631" t="str">
            <v>SP04037</v>
          </cell>
          <cell r="C631" t="str">
            <v>pcs</v>
          </cell>
        </row>
        <row r="632">
          <cell r="A632" t="str">
            <v>PVC FRAME 25 X 50 (SINKO)</v>
          </cell>
          <cell r="B632" t="str">
            <v>SP04038</v>
          </cell>
          <cell r="C632" t="str">
            <v>pcs</v>
          </cell>
        </row>
        <row r="633">
          <cell r="A633" t="str">
            <v>PVC FEMALE FRAME 42mm SIZE : L 2400 mm (@ 14.25/m)</v>
          </cell>
          <cell r="B633" t="str">
            <v>SP04042</v>
          </cell>
          <cell r="C633" t="str">
            <v>pcs</v>
          </cell>
        </row>
        <row r="634">
          <cell r="A634" t="str">
            <v>ฝาฉีดโฟมตัวเมีย 42 mm</v>
          </cell>
          <cell r="B634" t="str">
            <v>SP04043</v>
          </cell>
          <cell r="C634" t="str">
            <v>pcs</v>
          </cell>
        </row>
        <row r="635">
          <cell r="A635" t="str">
            <v>ฝาฉีดโฟมตัวเมีย 50 mm</v>
          </cell>
          <cell r="B635" t="str">
            <v>SP04044</v>
          </cell>
          <cell r="C635" t="str">
            <v>pcs</v>
          </cell>
        </row>
        <row r="636">
          <cell r="A636" t="str">
            <v>ฝาฉีดโฟมตัวเมีย 75 mm</v>
          </cell>
          <cell r="B636" t="str">
            <v>SP04045</v>
          </cell>
          <cell r="C636" t="str">
            <v>pcs</v>
          </cell>
        </row>
        <row r="637">
          <cell r="A637" t="str">
            <v>ฝาฉีดโฟมตัวเมีย 100 mm</v>
          </cell>
          <cell r="B637" t="str">
            <v>SP04046</v>
          </cell>
          <cell r="C637" t="str">
            <v>pcs</v>
          </cell>
        </row>
        <row r="638">
          <cell r="A638" t="str">
            <v>ฝาฉีดโฟมตัวผู้ 42 mm</v>
          </cell>
          <cell r="B638" t="str">
            <v>SP04047</v>
          </cell>
          <cell r="C638" t="str">
            <v>pcs</v>
          </cell>
        </row>
        <row r="639">
          <cell r="A639" t="str">
            <v>ฝาฉีดโฟมตัวผู้ 50 mm</v>
          </cell>
          <cell r="B639" t="str">
            <v>SP04048</v>
          </cell>
          <cell r="C639" t="str">
            <v>pcs</v>
          </cell>
        </row>
        <row r="640">
          <cell r="A640" t="str">
            <v>ฝาฉีดโฟมตัวผู้ 75 mm</v>
          </cell>
          <cell r="B640" t="str">
            <v>SP04049</v>
          </cell>
          <cell r="C640" t="str">
            <v>pcs</v>
          </cell>
        </row>
        <row r="641">
          <cell r="A641" t="str">
            <v>ฝาฉีดโฟมตัวผู้ 100 mm</v>
          </cell>
          <cell r="B641" t="str">
            <v>SP04050</v>
          </cell>
          <cell r="C641" t="str">
            <v>pcs</v>
          </cell>
        </row>
        <row r="642">
          <cell r="A642" t="str">
            <v>PVC GUIDE 26X29 mm (สีขาว) L:2200 mm</v>
          </cell>
          <cell r="B642" t="str">
            <v>SP04051</v>
          </cell>
          <cell r="C642" t="str">
            <v>pcs</v>
          </cell>
        </row>
        <row r="643">
          <cell r="A643" t="str">
            <v>PVC GUIDE 26X86 mm (สีขาว) L:2200 mm</v>
          </cell>
          <cell r="B643" t="str">
            <v>SP04052</v>
          </cell>
          <cell r="C643" t="str">
            <v>pcs</v>
          </cell>
        </row>
        <row r="644">
          <cell r="A644" t="str">
            <v>PVC FRAME FOR DAIKIN 25X25X49 mm (สีเทา) L:3000 mm</v>
          </cell>
          <cell r="B644" t="str">
            <v>SP04054</v>
          </cell>
          <cell r="C644" t="str">
            <v>pcs</v>
          </cell>
        </row>
        <row r="645">
          <cell r="A645" t="str">
            <v>END CAP FOR DOORCLOSER (R)</v>
          </cell>
          <cell r="B645" t="str">
            <v>SP04055</v>
          </cell>
          <cell r="C645" t="str">
            <v>pcs</v>
          </cell>
        </row>
        <row r="646">
          <cell r="A646" t="str">
            <v>END CAP FOR DOORCLOSER (L)</v>
          </cell>
          <cell r="B646" t="str">
            <v>SP04056</v>
          </cell>
          <cell r="C646" t="str">
            <v>pcs</v>
          </cell>
        </row>
        <row r="647">
          <cell r="A647" t="str">
            <v>PVC FRAME 42 mm(OW)</v>
          </cell>
          <cell r="B647" t="str">
            <v>SP04057</v>
          </cell>
          <cell r="C647" t="str">
            <v>pcs</v>
          </cell>
        </row>
        <row r="648">
          <cell r="A648" t="str">
            <v>PVC CURVE OUTSIDE(OFF WHITE)</v>
          </cell>
          <cell r="B648" t="str">
            <v>SP04059</v>
          </cell>
          <cell r="C648" t="str">
            <v>set</v>
          </cell>
        </row>
        <row r="649">
          <cell r="A649" t="str">
            <v>PVC CURVE OUTSIDE(ALPINE WHITE)</v>
          </cell>
          <cell r="B649" t="str">
            <v>SP04060</v>
          </cell>
          <cell r="C649" t="str">
            <v>set</v>
          </cell>
        </row>
        <row r="650">
          <cell r="A650" t="str">
            <v>PVC CORNER 65mmTYPE"B"(OFF WHITE)</v>
          </cell>
          <cell r="B650" t="str">
            <v>SP04061</v>
          </cell>
          <cell r="C650" t="str">
            <v>set</v>
          </cell>
        </row>
        <row r="651">
          <cell r="A651" t="str">
            <v>PVC CORNER 65mmTYPE"B"(ALPINE WHITE)</v>
          </cell>
          <cell r="B651" t="str">
            <v>SP04062</v>
          </cell>
          <cell r="C651" t="str">
            <v>set</v>
          </cell>
        </row>
        <row r="652">
          <cell r="A652" t="str">
            <v>FLOOR &amp; CEILING FRAME 50 mm</v>
          </cell>
          <cell r="B652" t="str">
            <v>SP04070</v>
          </cell>
          <cell r="C652" t="str">
            <v>pcs</v>
          </cell>
        </row>
        <row r="653">
          <cell r="A653" t="str">
            <v>MALE FRAME 50 mm</v>
          </cell>
          <cell r="B653" t="str">
            <v>SP04071</v>
          </cell>
          <cell r="C653" t="str">
            <v>pcs</v>
          </cell>
        </row>
        <row r="654">
          <cell r="A654" t="str">
            <v>LOCK PIPE ? 3/4"</v>
          </cell>
          <cell r="B654" t="str">
            <v>SP04072</v>
          </cell>
          <cell r="C654" t="str">
            <v>pcs</v>
          </cell>
        </row>
        <row r="655">
          <cell r="A655" t="str">
            <v>END CAP FOR FLOOR &amp; CEILING FRAME 50 mm (R)</v>
          </cell>
          <cell r="B655" t="str">
            <v>SP04076</v>
          </cell>
          <cell r="C655" t="str">
            <v>pcs</v>
          </cell>
        </row>
        <row r="656">
          <cell r="A656" t="str">
            <v>END CAP FOR FLOOR &amp; CEILING FRAME 50 mm (L)</v>
          </cell>
          <cell r="B656" t="str">
            <v>SP04077</v>
          </cell>
          <cell r="C656" t="str">
            <v>pcs</v>
          </cell>
        </row>
        <row r="657">
          <cell r="A657" t="str">
            <v>END CAP FOR DOOR CLOSER DOR MA (R)</v>
          </cell>
          <cell r="B657" t="str">
            <v>SP04079</v>
          </cell>
          <cell r="C657" t="str">
            <v>pcs</v>
          </cell>
        </row>
        <row r="658">
          <cell r="A658" t="str">
            <v>END CAP FOR DOOR CLOSER DORMA (L)</v>
          </cell>
          <cell r="B658" t="str">
            <v>SP04080</v>
          </cell>
          <cell r="C658" t="str">
            <v>pcs</v>
          </cell>
        </row>
        <row r="659">
          <cell r="A659" t="str">
            <v>PVC GUIDE FOR DOOR AND WINDOW 42 mm</v>
          </cell>
          <cell r="B659" t="str">
            <v>SP04081</v>
          </cell>
          <cell r="C659" t="str">
            <v>pcs</v>
          </cell>
        </row>
        <row r="660">
          <cell r="A660" t="str">
            <v>PVC GUIDE FOR DOOR AND WINDOW 100 mm</v>
          </cell>
          <cell r="B660" t="str">
            <v>SP04082</v>
          </cell>
          <cell r="C660" t="str">
            <v>pcs</v>
          </cell>
        </row>
        <row r="661">
          <cell r="A661" t="str">
            <v>PVC CONNECTOR 3/4"</v>
          </cell>
          <cell r="B661" t="str">
            <v>SP04084</v>
          </cell>
          <cell r="C661" t="str">
            <v>pcs</v>
          </cell>
        </row>
        <row r="662">
          <cell r="A662" t="str">
            <v>PP PIPE ? 3/4" L : 2500 mm(สีดำ)</v>
          </cell>
          <cell r="B662" t="str">
            <v>SP04086</v>
          </cell>
          <cell r="C662" t="str">
            <v>pcs</v>
          </cell>
        </row>
        <row r="663">
          <cell r="A663" t="str">
            <v>PVC ANGLE 65mmTYPE"C"(OFF WHITE)</v>
          </cell>
          <cell r="B663" t="str">
            <v>SP04089</v>
          </cell>
          <cell r="C663" t="str">
            <v>pcs</v>
          </cell>
        </row>
        <row r="664">
          <cell r="A664" t="str">
            <v>PVC ANGLE 65mmTYPE"C"(ALPINE WHITE)</v>
          </cell>
          <cell r="B664" t="str">
            <v>SP04090</v>
          </cell>
          <cell r="C664" t="str">
            <v>pcs</v>
          </cell>
        </row>
        <row r="665">
          <cell r="A665" t="str">
            <v>PVC PLUG (WHITE)</v>
          </cell>
          <cell r="B665" t="str">
            <v>SP04094</v>
          </cell>
          <cell r="C665" t="str">
            <v>pcs</v>
          </cell>
        </row>
        <row r="666">
          <cell r="A666" t="str">
            <v>PVC PLUG (GLEY)</v>
          </cell>
          <cell r="B666" t="str">
            <v>SP04095</v>
          </cell>
          <cell r="C666" t="str">
            <v>pcs</v>
          </cell>
        </row>
        <row r="667">
          <cell r="A667" t="str">
            <v>PVC GUIDE 25X36 mm (สีขาว) L:2200 mm</v>
          </cell>
          <cell r="B667" t="str">
            <v>SP04096</v>
          </cell>
          <cell r="C667" t="str">
            <v>pcs</v>
          </cell>
        </row>
        <row r="668">
          <cell r="A668" t="str">
            <v>PVC GUIDE FOR DOOR AND WINDOW 50 mm</v>
          </cell>
          <cell r="B668" t="str">
            <v>SP04097</v>
          </cell>
          <cell r="C668" t="str">
            <v>pcs</v>
          </cell>
        </row>
        <row r="669">
          <cell r="A669" t="str">
            <v>LAMP COVER ( PC ใส)</v>
          </cell>
          <cell r="B669" t="str">
            <v>SP04098</v>
          </cell>
          <cell r="C669" t="str">
            <v>pcs</v>
          </cell>
        </row>
        <row r="670">
          <cell r="A670" t="str">
            <v>ฝาครอบสวิตช์ 1 ช่อง</v>
          </cell>
          <cell r="B670" t="str">
            <v>SP04100</v>
          </cell>
          <cell r="C670" t="str">
            <v>pcs</v>
          </cell>
        </row>
        <row r="671">
          <cell r="A671" t="str">
            <v>ฝาครอบสวิตช์ 2 ช่อง</v>
          </cell>
          <cell r="B671" t="str">
            <v>SP04101</v>
          </cell>
          <cell r="C671" t="str">
            <v>pcs</v>
          </cell>
        </row>
        <row r="672">
          <cell r="A672" t="str">
            <v>MOBILE DRIAN FOR BACK STOCK</v>
          </cell>
          <cell r="B672" t="str">
            <v>SP04102</v>
          </cell>
          <cell r="C672" t="str">
            <v>set</v>
          </cell>
        </row>
        <row r="673">
          <cell r="A673" t="str">
            <v>PVC DOOR FRAME 25 mm(AHU)</v>
          </cell>
          <cell r="B673" t="str">
            <v>SP04103</v>
          </cell>
          <cell r="C673" t="str">
            <v>pcs</v>
          </cell>
        </row>
        <row r="674">
          <cell r="A674" t="str">
            <v>PVC DOOR PANEL 25 mm(AHU)</v>
          </cell>
          <cell r="B674" t="str">
            <v>SP04104</v>
          </cell>
          <cell r="C674" t="str">
            <v>pcs</v>
          </cell>
        </row>
        <row r="675">
          <cell r="A675" t="str">
            <v>PVC CORNER COVER FOR BACK STOCK</v>
          </cell>
          <cell r="B675" t="str">
            <v>SP04105</v>
          </cell>
          <cell r="C675" t="str">
            <v>pcs</v>
          </cell>
        </row>
        <row r="676">
          <cell r="A676" t="str">
            <v>PP BOX 2" X 4"</v>
          </cell>
          <cell r="B676" t="str">
            <v>SP04106</v>
          </cell>
          <cell r="C676" t="str">
            <v>pcs</v>
          </cell>
        </row>
        <row r="677">
          <cell r="A677" t="str">
            <v>GUID LIMIT SWITCH</v>
          </cell>
          <cell r="B677" t="str">
            <v>SP04107</v>
          </cell>
          <cell r="C677" t="str">
            <v>pcs</v>
          </cell>
        </row>
        <row r="678">
          <cell r="A678" t="str">
            <v>PLUG PVC FOR HINGE AHU</v>
          </cell>
          <cell r="B678" t="str">
            <v>SP04108</v>
          </cell>
          <cell r="C678" t="str">
            <v>pcs</v>
          </cell>
        </row>
        <row r="679">
          <cell r="A679" t="str">
            <v>PVC ENTRANCE FRAME 74 mm L:2500 mm(OW )</v>
          </cell>
          <cell r="B679" t="str">
            <v>SP04109</v>
          </cell>
          <cell r="C679" t="str">
            <v>pcs</v>
          </cell>
        </row>
        <row r="680">
          <cell r="A680" t="str">
            <v>PVC ENTRANCE FRAME 99 mm L:2500 mm(OW )</v>
          </cell>
          <cell r="B680" t="str">
            <v>SP04110</v>
          </cell>
          <cell r="C680" t="str">
            <v>pcs</v>
          </cell>
        </row>
        <row r="681">
          <cell r="A681" t="str">
            <v>POLYOL FOR WALL RETURN XUS.82790</v>
          </cell>
          <cell r="B681" t="str">
            <v>SP05001</v>
          </cell>
          <cell r="C681" t="str">
            <v>kg</v>
          </cell>
        </row>
        <row r="682">
          <cell r="A682" t="str">
            <v>POLYOL</v>
          </cell>
          <cell r="B682" t="str">
            <v>SP05002</v>
          </cell>
          <cell r="C682" t="str">
            <v>kg</v>
          </cell>
        </row>
        <row r="683">
          <cell r="A683" t="str">
            <v>ISOCYANATE</v>
          </cell>
          <cell r="B683" t="str">
            <v>SP05003</v>
          </cell>
          <cell r="C683" t="str">
            <v>kg</v>
          </cell>
        </row>
        <row r="684">
          <cell r="A684" t="str">
            <v>GI SHEET 0,4mm 914w</v>
          </cell>
          <cell r="B684" t="str">
            <v>SP05004</v>
          </cell>
          <cell r="C684" t="str">
            <v>kg</v>
          </cell>
        </row>
        <row r="685">
          <cell r="A685" t="str">
            <v>GI SHEET 0,4mm 995w</v>
          </cell>
          <cell r="B685" t="str">
            <v>SP05005</v>
          </cell>
          <cell r="C685" t="str">
            <v>kg</v>
          </cell>
        </row>
        <row r="686">
          <cell r="A686" t="str">
            <v>PPGI 0,5 mm 914w (OFF WHITE)</v>
          </cell>
          <cell r="B686" t="str">
            <v>SP05006</v>
          </cell>
          <cell r="C686" t="str">
            <v>kg</v>
          </cell>
        </row>
        <row r="687">
          <cell r="A687" t="str">
            <v>PPGI 0,5mm 1219w (OFF WHITE)</v>
          </cell>
          <cell r="B687" t="str">
            <v>SP05007</v>
          </cell>
          <cell r="C687" t="str">
            <v>kg</v>
          </cell>
        </row>
        <row r="688">
          <cell r="A688" t="str">
            <v>PPGI 0,5mm 914w (ALPINE WHITE)</v>
          </cell>
          <cell r="B688" t="str">
            <v>SP05008</v>
          </cell>
          <cell r="C688" t="str">
            <v>kg</v>
          </cell>
        </row>
        <row r="689">
          <cell r="A689" t="str">
            <v>PPGI 0.5 mm.1219w(ALPINE WHITE)</v>
          </cell>
          <cell r="B689" t="str">
            <v>SP05009</v>
          </cell>
          <cell r="C689" t="str">
            <v>kg</v>
          </cell>
        </row>
        <row r="690">
          <cell r="A690" t="str">
            <v>PPGI 0.8mm.914w(ALPINE WHITE)</v>
          </cell>
          <cell r="B690" t="str">
            <v>SP05010</v>
          </cell>
          <cell r="C690" t="str">
            <v>kg</v>
          </cell>
        </row>
        <row r="691">
          <cell r="A691" t="str">
            <v>PPGI 0,5 mm 914w ( IVORY)</v>
          </cell>
          <cell r="B691" t="str">
            <v>SP05011</v>
          </cell>
          <cell r="C691" t="str">
            <v>kg</v>
          </cell>
        </row>
        <row r="692">
          <cell r="A692" t="str">
            <v>GI SHEET 0,4mm 1219w</v>
          </cell>
          <cell r="B692" t="str">
            <v>SP05012</v>
          </cell>
          <cell r="C692" t="str">
            <v>kg</v>
          </cell>
        </row>
        <row r="693">
          <cell r="A693" t="str">
            <v>STANLESS SHEET 0,5mm 1219w</v>
          </cell>
          <cell r="B693" t="str">
            <v>SP05013</v>
          </cell>
          <cell r="C693" t="str">
            <v>kg</v>
          </cell>
        </row>
        <row r="694">
          <cell r="A694" t="str">
            <v>Kemtex Polyurethane Releasing Wax No.123 (15 kg./Pail)</v>
          </cell>
          <cell r="B694" t="str">
            <v>SP05014</v>
          </cell>
          <cell r="C694" t="str">
            <v>tank</v>
          </cell>
        </row>
        <row r="695">
          <cell r="A695" t="str">
            <v>PPGI 0.45mm 1219w (Anti Off White)</v>
          </cell>
          <cell r="B695" t="str">
            <v>SP05015</v>
          </cell>
          <cell r="C695" t="str">
            <v>kg</v>
          </cell>
        </row>
        <row r="696">
          <cell r="A696" t="str">
            <v>PPGI 0.4mm.914w(OFF WHITE)</v>
          </cell>
          <cell r="B696" t="str">
            <v>SP05016</v>
          </cell>
          <cell r="C696" t="str">
            <v>kg</v>
          </cell>
        </row>
        <row r="697">
          <cell r="A697" t="str">
            <v>PPGI SHEET 0.27mm.914w(non clean room)</v>
          </cell>
          <cell r="B697" t="str">
            <v>SP05017</v>
          </cell>
          <cell r="C697" t="str">
            <v>kg</v>
          </cell>
        </row>
        <row r="698">
          <cell r="A698" t="str">
            <v>GI SHEET 0.5mm. 1219W (Skin pass)</v>
          </cell>
          <cell r="B698" t="str">
            <v>SP05018</v>
          </cell>
          <cell r="C698" t="str">
            <v>kg</v>
          </cell>
        </row>
        <row r="699">
          <cell r="A699" t="str">
            <v>Polyol BAYDUR 41 BD 001i</v>
          </cell>
          <cell r="B699" t="str">
            <v>SP05019</v>
          </cell>
          <cell r="C699" t="str">
            <v>kg</v>
          </cell>
        </row>
        <row r="700">
          <cell r="A700" t="str">
            <v>GI SHEET 0.75 MM. 914 W</v>
          </cell>
          <cell r="B700" t="str">
            <v>SP05020</v>
          </cell>
          <cell r="C700" t="str">
            <v>kg</v>
          </cell>
        </row>
        <row r="701">
          <cell r="A701" t="str">
            <v>ROCKWOOL L 1200 x W 1100 x 100 MM THK.</v>
          </cell>
          <cell r="B701" t="str">
            <v>SP05021</v>
          </cell>
          <cell r="C701" t="str">
            <v>pcs</v>
          </cell>
        </row>
        <row r="702">
          <cell r="A702" t="str">
            <v>AL RAIL FOR CLEAN ROOM(NA.1)</v>
          </cell>
          <cell r="B702" t="str">
            <v>SP01057</v>
          </cell>
          <cell r="C702" t="str">
            <v>pcs</v>
          </cell>
        </row>
        <row r="703">
          <cell r="A703" t="str">
            <v>AL RAIL FOR CLEAN ROOM(MF)</v>
          </cell>
          <cell r="B703" t="str">
            <v>SP01058</v>
          </cell>
          <cell r="C703" t="str">
            <v>pcs</v>
          </cell>
        </row>
        <row r="704">
          <cell r="A704" t="str">
            <v>AL RAIL FOR CLEAN ROOM(AP)</v>
          </cell>
          <cell r="B704" t="str">
            <v>SP01060</v>
          </cell>
          <cell r="C704" t="str">
            <v>pcs</v>
          </cell>
        </row>
        <row r="705">
          <cell r="A705" t="str">
            <v>AL WINDOW FRAME 42 mm.(CUT AT SITE)(MF)</v>
          </cell>
          <cell r="B705" t="str">
            <v>SP01126</v>
          </cell>
          <cell r="C705" t="str">
            <v>pcs</v>
          </cell>
        </row>
        <row r="706">
          <cell r="A706" t="str">
            <v>AL WINDOW FRAME 42 mm.(CUT AT SITE)(OW)</v>
          </cell>
          <cell r="B706" t="str">
            <v>SP01127</v>
          </cell>
          <cell r="C706" t="str">
            <v>pcs</v>
          </cell>
        </row>
        <row r="707">
          <cell r="A707" t="str">
            <v>AL WINDOW FRAME 42 mm.(CUT AT SITE)(AP)</v>
          </cell>
          <cell r="B707" t="str">
            <v>SP01128</v>
          </cell>
          <cell r="C707" t="str">
            <v>pcs</v>
          </cell>
        </row>
        <row r="708">
          <cell r="A708" t="str">
            <v>AL DOOR FRAME(FLUSH)(NA.1)</v>
          </cell>
          <cell r="B708" t="str">
            <v>SP01137</v>
          </cell>
          <cell r="C708" t="str">
            <v>pcs</v>
          </cell>
        </row>
        <row r="709">
          <cell r="A709" t="str">
            <v>AL DOOR FRAME(FLUSH)(MF)</v>
          </cell>
          <cell r="B709" t="str">
            <v>SP01138</v>
          </cell>
          <cell r="C709" t="str">
            <v>pcs</v>
          </cell>
        </row>
        <row r="710">
          <cell r="A710" t="str">
            <v>AL DOOR FRAME(FLUSH)(OW)</v>
          </cell>
          <cell r="B710" t="str">
            <v>SP01139</v>
          </cell>
          <cell r="C710" t="str">
            <v>pcs</v>
          </cell>
        </row>
        <row r="711">
          <cell r="A711" t="str">
            <v>AL DOOR FRAME(FLUSH)(AP)</v>
          </cell>
          <cell r="B711" t="str">
            <v>SP01140</v>
          </cell>
          <cell r="C711" t="str">
            <v>pcs</v>
          </cell>
        </row>
        <row r="712">
          <cell r="A712" t="str">
            <v>AL PROFILE FOR LIGHTING 25 mm.(NA.1)</v>
          </cell>
          <cell r="B712" t="str">
            <v>SP01169</v>
          </cell>
          <cell r="C712" t="str">
            <v>pcs</v>
          </cell>
        </row>
        <row r="713">
          <cell r="A713" t="str">
            <v>AL PROFILE FOR LIGHTING 25 mm.(MF)</v>
          </cell>
          <cell r="B713" t="str">
            <v>SP01170</v>
          </cell>
          <cell r="C713" t="str">
            <v>pcs</v>
          </cell>
        </row>
        <row r="714">
          <cell r="A714" t="str">
            <v>AL PROFILE FOR LIGHTING 25 mm.(OW)</v>
          </cell>
          <cell r="B714" t="str">
            <v>SP01171</v>
          </cell>
          <cell r="C714" t="str">
            <v>pcs</v>
          </cell>
        </row>
        <row r="715">
          <cell r="A715" t="str">
            <v>AL PROFILE FOR LIGHTING 25 mm.(AP)</v>
          </cell>
          <cell r="B715" t="str">
            <v>SP01172</v>
          </cell>
          <cell r="C715" t="str">
            <v>pcs</v>
          </cell>
        </row>
        <row r="716">
          <cell r="A716" t="str">
            <v>AL WINDOW FRAME 42 mm.(MF)</v>
          </cell>
          <cell r="B716" t="str">
            <v>SP01178</v>
          </cell>
          <cell r="C716" t="str">
            <v>pcs</v>
          </cell>
        </row>
        <row r="717">
          <cell r="A717" t="str">
            <v>AL WINDOW FRAME 42 mm.(OW)</v>
          </cell>
          <cell r="B717" t="str">
            <v>SP01179</v>
          </cell>
          <cell r="C717" t="str">
            <v>pcs</v>
          </cell>
        </row>
        <row r="718">
          <cell r="A718" t="str">
            <v>AL WINDOW FRAME 42 mm.(AP)</v>
          </cell>
          <cell r="B718" t="str">
            <v>SP01180</v>
          </cell>
          <cell r="C718" t="str">
            <v>pcs</v>
          </cell>
        </row>
        <row r="719">
          <cell r="A719" t="str">
            <v>AL WINDOW FRAME100 mm.(NA.1)</v>
          </cell>
          <cell r="B719" t="str">
            <v>SP01185</v>
          </cell>
          <cell r="C719" t="str">
            <v>pcs</v>
          </cell>
        </row>
        <row r="720">
          <cell r="A720" t="str">
            <v>AL WINDOW FRAME100 mm.(MF)</v>
          </cell>
          <cell r="B720" t="str">
            <v>SP01186</v>
          </cell>
          <cell r="C720" t="str">
            <v>pcs</v>
          </cell>
        </row>
        <row r="721">
          <cell r="A721" t="str">
            <v>AL WINDOW FRAME100 mm.(OW)</v>
          </cell>
          <cell r="B721" t="str">
            <v>SP01187</v>
          </cell>
          <cell r="C721" t="str">
            <v>pcs</v>
          </cell>
        </row>
        <row r="722">
          <cell r="A722" t="str">
            <v>AL WINDOW FRAME100 mm.(AP)</v>
          </cell>
          <cell r="B722" t="str">
            <v>SP01188</v>
          </cell>
          <cell r="C722" t="str">
            <v>pcs</v>
          </cell>
        </row>
        <row r="723">
          <cell r="A723" t="str">
            <v>AL DOOR FRAME 100 mm.(FLUSH) (NA.1)</v>
          </cell>
          <cell r="B723" t="str">
            <v>SP01189</v>
          </cell>
          <cell r="C723" t="str">
            <v>pcs</v>
          </cell>
        </row>
        <row r="724">
          <cell r="A724" t="str">
            <v>AL DOOR FRAME 100 mm.(FLUSH) (MF)</v>
          </cell>
          <cell r="B724" t="str">
            <v>SP01190</v>
          </cell>
          <cell r="C724" t="str">
            <v>pcs</v>
          </cell>
        </row>
        <row r="725">
          <cell r="A725" t="str">
            <v>AL DOOR FRAME 100 mm.(FLUSH) (OW)</v>
          </cell>
          <cell r="B725" t="str">
            <v>SP01191</v>
          </cell>
          <cell r="C725" t="str">
            <v>pcs</v>
          </cell>
        </row>
        <row r="726">
          <cell r="A726" t="str">
            <v>AL DOOR FRAME 100 mm.(FLUSH) (AP)</v>
          </cell>
          <cell r="B726" t="str">
            <v>SP01192</v>
          </cell>
          <cell r="C726" t="str">
            <v>pcs</v>
          </cell>
        </row>
        <row r="727">
          <cell r="A727" t="str">
            <v>AL DOOR FRAME 50 mm. (NA.1)</v>
          </cell>
          <cell r="B727" t="str">
            <v>SP01229</v>
          </cell>
          <cell r="C727" t="str">
            <v>pcs</v>
          </cell>
        </row>
        <row r="728">
          <cell r="A728" t="str">
            <v>AL DOOR FRAME 50 mm. (MF)</v>
          </cell>
          <cell r="B728" t="str">
            <v>SP01230</v>
          </cell>
          <cell r="C728" t="str">
            <v>pcs</v>
          </cell>
        </row>
        <row r="729">
          <cell r="A729" t="str">
            <v>AL DOOR FRAME 50 mm. (OW)</v>
          </cell>
          <cell r="B729" t="str">
            <v>SP01231</v>
          </cell>
          <cell r="C729" t="str">
            <v>pcs</v>
          </cell>
        </row>
        <row r="730">
          <cell r="A730" t="str">
            <v>AL DOOR FRAME 50 mm. (AP)</v>
          </cell>
          <cell r="B730" t="str">
            <v>SP01232</v>
          </cell>
          <cell r="C730" t="str">
            <v>pcs</v>
          </cell>
        </row>
        <row r="731">
          <cell r="A731" t="str">
            <v>AL JOINT FOR  AL T-BAR (NA.1)</v>
          </cell>
          <cell r="B731" t="str">
            <v>SP01315</v>
          </cell>
          <cell r="C731" t="str">
            <v>pcs</v>
          </cell>
        </row>
        <row r="732">
          <cell r="A732" t="str">
            <v>AL JOINT FOR  AL T-BAR (MF)</v>
          </cell>
          <cell r="B732" t="str">
            <v>SP01316</v>
          </cell>
          <cell r="C732" t="str">
            <v>pcs</v>
          </cell>
        </row>
        <row r="733">
          <cell r="A733" t="str">
            <v>AL JOINT FOR  AL T-BAR (OW)</v>
          </cell>
          <cell r="B733" t="str">
            <v>SP01317</v>
          </cell>
          <cell r="C733" t="str">
            <v>pcs</v>
          </cell>
        </row>
        <row r="734">
          <cell r="A734" t="str">
            <v>AL JOINT FOR  AL T-BAR (AP)</v>
          </cell>
          <cell r="B734" t="str">
            <v>SP01318</v>
          </cell>
          <cell r="C734" t="str">
            <v>pcs</v>
          </cell>
        </row>
        <row r="735">
          <cell r="A735" t="str">
            <v>AL COVER FOR  AL JOINT T-BAR (NA.1)</v>
          </cell>
          <cell r="B735" t="str">
            <v>SP01331</v>
          </cell>
          <cell r="C735" t="str">
            <v>pcs</v>
          </cell>
        </row>
        <row r="736">
          <cell r="A736" t="str">
            <v>AL COVER FOR  AL JOINT  T-BAR (MF)</v>
          </cell>
          <cell r="B736" t="str">
            <v>SP01332</v>
          </cell>
          <cell r="C736" t="str">
            <v>pcs</v>
          </cell>
        </row>
        <row r="737">
          <cell r="A737" t="str">
            <v>AL COVER FOR  AL JOINT  T-BAR (OW)</v>
          </cell>
          <cell r="B737" t="str">
            <v>SP01333</v>
          </cell>
          <cell r="C737" t="str">
            <v>pcs</v>
          </cell>
        </row>
        <row r="738">
          <cell r="A738" t="str">
            <v>AL COVER FOR  AL JOINT  T-BAR (AP)</v>
          </cell>
          <cell r="B738" t="str">
            <v>SP01334</v>
          </cell>
          <cell r="C738" t="str">
            <v>pcs</v>
          </cell>
        </row>
        <row r="739">
          <cell r="A739" t="str">
            <v>AL WINDOW FRAME 50 MM.(MF)</v>
          </cell>
          <cell r="B739" t="str">
            <v>SP01336</v>
          </cell>
          <cell r="C739" t="str">
            <v>pcs</v>
          </cell>
        </row>
        <row r="740">
          <cell r="A740" t="str">
            <v>AL WINDOW FRAME 50 MM.(OW)</v>
          </cell>
          <cell r="B740" t="str">
            <v>SP01337</v>
          </cell>
          <cell r="C740" t="str">
            <v>pcs</v>
          </cell>
        </row>
        <row r="741">
          <cell r="A741" t="str">
            <v>AL WINDOW FRAME 50 MM.(AP)</v>
          </cell>
          <cell r="B741" t="str">
            <v>SP01338</v>
          </cell>
          <cell r="C741" t="str">
            <v>pcs</v>
          </cell>
        </row>
        <row r="742">
          <cell r="A742" t="str">
            <v>AL NON PROGRESSIVE WINDOW FRAME "B" 50 MM.(MF)</v>
          </cell>
          <cell r="B742" t="str">
            <v>SP01384</v>
          </cell>
          <cell r="C742" t="str">
            <v>pcs</v>
          </cell>
        </row>
        <row r="743">
          <cell r="A743" t="str">
            <v>AL NON PROGRESSIVE WINDOW FRAME "B" 50 MM.(NA.1)</v>
          </cell>
          <cell r="B743" t="str">
            <v>SP01385</v>
          </cell>
          <cell r="C743" t="str">
            <v>pcs</v>
          </cell>
        </row>
        <row r="744">
          <cell r="A744" t="str">
            <v>AL NON PROGRESSIVE WINDOW FRAME "B" 50 MM.(AP)</v>
          </cell>
          <cell r="B744" t="str">
            <v>SP01386</v>
          </cell>
          <cell r="C744" t="str">
            <v>pcs</v>
          </cell>
        </row>
        <row r="745">
          <cell r="A745" t="str">
            <v>DROP SEAL 834</v>
          </cell>
          <cell r="B745" t="str">
            <v>SP02113</v>
          </cell>
          <cell r="C745" t="str">
            <v>pcs</v>
          </cell>
        </row>
        <row r="746">
          <cell r="A746" t="str">
            <v>PLATE ยึดบานพับประตูสวิงห้องเย็น</v>
          </cell>
          <cell r="B746" t="str">
            <v>SP03097</v>
          </cell>
          <cell r="C746" t="str">
            <v>pcs</v>
          </cell>
        </row>
        <row r="747">
          <cell r="A747" t="str">
            <v>PLATE ยึดกลอนประตูสวิงห้องเย็น</v>
          </cell>
          <cell r="B747" t="str">
            <v>SP03098</v>
          </cell>
          <cell r="C747" t="str">
            <v>pcs</v>
          </cell>
        </row>
        <row r="748">
          <cell r="A748" t="str">
            <v>PLATE ยึดมือจับประตูบานเลื่อนห้องเย็น</v>
          </cell>
          <cell r="B748" t="str">
            <v>SP03099</v>
          </cell>
          <cell r="C748" t="str">
            <v>pcs</v>
          </cell>
        </row>
        <row r="749">
          <cell r="A749" t="str">
            <v>ยึดมุมหิ้วล้อประตูบานเลื่อนห้องเย็น  100 มม.</v>
          </cell>
          <cell r="B749" t="str">
            <v>SP03100</v>
          </cell>
          <cell r="C749" t="str">
            <v>pcs</v>
          </cell>
        </row>
        <row r="750">
          <cell r="A750" t="str">
            <v>ยึดมุมหิ้วล้อประตูบานเลื่อนห้องเย็น  75 มม.</v>
          </cell>
          <cell r="B750" t="str">
            <v>SP03101</v>
          </cell>
          <cell r="C750" t="str">
            <v>pcs</v>
          </cell>
        </row>
        <row r="751">
          <cell r="A751" t="str">
            <v>PLATE ยึดไกด์ประตูบานเลื่อนห้องเย็น ซ้าย-ขวา 75 มม.</v>
          </cell>
          <cell r="B751" t="str">
            <v>SP03102</v>
          </cell>
          <cell r="C751" t="str">
            <v>pcs</v>
          </cell>
        </row>
        <row r="752">
          <cell r="A752" t="str">
            <v>PLATE ยึดมือจับนอกประตูบานเลื่อนห้องเย็น 75 มม.</v>
          </cell>
          <cell r="B752" t="str">
            <v>SP03103</v>
          </cell>
          <cell r="C752" t="str">
            <v>pcs</v>
          </cell>
        </row>
        <row r="753">
          <cell r="A753" t="str">
            <v>PLATE ยึดไกด์ประตูบานเลื่อนห้องเย็น ซ้าย-ขวา 100 มม.</v>
          </cell>
          <cell r="B753" t="str">
            <v>SP03104</v>
          </cell>
          <cell r="C753" t="str">
            <v>pcs</v>
          </cell>
        </row>
        <row r="754">
          <cell r="A754" t="str">
            <v>PLATE ยึดมือจับนอกประตูบานเลื่อนห้องเย็น 100 มม.</v>
          </cell>
          <cell r="B754" t="str">
            <v>SP03105</v>
          </cell>
          <cell r="C754" t="str">
            <v>pcs</v>
          </cell>
        </row>
        <row r="755">
          <cell r="A755" t="str">
            <v>WAX CODE RAS 37-8002</v>
          </cell>
          <cell r="B755" t="str">
            <v>SP05022</v>
          </cell>
          <cell r="C755" t="str">
            <v>kg</v>
          </cell>
        </row>
        <row r="756">
          <cell r="A756" t="str">
            <v>CYCLOPENTANE (ORANOSS) (PIR)</v>
          </cell>
          <cell r="B756" t="str">
            <v>SP05023</v>
          </cell>
          <cell r="C756" t="str">
            <v>kg</v>
          </cell>
        </row>
        <row r="757">
          <cell r="A757" t="str">
            <v>BAYMER 21 CA 003S (POLY PIR INDEX 300)</v>
          </cell>
          <cell r="B757" t="str">
            <v>SP05024</v>
          </cell>
          <cell r="C757" t="str">
            <v>kg</v>
          </cell>
        </row>
        <row r="758">
          <cell r="A758" t="str">
            <v>BAYMER 21 BC009/DENSITY 80 (POLY)</v>
          </cell>
          <cell r="B758" t="str">
            <v>SP05025</v>
          </cell>
          <cell r="C758" t="str">
            <v>kg</v>
          </cell>
        </row>
        <row r="759">
          <cell r="A759" t="str">
            <v>GI SHEET 0.5mm 914w  (SKIN PASS)</v>
          </cell>
          <cell r="B759" t="str">
            <v>SP05026</v>
          </cell>
          <cell r="C759" t="str">
            <v>kg</v>
          </cell>
        </row>
        <row r="760">
          <cell r="A760" t="str">
            <v>MGO BOARD SIZE: 1200x2900x12mm (BLACK) (Unison)</v>
          </cell>
          <cell r="B760" t="str">
            <v>999-14-SP03017</v>
          </cell>
          <cell r="C760" t="str">
            <v>pcs</v>
          </cell>
        </row>
        <row r="761">
          <cell r="A761" t="str">
            <v>เหล็กอาบสังกะสีเคลือบสี 0.5x1219xCOIL HI-TEN G550 สีขาว OFF WHITE PELG109/PEHG132</v>
          </cell>
          <cell r="B761" t="str">
            <v>999-14-SP05003</v>
          </cell>
          <cell r="C761" t="str">
            <v>kg</v>
          </cell>
        </row>
        <row r="762">
          <cell r="A762" t="str">
            <v>PVC FRAME 12x13x31.5 (A) 25 mm. FOR TAKAHASHI</v>
          </cell>
          <cell r="B762" t="str">
            <v>SP04111</v>
          </cell>
          <cell r="C762" t="str">
            <v>pcs</v>
          </cell>
        </row>
        <row r="763">
          <cell r="A763" t="str">
            <v>PVC FRAME 12x13x45.5 (B) 25 mm. FOR TAKAHASHI</v>
          </cell>
          <cell r="B763" t="str">
            <v>SP04112</v>
          </cell>
          <cell r="C763" t="str">
            <v>pcs</v>
          </cell>
        </row>
        <row r="764">
          <cell r="A764" t="str">
            <v>ALUZINE SHEET 0.45mm. 914w</v>
          </cell>
          <cell r="B764" t="str">
            <v>999-14-SP05001</v>
          </cell>
          <cell r="C764" t="str">
            <v>kg</v>
          </cell>
        </row>
        <row r="765">
          <cell r="A765" t="str">
            <v>HINGE SUPPORT FOR KINLONG ( FOR DOOR FRAME 42 , 50 MM. )</v>
          </cell>
          <cell r="B765" t="str">
            <v>SP03173-1</v>
          </cell>
          <cell r="C765" t="str">
            <v>pcs</v>
          </cell>
        </row>
        <row r="766">
          <cell r="A766" t="str">
            <v>HINGE SUPPORT FOR KINLONG ( FOR DOOR FRAME 42 , 50 MM. )</v>
          </cell>
          <cell r="B766" t="str">
            <v>SP03173-1</v>
          </cell>
          <cell r="C766" t="str">
            <v>pcs</v>
          </cell>
        </row>
        <row r="767">
          <cell r="A767" t="str">
            <v>HINGE SUPPORT FOR KINLONG ( FOR DOOR FRAME 100 MM. )</v>
          </cell>
          <cell r="B767" t="str">
            <v>SP03173-2</v>
          </cell>
          <cell r="C767" t="str">
            <v>pcs</v>
          </cell>
        </row>
        <row r="768">
          <cell r="A768" t="str">
            <v>HINGE SUPPORT FOR KINLONG ( FOR DOOR FRAME 100 MM. )</v>
          </cell>
          <cell r="B768" t="str">
            <v>SP03173-2</v>
          </cell>
          <cell r="C768" t="str">
            <v>pcs</v>
          </cell>
        </row>
        <row r="769">
          <cell r="A769" t="str">
            <v>GI SHEET 0.5mm. 914W (Skin pass)</v>
          </cell>
          <cell r="B769" t="str">
            <v>SP05026</v>
          </cell>
          <cell r="C769" t="str">
            <v>kg</v>
          </cell>
        </row>
        <row r="770">
          <cell r="A770" t="str">
            <v>MGO BOARD SIZE: 1200x2900x12mm (BLACK)</v>
          </cell>
          <cell r="B770" t="str">
            <v>SP05034</v>
          </cell>
          <cell r="C770" t="str">
            <v>pcs</v>
          </cell>
        </row>
        <row r="771">
          <cell r="A771" t="str">
            <v>MGO BOARD SIZE: 1200x2900x12mm (WHITE)</v>
          </cell>
          <cell r="B771" t="str">
            <v>SP05036</v>
          </cell>
          <cell r="C771" t="str">
            <v>pcs</v>
          </cell>
        </row>
        <row r="772">
          <cell r="A772" t="str">
            <v>END CAP FOR DOOR CLOSER DORMA (R)</v>
          </cell>
          <cell r="B772" t="str">
            <v>SP04079</v>
          </cell>
          <cell r="C772" t="str">
            <v>pcs</v>
          </cell>
        </row>
        <row r="773">
          <cell r="A773" t="str">
            <v>END CAP FOR DOOR CLOSER DORMA (L)</v>
          </cell>
          <cell r="B773" t="str">
            <v>SP04080</v>
          </cell>
          <cell r="C773" t="str">
            <v>pcs</v>
          </cell>
        </row>
        <row r="774">
          <cell r="A774" t="str">
            <v>AL NON PROGRESSIVE WINDOW FRAME "B" 50 MM.(OW)</v>
          </cell>
          <cell r="B774" t="str">
            <v>SP01385</v>
          </cell>
          <cell r="C774" t="str">
            <v>pcs</v>
          </cell>
        </row>
        <row r="775">
          <cell r="A775" t="str">
            <v>GI SHEET 0.3mm 1219w (Grad G 550)</v>
          </cell>
          <cell r="B775" t="str">
            <v>SP05040</v>
          </cell>
          <cell r="C775" t="str">
            <v>kg</v>
          </cell>
        </row>
        <row r="776">
          <cell r="A776" t="str">
            <v>GI SHEET 0.3mm 914w (Grad G 550)</v>
          </cell>
          <cell r="B776" t="str">
            <v>SP05041</v>
          </cell>
          <cell r="C776" t="str">
            <v>kg</v>
          </cell>
        </row>
        <row r="777">
          <cell r="A777" t="str">
            <v>DOOR PACKING FOR SWING DOOR</v>
          </cell>
          <cell r="B777" t="str">
            <v>SP02229</v>
          </cell>
          <cell r="C777" t="str">
            <v>m</v>
          </cell>
        </row>
        <row r="778">
          <cell r="A778" t="str">
            <v>AL DOOR FRAME INTERLOCK 42 mm.(MF)</v>
          </cell>
          <cell r="B778" t="str">
            <v>SP01447</v>
          </cell>
          <cell r="C778" t="str">
            <v>pcs</v>
          </cell>
        </row>
        <row r="779">
          <cell r="A779" t="str">
            <v>AL DOOR FRAME INTERLOCK 42 mm.(OW)</v>
          </cell>
          <cell r="B779" t="str">
            <v>SP01448</v>
          </cell>
          <cell r="C779" t="str">
            <v>pcs</v>
          </cell>
        </row>
        <row r="780">
          <cell r="A780" t="str">
            <v>AL DOOR FRAME INTERLOCK 50 mm.(MF)</v>
          </cell>
          <cell r="B780" t="str">
            <v>SP01451</v>
          </cell>
          <cell r="C780" t="str">
            <v>pcs</v>
          </cell>
        </row>
        <row r="781">
          <cell r="A781" t="str">
            <v>AL DOOR FRAME INTERLOCK 50 mm.(OW)</v>
          </cell>
          <cell r="B781" t="str">
            <v>SP01452</v>
          </cell>
          <cell r="C781" t="str">
            <v>pcs</v>
          </cell>
        </row>
        <row r="782">
          <cell r="A782" t="str">
            <v>AL DOOR FRAME INTERLOCK 100 mm.(MF)</v>
          </cell>
          <cell r="B782" t="str">
            <v>SP01454</v>
          </cell>
          <cell r="C782" t="str">
            <v>pcs</v>
          </cell>
        </row>
        <row r="783">
          <cell r="A783" t="str">
            <v>AL DOOR FRAME INTERLOCK 100 mm.(OW)</v>
          </cell>
          <cell r="B783" t="str">
            <v>SP01455</v>
          </cell>
          <cell r="C783" t="str">
            <v>pcs</v>
          </cell>
        </row>
        <row r="784">
          <cell r="A784" t="str">
            <v>STEEL PLATE LOCK HINGE (INTER LOCK)</v>
          </cell>
          <cell r="B784" t="str">
            <v>SP03186</v>
          </cell>
          <cell r="C784" t="str">
            <v>pcs</v>
          </cell>
        </row>
        <row r="785">
          <cell r="A785" t="str">
            <v>STICKER "PUSH"</v>
          </cell>
          <cell r="B785" t="str">
            <v>SP03190</v>
          </cell>
          <cell r="C785" t="str">
            <v>pcs</v>
          </cell>
        </row>
        <row r="786">
          <cell r="A786" t="str">
            <v>STICKER "PULL"</v>
          </cell>
          <cell r="B786" t="str">
            <v>SP03191</v>
          </cell>
          <cell r="C786" t="str">
            <v>pcs</v>
          </cell>
        </row>
        <row r="787">
          <cell r="A787" t="str">
            <v>SCREW ( TAPER HEAD ) No.8 x3" สีรุ้ง ปลายสว่าน</v>
          </cell>
          <cell r="B787" t="str">
            <v>SP03185</v>
          </cell>
          <cell r="C787" t="str">
            <v>pcs</v>
          </cell>
        </row>
        <row r="788">
          <cell r="A788" t="str">
            <v>Self Drilling Screw #10x2-1/2"</v>
          </cell>
          <cell r="B788" t="str">
            <v>SP03189</v>
          </cell>
          <cell r="C788" t="str">
            <v>pcs</v>
          </cell>
        </row>
        <row r="789">
          <cell r="A789" t="str">
            <v>PVC FRAME 50 mm. (สีเทา)</v>
          </cell>
          <cell r="B789" t="str">
            <v>SP04005-1</v>
          </cell>
          <cell r="C789" t="str">
            <v>pcs</v>
          </cell>
        </row>
        <row r="790">
          <cell r="A790" t="str">
            <v>PVC FRAME 50 mm. (สีขาว)</v>
          </cell>
          <cell r="B790" t="str">
            <v>SP04005-2</v>
          </cell>
          <cell r="C790" t="str">
            <v>pcs</v>
          </cell>
        </row>
        <row r="791">
          <cell r="A791" t="str">
            <v>PVC FRAME 100 mm. (สีเทา)</v>
          </cell>
          <cell r="B791" t="str">
            <v>SP04007-1</v>
          </cell>
          <cell r="C791" t="str">
            <v>pcs</v>
          </cell>
        </row>
        <row r="792">
          <cell r="A792" t="str">
            <v>PVC FRAME 100 mm. (สีขาว)</v>
          </cell>
          <cell r="B792" t="str">
            <v>SP04007-2</v>
          </cell>
          <cell r="C792" t="str">
            <v>pcs</v>
          </cell>
        </row>
        <row r="793">
          <cell r="A793" t="str">
            <v>FEMALE FRAME 100 mm. L=1150 mm.</v>
          </cell>
          <cell r="B793" t="str">
            <v>SP04024-1</v>
          </cell>
          <cell r="C793" t="str">
            <v>pcs</v>
          </cell>
        </row>
        <row r="794">
          <cell r="A794" t="str">
            <v>FEMALE FRAME 100 mm. L=1750 mm.</v>
          </cell>
          <cell r="B794" t="str">
            <v>SP04024-2</v>
          </cell>
          <cell r="C794" t="str">
            <v>pcs</v>
          </cell>
        </row>
        <row r="795">
          <cell r="A795" t="str">
            <v>FEMALE FRAME 100 mm. L=1850 mm.</v>
          </cell>
          <cell r="B795" t="str">
            <v>SP04024-3</v>
          </cell>
          <cell r="C795" t="str">
            <v>pcs</v>
          </cell>
        </row>
        <row r="796">
          <cell r="A796" t="str">
            <v>FEMALE FRAME 100 mm. L=2500 mm.</v>
          </cell>
          <cell r="B796" t="str">
            <v>SP04024-4</v>
          </cell>
          <cell r="C796" t="str">
            <v>pcs</v>
          </cell>
        </row>
        <row r="797">
          <cell r="A797" t="str">
            <v>PVC DOOR FRAME 49 mm. (สีเทา)</v>
          </cell>
          <cell r="B797" t="str">
            <v>SP04039-1</v>
          </cell>
          <cell r="C797" t="str">
            <v>pcs</v>
          </cell>
        </row>
        <row r="798">
          <cell r="A798" t="str">
            <v>PVC DOOR FRAME 49 mm. (สีขาว)</v>
          </cell>
          <cell r="B798" t="str">
            <v>SP04039-2</v>
          </cell>
          <cell r="C798" t="str">
            <v>pcs</v>
          </cell>
        </row>
        <row r="799">
          <cell r="A799" t="str">
            <v>PVC FRAME H9X17X32 (A) 50 mm.FOR TAKAHASHI (สีเทา)</v>
          </cell>
          <cell r="B799" t="str">
            <v>SP04040-1</v>
          </cell>
          <cell r="C799" t="str">
            <v>pcs</v>
          </cell>
        </row>
        <row r="800">
          <cell r="A800" t="str">
            <v>PVC FRAME H9X17X32 (A) 50 mm.FOR TAKAHASHI (สีขาว)</v>
          </cell>
          <cell r="B800" t="str">
            <v>SP04040-2</v>
          </cell>
          <cell r="C800" t="str">
            <v>pcs</v>
          </cell>
        </row>
        <row r="801">
          <cell r="A801" t="str">
            <v>PVC FRAME H9X16X53 (B) 50 mm.FOR TAKAHASHI (สีเทา)</v>
          </cell>
          <cell r="B801" t="str">
            <v>SP04041-1</v>
          </cell>
          <cell r="C801" t="str">
            <v>pcs</v>
          </cell>
        </row>
        <row r="802">
          <cell r="A802" t="str">
            <v>PVC FRAME H9X16X53 (B) 50 mm.FOR TAKAHASHI (สีขาว)</v>
          </cell>
          <cell r="B802" t="str">
            <v>SP04041-2</v>
          </cell>
          <cell r="C802" t="str">
            <v>pcs</v>
          </cell>
        </row>
        <row r="803">
          <cell r="A803" t="str">
            <v>PVC GUIDE 29X27X26 mm (สีเทา) L:2200 mm</v>
          </cell>
          <cell r="B803" t="str">
            <v>SP04053-1</v>
          </cell>
          <cell r="C803" t="str">
            <v>pcs</v>
          </cell>
        </row>
        <row r="804">
          <cell r="A804" t="str">
            <v>PVC GUIDE 29X27X26 mm (สีขาว) L:2200 mm</v>
          </cell>
          <cell r="B804" t="str">
            <v>SP04053-2</v>
          </cell>
          <cell r="C804" t="str">
            <v>pcs</v>
          </cell>
        </row>
        <row r="805">
          <cell r="A805" t="str">
            <v>PVC DOOR FRAME 50 mm(AHU) (สีเทา)</v>
          </cell>
          <cell r="B805" t="str">
            <v>SP04093-1</v>
          </cell>
          <cell r="C805" t="str">
            <v>pcs</v>
          </cell>
        </row>
        <row r="806">
          <cell r="A806" t="str">
            <v>PVC DOOR FRAME 50 mm(AHU) (สีขาว)</v>
          </cell>
          <cell r="B806" t="str">
            <v>SP04093-2</v>
          </cell>
          <cell r="C806" t="str">
            <v>pcs</v>
          </cell>
        </row>
        <row r="807">
          <cell r="A807" t="str">
            <v>PVC FRAME 75 mm. (สีเทา)</v>
          </cell>
          <cell r="B807" t="str">
            <v>SP04006-1</v>
          </cell>
          <cell r="C807" t="str">
            <v>pcs</v>
          </cell>
        </row>
        <row r="808">
          <cell r="A808" t="str">
            <v>PVC FRAME 75 mm. (สีขาว)</v>
          </cell>
          <cell r="B808" t="str">
            <v>SP04006-2</v>
          </cell>
          <cell r="C808" t="str">
            <v>pcs</v>
          </cell>
        </row>
        <row r="809">
          <cell r="A809" t="str">
            <v>WINDOW RUBBER SEAL NO,27612 (สีดำ)</v>
          </cell>
          <cell r="B809" t="str">
            <v>SP02022-1</v>
          </cell>
          <cell r="C809" t="str">
            <v>m</v>
          </cell>
        </row>
        <row r="810">
          <cell r="A810" t="str">
            <v>WINDOW RUBBER SEAL NO,27612 (สีขาว)</v>
          </cell>
          <cell r="B810" t="str">
            <v>SP02022-2</v>
          </cell>
          <cell r="C810" t="str">
            <v>m</v>
          </cell>
        </row>
        <row r="811">
          <cell r="A811" t="str">
            <v>WINDOW RUBBER SEAL NO,27612 (สีเทา)</v>
          </cell>
          <cell r="B811" t="str">
            <v>SP02022-3</v>
          </cell>
          <cell r="C811" t="str">
            <v>m</v>
          </cell>
        </row>
        <row r="812">
          <cell r="A812" t="str">
            <v>WINDOW RUBBER SEAL NO,27619 (สีดำ)</v>
          </cell>
          <cell r="B812" t="str">
            <v>SP02023-1</v>
          </cell>
          <cell r="C812" t="str">
            <v>m</v>
          </cell>
        </row>
        <row r="813">
          <cell r="A813" t="str">
            <v>WINDOW RUBBER SEAL NO,27619 (สีขาว)</v>
          </cell>
          <cell r="B813" t="str">
            <v>SP02023-2</v>
          </cell>
          <cell r="C813" t="str">
            <v>m</v>
          </cell>
        </row>
        <row r="814">
          <cell r="A814" t="str">
            <v>WINDOW RUBBER SEAL NO,27619 (สีเทา)</v>
          </cell>
          <cell r="B814" t="str">
            <v>SP02023-3</v>
          </cell>
          <cell r="C814" t="str">
            <v>m</v>
          </cell>
        </row>
        <row r="815">
          <cell r="A815" t="str">
            <v>PPGI 0.35 mm 914w (OFF WHITE)(Grad G 550 )</v>
          </cell>
          <cell r="B815" t="str">
            <v>SP05042</v>
          </cell>
          <cell r="C815" t="str">
            <v>pcs</v>
          </cell>
        </row>
        <row r="816">
          <cell r="A816" t="str">
            <v>PPGI 0.35 mm 1219w (OFF WHITE)(Grad G 550 )</v>
          </cell>
          <cell r="B816" t="str">
            <v>SP05043</v>
          </cell>
          <cell r="C816" t="str">
            <v>pcs</v>
          </cell>
        </row>
        <row r="817">
          <cell r="A817" t="str">
            <v>PPGI 0.35 mm 914w (OFF WHITE)(Grad G 550 )</v>
          </cell>
          <cell r="B817" t="str">
            <v>SP05042</v>
          </cell>
          <cell r="C817" t="str">
            <v>pcs</v>
          </cell>
        </row>
        <row r="818">
          <cell r="A818" t="str">
            <v>PPGI 0.35 mm 1219w (OFF WHITE)(Grad G 550 )</v>
          </cell>
          <cell r="B818" t="str">
            <v>SP05043</v>
          </cell>
          <cell r="C818" t="str">
            <v>pcs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820"/>
  <sheetViews>
    <sheetView topLeftCell="A793" zoomScale="75" zoomScaleNormal="75" workbookViewId="0">
      <selection activeCell="C820" sqref="C820"/>
    </sheetView>
  </sheetViews>
  <sheetFormatPr defaultRowHeight="12.75"/>
  <cols>
    <col min="1" max="1" width="70.85546875"/>
    <col min="2" max="2" width="16.7109375" bestFit="1" customWidth="1"/>
    <col min="3" max="1017" width="11.5703125"/>
  </cols>
  <sheetData>
    <row r="1" spans="1:3">
      <c r="A1" t="s">
        <v>0</v>
      </c>
      <c r="B1" t="s">
        <v>1</v>
      </c>
      <c r="C1" t="s">
        <v>2</v>
      </c>
    </row>
    <row r="2" spans="1:3">
      <c r="A2" s="3" t="s">
        <v>1526</v>
      </c>
      <c r="B2" s="4" t="s">
        <v>1527</v>
      </c>
      <c r="C2" t="s">
        <v>5</v>
      </c>
    </row>
    <row r="3" spans="1:3">
      <c r="A3" t="s">
        <v>1533</v>
      </c>
      <c r="B3" t="s">
        <v>1534</v>
      </c>
      <c r="C3" t="s">
        <v>609</v>
      </c>
    </row>
    <row r="4" spans="1:3">
      <c r="A4" s="1" t="s">
        <v>1528</v>
      </c>
      <c r="B4" s="4" t="s">
        <v>1529</v>
      </c>
      <c r="C4" t="s">
        <v>609</v>
      </c>
    </row>
    <row r="5" spans="1:3">
      <c r="A5" t="s">
        <v>3</v>
      </c>
      <c r="B5" t="s">
        <v>4</v>
      </c>
      <c r="C5" t="s">
        <v>5</v>
      </c>
    </row>
    <row r="6" spans="1:3">
      <c r="A6" t="s">
        <v>6</v>
      </c>
      <c r="B6" t="s">
        <v>7</v>
      </c>
      <c r="C6" t="s">
        <v>5</v>
      </c>
    </row>
    <row r="7" spans="1:3">
      <c r="A7" t="s">
        <v>8</v>
      </c>
      <c r="B7" t="s">
        <v>9</v>
      </c>
      <c r="C7" t="s">
        <v>5</v>
      </c>
    </row>
    <row r="8" spans="1:3">
      <c r="A8" t="s">
        <v>10</v>
      </c>
      <c r="B8" t="s">
        <v>11</v>
      </c>
      <c r="C8" t="s">
        <v>5</v>
      </c>
    </row>
    <row r="9" spans="1:3">
      <c r="A9" t="s">
        <v>12</v>
      </c>
      <c r="B9" t="s">
        <v>13</v>
      </c>
      <c r="C9" t="s">
        <v>5</v>
      </c>
    </row>
    <row r="10" spans="1:3">
      <c r="A10" t="s">
        <v>14</v>
      </c>
      <c r="B10" t="s">
        <v>15</v>
      </c>
      <c r="C10" t="s">
        <v>5</v>
      </c>
    </row>
    <row r="11" spans="1:3">
      <c r="A11" s="201" t="s">
        <v>16</v>
      </c>
      <c r="B11" s="201" t="s">
        <v>17</v>
      </c>
      <c r="C11" s="201" t="s">
        <v>5</v>
      </c>
    </row>
    <row r="12" spans="1:3">
      <c r="A12" t="s">
        <v>18</v>
      </c>
      <c r="B12" t="s">
        <v>19</v>
      </c>
      <c r="C12" t="s">
        <v>5</v>
      </c>
    </row>
    <row r="13" spans="1:3">
      <c r="A13" t="s">
        <v>20</v>
      </c>
      <c r="B13" t="s">
        <v>21</v>
      </c>
      <c r="C13" t="s">
        <v>5</v>
      </c>
    </row>
    <row r="14" spans="1:3">
      <c r="A14" t="s">
        <v>22</v>
      </c>
      <c r="B14" t="s">
        <v>23</v>
      </c>
      <c r="C14" t="s">
        <v>5</v>
      </c>
    </row>
    <row r="15" spans="1:3">
      <c r="A15" t="s">
        <v>24</v>
      </c>
      <c r="B15" t="s">
        <v>25</v>
      </c>
      <c r="C15" t="s">
        <v>5</v>
      </c>
    </row>
    <row r="16" spans="1:3">
      <c r="A16" t="s">
        <v>26</v>
      </c>
      <c r="B16" t="s">
        <v>27</v>
      </c>
      <c r="C16" t="s">
        <v>5</v>
      </c>
    </row>
    <row r="17" spans="1:3">
      <c r="A17" t="s">
        <v>28</v>
      </c>
      <c r="B17" t="s">
        <v>29</v>
      </c>
      <c r="C17" t="s">
        <v>5</v>
      </c>
    </row>
    <row r="18" spans="1:3">
      <c r="A18" t="s">
        <v>30</v>
      </c>
      <c r="B18" t="s">
        <v>31</v>
      </c>
      <c r="C18" t="s">
        <v>5</v>
      </c>
    </row>
    <row r="19" spans="1:3">
      <c r="A19" t="s">
        <v>32</v>
      </c>
      <c r="B19" t="s">
        <v>33</v>
      </c>
      <c r="C19" t="s">
        <v>5</v>
      </c>
    </row>
    <row r="20" spans="1:3">
      <c r="A20" t="s">
        <v>34</v>
      </c>
      <c r="B20" t="s">
        <v>35</v>
      </c>
      <c r="C20" t="s">
        <v>5</v>
      </c>
    </row>
    <row r="21" spans="1:3">
      <c r="A21" t="s">
        <v>36</v>
      </c>
      <c r="B21" t="s">
        <v>37</v>
      </c>
      <c r="C21" t="s">
        <v>5</v>
      </c>
    </row>
    <row r="22" spans="1:3">
      <c r="A22" t="s">
        <v>38</v>
      </c>
      <c r="B22" t="s">
        <v>39</v>
      </c>
      <c r="C22" t="s">
        <v>5</v>
      </c>
    </row>
    <row r="23" spans="1:3">
      <c r="A23" t="s">
        <v>40</v>
      </c>
      <c r="B23" t="s">
        <v>41</v>
      </c>
      <c r="C23" t="s">
        <v>5</v>
      </c>
    </row>
    <row r="24" spans="1:3">
      <c r="A24" t="s">
        <v>42</v>
      </c>
      <c r="B24" t="s">
        <v>43</v>
      </c>
      <c r="C24" t="s">
        <v>5</v>
      </c>
    </row>
    <row r="25" spans="1:3">
      <c r="A25" t="s">
        <v>44</v>
      </c>
      <c r="B25" t="s">
        <v>45</v>
      </c>
      <c r="C25" t="s">
        <v>5</v>
      </c>
    </row>
    <row r="26" spans="1:3">
      <c r="A26" t="s">
        <v>46</v>
      </c>
      <c r="B26" t="s">
        <v>47</v>
      </c>
      <c r="C26" t="s">
        <v>5</v>
      </c>
    </row>
    <row r="27" spans="1:3">
      <c r="A27" t="s">
        <v>48</v>
      </c>
      <c r="B27" t="s">
        <v>49</v>
      </c>
      <c r="C27" t="s">
        <v>5</v>
      </c>
    </row>
    <row r="28" spans="1:3">
      <c r="A28" t="s">
        <v>50</v>
      </c>
      <c r="B28" t="s">
        <v>51</v>
      </c>
      <c r="C28" t="s">
        <v>5</v>
      </c>
    </row>
    <row r="29" spans="1:3">
      <c r="A29" t="s">
        <v>52</v>
      </c>
      <c r="B29" t="s">
        <v>53</v>
      </c>
      <c r="C29" t="s">
        <v>5</v>
      </c>
    </row>
    <row r="30" spans="1:3">
      <c r="A30" t="s">
        <v>54</v>
      </c>
      <c r="B30" t="s">
        <v>55</v>
      </c>
      <c r="C30" t="s">
        <v>5</v>
      </c>
    </row>
    <row r="31" spans="1:3">
      <c r="A31" t="s">
        <v>56</v>
      </c>
      <c r="B31" t="s">
        <v>57</v>
      </c>
      <c r="C31" t="s">
        <v>5</v>
      </c>
    </row>
    <row r="32" spans="1:3">
      <c r="A32" t="s">
        <v>58</v>
      </c>
      <c r="B32" t="s">
        <v>59</v>
      </c>
      <c r="C32" t="s">
        <v>5</v>
      </c>
    </row>
    <row r="33" spans="1:3">
      <c r="A33" t="s">
        <v>60</v>
      </c>
      <c r="B33" t="s">
        <v>61</v>
      </c>
      <c r="C33" t="s">
        <v>5</v>
      </c>
    </row>
    <row r="34" spans="1:3">
      <c r="A34" t="s">
        <v>62</v>
      </c>
      <c r="B34" t="s">
        <v>63</v>
      </c>
      <c r="C34" t="s">
        <v>5</v>
      </c>
    </row>
    <row r="35" spans="1:3">
      <c r="A35" t="s">
        <v>64</v>
      </c>
      <c r="B35" t="s">
        <v>65</v>
      </c>
      <c r="C35" t="s">
        <v>5</v>
      </c>
    </row>
    <row r="36" spans="1:3">
      <c r="A36" t="s">
        <v>66</v>
      </c>
      <c r="B36" t="s">
        <v>67</v>
      </c>
      <c r="C36" t="s">
        <v>5</v>
      </c>
    </row>
    <row r="37" spans="1:3">
      <c r="A37" t="s">
        <v>68</v>
      </c>
      <c r="B37" t="s">
        <v>69</v>
      </c>
      <c r="C37" t="s">
        <v>5</v>
      </c>
    </row>
    <row r="38" spans="1:3">
      <c r="A38" t="s">
        <v>70</v>
      </c>
      <c r="B38" t="s">
        <v>71</v>
      </c>
      <c r="C38" t="s">
        <v>5</v>
      </c>
    </row>
    <row r="39" spans="1:3">
      <c r="A39" t="s">
        <v>72</v>
      </c>
      <c r="B39" t="s">
        <v>73</v>
      </c>
      <c r="C39" t="s">
        <v>5</v>
      </c>
    </row>
    <row r="40" spans="1:3">
      <c r="A40" t="s">
        <v>74</v>
      </c>
      <c r="B40" t="s">
        <v>75</v>
      </c>
      <c r="C40" t="s">
        <v>5</v>
      </c>
    </row>
    <row r="41" spans="1:3">
      <c r="A41" t="s">
        <v>76</v>
      </c>
      <c r="B41" t="s">
        <v>77</v>
      </c>
      <c r="C41" t="s">
        <v>5</v>
      </c>
    </row>
    <row r="42" spans="1:3">
      <c r="A42" t="s">
        <v>78</v>
      </c>
      <c r="B42" t="s">
        <v>79</v>
      </c>
      <c r="C42" t="s">
        <v>5</v>
      </c>
    </row>
    <row r="43" spans="1:3">
      <c r="A43" t="s">
        <v>80</v>
      </c>
      <c r="B43" t="s">
        <v>81</v>
      </c>
      <c r="C43" t="s">
        <v>5</v>
      </c>
    </row>
    <row r="44" spans="1:3">
      <c r="A44" t="s">
        <v>82</v>
      </c>
      <c r="B44" t="s">
        <v>83</v>
      </c>
      <c r="C44" t="s">
        <v>5</v>
      </c>
    </row>
    <row r="45" spans="1:3">
      <c r="A45" t="s">
        <v>84</v>
      </c>
      <c r="B45" t="s">
        <v>85</v>
      </c>
      <c r="C45" t="s">
        <v>5</v>
      </c>
    </row>
    <row r="46" spans="1:3">
      <c r="A46" t="s">
        <v>86</v>
      </c>
      <c r="B46" t="s">
        <v>87</v>
      </c>
      <c r="C46" t="s">
        <v>5</v>
      </c>
    </row>
    <row r="47" spans="1:3">
      <c r="A47" t="s">
        <v>88</v>
      </c>
      <c r="B47" t="s">
        <v>89</v>
      </c>
      <c r="C47" t="s">
        <v>5</v>
      </c>
    </row>
    <row r="48" spans="1:3">
      <c r="A48" t="s">
        <v>90</v>
      </c>
      <c r="B48" t="s">
        <v>91</v>
      </c>
      <c r="C48" t="s">
        <v>5</v>
      </c>
    </row>
    <row r="49" spans="1:3">
      <c r="A49" t="s">
        <v>92</v>
      </c>
      <c r="B49" t="s">
        <v>93</v>
      </c>
      <c r="C49" t="s">
        <v>5</v>
      </c>
    </row>
    <row r="50" spans="1:3">
      <c r="A50" t="s">
        <v>94</v>
      </c>
      <c r="B50" t="s">
        <v>95</v>
      </c>
      <c r="C50" t="s">
        <v>5</v>
      </c>
    </row>
    <row r="51" spans="1:3">
      <c r="A51" t="s">
        <v>96</v>
      </c>
      <c r="B51" t="s">
        <v>97</v>
      </c>
      <c r="C51" t="s">
        <v>5</v>
      </c>
    </row>
    <row r="52" spans="1:3">
      <c r="A52" t="s">
        <v>1410</v>
      </c>
      <c r="B52" t="s">
        <v>1411</v>
      </c>
      <c r="C52" t="s">
        <v>5</v>
      </c>
    </row>
    <row r="53" spans="1:3">
      <c r="A53" t="s">
        <v>1412</v>
      </c>
      <c r="B53" t="s">
        <v>1413</v>
      </c>
      <c r="C53" t="s">
        <v>5</v>
      </c>
    </row>
    <row r="54" spans="1:3">
      <c r="A54" t="s">
        <v>98</v>
      </c>
      <c r="B54" t="s">
        <v>99</v>
      </c>
      <c r="C54" t="s">
        <v>5</v>
      </c>
    </row>
    <row r="55" spans="1:3">
      <c r="A55" t="s">
        <v>1414</v>
      </c>
      <c r="B55" t="s">
        <v>1415</v>
      </c>
      <c r="C55" t="s">
        <v>5</v>
      </c>
    </row>
    <row r="56" spans="1:3">
      <c r="A56" t="s">
        <v>100</v>
      </c>
      <c r="B56" t="s">
        <v>101</v>
      </c>
      <c r="C56" t="s">
        <v>5</v>
      </c>
    </row>
    <row r="57" spans="1:3">
      <c r="A57" t="s">
        <v>102</v>
      </c>
      <c r="B57" t="s">
        <v>103</v>
      </c>
      <c r="C57" t="s">
        <v>5</v>
      </c>
    </row>
    <row r="58" spans="1:3">
      <c r="A58" t="s">
        <v>104</v>
      </c>
      <c r="B58" t="s">
        <v>105</v>
      </c>
      <c r="C58" t="s">
        <v>5</v>
      </c>
    </row>
    <row r="59" spans="1:3">
      <c r="A59" t="s">
        <v>106</v>
      </c>
      <c r="B59" t="s">
        <v>107</v>
      </c>
      <c r="C59" t="s">
        <v>5</v>
      </c>
    </row>
    <row r="60" spans="1:3">
      <c r="A60" t="s">
        <v>108</v>
      </c>
      <c r="B60" t="s">
        <v>109</v>
      </c>
      <c r="C60" t="s">
        <v>5</v>
      </c>
    </row>
    <row r="61" spans="1:3">
      <c r="A61" t="s">
        <v>110</v>
      </c>
      <c r="B61" t="s">
        <v>111</v>
      </c>
      <c r="C61" t="s">
        <v>5</v>
      </c>
    </row>
    <row r="62" spans="1:3">
      <c r="A62" t="s">
        <v>112</v>
      </c>
      <c r="B62" t="s">
        <v>113</v>
      </c>
      <c r="C62" t="s">
        <v>5</v>
      </c>
    </row>
    <row r="63" spans="1:3">
      <c r="A63" t="s">
        <v>114</v>
      </c>
      <c r="B63" t="s">
        <v>115</v>
      </c>
      <c r="C63" t="s">
        <v>5</v>
      </c>
    </row>
    <row r="64" spans="1:3">
      <c r="A64" t="s">
        <v>116</v>
      </c>
      <c r="B64" t="s">
        <v>117</v>
      </c>
      <c r="C64" t="s">
        <v>5</v>
      </c>
    </row>
    <row r="65" spans="1:3">
      <c r="A65" t="s">
        <v>118</v>
      </c>
      <c r="B65" t="s">
        <v>119</v>
      </c>
      <c r="C65" t="s">
        <v>5</v>
      </c>
    </row>
    <row r="66" spans="1:3">
      <c r="A66" t="s">
        <v>120</v>
      </c>
      <c r="B66" t="s">
        <v>121</v>
      </c>
      <c r="C66" t="s">
        <v>5</v>
      </c>
    </row>
    <row r="67" spans="1:3">
      <c r="A67" t="s">
        <v>122</v>
      </c>
      <c r="B67" t="s">
        <v>123</v>
      </c>
      <c r="C67" t="s">
        <v>5</v>
      </c>
    </row>
    <row r="68" spans="1:3">
      <c r="A68" t="s">
        <v>124</v>
      </c>
      <c r="B68" t="s">
        <v>125</v>
      </c>
      <c r="C68" t="s">
        <v>5</v>
      </c>
    </row>
    <row r="69" spans="1:3">
      <c r="A69" t="s">
        <v>126</v>
      </c>
      <c r="B69" t="s">
        <v>127</v>
      </c>
      <c r="C69" t="s">
        <v>5</v>
      </c>
    </row>
    <row r="70" spans="1:3">
      <c r="A70" t="s">
        <v>128</v>
      </c>
      <c r="B70" t="s">
        <v>129</v>
      </c>
      <c r="C70" t="s">
        <v>5</v>
      </c>
    </row>
    <row r="71" spans="1:3">
      <c r="A71" t="s">
        <v>130</v>
      </c>
      <c r="B71" t="s">
        <v>131</v>
      </c>
      <c r="C71" t="s">
        <v>5</v>
      </c>
    </row>
    <row r="72" spans="1:3">
      <c r="A72" t="s">
        <v>132</v>
      </c>
      <c r="B72" t="s">
        <v>133</v>
      </c>
      <c r="C72" t="s">
        <v>5</v>
      </c>
    </row>
    <row r="73" spans="1:3">
      <c r="A73" t="s">
        <v>134</v>
      </c>
      <c r="B73" t="s">
        <v>135</v>
      </c>
      <c r="C73" t="s">
        <v>5</v>
      </c>
    </row>
    <row r="74" spans="1:3">
      <c r="A74" t="s">
        <v>136</v>
      </c>
      <c r="B74" t="s">
        <v>137</v>
      </c>
      <c r="C74" t="s">
        <v>5</v>
      </c>
    </row>
    <row r="75" spans="1:3">
      <c r="A75" t="s">
        <v>138</v>
      </c>
      <c r="B75" t="s">
        <v>139</v>
      </c>
      <c r="C75" t="s">
        <v>5</v>
      </c>
    </row>
    <row r="76" spans="1:3">
      <c r="A76" t="s">
        <v>140</v>
      </c>
      <c r="B76" t="s">
        <v>141</v>
      </c>
      <c r="C76" t="s">
        <v>5</v>
      </c>
    </row>
    <row r="77" spans="1:3">
      <c r="A77" t="s">
        <v>142</v>
      </c>
      <c r="B77" t="s">
        <v>143</v>
      </c>
      <c r="C77" t="s">
        <v>5</v>
      </c>
    </row>
    <row r="78" spans="1:3">
      <c r="A78" t="s">
        <v>144</v>
      </c>
      <c r="B78" t="s">
        <v>145</v>
      </c>
      <c r="C78" t="s">
        <v>5</v>
      </c>
    </row>
    <row r="79" spans="1:3">
      <c r="A79" t="s">
        <v>146</v>
      </c>
      <c r="B79" t="s">
        <v>147</v>
      </c>
      <c r="C79" t="s">
        <v>5</v>
      </c>
    </row>
    <row r="80" spans="1:3">
      <c r="A80" t="s">
        <v>148</v>
      </c>
      <c r="B80" t="s">
        <v>149</v>
      </c>
      <c r="C80" t="s">
        <v>5</v>
      </c>
    </row>
    <row r="81" spans="1:3">
      <c r="A81" t="s">
        <v>150</v>
      </c>
      <c r="B81" t="s">
        <v>151</v>
      </c>
      <c r="C81" t="s">
        <v>5</v>
      </c>
    </row>
    <row r="82" spans="1:3">
      <c r="A82" t="s">
        <v>152</v>
      </c>
      <c r="B82" t="s">
        <v>153</v>
      </c>
      <c r="C82" t="s">
        <v>5</v>
      </c>
    </row>
    <row r="83" spans="1:3">
      <c r="A83" t="s">
        <v>154</v>
      </c>
      <c r="B83" t="s">
        <v>155</v>
      </c>
      <c r="C83" t="s">
        <v>5</v>
      </c>
    </row>
    <row r="84" spans="1:3">
      <c r="A84" t="s">
        <v>156</v>
      </c>
      <c r="B84" t="s">
        <v>157</v>
      </c>
      <c r="C84" t="s">
        <v>5</v>
      </c>
    </row>
    <row r="85" spans="1:3">
      <c r="A85" t="s">
        <v>158</v>
      </c>
      <c r="B85" t="s">
        <v>159</v>
      </c>
      <c r="C85" t="s">
        <v>5</v>
      </c>
    </row>
    <row r="86" spans="1:3">
      <c r="A86" t="s">
        <v>160</v>
      </c>
      <c r="B86" t="s">
        <v>161</v>
      </c>
      <c r="C86" t="s">
        <v>5</v>
      </c>
    </row>
    <row r="87" spans="1:3">
      <c r="A87" t="s">
        <v>162</v>
      </c>
      <c r="B87" t="s">
        <v>163</v>
      </c>
      <c r="C87" t="s">
        <v>5</v>
      </c>
    </row>
    <row r="88" spans="1:3">
      <c r="A88" t="s">
        <v>164</v>
      </c>
      <c r="B88" t="s">
        <v>165</v>
      </c>
      <c r="C88" t="s">
        <v>5</v>
      </c>
    </row>
    <row r="89" spans="1:3">
      <c r="A89" t="s">
        <v>166</v>
      </c>
      <c r="B89" t="s">
        <v>167</v>
      </c>
      <c r="C89" t="s">
        <v>5</v>
      </c>
    </row>
    <row r="90" spans="1:3">
      <c r="A90" t="s">
        <v>168</v>
      </c>
      <c r="B90" t="s">
        <v>169</v>
      </c>
      <c r="C90" t="s">
        <v>5</v>
      </c>
    </row>
    <row r="91" spans="1:3">
      <c r="A91" t="s">
        <v>170</v>
      </c>
      <c r="B91" t="s">
        <v>171</v>
      </c>
      <c r="C91" t="s">
        <v>5</v>
      </c>
    </row>
    <row r="92" spans="1:3">
      <c r="A92" t="s">
        <v>172</v>
      </c>
      <c r="B92" t="s">
        <v>173</v>
      </c>
      <c r="C92" t="s">
        <v>5</v>
      </c>
    </row>
    <row r="93" spans="1:3">
      <c r="A93" t="s">
        <v>174</v>
      </c>
      <c r="B93" t="s">
        <v>175</v>
      </c>
      <c r="C93" t="s">
        <v>5</v>
      </c>
    </row>
    <row r="94" spans="1:3">
      <c r="A94" t="s">
        <v>176</v>
      </c>
      <c r="B94" t="s">
        <v>177</v>
      </c>
      <c r="C94" t="s">
        <v>5</v>
      </c>
    </row>
    <row r="95" spans="1:3">
      <c r="A95" t="s">
        <v>1416</v>
      </c>
      <c r="B95" t="s">
        <v>1417</v>
      </c>
      <c r="C95" t="s">
        <v>5</v>
      </c>
    </row>
    <row r="96" spans="1:3">
      <c r="A96" t="s">
        <v>1418</v>
      </c>
      <c r="B96" t="s">
        <v>1419</v>
      </c>
      <c r="C96" t="s">
        <v>5</v>
      </c>
    </row>
    <row r="97" spans="1:3">
      <c r="A97" t="s">
        <v>1420</v>
      </c>
      <c r="B97" t="s">
        <v>1421</v>
      </c>
      <c r="C97" t="s">
        <v>5</v>
      </c>
    </row>
    <row r="98" spans="1:3">
      <c r="A98" t="s">
        <v>178</v>
      </c>
      <c r="B98" t="s">
        <v>179</v>
      </c>
      <c r="C98" t="s">
        <v>5</v>
      </c>
    </row>
    <row r="99" spans="1:3">
      <c r="A99" t="s">
        <v>180</v>
      </c>
      <c r="B99" t="s">
        <v>181</v>
      </c>
      <c r="C99" t="s">
        <v>5</v>
      </c>
    </row>
    <row r="100" spans="1:3">
      <c r="A100" t="s">
        <v>182</v>
      </c>
      <c r="B100" t="s">
        <v>183</v>
      </c>
      <c r="C100" t="s">
        <v>5</v>
      </c>
    </row>
    <row r="101" spans="1:3">
      <c r="A101" t="s">
        <v>184</v>
      </c>
      <c r="B101" t="s">
        <v>185</v>
      </c>
      <c r="C101" t="s">
        <v>5</v>
      </c>
    </row>
    <row r="102" spans="1:3">
      <c r="A102" t="s">
        <v>186</v>
      </c>
      <c r="B102" t="s">
        <v>187</v>
      </c>
      <c r="C102" t="s">
        <v>5</v>
      </c>
    </row>
    <row r="103" spans="1:3">
      <c r="A103" t="s">
        <v>188</v>
      </c>
      <c r="B103" t="s">
        <v>189</v>
      </c>
      <c r="C103" t="s">
        <v>5</v>
      </c>
    </row>
    <row r="104" spans="1:3">
      <c r="A104" t="s">
        <v>190</v>
      </c>
      <c r="B104" t="s">
        <v>191</v>
      </c>
      <c r="C104" t="s">
        <v>5</v>
      </c>
    </row>
    <row r="105" spans="1:3">
      <c r="A105" t="s">
        <v>192</v>
      </c>
      <c r="B105" t="s">
        <v>193</v>
      </c>
      <c r="C105" t="s">
        <v>5</v>
      </c>
    </row>
    <row r="106" spans="1:3">
      <c r="A106" t="s">
        <v>1422</v>
      </c>
      <c r="B106" t="s">
        <v>1423</v>
      </c>
      <c r="C106" t="s">
        <v>5</v>
      </c>
    </row>
    <row r="107" spans="1:3">
      <c r="A107" t="s">
        <v>1424</v>
      </c>
      <c r="B107" t="s">
        <v>1425</v>
      </c>
      <c r="C107" t="s">
        <v>5</v>
      </c>
    </row>
    <row r="108" spans="1:3">
      <c r="A108" t="s">
        <v>1426</v>
      </c>
      <c r="B108" t="s">
        <v>1427</v>
      </c>
      <c r="C108" t="s">
        <v>5</v>
      </c>
    </row>
    <row r="109" spans="1:3">
      <c r="A109" t="s">
        <v>1428</v>
      </c>
      <c r="B109" t="s">
        <v>1429</v>
      </c>
      <c r="C109" t="s">
        <v>5</v>
      </c>
    </row>
    <row r="110" spans="1:3">
      <c r="A110" t="s">
        <v>194</v>
      </c>
      <c r="B110" t="s">
        <v>195</v>
      </c>
      <c r="C110" t="s">
        <v>5</v>
      </c>
    </row>
    <row r="111" spans="1:3">
      <c r="A111" t="s">
        <v>196</v>
      </c>
      <c r="B111" t="s">
        <v>197</v>
      </c>
      <c r="C111" t="s">
        <v>5</v>
      </c>
    </row>
    <row r="112" spans="1:3">
      <c r="A112" t="s">
        <v>198</v>
      </c>
      <c r="B112" t="s">
        <v>199</v>
      </c>
      <c r="C112" t="s">
        <v>5</v>
      </c>
    </row>
    <row r="113" spans="1:3">
      <c r="A113" t="s">
        <v>200</v>
      </c>
      <c r="B113" t="s">
        <v>201</v>
      </c>
      <c r="C113" t="s">
        <v>5</v>
      </c>
    </row>
    <row r="114" spans="1:3">
      <c r="A114" t="s">
        <v>202</v>
      </c>
      <c r="B114" t="s">
        <v>203</v>
      </c>
      <c r="C114" t="s">
        <v>5</v>
      </c>
    </row>
    <row r="115" spans="1:3">
      <c r="A115" t="s">
        <v>204</v>
      </c>
      <c r="B115" t="s">
        <v>205</v>
      </c>
      <c r="C115" t="s">
        <v>5</v>
      </c>
    </row>
    <row r="116" spans="1:3">
      <c r="A116" t="s">
        <v>206</v>
      </c>
      <c r="B116" t="s">
        <v>207</v>
      </c>
      <c r="C116" t="s">
        <v>5</v>
      </c>
    </row>
    <row r="117" spans="1:3">
      <c r="A117" t="s">
        <v>208</v>
      </c>
      <c r="B117" t="s">
        <v>209</v>
      </c>
      <c r="C117" t="s">
        <v>5</v>
      </c>
    </row>
    <row r="118" spans="1:3">
      <c r="A118" t="s">
        <v>210</v>
      </c>
      <c r="B118" t="s">
        <v>211</v>
      </c>
      <c r="C118" t="s">
        <v>5</v>
      </c>
    </row>
    <row r="119" spans="1:3">
      <c r="A119" t="s">
        <v>212</v>
      </c>
      <c r="B119" t="s">
        <v>213</v>
      </c>
      <c r="C119" t="s">
        <v>5</v>
      </c>
    </row>
    <row r="120" spans="1:3">
      <c r="A120" t="s">
        <v>214</v>
      </c>
      <c r="B120" t="s">
        <v>215</v>
      </c>
      <c r="C120" t="s">
        <v>5</v>
      </c>
    </row>
    <row r="121" spans="1:3">
      <c r="A121" t="s">
        <v>216</v>
      </c>
      <c r="B121" t="s">
        <v>217</v>
      </c>
      <c r="C121" t="s">
        <v>5</v>
      </c>
    </row>
    <row r="122" spans="1:3">
      <c r="A122" t="s">
        <v>218</v>
      </c>
      <c r="B122" t="s">
        <v>219</v>
      </c>
      <c r="C122" t="s">
        <v>5</v>
      </c>
    </row>
    <row r="123" spans="1:3">
      <c r="A123" t="s">
        <v>220</v>
      </c>
      <c r="B123" t="s">
        <v>221</v>
      </c>
      <c r="C123" t="s">
        <v>5</v>
      </c>
    </row>
    <row r="124" spans="1:3">
      <c r="A124" t="s">
        <v>222</v>
      </c>
      <c r="B124" t="s">
        <v>223</v>
      </c>
      <c r="C124" t="s">
        <v>5</v>
      </c>
    </row>
    <row r="125" spans="1:3">
      <c r="A125" t="s">
        <v>224</v>
      </c>
      <c r="B125" t="s">
        <v>225</v>
      </c>
      <c r="C125" t="s">
        <v>5</v>
      </c>
    </row>
    <row r="126" spans="1:3">
      <c r="A126" t="s">
        <v>1430</v>
      </c>
      <c r="B126" t="s">
        <v>1431</v>
      </c>
      <c r="C126" t="s">
        <v>5</v>
      </c>
    </row>
    <row r="127" spans="1:3">
      <c r="A127" t="s">
        <v>1432</v>
      </c>
      <c r="B127" t="s">
        <v>1433</v>
      </c>
      <c r="C127" t="s">
        <v>5</v>
      </c>
    </row>
    <row r="128" spans="1:3">
      <c r="A128" t="s">
        <v>1434</v>
      </c>
      <c r="B128" t="s">
        <v>1435</v>
      </c>
      <c r="C128" t="s">
        <v>5</v>
      </c>
    </row>
    <row r="129" spans="1:3">
      <c r="A129" t="s">
        <v>1436</v>
      </c>
      <c r="B129" t="s">
        <v>1437</v>
      </c>
      <c r="C129" t="s">
        <v>5</v>
      </c>
    </row>
    <row r="130" spans="1:3">
      <c r="A130" t="s">
        <v>226</v>
      </c>
      <c r="B130" t="s">
        <v>227</v>
      </c>
      <c r="C130" t="s">
        <v>5</v>
      </c>
    </row>
    <row r="131" spans="1:3">
      <c r="A131" t="s">
        <v>228</v>
      </c>
      <c r="B131" t="s">
        <v>229</v>
      </c>
      <c r="C131" t="s">
        <v>5</v>
      </c>
    </row>
    <row r="132" spans="1:3">
      <c r="A132" t="s">
        <v>230</v>
      </c>
      <c r="B132" t="s">
        <v>231</v>
      </c>
      <c r="C132" t="s">
        <v>5</v>
      </c>
    </row>
    <row r="133" spans="1:3">
      <c r="A133" t="s">
        <v>232</v>
      </c>
      <c r="B133" t="s">
        <v>233</v>
      </c>
      <c r="C133" t="s">
        <v>5</v>
      </c>
    </row>
    <row r="134" spans="1:3">
      <c r="A134" t="s">
        <v>1438</v>
      </c>
      <c r="B134" t="s">
        <v>1439</v>
      </c>
      <c r="C134" t="s">
        <v>5</v>
      </c>
    </row>
    <row r="135" spans="1:3">
      <c r="A135" t="s">
        <v>1440</v>
      </c>
      <c r="B135" t="s">
        <v>1441</v>
      </c>
      <c r="C135" t="s">
        <v>5</v>
      </c>
    </row>
    <row r="136" spans="1:3">
      <c r="A136" t="s">
        <v>1442</v>
      </c>
      <c r="B136" t="s">
        <v>1443</v>
      </c>
      <c r="C136" t="s">
        <v>5</v>
      </c>
    </row>
    <row r="137" spans="1:3">
      <c r="A137" t="s">
        <v>234</v>
      </c>
      <c r="B137" t="s">
        <v>235</v>
      </c>
      <c r="C137" t="s">
        <v>5</v>
      </c>
    </row>
    <row r="138" spans="1:3">
      <c r="A138" t="s">
        <v>1444</v>
      </c>
      <c r="B138" t="s">
        <v>1445</v>
      </c>
      <c r="C138" t="s">
        <v>5</v>
      </c>
    </row>
    <row r="139" spans="1:3">
      <c r="A139" t="s">
        <v>1446</v>
      </c>
      <c r="B139" t="s">
        <v>1447</v>
      </c>
      <c r="C139" t="s">
        <v>5</v>
      </c>
    </row>
    <row r="140" spans="1:3">
      <c r="A140" t="s">
        <v>1448</v>
      </c>
      <c r="B140" t="s">
        <v>1449</v>
      </c>
      <c r="C140" t="s">
        <v>5</v>
      </c>
    </row>
    <row r="141" spans="1:3">
      <c r="A141" t="s">
        <v>1450</v>
      </c>
      <c r="B141" t="s">
        <v>1451</v>
      </c>
      <c r="C141" t="s">
        <v>5</v>
      </c>
    </row>
    <row r="142" spans="1:3">
      <c r="A142" t="s">
        <v>1452</v>
      </c>
      <c r="B142" t="s">
        <v>1453</v>
      </c>
      <c r="C142" t="s">
        <v>5</v>
      </c>
    </row>
    <row r="143" spans="1:3">
      <c r="A143" t="s">
        <v>1454</v>
      </c>
      <c r="B143" t="s">
        <v>1455</v>
      </c>
      <c r="C143" t="s">
        <v>5</v>
      </c>
    </row>
    <row r="144" spans="1:3">
      <c r="A144" t="s">
        <v>1456</v>
      </c>
      <c r="B144" t="s">
        <v>1457</v>
      </c>
      <c r="C144" t="s">
        <v>5</v>
      </c>
    </row>
    <row r="145" spans="1:3">
      <c r="A145" t="s">
        <v>1458</v>
      </c>
      <c r="B145" t="s">
        <v>1459</v>
      </c>
      <c r="C145" t="s">
        <v>5</v>
      </c>
    </row>
    <row r="146" spans="1:3">
      <c r="A146" t="s">
        <v>236</v>
      </c>
      <c r="B146" t="s">
        <v>237</v>
      </c>
      <c r="C146" t="s">
        <v>5</v>
      </c>
    </row>
    <row r="147" spans="1:3">
      <c r="A147" t="s">
        <v>238</v>
      </c>
      <c r="B147" t="s">
        <v>239</v>
      </c>
      <c r="C147" t="s">
        <v>5</v>
      </c>
    </row>
    <row r="148" spans="1:3">
      <c r="A148" t="s">
        <v>240</v>
      </c>
      <c r="B148" t="s">
        <v>241</v>
      </c>
      <c r="C148" t="s">
        <v>5</v>
      </c>
    </row>
    <row r="149" spans="1:3">
      <c r="A149" t="s">
        <v>242</v>
      </c>
      <c r="B149" t="s">
        <v>243</v>
      </c>
      <c r="C149" t="s">
        <v>5</v>
      </c>
    </row>
    <row r="150" spans="1:3">
      <c r="A150" t="s">
        <v>244</v>
      </c>
      <c r="B150" t="s">
        <v>245</v>
      </c>
      <c r="C150" t="s">
        <v>5</v>
      </c>
    </row>
    <row r="151" spans="1:3">
      <c r="A151" t="s">
        <v>246</v>
      </c>
      <c r="B151" t="s">
        <v>247</v>
      </c>
      <c r="C151" t="s">
        <v>5</v>
      </c>
    </row>
    <row r="152" spans="1:3">
      <c r="A152" t="s">
        <v>248</v>
      </c>
      <c r="B152" t="s">
        <v>249</v>
      </c>
      <c r="C152" t="s">
        <v>5</v>
      </c>
    </row>
    <row r="153" spans="1:3">
      <c r="A153" t="s">
        <v>250</v>
      </c>
      <c r="B153" t="s">
        <v>251</v>
      </c>
      <c r="C153" t="s">
        <v>5</v>
      </c>
    </row>
    <row r="154" spans="1:3">
      <c r="A154" t="s">
        <v>252</v>
      </c>
      <c r="B154" t="s">
        <v>253</v>
      </c>
      <c r="C154" t="s">
        <v>5</v>
      </c>
    </row>
    <row r="155" spans="1:3">
      <c r="A155" t="s">
        <v>254</v>
      </c>
      <c r="B155" t="s">
        <v>255</v>
      </c>
      <c r="C155" t="s">
        <v>5</v>
      </c>
    </row>
    <row r="156" spans="1:3">
      <c r="A156" t="s">
        <v>256</v>
      </c>
      <c r="B156" t="s">
        <v>257</v>
      </c>
      <c r="C156" t="s">
        <v>5</v>
      </c>
    </row>
    <row r="157" spans="1:3">
      <c r="A157" t="s">
        <v>258</v>
      </c>
      <c r="B157" t="s">
        <v>259</v>
      </c>
      <c r="C157" t="s">
        <v>5</v>
      </c>
    </row>
    <row r="158" spans="1:3">
      <c r="A158" t="s">
        <v>260</v>
      </c>
      <c r="B158" t="s">
        <v>261</v>
      </c>
      <c r="C158" t="s">
        <v>5</v>
      </c>
    </row>
    <row r="159" spans="1:3">
      <c r="A159" t="s">
        <v>262</v>
      </c>
      <c r="B159" t="s">
        <v>263</v>
      </c>
      <c r="C159" t="s">
        <v>5</v>
      </c>
    </row>
    <row r="160" spans="1:3">
      <c r="A160" t="s">
        <v>264</v>
      </c>
      <c r="B160" t="s">
        <v>265</v>
      </c>
      <c r="C160" t="s">
        <v>5</v>
      </c>
    </row>
    <row r="161" spans="1:3">
      <c r="A161" t="s">
        <v>266</v>
      </c>
      <c r="B161" t="s">
        <v>267</v>
      </c>
      <c r="C161" t="s">
        <v>5</v>
      </c>
    </row>
    <row r="162" spans="1:3">
      <c r="A162" t="s">
        <v>268</v>
      </c>
      <c r="B162" t="s">
        <v>269</v>
      </c>
      <c r="C162" t="s">
        <v>5</v>
      </c>
    </row>
    <row r="163" spans="1:3">
      <c r="A163" t="s">
        <v>270</v>
      </c>
      <c r="B163" t="s">
        <v>271</v>
      </c>
      <c r="C163" t="s">
        <v>5</v>
      </c>
    </row>
    <row r="164" spans="1:3">
      <c r="A164" t="s">
        <v>272</v>
      </c>
      <c r="B164" t="s">
        <v>273</v>
      </c>
      <c r="C164" t="s">
        <v>5</v>
      </c>
    </row>
    <row r="165" spans="1:3">
      <c r="A165" t="s">
        <v>274</v>
      </c>
      <c r="B165" t="s">
        <v>275</v>
      </c>
      <c r="C165" t="s">
        <v>5</v>
      </c>
    </row>
    <row r="166" spans="1:3">
      <c r="A166" t="s">
        <v>276</v>
      </c>
      <c r="B166" t="s">
        <v>277</v>
      </c>
      <c r="C166" t="s">
        <v>5</v>
      </c>
    </row>
    <row r="167" spans="1:3">
      <c r="A167" t="s">
        <v>278</v>
      </c>
      <c r="B167" t="s">
        <v>279</v>
      </c>
      <c r="C167" t="s">
        <v>5</v>
      </c>
    </row>
    <row r="168" spans="1:3">
      <c r="A168" t="s">
        <v>280</v>
      </c>
      <c r="B168" t="s">
        <v>281</v>
      </c>
      <c r="C168" t="s">
        <v>5</v>
      </c>
    </row>
    <row r="169" spans="1:3">
      <c r="A169" t="s">
        <v>282</v>
      </c>
      <c r="B169" t="s">
        <v>283</v>
      </c>
      <c r="C169" t="s">
        <v>5</v>
      </c>
    </row>
    <row r="170" spans="1:3">
      <c r="A170" t="s">
        <v>284</v>
      </c>
      <c r="B170" t="s">
        <v>285</v>
      </c>
      <c r="C170" t="s">
        <v>5</v>
      </c>
    </row>
    <row r="171" spans="1:3">
      <c r="A171" t="s">
        <v>286</v>
      </c>
      <c r="B171" t="s">
        <v>287</v>
      </c>
      <c r="C171" t="s">
        <v>5</v>
      </c>
    </row>
    <row r="172" spans="1:3">
      <c r="A172" t="s">
        <v>1460</v>
      </c>
      <c r="B172" t="s">
        <v>1461</v>
      </c>
      <c r="C172" t="s">
        <v>5</v>
      </c>
    </row>
    <row r="173" spans="1:3">
      <c r="A173" t="s">
        <v>1462</v>
      </c>
      <c r="B173" t="s">
        <v>1463</v>
      </c>
      <c r="C173" t="s">
        <v>5</v>
      </c>
    </row>
    <row r="174" spans="1:3">
      <c r="A174" t="s">
        <v>1464</v>
      </c>
      <c r="B174" t="s">
        <v>1465</v>
      </c>
      <c r="C174" t="s">
        <v>5</v>
      </c>
    </row>
    <row r="175" spans="1:3">
      <c r="A175" t="s">
        <v>1466</v>
      </c>
      <c r="B175" t="s">
        <v>1467</v>
      </c>
      <c r="C175" t="s">
        <v>5</v>
      </c>
    </row>
    <row r="176" spans="1:3">
      <c r="A176" t="s">
        <v>288</v>
      </c>
      <c r="B176" t="s">
        <v>289</v>
      </c>
      <c r="C176" t="s">
        <v>5</v>
      </c>
    </row>
    <row r="177" spans="1:3">
      <c r="A177" t="s">
        <v>290</v>
      </c>
      <c r="B177" t="s">
        <v>291</v>
      </c>
      <c r="C177" t="s">
        <v>5</v>
      </c>
    </row>
    <row r="178" spans="1:3">
      <c r="A178" t="s">
        <v>292</v>
      </c>
      <c r="B178" t="s">
        <v>293</v>
      </c>
      <c r="C178" t="s">
        <v>5</v>
      </c>
    </row>
    <row r="179" spans="1:3">
      <c r="A179" t="s">
        <v>294</v>
      </c>
      <c r="B179" t="s">
        <v>295</v>
      </c>
      <c r="C179" t="s">
        <v>5</v>
      </c>
    </row>
    <row r="180" spans="1:3">
      <c r="A180" t="s">
        <v>296</v>
      </c>
      <c r="B180" t="s">
        <v>297</v>
      </c>
      <c r="C180" t="s">
        <v>5</v>
      </c>
    </row>
    <row r="181" spans="1:3">
      <c r="A181" t="s">
        <v>298</v>
      </c>
      <c r="B181" t="s">
        <v>299</v>
      </c>
      <c r="C181" t="s">
        <v>5</v>
      </c>
    </row>
    <row r="182" spans="1:3">
      <c r="A182" t="s">
        <v>300</v>
      </c>
      <c r="B182" t="s">
        <v>301</v>
      </c>
      <c r="C182" t="s">
        <v>5</v>
      </c>
    </row>
    <row r="183" spans="1:3">
      <c r="A183" t="s">
        <v>302</v>
      </c>
      <c r="B183" t="s">
        <v>303</v>
      </c>
      <c r="C183" t="s">
        <v>5</v>
      </c>
    </row>
    <row r="184" spans="1:3">
      <c r="A184" t="s">
        <v>304</v>
      </c>
      <c r="B184" t="s">
        <v>305</v>
      </c>
      <c r="C184" t="s">
        <v>5</v>
      </c>
    </row>
    <row r="185" spans="1:3">
      <c r="A185" t="s">
        <v>306</v>
      </c>
      <c r="B185" t="s">
        <v>307</v>
      </c>
      <c r="C185" t="s">
        <v>5</v>
      </c>
    </row>
    <row r="186" spans="1:3">
      <c r="A186" t="s">
        <v>308</v>
      </c>
      <c r="B186" t="s">
        <v>309</v>
      </c>
      <c r="C186" t="s">
        <v>5</v>
      </c>
    </row>
    <row r="187" spans="1:3">
      <c r="A187" t="s">
        <v>310</v>
      </c>
      <c r="B187" t="s">
        <v>311</v>
      </c>
      <c r="C187" t="s">
        <v>5</v>
      </c>
    </row>
    <row r="188" spans="1:3">
      <c r="A188" t="s">
        <v>312</v>
      </c>
      <c r="B188" t="s">
        <v>313</v>
      </c>
      <c r="C188" t="s">
        <v>5</v>
      </c>
    </row>
    <row r="189" spans="1:3">
      <c r="A189" t="s">
        <v>314</v>
      </c>
      <c r="B189" t="s">
        <v>315</v>
      </c>
      <c r="C189" t="s">
        <v>5</v>
      </c>
    </row>
    <row r="190" spans="1:3">
      <c r="A190" t="s">
        <v>316</v>
      </c>
      <c r="B190" t="s">
        <v>317</v>
      </c>
      <c r="C190" t="s">
        <v>5</v>
      </c>
    </row>
    <row r="191" spans="1:3">
      <c r="A191" t="s">
        <v>318</v>
      </c>
      <c r="B191" t="s">
        <v>319</v>
      </c>
      <c r="C191" t="s">
        <v>5</v>
      </c>
    </row>
    <row r="192" spans="1:3">
      <c r="A192" t="s">
        <v>320</v>
      </c>
      <c r="B192" t="s">
        <v>321</v>
      </c>
      <c r="C192" t="s">
        <v>5</v>
      </c>
    </row>
    <row r="193" spans="1:3">
      <c r="A193" t="s">
        <v>322</v>
      </c>
      <c r="B193" t="s">
        <v>323</v>
      </c>
      <c r="C193" t="s">
        <v>5</v>
      </c>
    </row>
    <row r="194" spans="1:3">
      <c r="A194" t="s">
        <v>324</v>
      </c>
      <c r="B194" t="s">
        <v>325</v>
      </c>
      <c r="C194" t="s">
        <v>5</v>
      </c>
    </row>
    <row r="195" spans="1:3">
      <c r="A195" t="s">
        <v>326</v>
      </c>
      <c r="B195" t="s">
        <v>327</v>
      </c>
      <c r="C195" t="s">
        <v>5</v>
      </c>
    </row>
    <row r="196" spans="1:3">
      <c r="A196" t="s">
        <v>328</v>
      </c>
      <c r="B196" t="s">
        <v>329</v>
      </c>
      <c r="C196" t="s">
        <v>5</v>
      </c>
    </row>
    <row r="197" spans="1:3">
      <c r="A197" t="s">
        <v>330</v>
      </c>
      <c r="B197" t="s">
        <v>331</v>
      </c>
      <c r="C197" t="s">
        <v>5</v>
      </c>
    </row>
    <row r="198" spans="1:3">
      <c r="A198" t="s">
        <v>332</v>
      </c>
      <c r="B198" t="s">
        <v>333</v>
      </c>
      <c r="C198" t="s">
        <v>5</v>
      </c>
    </row>
    <row r="199" spans="1:3">
      <c r="A199" t="s">
        <v>334</v>
      </c>
      <c r="B199" t="s">
        <v>335</v>
      </c>
      <c r="C199" t="s">
        <v>5</v>
      </c>
    </row>
    <row r="200" spans="1:3">
      <c r="A200" t="s">
        <v>336</v>
      </c>
      <c r="B200" t="s">
        <v>337</v>
      </c>
      <c r="C200" t="s">
        <v>5</v>
      </c>
    </row>
    <row r="201" spans="1:3">
      <c r="A201" t="s">
        <v>338</v>
      </c>
      <c r="B201" t="s">
        <v>339</v>
      </c>
      <c r="C201" t="s">
        <v>5</v>
      </c>
    </row>
    <row r="202" spans="1:3">
      <c r="A202" t="s">
        <v>340</v>
      </c>
      <c r="B202" t="s">
        <v>341</v>
      </c>
      <c r="C202" t="s">
        <v>5</v>
      </c>
    </row>
    <row r="203" spans="1:3">
      <c r="A203" t="s">
        <v>342</v>
      </c>
      <c r="B203" t="s">
        <v>343</v>
      </c>
      <c r="C203" t="s">
        <v>5</v>
      </c>
    </row>
    <row r="204" spans="1:3">
      <c r="A204" t="s">
        <v>344</v>
      </c>
      <c r="B204" t="s">
        <v>345</v>
      </c>
      <c r="C204" t="s">
        <v>5</v>
      </c>
    </row>
    <row r="205" spans="1:3">
      <c r="A205" t="s">
        <v>346</v>
      </c>
      <c r="B205" t="s">
        <v>347</v>
      </c>
      <c r="C205" t="s">
        <v>5</v>
      </c>
    </row>
    <row r="206" spans="1:3">
      <c r="A206" t="s">
        <v>348</v>
      </c>
      <c r="B206" t="s">
        <v>349</v>
      </c>
      <c r="C206" t="s">
        <v>5</v>
      </c>
    </row>
    <row r="207" spans="1:3">
      <c r="A207" t="s">
        <v>350</v>
      </c>
      <c r="B207" t="s">
        <v>351</v>
      </c>
      <c r="C207" t="s">
        <v>5</v>
      </c>
    </row>
    <row r="208" spans="1:3">
      <c r="A208" t="s">
        <v>352</v>
      </c>
      <c r="B208" t="s">
        <v>353</v>
      </c>
      <c r="C208" t="s">
        <v>5</v>
      </c>
    </row>
    <row r="209" spans="1:3">
      <c r="A209" t="s">
        <v>354</v>
      </c>
      <c r="B209" t="s">
        <v>355</v>
      </c>
      <c r="C209" t="s">
        <v>5</v>
      </c>
    </row>
    <row r="210" spans="1:3">
      <c r="A210" t="s">
        <v>356</v>
      </c>
      <c r="B210" t="s">
        <v>357</v>
      </c>
      <c r="C210" t="s">
        <v>5</v>
      </c>
    </row>
    <row r="211" spans="1:3">
      <c r="A211" t="s">
        <v>358</v>
      </c>
      <c r="B211" t="s">
        <v>359</v>
      </c>
      <c r="C211" t="s">
        <v>5</v>
      </c>
    </row>
    <row r="212" spans="1:3">
      <c r="A212" t="s">
        <v>360</v>
      </c>
      <c r="B212" t="s">
        <v>361</v>
      </c>
      <c r="C212" t="s">
        <v>5</v>
      </c>
    </row>
    <row r="213" spans="1:3">
      <c r="A213" t="s">
        <v>362</v>
      </c>
      <c r="B213" t="s">
        <v>363</v>
      </c>
      <c r="C213" t="s">
        <v>5</v>
      </c>
    </row>
    <row r="214" spans="1:3">
      <c r="A214" t="s">
        <v>364</v>
      </c>
      <c r="B214" t="s">
        <v>365</v>
      </c>
      <c r="C214" t="s">
        <v>5</v>
      </c>
    </row>
    <row r="215" spans="1:3">
      <c r="A215" t="s">
        <v>366</v>
      </c>
      <c r="B215" t="s">
        <v>367</v>
      </c>
      <c r="C215" t="s">
        <v>5</v>
      </c>
    </row>
    <row r="216" spans="1:3">
      <c r="A216" t="s">
        <v>368</v>
      </c>
      <c r="B216" t="s">
        <v>369</v>
      </c>
      <c r="C216" t="s">
        <v>5</v>
      </c>
    </row>
    <row r="217" spans="1:3">
      <c r="A217" t="s">
        <v>370</v>
      </c>
      <c r="B217" t="s">
        <v>371</v>
      </c>
      <c r="C217" t="s">
        <v>5</v>
      </c>
    </row>
    <row r="218" spans="1:3">
      <c r="A218" t="s">
        <v>372</v>
      </c>
      <c r="B218" t="s">
        <v>373</v>
      </c>
      <c r="C218" t="s">
        <v>5</v>
      </c>
    </row>
    <row r="219" spans="1:3">
      <c r="A219" t="s">
        <v>374</v>
      </c>
      <c r="B219" t="s">
        <v>375</v>
      </c>
      <c r="C219" t="s">
        <v>5</v>
      </c>
    </row>
    <row r="220" spans="1:3">
      <c r="A220" t="s">
        <v>376</v>
      </c>
      <c r="B220" t="s">
        <v>377</v>
      </c>
      <c r="C220" t="s">
        <v>5</v>
      </c>
    </row>
    <row r="221" spans="1:3">
      <c r="A221" t="s">
        <v>378</v>
      </c>
      <c r="B221" t="s">
        <v>379</v>
      </c>
      <c r="C221" t="s">
        <v>5</v>
      </c>
    </row>
    <row r="222" spans="1:3">
      <c r="A222" t="s">
        <v>380</v>
      </c>
      <c r="B222" t="s">
        <v>381</v>
      </c>
      <c r="C222" t="s">
        <v>5</v>
      </c>
    </row>
    <row r="223" spans="1:3">
      <c r="A223" t="s">
        <v>382</v>
      </c>
      <c r="B223" t="s">
        <v>383</v>
      </c>
      <c r="C223" t="s">
        <v>5</v>
      </c>
    </row>
    <row r="224" spans="1:3">
      <c r="A224" t="s">
        <v>384</v>
      </c>
      <c r="B224" t="s">
        <v>385</v>
      </c>
      <c r="C224" t="s">
        <v>5</v>
      </c>
    </row>
    <row r="225" spans="1:3">
      <c r="A225" t="s">
        <v>386</v>
      </c>
      <c r="B225" t="s">
        <v>387</v>
      </c>
      <c r="C225" t="s">
        <v>5</v>
      </c>
    </row>
    <row r="226" spans="1:3">
      <c r="A226" t="s">
        <v>388</v>
      </c>
      <c r="B226" t="s">
        <v>389</v>
      </c>
      <c r="C226" t="s">
        <v>5</v>
      </c>
    </row>
    <row r="227" spans="1:3">
      <c r="A227" t="s">
        <v>390</v>
      </c>
      <c r="B227" t="s">
        <v>391</v>
      </c>
      <c r="C227" t="s">
        <v>5</v>
      </c>
    </row>
    <row r="228" spans="1:3">
      <c r="A228" t="s">
        <v>392</v>
      </c>
      <c r="B228" t="s">
        <v>393</v>
      </c>
      <c r="C228" t="s">
        <v>5</v>
      </c>
    </row>
    <row r="229" spans="1:3">
      <c r="A229" t="s">
        <v>394</v>
      </c>
      <c r="B229" t="s">
        <v>395</v>
      </c>
      <c r="C229" t="s">
        <v>5</v>
      </c>
    </row>
    <row r="230" spans="1:3">
      <c r="A230" t="s">
        <v>396</v>
      </c>
      <c r="B230" t="s">
        <v>397</v>
      </c>
      <c r="C230" t="s">
        <v>5</v>
      </c>
    </row>
    <row r="231" spans="1:3">
      <c r="A231" t="s">
        <v>398</v>
      </c>
      <c r="B231" t="s">
        <v>399</v>
      </c>
      <c r="C231" t="s">
        <v>5</v>
      </c>
    </row>
    <row r="232" spans="1:3">
      <c r="A232" t="s">
        <v>1468</v>
      </c>
      <c r="B232" t="s">
        <v>1469</v>
      </c>
      <c r="C232" t="s">
        <v>5</v>
      </c>
    </row>
    <row r="233" spans="1:3">
      <c r="A233" t="s">
        <v>1470</v>
      </c>
      <c r="B233" t="s">
        <v>1471</v>
      </c>
      <c r="C233" t="s">
        <v>5</v>
      </c>
    </row>
    <row r="234" spans="1:3">
      <c r="A234" t="s">
        <v>1472</v>
      </c>
      <c r="B234" t="s">
        <v>1473</v>
      </c>
      <c r="C234" t="s">
        <v>5</v>
      </c>
    </row>
    <row r="235" spans="1:3">
      <c r="A235" t="s">
        <v>1474</v>
      </c>
      <c r="B235" t="s">
        <v>1475</v>
      </c>
      <c r="C235" t="s">
        <v>5</v>
      </c>
    </row>
    <row r="236" spans="1:3">
      <c r="A236" t="s">
        <v>400</v>
      </c>
      <c r="B236" t="s">
        <v>401</v>
      </c>
      <c r="C236" t="s">
        <v>5</v>
      </c>
    </row>
    <row r="237" spans="1:3">
      <c r="A237" t="s">
        <v>402</v>
      </c>
      <c r="B237" t="s">
        <v>403</v>
      </c>
      <c r="C237" t="s">
        <v>5</v>
      </c>
    </row>
    <row r="238" spans="1:3">
      <c r="A238" t="s">
        <v>404</v>
      </c>
      <c r="B238" t="s">
        <v>405</v>
      </c>
      <c r="C238" t="s">
        <v>5</v>
      </c>
    </row>
    <row r="239" spans="1:3">
      <c r="A239" t="s">
        <v>406</v>
      </c>
      <c r="B239" t="s">
        <v>407</v>
      </c>
      <c r="C239" t="s">
        <v>5</v>
      </c>
    </row>
    <row r="240" spans="1:3">
      <c r="A240" t="s">
        <v>408</v>
      </c>
      <c r="B240" t="s">
        <v>409</v>
      </c>
      <c r="C240" t="s">
        <v>5</v>
      </c>
    </row>
    <row r="241" spans="1:3">
      <c r="A241" t="s">
        <v>410</v>
      </c>
      <c r="B241" t="s">
        <v>411</v>
      </c>
      <c r="C241" t="s">
        <v>5</v>
      </c>
    </row>
    <row r="242" spans="1:3">
      <c r="A242" t="s">
        <v>412</v>
      </c>
      <c r="B242" t="s">
        <v>413</v>
      </c>
      <c r="C242" t="s">
        <v>5</v>
      </c>
    </row>
    <row r="243" spans="1:3">
      <c r="A243" t="s">
        <v>414</v>
      </c>
      <c r="B243" t="s">
        <v>415</v>
      </c>
      <c r="C243" t="s">
        <v>5</v>
      </c>
    </row>
    <row r="244" spans="1:3">
      <c r="A244" t="s">
        <v>416</v>
      </c>
      <c r="B244" t="s">
        <v>417</v>
      </c>
      <c r="C244" t="s">
        <v>5</v>
      </c>
    </row>
    <row r="245" spans="1:3">
      <c r="A245" t="s">
        <v>418</v>
      </c>
      <c r="B245" t="s">
        <v>419</v>
      </c>
      <c r="C245" t="s">
        <v>5</v>
      </c>
    </row>
    <row r="246" spans="1:3">
      <c r="A246" t="s">
        <v>1476</v>
      </c>
      <c r="B246" t="s">
        <v>1477</v>
      </c>
      <c r="C246" t="s">
        <v>5</v>
      </c>
    </row>
    <row r="247" spans="1:3">
      <c r="A247" t="s">
        <v>1478</v>
      </c>
      <c r="B247" t="s">
        <v>1479</v>
      </c>
      <c r="C247" t="s">
        <v>5</v>
      </c>
    </row>
    <row r="248" spans="1:3">
      <c r="A248" t="s">
        <v>1480</v>
      </c>
      <c r="B248" t="s">
        <v>1481</v>
      </c>
      <c r="C248" t="s">
        <v>5</v>
      </c>
    </row>
    <row r="249" spans="1:3">
      <c r="A249" t="s">
        <v>1482</v>
      </c>
      <c r="B249" t="s">
        <v>1483</v>
      </c>
      <c r="C249" t="s">
        <v>5</v>
      </c>
    </row>
    <row r="250" spans="1:3">
      <c r="A250" t="s">
        <v>1484</v>
      </c>
      <c r="B250" t="s">
        <v>1485</v>
      </c>
      <c r="C250" t="s">
        <v>5</v>
      </c>
    </row>
    <row r="251" spans="1:3">
      <c r="A251" t="s">
        <v>1486</v>
      </c>
      <c r="B251" t="s">
        <v>1487</v>
      </c>
      <c r="C251" t="s">
        <v>5</v>
      </c>
    </row>
    <row r="252" spans="1:3">
      <c r="A252" t="s">
        <v>1488</v>
      </c>
      <c r="B252" t="s">
        <v>1489</v>
      </c>
      <c r="C252" t="s">
        <v>5</v>
      </c>
    </row>
    <row r="253" spans="1:3">
      <c r="A253" t="s">
        <v>420</v>
      </c>
      <c r="B253" t="s">
        <v>421</v>
      </c>
      <c r="C253" t="s">
        <v>5</v>
      </c>
    </row>
    <row r="254" spans="1:3">
      <c r="A254" t="s">
        <v>422</v>
      </c>
      <c r="B254" t="s">
        <v>423</v>
      </c>
      <c r="C254" t="s">
        <v>5</v>
      </c>
    </row>
    <row r="255" spans="1:3">
      <c r="A255" t="s">
        <v>424</v>
      </c>
      <c r="B255" t="s">
        <v>425</v>
      </c>
      <c r="C255" t="s">
        <v>5</v>
      </c>
    </row>
    <row r="256" spans="1:3">
      <c r="A256" t="s">
        <v>426</v>
      </c>
      <c r="B256" t="s">
        <v>427</v>
      </c>
      <c r="C256" t="s">
        <v>5</v>
      </c>
    </row>
    <row r="257" spans="1:3">
      <c r="A257" t="s">
        <v>428</v>
      </c>
      <c r="B257" t="s">
        <v>429</v>
      </c>
      <c r="C257" t="s">
        <v>5</v>
      </c>
    </row>
    <row r="258" spans="1:3">
      <c r="A258" t="s">
        <v>430</v>
      </c>
      <c r="B258" t="s">
        <v>431</v>
      </c>
      <c r="C258" t="s">
        <v>5</v>
      </c>
    </row>
    <row r="259" spans="1:3">
      <c r="A259" t="s">
        <v>432</v>
      </c>
      <c r="B259" t="s">
        <v>433</v>
      </c>
      <c r="C259" t="s">
        <v>5</v>
      </c>
    </row>
    <row r="260" spans="1:3">
      <c r="A260" t="s">
        <v>434</v>
      </c>
      <c r="B260" t="s">
        <v>435</v>
      </c>
      <c r="C260" t="s">
        <v>5</v>
      </c>
    </row>
    <row r="261" spans="1:3">
      <c r="A261" t="s">
        <v>436</v>
      </c>
      <c r="B261" t="s">
        <v>437</v>
      </c>
      <c r="C261" t="s">
        <v>5</v>
      </c>
    </row>
    <row r="262" spans="1:3">
      <c r="A262" t="s">
        <v>438</v>
      </c>
      <c r="B262" t="s">
        <v>439</v>
      </c>
      <c r="C262" t="s">
        <v>5</v>
      </c>
    </row>
    <row r="263" spans="1:3">
      <c r="A263" t="s">
        <v>440</v>
      </c>
      <c r="B263" t="s">
        <v>441</v>
      </c>
      <c r="C263" t="s">
        <v>5</v>
      </c>
    </row>
    <row r="264" spans="1:3">
      <c r="A264" t="s">
        <v>442</v>
      </c>
      <c r="B264" t="s">
        <v>443</v>
      </c>
      <c r="C264" t="s">
        <v>5</v>
      </c>
    </row>
    <row r="265" spans="1:3">
      <c r="A265" t="s">
        <v>444</v>
      </c>
      <c r="B265" t="s">
        <v>445</v>
      </c>
      <c r="C265" t="s">
        <v>5</v>
      </c>
    </row>
    <row r="266" spans="1:3">
      <c r="A266" t="s">
        <v>446</v>
      </c>
      <c r="B266" t="s">
        <v>447</v>
      </c>
      <c r="C266" t="s">
        <v>5</v>
      </c>
    </row>
    <row r="267" spans="1:3">
      <c r="A267" t="s">
        <v>448</v>
      </c>
      <c r="B267" t="s">
        <v>449</v>
      </c>
      <c r="C267" t="s">
        <v>5</v>
      </c>
    </row>
    <row r="268" spans="1:3">
      <c r="A268" t="s">
        <v>450</v>
      </c>
      <c r="B268" t="s">
        <v>451</v>
      </c>
      <c r="C268" t="s">
        <v>5</v>
      </c>
    </row>
    <row r="269" spans="1:3">
      <c r="A269" t="s">
        <v>452</v>
      </c>
      <c r="B269" t="s">
        <v>453</v>
      </c>
      <c r="C269" t="s">
        <v>5</v>
      </c>
    </row>
    <row r="270" spans="1:3">
      <c r="A270" t="s">
        <v>454</v>
      </c>
      <c r="B270" t="s">
        <v>455</v>
      </c>
      <c r="C270" t="s">
        <v>5</v>
      </c>
    </row>
    <row r="271" spans="1:3">
      <c r="A271" t="s">
        <v>456</v>
      </c>
      <c r="B271" t="s">
        <v>457</v>
      </c>
      <c r="C271" t="s">
        <v>5</v>
      </c>
    </row>
    <row r="272" spans="1:3">
      <c r="A272" t="s">
        <v>458</v>
      </c>
      <c r="B272" t="s">
        <v>459</v>
      </c>
      <c r="C272" t="s">
        <v>5</v>
      </c>
    </row>
    <row r="273" spans="1:3">
      <c r="A273" t="s">
        <v>460</v>
      </c>
      <c r="B273" t="s">
        <v>461</v>
      </c>
      <c r="C273" t="s">
        <v>5</v>
      </c>
    </row>
    <row r="274" spans="1:3">
      <c r="A274" t="s">
        <v>462</v>
      </c>
      <c r="B274" t="s">
        <v>463</v>
      </c>
      <c r="C274" t="s">
        <v>5</v>
      </c>
    </row>
    <row r="275" spans="1:3">
      <c r="A275" t="s">
        <v>464</v>
      </c>
      <c r="B275" t="s">
        <v>465</v>
      </c>
      <c r="C275" t="s">
        <v>5</v>
      </c>
    </row>
    <row r="276" spans="1:3">
      <c r="A276" t="s">
        <v>466</v>
      </c>
      <c r="B276" t="s">
        <v>467</v>
      </c>
      <c r="C276" t="s">
        <v>5</v>
      </c>
    </row>
    <row r="277" spans="1:3">
      <c r="A277" t="s">
        <v>468</v>
      </c>
      <c r="B277" t="s">
        <v>469</v>
      </c>
      <c r="C277" t="s">
        <v>5</v>
      </c>
    </row>
    <row r="278" spans="1:3">
      <c r="A278" t="s">
        <v>470</v>
      </c>
      <c r="B278" t="s">
        <v>471</v>
      </c>
      <c r="C278" t="s">
        <v>5</v>
      </c>
    </row>
    <row r="279" spans="1:3">
      <c r="A279" t="s">
        <v>472</v>
      </c>
      <c r="B279" t="s">
        <v>473</v>
      </c>
      <c r="C279" t="s">
        <v>5</v>
      </c>
    </row>
    <row r="280" spans="1:3">
      <c r="A280" t="s">
        <v>474</v>
      </c>
      <c r="B280" t="s">
        <v>475</v>
      </c>
      <c r="C280" t="s">
        <v>5</v>
      </c>
    </row>
    <row r="281" spans="1:3">
      <c r="A281" t="s">
        <v>476</v>
      </c>
      <c r="B281" t="s">
        <v>477</v>
      </c>
      <c r="C281" t="s">
        <v>5</v>
      </c>
    </row>
    <row r="282" spans="1:3">
      <c r="A282" t="s">
        <v>478</v>
      </c>
      <c r="B282" t="s">
        <v>479</v>
      </c>
      <c r="C282" t="s">
        <v>5</v>
      </c>
    </row>
    <row r="283" spans="1:3">
      <c r="A283" t="s">
        <v>480</v>
      </c>
      <c r="B283" t="s">
        <v>481</v>
      </c>
      <c r="C283" t="s">
        <v>5</v>
      </c>
    </row>
    <row r="284" spans="1:3">
      <c r="A284" t="s">
        <v>482</v>
      </c>
      <c r="B284" t="s">
        <v>483</v>
      </c>
      <c r="C284" t="s">
        <v>5</v>
      </c>
    </row>
    <row r="285" spans="1:3">
      <c r="A285" t="s">
        <v>484</v>
      </c>
      <c r="B285" t="s">
        <v>485</v>
      </c>
      <c r="C285" t="s">
        <v>5</v>
      </c>
    </row>
    <row r="286" spans="1:3">
      <c r="A286" t="s">
        <v>486</v>
      </c>
      <c r="B286" t="s">
        <v>487</v>
      </c>
      <c r="C286" t="s">
        <v>5</v>
      </c>
    </row>
    <row r="287" spans="1:3">
      <c r="A287" t="s">
        <v>1490</v>
      </c>
      <c r="B287" t="s">
        <v>1491</v>
      </c>
      <c r="C287" t="s">
        <v>5</v>
      </c>
    </row>
    <row r="288" spans="1:3">
      <c r="A288" t="s">
        <v>1492</v>
      </c>
      <c r="B288" t="s">
        <v>1493</v>
      </c>
      <c r="C288" t="s">
        <v>5</v>
      </c>
    </row>
    <row r="289" spans="1:3">
      <c r="A289" t="s">
        <v>1900</v>
      </c>
      <c r="B289" t="s">
        <v>1493</v>
      </c>
      <c r="C289" t="s">
        <v>5</v>
      </c>
    </row>
    <row r="290" spans="1:3">
      <c r="A290" t="s">
        <v>1494</v>
      </c>
      <c r="B290" t="s">
        <v>1495</v>
      </c>
      <c r="C290" t="s">
        <v>5</v>
      </c>
    </row>
    <row r="291" spans="1:3">
      <c r="A291" t="s">
        <v>488</v>
      </c>
      <c r="B291" t="s">
        <v>489</v>
      </c>
      <c r="C291" t="s">
        <v>5</v>
      </c>
    </row>
    <row r="292" spans="1:3">
      <c r="A292" t="s">
        <v>490</v>
      </c>
      <c r="B292" t="s">
        <v>491</v>
      </c>
      <c r="C292" t="s">
        <v>5</v>
      </c>
    </row>
    <row r="293" spans="1:3">
      <c r="A293" t="s">
        <v>492</v>
      </c>
      <c r="B293" t="s">
        <v>493</v>
      </c>
      <c r="C293" t="s">
        <v>5</v>
      </c>
    </row>
    <row r="294" spans="1:3">
      <c r="A294" t="s">
        <v>494</v>
      </c>
      <c r="B294" t="s">
        <v>495</v>
      </c>
      <c r="C294" t="s">
        <v>5</v>
      </c>
    </row>
    <row r="295" spans="1:3">
      <c r="A295" t="s">
        <v>496</v>
      </c>
      <c r="B295" t="s">
        <v>497</v>
      </c>
      <c r="C295" t="s">
        <v>5</v>
      </c>
    </row>
    <row r="296" spans="1:3">
      <c r="A296" t="s">
        <v>498</v>
      </c>
      <c r="B296" t="s">
        <v>499</v>
      </c>
      <c r="C296" t="s">
        <v>5</v>
      </c>
    </row>
    <row r="297" spans="1:3">
      <c r="A297" t="s">
        <v>500</v>
      </c>
      <c r="B297" t="s">
        <v>501</v>
      </c>
      <c r="C297" t="s">
        <v>5</v>
      </c>
    </row>
    <row r="298" spans="1:3">
      <c r="A298" t="s">
        <v>502</v>
      </c>
      <c r="B298" t="s">
        <v>503</v>
      </c>
      <c r="C298" t="s">
        <v>5</v>
      </c>
    </row>
    <row r="299" spans="1:3">
      <c r="A299" t="s">
        <v>504</v>
      </c>
      <c r="B299" t="s">
        <v>505</v>
      </c>
      <c r="C299" t="s">
        <v>5</v>
      </c>
    </row>
    <row r="300" spans="1:3">
      <c r="A300" t="s">
        <v>506</v>
      </c>
      <c r="B300" t="s">
        <v>507</v>
      </c>
      <c r="C300" t="s">
        <v>5</v>
      </c>
    </row>
    <row r="301" spans="1:3">
      <c r="A301" t="s">
        <v>508</v>
      </c>
      <c r="B301" t="s">
        <v>509</v>
      </c>
      <c r="C301" t="s">
        <v>5</v>
      </c>
    </row>
    <row r="302" spans="1:3">
      <c r="A302" t="s">
        <v>510</v>
      </c>
      <c r="B302" t="s">
        <v>511</v>
      </c>
      <c r="C302" t="s">
        <v>5</v>
      </c>
    </row>
    <row r="303" spans="1:3">
      <c r="A303" t="s">
        <v>512</v>
      </c>
      <c r="B303" t="s">
        <v>513</v>
      </c>
      <c r="C303" t="s">
        <v>5</v>
      </c>
    </row>
    <row r="304" spans="1:3">
      <c r="A304" t="s">
        <v>514</v>
      </c>
      <c r="B304" t="s">
        <v>515</v>
      </c>
      <c r="C304" t="s">
        <v>5</v>
      </c>
    </row>
    <row r="305" spans="1:3">
      <c r="A305" t="s">
        <v>516</v>
      </c>
      <c r="B305" t="s">
        <v>517</v>
      </c>
      <c r="C305" t="s">
        <v>5</v>
      </c>
    </row>
    <row r="306" spans="1:3">
      <c r="A306" t="s">
        <v>518</v>
      </c>
      <c r="B306" t="s">
        <v>519</v>
      </c>
      <c r="C306" t="s">
        <v>5</v>
      </c>
    </row>
    <row r="307" spans="1:3">
      <c r="A307" t="s">
        <v>520</v>
      </c>
      <c r="B307" t="s">
        <v>521</v>
      </c>
      <c r="C307" t="s">
        <v>5</v>
      </c>
    </row>
    <row r="308" spans="1:3">
      <c r="A308" t="s">
        <v>522</v>
      </c>
      <c r="B308" t="s">
        <v>523</v>
      </c>
      <c r="C308" t="s">
        <v>5</v>
      </c>
    </row>
    <row r="309" spans="1:3">
      <c r="A309" t="s">
        <v>524</v>
      </c>
      <c r="B309" t="s">
        <v>525</v>
      </c>
      <c r="C309" t="s">
        <v>5</v>
      </c>
    </row>
    <row r="310" spans="1:3">
      <c r="A310" t="s">
        <v>526</v>
      </c>
      <c r="B310" t="s">
        <v>527</v>
      </c>
      <c r="C310" t="s">
        <v>5</v>
      </c>
    </row>
    <row r="311" spans="1:3">
      <c r="A311" t="s">
        <v>528</v>
      </c>
      <c r="B311" t="s">
        <v>529</v>
      </c>
      <c r="C311" t="s">
        <v>5</v>
      </c>
    </row>
    <row r="312" spans="1:3">
      <c r="A312" t="s">
        <v>530</v>
      </c>
      <c r="B312" t="s">
        <v>531</v>
      </c>
      <c r="C312" t="s">
        <v>5</v>
      </c>
    </row>
    <row r="313" spans="1:3">
      <c r="A313" t="s">
        <v>532</v>
      </c>
      <c r="B313" t="s">
        <v>533</v>
      </c>
      <c r="C313" t="s">
        <v>5</v>
      </c>
    </row>
    <row r="314" spans="1:3">
      <c r="A314" t="s">
        <v>534</v>
      </c>
      <c r="B314" t="s">
        <v>535</v>
      </c>
      <c r="C314" t="s">
        <v>5</v>
      </c>
    </row>
    <row r="315" spans="1:3">
      <c r="A315" t="s">
        <v>536</v>
      </c>
      <c r="B315" t="s">
        <v>537</v>
      </c>
      <c r="C315" t="s">
        <v>5</v>
      </c>
    </row>
    <row r="316" spans="1:3">
      <c r="A316" t="s">
        <v>538</v>
      </c>
      <c r="B316" t="s">
        <v>539</v>
      </c>
      <c r="C316" t="s">
        <v>5</v>
      </c>
    </row>
    <row r="317" spans="1:3">
      <c r="A317" t="s">
        <v>540</v>
      </c>
      <c r="B317" t="s">
        <v>541</v>
      </c>
      <c r="C317" t="s">
        <v>5</v>
      </c>
    </row>
    <row r="318" spans="1:3">
      <c r="A318" t="s">
        <v>542</v>
      </c>
      <c r="B318" t="s">
        <v>543</v>
      </c>
      <c r="C318" t="s">
        <v>5</v>
      </c>
    </row>
    <row r="319" spans="1:3">
      <c r="A319" t="s">
        <v>544</v>
      </c>
      <c r="B319" t="s">
        <v>545</v>
      </c>
      <c r="C319" t="s">
        <v>5</v>
      </c>
    </row>
    <row r="320" spans="1:3">
      <c r="A320" t="s">
        <v>546</v>
      </c>
      <c r="B320" t="s">
        <v>547</v>
      </c>
      <c r="C320" t="s">
        <v>5</v>
      </c>
    </row>
    <row r="321" spans="1:3">
      <c r="A321" t="s">
        <v>548</v>
      </c>
      <c r="B321" t="s">
        <v>549</v>
      </c>
      <c r="C321" t="s">
        <v>5</v>
      </c>
    </row>
    <row r="322" spans="1:3">
      <c r="A322" t="s">
        <v>550</v>
      </c>
      <c r="B322" t="s">
        <v>551</v>
      </c>
      <c r="C322" t="s">
        <v>5</v>
      </c>
    </row>
    <row r="323" spans="1:3">
      <c r="A323" t="s">
        <v>552</v>
      </c>
      <c r="B323" t="s">
        <v>553</v>
      </c>
      <c r="C323" t="s">
        <v>5</v>
      </c>
    </row>
    <row r="324" spans="1:3">
      <c r="A324" t="s">
        <v>554</v>
      </c>
      <c r="B324" t="s">
        <v>555</v>
      </c>
      <c r="C324" t="s">
        <v>5</v>
      </c>
    </row>
    <row r="325" spans="1:3">
      <c r="A325" t="s">
        <v>556</v>
      </c>
      <c r="B325" t="s">
        <v>557</v>
      </c>
      <c r="C325" t="s">
        <v>5</v>
      </c>
    </row>
    <row r="326" spans="1:3">
      <c r="A326" t="s">
        <v>558</v>
      </c>
      <c r="B326" t="s">
        <v>559</v>
      </c>
      <c r="C326" t="s">
        <v>5</v>
      </c>
    </row>
    <row r="327" spans="1:3">
      <c r="A327" t="s">
        <v>560</v>
      </c>
      <c r="B327" t="s">
        <v>561</v>
      </c>
      <c r="C327" t="s">
        <v>5</v>
      </c>
    </row>
    <row r="328" spans="1:3">
      <c r="A328" t="s">
        <v>1942</v>
      </c>
      <c r="B328" t="s">
        <v>1936</v>
      </c>
      <c r="C328" t="s">
        <v>5</v>
      </c>
    </row>
    <row r="329" spans="1:3">
      <c r="A329" t="s">
        <v>1943</v>
      </c>
      <c r="B329" t="s">
        <v>1937</v>
      </c>
      <c r="C329" t="s">
        <v>5</v>
      </c>
    </row>
    <row r="330" spans="1:3">
      <c r="A330" t="s">
        <v>1944</v>
      </c>
      <c r="B330" t="s">
        <v>1938</v>
      </c>
      <c r="C330" t="s">
        <v>5</v>
      </c>
    </row>
    <row r="331" spans="1:3">
      <c r="A331" t="s">
        <v>1945</v>
      </c>
      <c r="B331" t="s">
        <v>1939</v>
      </c>
      <c r="C331" t="s">
        <v>5</v>
      </c>
    </row>
    <row r="332" spans="1:3">
      <c r="A332" t="s">
        <v>1946</v>
      </c>
      <c r="B332" t="s">
        <v>1940</v>
      </c>
      <c r="C332" t="s">
        <v>5</v>
      </c>
    </row>
    <row r="333" spans="1:3">
      <c r="A333" t="s">
        <v>1947</v>
      </c>
      <c r="B333" t="s">
        <v>1941</v>
      </c>
      <c r="C333" t="s">
        <v>5</v>
      </c>
    </row>
    <row r="334" spans="1:3">
      <c r="A334" t="s">
        <v>562</v>
      </c>
      <c r="B334" t="s">
        <v>563</v>
      </c>
      <c r="C334" t="s">
        <v>5</v>
      </c>
    </row>
    <row r="335" spans="1:3">
      <c r="A335" t="s">
        <v>564</v>
      </c>
      <c r="B335" t="s">
        <v>565</v>
      </c>
      <c r="C335" t="s">
        <v>5</v>
      </c>
    </row>
    <row r="336" spans="1:3">
      <c r="A336" t="s">
        <v>566</v>
      </c>
      <c r="B336" t="s">
        <v>567</v>
      </c>
      <c r="C336" t="s">
        <v>5</v>
      </c>
    </row>
    <row r="337" spans="1:3">
      <c r="A337" t="s">
        <v>568</v>
      </c>
      <c r="B337" t="s">
        <v>569</v>
      </c>
      <c r="C337" t="s">
        <v>5</v>
      </c>
    </row>
    <row r="338" spans="1:3">
      <c r="A338" t="s">
        <v>570</v>
      </c>
      <c r="B338" t="s">
        <v>571</v>
      </c>
      <c r="C338" t="s">
        <v>5</v>
      </c>
    </row>
    <row r="339" spans="1:3">
      <c r="A339" t="s">
        <v>572</v>
      </c>
      <c r="B339" t="s">
        <v>573</v>
      </c>
      <c r="C339" t="s">
        <v>5</v>
      </c>
    </row>
    <row r="340" spans="1:3">
      <c r="A340" t="s">
        <v>574</v>
      </c>
      <c r="B340" t="s">
        <v>575</v>
      </c>
      <c r="C340" t="s">
        <v>576</v>
      </c>
    </row>
    <row r="341" spans="1:3">
      <c r="A341" t="s">
        <v>577</v>
      </c>
      <c r="B341" t="s">
        <v>578</v>
      </c>
      <c r="C341" t="s">
        <v>5</v>
      </c>
    </row>
    <row r="342" spans="1:3">
      <c r="A342" t="s">
        <v>579</v>
      </c>
      <c r="B342" t="s">
        <v>580</v>
      </c>
      <c r="C342" t="s">
        <v>5</v>
      </c>
    </row>
    <row r="343" spans="1:3">
      <c r="A343" t="s">
        <v>581</v>
      </c>
      <c r="B343" t="s">
        <v>582</v>
      </c>
      <c r="C343" t="s">
        <v>5</v>
      </c>
    </row>
    <row r="344" spans="1:3">
      <c r="A344" t="s">
        <v>583</v>
      </c>
      <c r="B344" t="s">
        <v>584</v>
      </c>
      <c r="C344" t="s">
        <v>5</v>
      </c>
    </row>
    <row r="345" spans="1:3">
      <c r="A345" t="s">
        <v>585</v>
      </c>
      <c r="B345" t="s">
        <v>586</v>
      </c>
      <c r="C345" t="s">
        <v>5</v>
      </c>
    </row>
    <row r="346" spans="1:3">
      <c r="A346" t="s">
        <v>587</v>
      </c>
      <c r="B346" t="s">
        <v>588</v>
      </c>
      <c r="C346" t="s">
        <v>5</v>
      </c>
    </row>
    <row r="347" spans="1:3">
      <c r="A347" t="s">
        <v>589</v>
      </c>
      <c r="B347" t="s">
        <v>590</v>
      </c>
      <c r="C347" t="s">
        <v>5</v>
      </c>
    </row>
    <row r="348" spans="1:3">
      <c r="A348" t="s">
        <v>591</v>
      </c>
      <c r="B348" t="s">
        <v>592</v>
      </c>
      <c r="C348" t="s">
        <v>5</v>
      </c>
    </row>
    <row r="349" spans="1:3">
      <c r="A349" t="s">
        <v>593</v>
      </c>
      <c r="B349" t="s">
        <v>594</v>
      </c>
      <c r="C349" t="s">
        <v>5</v>
      </c>
    </row>
    <row r="350" spans="1:3">
      <c r="A350" t="s">
        <v>595</v>
      </c>
      <c r="B350" t="s">
        <v>596</v>
      </c>
      <c r="C350" t="s">
        <v>5</v>
      </c>
    </row>
    <row r="351" spans="1:3">
      <c r="A351" t="s">
        <v>597</v>
      </c>
      <c r="B351" t="s">
        <v>598</v>
      </c>
      <c r="C351" t="s">
        <v>5</v>
      </c>
    </row>
    <row r="352" spans="1:3">
      <c r="A352" t="s">
        <v>600</v>
      </c>
      <c r="B352" t="s">
        <v>601</v>
      </c>
      <c r="C352" t="s">
        <v>602</v>
      </c>
    </row>
    <row r="353" spans="1:6">
      <c r="A353" t="s">
        <v>603</v>
      </c>
      <c r="B353" t="s">
        <v>604</v>
      </c>
      <c r="C353" t="s">
        <v>599</v>
      </c>
    </row>
    <row r="354" spans="1:6">
      <c r="A354" t="s">
        <v>2013</v>
      </c>
      <c r="B354" t="s">
        <v>2012</v>
      </c>
      <c r="C354" t="s">
        <v>599</v>
      </c>
    </row>
    <row r="355" spans="1:6">
      <c r="A355" t="s">
        <v>2015</v>
      </c>
      <c r="B355" t="s">
        <v>2014</v>
      </c>
      <c r="C355" t="s">
        <v>599</v>
      </c>
    </row>
    <row r="356" spans="1:6">
      <c r="A356" t="s">
        <v>1903</v>
      </c>
      <c r="B356" t="s">
        <v>1904</v>
      </c>
      <c r="C356" t="s">
        <v>599</v>
      </c>
    </row>
    <row r="357" spans="1:6">
      <c r="A357" t="s">
        <v>605</v>
      </c>
      <c r="B357" t="s">
        <v>606</v>
      </c>
      <c r="C357" t="s">
        <v>599</v>
      </c>
    </row>
    <row r="358" spans="1:6">
      <c r="A358" t="s">
        <v>2018</v>
      </c>
      <c r="B358" t="s">
        <v>2016</v>
      </c>
      <c r="C358" t="s">
        <v>599</v>
      </c>
      <c r="F358" s="321"/>
    </row>
    <row r="359" spans="1:6">
      <c r="A359" t="s">
        <v>2019</v>
      </c>
      <c r="B359" t="s">
        <v>2017</v>
      </c>
      <c r="C359" t="s">
        <v>599</v>
      </c>
    </row>
    <row r="360" spans="1:6">
      <c r="A360" t="s">
        <v>1905</v>
      </c>
      <c r="B360" t="s">
        <v>1906</v>
      </c>
      <c r="C360" t="s">
        <v>599</v>
      </c>
    </row>
    <row r="361" spans="1:6">
      <c r="A361" t="s">
        <v>607</v>
      </c>
      <c r="B361" t="s">
        <v>608</v>
      </c>
      <c r="C361" t="s">
        <v>609</v>
      </c>
    </row>
    <row r="362" spans="1:6">
      <c r="A362" t="s">
        <v>610</v>
      </c>
      <c r="B362" t="s">
        <v>611</v>
      </c>
      <c r="C362" t="s">
        <v>612</v>
      </c>
    </row>
    <row r="363" spans="1:6">
      <c r="A363" t="s">
        <v>613</v>
      </c>
      <c r="B363" t="s">
        <v>614</v>
      </c>
      <c r="C363" t="s">
        <v>599</v>
      </c>
    </row>
    <row r="364" spans="1:6">
      <c r="A364" t="s">
        <v>615</v>
      </c>
      <c r="B364" t="s">
        <v>616</v>
      </c>
      <c r="C364" t="s">
        <v>5</v>
      </c>
    </row>
    <row r="365" spans="1:6">
      <c r="A365" t="s">
        <v>617</v>
      </c>
      <c r="B365" t="s">
        <v>618</v>
      </c>
      <c r="C365" t="s">
        <v>576</v>
      </c>
    </row>
    <row r="366" spans="1:6">
      <c r="A366" t="s">
        <v>619</v>
      </c>
      <c r="B366" t="s">
        <v>620</v>
      </c>
      <c r="C366" t="s">
        <v>576</v>
      </c>
    </row>
    <row r="367" spans="1:6">
      <c r="A367" t="s">
        <v>621</v>
      </c>
      <c r="B367" t="s">
        <v>622</v>
      </c>
      <c r="C367" t="s">
        <v>576</v>
      </c>
    </row>
    <row r="368" spans="1:6">
      <c r="A368" t="s">
        <v>623</v>
      </c>
      <c r="B368" t="s">
        <v>624</v>
      </c>
      <c r="C368" t="s">
        <v>5</v>
      </c>
    </row>
    <row r="369" spans="1:3">
      <c r="A369" t="s">
        <v>625</v>
      </c>
      <c r="B369" t="s">
        <v>626</v>
      </c>
      <c r="C369" t="s">
        <v>5</v>
      </c>
    </row>
    <row r="370" spans="1:3">
      <c r="A370" t="s">
        <v>627</v>
      </c>
      <c r="B370" t="s">
        <v>628</v>
      </c>
      <c r="C370" t="s">
        <v>576</v>
      </c>
    </row>
    <row r="371" spans="1:3">
      <c r="A371" t="s">
        <v>629</v>
      </c>
      <c r="B371" t="s">
        <v>630</v>
      </c>
      <c r="C371" t="s">
        <v>576</v>
      </c>
    </row>
    <row r="372" spans="1:3">
      <c r="A372" t="s">
        <v>631</v>
      </c>
      <c r="B372" t="s">
        <v>632</v>
      </c>
      <c r="C372" t="s">
        <v>576</v>
      </c>
    </row>
    <row r="373" spans="1:3">
      <c r="A373" t="s">
        <v>633</v>
      </c>
      <c r="B373" t="s">
        <v>634</v>
      </c>
      <c r="C373" t="s">
        <v>576</v>
      </c>
    </row>
    <row r="374" spans="1:3">
      <c r="A374" t="s">
        <v>635</v>
      </c>
      <c r="B374" t="s">
        <v>636</v>
      </c>
      <c r="C374" t="s">
        <v>5</v>
      </c>
    </row>
    <row r="375" spans="1:3">
      <c r="A375" t="s">
        <v>637</v>
      </c>
      <c r="B375" t="s">
        <v>638</v>
      </c>
      <c r="C375" t="s">
        <v>5</v>
      </c>
    </row>
    <row r="376" spans="1:3">
      <c r="A376" t="s">
        <v>639</v>
      </c>
      <c r="B376" t="s">
        <v>640</v>
      </c>
      <c r="C376" t="s">
        <v>5</v>
      </c>
    </row>
    <row r="377" spans="1:3">
      <c r="A377" t="s">
        <v>641</v>
      </c>
      <c r="B377" t="s">
        <v>642</v>
      </c>
      <c r="C377" t="s">
        <v>5</v>
      </c>
    </row>
    <row r="378" spans="1:3">
      <c r="A378" t="s">
        <v>643</v>
      </c>
      <c r="B378" t="s">
        <v>644</v>
      </c>
      <c r="C378" t="s">
        <v>5</v>
      </c>
    </row>
    <row r="379" spans="1:3">
      <c r="A379" t="s">
        <v>645</v>
      </c>
      <c r="B379" t="s">
        <v>646</v>
      </c>
      <c r="C379" t="s">
        <v>5</v>
      </c>
    </row>
    <row r="380" spans="1:3">
      <c r="A380" t="s">
        <v>589</v>
      </c>
      <c r="B380" t="s">
        <v>647</v>
      </c>
      <c r="C380" t="s">
        <v>5</v>
      </c>
    </row>
    <row r="381" spans="1:3">
      <c r="A381" t="s">
        <v>648</v>
      </c>
      <c r="B381" t="s">
        <v>649</v>
      </c>
      <c r="C381" t="s">
        <v>5</v>
      </c>
    </row>
    <row r="382" spans="1:3">
      <c r="A382" t="s">
        <v>650</v>
      </c>
      <c r="B382" t="s">
        <v>651</v>
      </c>
      <c r="C382" t="s">
        <v>576</v>
      </c>
    </row>
    <row r="383" spans="1:3">
      <c r="A383" t="s">
        <v>652</v>
      </c>
      <c r="B383" t="s">
        <v>653</v>
      </c>
      <c r="C383" t="s">
        <v>5</v>
      </c>
    </row>
    <row r="384" spans="1:3">
      <c r="A384" t="s">
        <v>654</v>
      </c>
      <c r="B384" t="s">
        <v>655</v>
      </c>
      <c r="C384" t="s">
        <v>5</v>
      </c>
    </row>
    <row r="385" spans="1:3">
      <c r="A385" t="s">
        <v>656</v>
      </c>
      <c r="B385" t="s">
        <v>657</v>
      </c>
      <c r="C385" t="s">
        <v>5</v>
      </c>
    </row>
    <row r="386" spans="1:3">
      <c r="A386" t="s">
        <v>658</v>
      </c>
      <c r="B386" t="s">
        <v>659</v>
      </c>
      <c r="C386" t="s">
        <v>5</v>
      </c>
    </row>
    <row r="387" spans="1:3">
      <c r="A387" t="s">
        <v>660</v>
      </c>
      <c r="B387" t="s">
        <v>661</v>
      </c>
      <c r="C387" t="s">
        <v>5</v>
      </c>
    </row>
    <row r="388" spans="1:3">
      <c r="A388" t="s">
        <v>662</v>
      </c>
      <c r="B388" t="s">
        <v>663</v>
      </c>
      <c r="C388" t="s">
        <v>599</v>
      </c>
    </row>
    <row r="389" spans="1:3">
      <c r="A389" t="s">
        <v>664</v>
      </c>
      <c r="B389" t="s">
        <v>665</v>
      </c>
      <c r="C389" t="s">
        <v>5</v>
      </c>
    </row>
    <row r="390" spans="1:3">
      <c r="A390" t="s">
        <v>666</v>
      </c>
      <c r="B390" t="s">
        <v>667</v>
      </c>
      <c r="C390" t="s">
        <v>5</v>
      </c>
    </row>
    <row r="391" spans="1:3">
      <c r="A391" t="s">
        <v>668</v>
      </c>
      <c r="B391" t="s">
        <v>669</v>
      </c>
      <c r="C391" t="s">
        <v>5</v>
      </c>
    </row>
    <row r="392" spans="1:3">
      <c r="A392" t="s">
        <v>670</v>
      </c>
      <c r="B392" t="s">
        <v>671</v>
      </c>
      <c r="C392" t="s">
        <v>602</v>
      </c>
    </row>
    <row r="393" spans="1:3">
      <c r="A393" t="s">
        <v>672</v>
      </c>
      <c r="B393" t="s">
        <v>673</v>
      </c>
      <c r="C393" t="s">
        <v>5</v>
      </c>
    </row>
    <row r="394" spans="1:3">
      <c r="A394" t="s">
        <v>674</v>
      </c>
      <c r="B394" t="s">
        <v>675</v>
      </c>
      <c r="C394" t="s">
        <v>5</v>
      </c>
    </row>
    <row r="395" spans="1:3">
      <c r="A395" t="s">
        <v>676</v>
      </c>
      <c r="B395" t="s">
        <v>677</v>
      </c>
      <c r="C395" t="s">
        <v>5</v>
      </c>
    </row>
    <row r="396" spans="1:3">
      <c r="A396" t="s">
        <v>678</v>
      </c>
      <c r="B396" t="s">
        <v>679</v>
      </c>
      <c r="C396" t="s">
        <v>5</v>
      </c>
    </row>
    <row r="397" spans="1:3">
      <c r="A397" t="s">
        <v>680</v>
      </c>
      <c r="B397" t="s">
        <v>681</v>
      </c>
      <c r="C397" t="s">
        <v>5</v>
      </c>
    </row>
    <row r="398" spans="1:3">
      <c r="A398" t="s">
        <v>682</v>
      </c>
      <c r="B398" t="s">
        <v>683</v>
      </c>
      <c r="C398" t="s">
        <v>5</v>
      </c>
    </row>
    <row r="399" spans="1:3">
      <c r="A399" t="s">
        <v>684</v>
      </c>
      <c r="B399" t="s">
        <v>685</v>
      </c>
      <c r="C399" t="s">
        <v>5</v>
      </c>
    </row>
    <row r="400" spans="1:3">
      <c r="A400" t="s">
        <v>686</v>
      </c>
      <c r="B400" t="s">
        <v>687</v>
      </c>
      <c r="C400" t="s">
        <v>599</v>
      </c>
    </row>
    <row r="401" spans="1:3">
      <c r="A401" t="s">
        <v>688</v>
      </c>
      <c r="B401" t="s">
        <v>689</v>
      </c>
      <c r="C401" t="s">
        <v>5</v>
      </c>
    </row>
    <row r="402" spans="1:3">
      <c r="A402" t="s">
        <v>690</v>
      </c>
      <c r="B402" t="s">
        <v>691</v>
      </c>
      <c r="C402" t="s">
        <v>5</v>
      </c>
    </row>
    <row r="403" spans="1:3">
      <c r="A403" t="s">
        <v>692</v>
      </c>
      <c r="B403" t="s">
        <v>693</v>
      </c>
      <c r="C403" t="s">
        <v>5</v>
      </c>
    </row>
    <row r="404" spans="1:3">
      <c r="A404" t="s">
        <v>694</v>
      </c>
      <c r="B404" t="s">
        <v>695</v>
      </c>
      <c r="C404" t="s">
        <v>5</v>
      </c>
    </row>
    <row r="405" spans="1:3">
      <c r="A405" t="s">
        <v>696</v>
      </c>
      <c r="B405" t="s">
        <v>697</v>
      </c>
      <c r="C405" t="s">
        <v>5</v>
      </c>
    </row>
    <row r="406" spans="1:3">
      <c r="A406" t="s">
        <v>698</v>
      </c>
      <c r="B406" t="s">
        <v>699</v>
      </c>
      <c r="C406" t="s">
        <v>5</v>
      </c>
    </row>
    <row r="407" spans="1:3">
      <c r="A407" t="s">
        <v>700</v>
      </c>
      <c r="B407" t="s">
        <v>701</v>
      </c>
      <c r="C407" t="s">
        <v>5</v>
      </c>
    </row>
    <row r="408" spans="1:3">
      <c r="A408" t="s">
        <v>702</v>
      </c>
      <c r="B408" t="s">
        <v>703</v>
      </c>
      <c r="C408" t="s">
        <v>576</v>
      </c>
    </row>
    <row r="409" spans="1:3">
      <c r="A409" t="s">
        <v>704</v>
      </c>
      <c r="B409" t="s">
        <v>705</v>
      </c>
      <c r="C409" t="s">
        <v>5</v>
      </c>
    </row>
    <row r="410" spans="1:3">
      <c r="A410" t="s">
        <v>706</v>
      </c>
      <c r="B410" t="s">
        <v>707</v>
      </c>
      <c r="C410" t="s">
        <v>5</v>
      </c>
    </row>
    <row r="411" spans="1:3">
      <c r="A411" t="s">
        <v>708</v>
      </c>
      <c r="B411" t="s">
        <v>709</v>
      </c>
      <c r="C411" t="s">
        <v>5</v>
      </c>
    </row>
    <row r="412" spans="1:3">
      <c r="A412" t="s">
        <v>629</v>
      </c>
      <c r="B412" t="s">
        <v>710</v>
      </c>
      <c r="C412" t="s">
        <v>5</v>
      </c>
    </row>
    <row r="413" spans="1:3">
      <c r="A413" t="s">
        <v>711</v>
      </c>
      <c r="B413" t="s">
        <v>712</v>
      </c>
      <c r="C413" t="s">
        <v>5</v>
      </c>
    </row>
    <row r="414" spans="1:3">
      <c r="A414" t="s">
        <v>713</v>
      </c>
      <c r="B414" t="s">
        <v>714</v>
      </c>
      <c r="C414" t="s">
        <v>5</v>
      </c>
    </row>
    <row r="415" spans="1:3">
      <c r="A415" t="s">
        <v>715</v>
      </c>
      <c r="B415" t="s">
        <v>716</v>
      </c>
      <c r="C415" t="s">
        <v>5</v>
      </c>
    </row>
    <row r="416" spans="1:3">
      <c r="A416" t="s">
        <v>717</v>
      </c>
      <c r="B416" t="s">
        <v>718</v>
      </c>
      <c r="C416" t="s">
        <v>5</v>
      </c>
    </row>
    <row r="417" spans="1:3">
      <c r="A417" t="s">
        <v>719</v>
      </c>
      <c r="B417" t="s">
        <v>720</v>
      </c>
      <c r="C417" t="s">
        <v>5</v>
      </c>
    </row>
    <row r="418" spans="1:3">
      <c r="A418" t="s">
        <v>721</v>
      </c>
      <c r="B418" t="s">
        <v>722</v>
      </c>
      <c r="C418" t="s">
        <v>5</v>
      </c>
    </row>
    <row r="419" spans="1:3">
      <c r="A419" t="s">
        <v>723</v>
      </c>
      <c r="B419" t="s">
        <v>724</v>
      </c>
      <c r="C419" t="s">
        <v>5</v>
      </c>
    </row>
    <row r="420" spans="1:3">
      <c r="A420" t="s">
        <v>725</v>
      </c>
      <c r="B420" t="s">
        <v>726</v>
      </c>
      <c r="C420" t="s">
        <v>5</v>
      </c>
    </row>
    <row r="421" spans="1:3">
      <c r="A421" t="s">
        <v>727</v>
      </c>
      <c r="B421" t="s">
        <v>728</v>
      </c>
      <c r="C421" t="s">
        <v>5</v>
      </c>
    </row>
    <row r="422" spans="1:3">
      <c r="A422" t="s">
        <v>729</v>
      </c>
      <c r="B422" t="s">
        <v>730</v>
      </c>
      <c r="C422" t="s">
        <v>5</v>
      </c>
    </row>
    <row r="423" spans="1:3">
      <c r="A423" t="s">
        <v>731</v>
      </c>
      <c r="B423" t="s">
        <v>732</v>
      </c>
      <c r="C423" t="s">
        <v>576</v>
      </c>
    </row>
    <row r="424" spans="1:3">
      <c r="A424" t="s">
        <v>733</v>
      </c>
      <c r="B424" t="s">
        <v>734</v>
      </c>
      <c r="C424" t="s">
        <v>5</v>
      </c>
    </row>
    <row r="425" spans="1:3">
      <c r="A425" t="s">
        <v>735</v>
      </c>
      <c r="B425" t="s">
        <v>736</v>
      </c>
      <c r="C425" t="s">
        <v>599</v>
      </c>
    </row>
    <row r="426" spans="1:3">
      <c r="A426" t="s">
        <v>737</v>
      </c>
      <c r="B426" t="s">
        <v>738</v>
      </c>
      <c r="C426" t="s">
        <v>5</v>
      </c>
    </row>
    <row r="427" spans="1:3">
      <c r="A427" t="s">
        <v>739</v>
      </c>
      <c r="B427" t="s">
        <v>740</v>
      </c>
      <c r="C427" t="s">
        <v>5</v>
      </c>
    </row>
    <row r="428" spans="1:3">
      <c r="A428" t="s">
        <v>741</v>
      </c>
      <c r="B428" t="s">
        <v>742</v>
      </c>
      <c r="C428" t="s">
        <v>5</v>
      </c>
    </row>
    <row r="429" spans="1:3">
      <c r="A429" t="s">
        <v>743</v>
      </c>
      <c r="B429" t="s">
        <v>744</v>
      </c>
      <c r="C429" t="s">
        <v>5</v>
      </c>
    </row>
    <row r="430" spans="1:3">
      <c r="A430" t="s">
        <v>745</v>
      </c>
      <c r="B430" t="s">
        <v>746</v>
      </c>
      <c r="C430" t="s">
        <v>5</v>
      </c>
    </row>
    <row r="431" spans="1:3">
      <c r="A431" t="s">
        <v>747</v>
      </c>
      <c r="B431" t="s">
        <v>748</v>
      </c>
      <c r="C431" t="s">
        <v>5</v>
      </c>
    </row>
    <row r="432" spans="1:3">
      <c r="A432" t="s">
        <v>749</v>
      </c>
      <c r="B432" t="s">
        <v>750</v>
      </c>
      <c r="C432" t="s">
        <v>5</v>
      </c>
    </row>
    <row r="433" spans="1:3">
      <c r="A433" t="s">
        <v>751</v>
      </c>
      <c r="B433" t="s">
        <v>752</v>
      </c>
      <c r="C433" t="s">
        <v>612</v>
      </c>
    </row>
    <row r="434" spans="1:3">
      <c r="A434" t="s">
        <v>753</v>
      </c>
      <c r="B434" t="s">
        <v>754</v>
      </c>
      <c r="C434" t="s">
        <v>5</v>
      </c>
    </row>
    <row r="435" spans="1:3">
      <c r="A435" t="s">
        <v>755</v>
      </c>
      <c r="B435" t="s">
        <v>756</v>
      </c>
      <c r="C435" t="s">
        <v>5</v>
      </c>
    </row>
    <row r="436" spans="1:3">
      <c r="A436" t="s">
        <v>757</v>
      </c>
      <c r="B436" t="s">
        <v>758</v>
      </c>
      <c r="C436" t="s">
        <v>5</v>
      </c>
    </row>
    <row r="437" spans="1:3">
      <c r="A437" t="s">
        <v>1496</v>
      </c>
      <c r="B437" t="s">
        <v>1497</v>
      </c>
      <c r="C437" t="s">
        <v>5</v>
      </c>
    </row>
    <row r="438" spans="1:3">
      <c r="A438" t="s">
        <v>759</v>
      </c>
      <c r="B438" t="s">
        <v>760</v>
      </c>
      <c r="C438" t="s">
        <v>5</v>
      </c>
    </row>
    <row r="439" spans="1:3">
      <c r="A439" t="s">
        <v>761</v>
      </c>
      <c r="B439" t="s">
        <v>762</v>
      </c>
      <c r="C439" t="s">
        <v>5</v>
      </c>
    </row>
    <row r="440" spans="1:3">
      <c r="A440" t="s">
        <v>763</v>
      </c>
      <c r="B440" t="s">
        <v>764</v>
      </c>
      <c r="C440" t="s">
        <v>5</v>
      </c>
    </row>
    <row r="441" spans="1:3">
      <c r="A441" t="s">
        <v>765</v>
      </c>
      <c r="B441" t="s">
        <v>766</v>
      </c>
      <c r="C441" t="s">
        <v>5</v>
      </c>
    </row>
    <row r="442" spans="1:3">
      <c r="A442" t="s">
        <v>767</v>
      </c>
      <c r="B442" t="s">
        <v>768</v>
      </c>
      <c r="C442" t="s">
        <v>5</v>
      </c>
    </row>
    <row r="443" spans="1:3">
      <c r="A443" t="s">
        <v>769</v>
      </c>
      <c r="B443" t="s">
        <v>770</v>
      </c>
      <c r="C443" t="s">
        <v>576</v>
      </c>
    </row>
    <row r="444" spans="1:3">
      <c r="A444" t="s">
        <v>771</v>
      </c>
      <c r="B444" t="s">
        <v>772</v>
      </c>
      <c r="C444" t="s">
        <v>5</v>
      </c>
    </row>
    <row r="445" spans="1:3">
      <c r="A445" t="s">
        <v>773</v>
      </c>
      <c r="B445" t="s">
        <v>774</v>
      </c>
      <c r="C445" t="s">
        <v>612</v>
      </c>
    </row>
    <row r="446" spans="1:3">
      <c r="A446" t="s">
        <v>775</v>
      </c>
      <c r="B446" t="s">
        <v>776</v>
      </c>
      <c r="C446" t="s">
        <v>5</v>
      </c>
    </row>
    <row r="447" spans="1:3">
      <c r="A447" t="s">
        <v>777</v>
      </c>
      <c r="B447" t="s">
        <v>778</v>
      </c>
      <c r="C447" t="s">
        <v>5</v>
      </c>
    </row>
    <row r="448" spans="1:3">
      <c r="A448" t="s">
        <v>779</v>
      </c>
      <c r="B448" t="s">
        <v>780</v>
      </c>
      <c r="C448" t="s">
        <v>5</v>
      </c>
    </row>
    <row r="449" spans="1:3">
      <c r="A449" t="s">
        <v>781</v>
      </c>
      <c r="B449" t="s">
        <v>782</v>
      </c>
      <c r="C449" t="s">
        <v>5</v>
      </c>
    </row>
    <row r="450" spans="1:3">
      <c r="A450" t="s">
        <v>783</v>
      </c>
      <c r="B450" t="s">
        <v>784</v>
      </c>
      <c r="C450" t="s">
        <v>5</v>
      </c>
    </row>
    <row r="451" spans="1:3">
      <c r="A451" t="s">
        <v>2168</v>
      </c>
      <c r="B451" t="s">
        <v>786</v>
      </c>
      <c r="C451" t="s">
        <v>602</v>
      </c>
    </row>
    <row r="452" spans="1:3">
      <c r="A452" t="s">
        <v>787</v>
      </c>
      <c r="B452" t="s">
        <v>788</v>
      </c>
      <c r="C452" t="s">
        <v>5</v>
      </c>
    </row>
    <row r="453" spans="1:3">
      <c r="A453" t="s">
        <v>789</v>
      </c>
      <c r="B453" t="s">
        <v>790</v>
      </c>
      <c r="C453" t="s">
        <v>5</v>
      </c>
    </row>
    <row r="454" spans="1:3">
      <c r="A454" t="s">
        <v>791</v>
      </c>
      <c r="B454" t="s">
        <v>792</v>
      </c>
      <c r="C454" t="s">
        <v>5</v>
      </c>
    </row>
    <row r="455" spans="1:3">
      <c r="A455" t="s">
        <v>793</v>
      </c>
      <c r="B455" t="s">
        <v>794</v>
      </c>
      <c r="C455" t="s">
        <v>5</v>
      </c>
    </row>
    <row r="456" spans="1:3">
      <c r="A456" t="s">
        <v>795</v>
      </c>
      <c r="B456" t="s">
        <v>796</v>
      </c>
      <c r="C456" t="s">
        <v>5</v>
      </c>
    </row>
    <row r="457" spans="1:3">
      <c r="A457" t="s">
        <v>797</v>
      </c>
      <c r="B457" t="s">
        <v>798</v>
      </c>
      <c r="C457" t="s">
        <v>5</v>
      </c>
    </row>
    <row r="458" spans="1:3">
      <c r="A458" t="s">
        <v>799</v>
      </c>
      <c r="B458" t="s">
        <v>800</v>
      </c>
      <c r="C458" t="s">
        <v>576</v>
      </c>
    </row>
    <row r="459" spans="1:3">
      <c r="A459" t="s">
        <v>801</v>
      </c>
      <c r="B459" t="s">
        <v>802</v>
      </c>
      <c r="C459" t="s">
        <v>5</v>
      </c>
    </row>
    <row r="460" spans="1:3">
      <c r="A460" t="s">
        <v>803</v>
      </c>
      <c r="B460" t="s">
        <v>804</v>
      </c>
      <c r="C460" t="s">
        <v>599</v>
      </c>
    </row>
    <row r="461" spans="1:3">
      <c r="A461" t="s">
        <v>805</v>
      </c>
      <c r="B461" t="s">
        <v>806</v>
      </c>
      <c r="C461" t="s">
        <v>576</v>
      </c>
    </row>
    <row r="462" spans="1:3">
      <c r="A462" t="s">
        <v>807</v>
      </c>
      <c r="B462" t="s">
        <v>808</v>
      </c>
      <c r="C462" t="s">
        <v>5</v>
      </c>
    </row>
    <row r="463" spans="1:3">
      <c r="A463" t="s">
        <v>809</v>
      </c>
      <c r="B463" t="s">
        <v>810</v>
      </c>
      <c r="C463" t="s">
        <v>5</v>
      </c>
    </row>
    <row r="464" spans="1:3">
      <c r="A464" t="s">
        <v>811</v>
      </c>
      <c r="B464" t="s">
        <v>812</v>
      </c>
      <c r="C464" t="s">
        <v>5</v>
      </c>
    </row>
    <row r="465" spans="1:3">
      <c r="A465" t="s">
        <v>813</v>
      </c>
      <c r="B465" t="s">
        <v>814</v>
      </c>
      <c r="C465" t="s">
        <v>5</v>
      </c>
    </row>
    <row r="466" spans="1:3">
      <c r="A466" t="s">
        <v>815</v>
      </c>
      <c r="B466" t="s">
        <v>816</v>
      </c>
      <c r="C466" t="s">
        <v>5</v>
      </c>
    </row>
    <row r="467" spans="1:3">
      <c r="A467" t="s">
        <v>817</v>
      </c>
      <c r="B467" t="s">
        <v>818</v>
      </c>
      <c r="C467" t="s">
        <v>576</v>
      </c>
    </row>
    <row r="468" spans="1:3">
      <c r="A468" t="s">
        <v>819</v>
      </c>
      <c r="B468" t="s">
        <v>820</v>
      </c>
      <c r="C468" t="s">
        <v>576</v>
      </c>
    </row>
    <row r="469" spans="1:3">
      <c r="A469" t="s">
        <v>821</v>
      </c>
      <c r="B469" t="s">
        <v>822</v>
      </c>
      <c r="C469" t="s">
        <v>5</v>
      </c>
    </row>
    <row r="470" spans="1:3">
      <c r="A470" t="s">
        <v>823</v>
      </c>
      <c r="B470" t="s">
        <v>824</v>
      </c>
      <c r="C470" t="s">
        <v>5</v>
      </c>
    </row>
    <row r="471" spans="1:3">
      <c r="A471" t="s">
        <v>825</v>
      </c>
      <c r="B471" t="s">
        <v>826</v>
      </c>
      <c r="C471" t="s">
        <v>5</v>
      </c>
    </row>
    <row r="472" spans="1:3">
      <c r="A472" t="s">
        <v>827</v>
      </c>
      <c r="B472" t="s">
        <v>828</v>
      </c>
      <c r="C472" t="s">
        <v>5</v>
      </c>
    </row>
    <row r="473" spans="1:3">
      <c r="A473" t="s">
        <v>829</v>
      </c>
      <c r="B473" t="s">
        <v>830</v>
      </c>
      <c r="C473" t="s">
        <v>5</v>
      </c>
    </row>
    <row r="474" spans="1:3">
      <c r="A474" t="s">
        <v>831</v>
      </c>
      <c r="B474" t="s">
        <v>832</v>
      </c>
      <c r="C474" t="s">
        <v>5</v>
      </c>
    </row>
    <row r="475" spans="1:3">
      <c r="A475" t="s">
        <v>833</v>
      </c>
      <c r="B475" t="s">
        <v>834</v>
      </c>
      <c r="C475" t="s">
        <v>5</v>
      </c>
    </row>
    <row r="476" spans="1:3">
      <c r="A476" t="s">
        <v>835</v>
      </c>
      <c r="B476" t="s">
        <v>836</v>
      </c>
      <c r="C476" t="s">
        <v>5</v>
      </c>
    </row>
    <row r="477" spans="1:3">
      <c r="A477" t="s">
        <v>837</v>
      </c>
      <c r="B477" t="s">
        <v>838</v>
      </c>
      <c r="C477" t="s">
        <v>5</v>
      </c>
    </row>
    <row r="478" spans="1:3">
      <c r="A478" t="s">
        <v>839</v>
      </c>
      <c r="B478" t="s">
        <v>840</v>
      </c>
      <c r="C478" t="s">
        <v>5</v>
      </c>
    </row>
    <row r="479" spans="1:3">
      <c r="A479" t="s">
        <v>841</v>
      </c>
      <c r="B479" t="s">
        <v>842</v>
      </c>
      <c r="C479" t="s">
        <v>5</v>
      </c>
    </row>
    <row r="480" spans="1:3">
      <c r="A480" t="s">
        <v>843</v>
      </c>
      <c r="B480" t="s">
        <v>844</v>
      </c>
      <c r="C480" t="s">
        <v>5</v>
      </c>
    </row>
    <row r="481" spans="1:3">
      <c r="A481" t="s">
        <v>845</v>
      </c>
      <c r="B481" t="s">
        <v>846</v>
      </c>
      <c r="C481" t="s">
        <v>5</v>
      </c>
    </row>
    <row r="482" spans="1:3">
      <c r="A482" t="s">
        <v>847</v>
      </c>
      <c r="B482" t="s">
        <v>848</v>
      </c>
      <c r="C482" t="s">
        <v>576</v>
      </c>
    </row>
    <row r="483" spans="1:3">
      <c r="A483" t="s">
        <v>849</v>
      </c>
      <c r="B483" t="s">
        <v>850</v>
      </c>
      <c r="C483" t="s">
        <v>576</v>
      </c>
    </row>
    <row r="484" spans="1:3">
      <c r="A484" t="s">
        <v>851</v>
      </c>
      <c r="B484" t="s">
        <v>852</v>
      </c>
      <c r="C484" t="s">
        <v>5</v>
      </c>
    </row>
    <row r="485" spans="1:3">
      <c r="A485" t="s">
        <v>853</v>
      </c>
      <c r="B485" t="s">
        <v>854</v>
      </c>
      <c r="C485" t="s">
        <v>599</v>
      </c>
    </row>
    <row r="486" spans="1:3">
      <c r="A486" t="s">
        <v>855</v>
      </c>
      <c r="B486" t="s">
        <v>856</v>
      </c>
      <c r="C486" t="s">
        <v>599</v>
      </c>
    </row>
    <row r="487" spans="1:3">
      <c r="A487" t="s">
        <v>857</v>
      </c>
      <c r="B487" t="s">
        <v>858</v>
      </c>
      <c r="C487" t="s">
        <v>5</v>
      </c>
    </row>
    <row r="488" spans="1:3">
      <c r="A488" t="s">
        <v>859</v>
      </c>
      <c r="B488" t="s">
        <v>860</v>
      </c>
      <c r="C488" t="s">
        <v>5</v>
      </c>
    </row>
    <row r="489" spans="1:3">
      <c r="A489" t="s">
        <v>861</v>
      </c>
      <c r="B489" t="s">
        <v>862</v>
      </c>
      <c r="C489" t="s">
        <v>599</v>
      </c>
    </row>
    <row r="490" spans="1:3">
      <c r="A490" t="s">
        <v>863</v>
      </c>
      <c r="B490" t="s">
        <v>864</v>
      </c>
      <c r="C490" t="s">
        <v>5</v>
      </c>
    </row>
    <row r="491" spans="1:3">
      <c r="A491" t="s">
        <v>865</v>
      </c>
      <c r="B491" t="s">
        <v>866</v>
      </c>
      <c r="C491" t="s">
        <v>599</v>
      </c>
    </row>
    <row r="492" spans="1:3">
      <c r="A492" t="s">
        <v>867</v>
      </c>
      <c r="B492" t="s">
        <v>868</v>
      </c>
      <c r="C492" t="s">
        <v>576</v>
      </c>
    </row>
    <row r="493" spans="1:3">
      <c r="A493" t="s">
        <v>869</v>
      </c>
      <c r="B493" t="s">
        <v>870</v>
      </c>
      <c r="C493" t="s">
        <v>576</v>
      </c>
    </row>
    <row r="494" spans="1:3">
      <c r="A494" t="s">
        <v>871</v>
      </c>
      <c r="B494" t="s">
        <v>872</v>
      </c>
      <c r="C494" t="s">
        <v>576</v>
      </c>
    </row>
    <row r="495" spans="1:3">
      <c r="A495" s="1" t="s">
        <v>873</v>
      </c>
      <c r="B495" t="s">
        <v>874</v>
      </c>
      <c r="C495" t="s">
        <v>5</v>
      </c>
    </row>
    <row r="496" spans="1:3">
      <c r="A496" s="1" t="s">
        <v>875</v>
      </c>
      <c r="B496" t="s">
        <v>876</v>
      </c>
      <c r="C496" t="s">
        <v>5</v>
      </c>
    </row>
    <row r="497" spans="1:3">
      <c r="A497" t="s">
        <v>877</v>
      </c>
      <c r="B497" t="s">
        <v>878</v>
      </c>
      <c r="C497" t="s">
        <v>5</v>
      </c>
    </row>
    <row r="498" spans="1:3">
      <c r="A498" t="s">
        <v>879</v>
      </c>
      <c r="B498" t="s">
        <v>880</v>
      </c>
      <c r="C498" t="s">
        <v>5</v>
      </c>
    </row>
    <row r="499" spans="1:3">
      <c r="A499" t="s">
        <v>881</v>
      </c>
      <c r="B499" t="s">
        <v>882</v>
      </c>
      <c r="C499" t="s">
        <v>5</v>
      </c>
    </row>
    <row r="500" spans="1:3">
      <c r="A500" t="s">
        <v>883</v>
      </c>
      <c r="B500" t="s">
        <v>884</v>
      </c>
      <c r="C500" t="s">
        <v>5</v>
      </c>
    </row>
    <row r="501" spans="1:3">
      <c r="A501" t="s">
        <v>885</v>
      </c>
      <c r="B501" t="s">
        <v>886</v>
      </c>
      <c r="C501" t="s">
        <v>5</v>
      </c>
    </row>
    <row r="502" spans="1:3">
      <c r="A502" t="s">
        <v>887</v>
      </c>
      <c r="B502" t="s">
        <v>888</v>
      </c>
      <c r="C502" t="s">
        <v>5</v>
      </c>
    </row>
    <row r="503" spans="1:3">
      <c r="A503" t="s">
        <v>889</v>
      </c>
      <c r="B503" t="s">
        <v>890</v>
      </c>
      <c r="C503" t="s">
        <v>5</v>
      </c>
    </row>
    <row r="504" spans="1:3">
      <c r="A504" t="s">
        <v>891</v>
      </c>
      <c r="B504" t="s">
        <v>892</v>
      </c>
      <c r="C504" t="s">
        <v>5</v>
      </c>
    </row>
    <row r="505" spans="1:3">
      <c r="A505" s="1" t="s">
        <v>893</v>
      </c>
      <c r="B505" t="s">
        <v>894</v>
      </c>
      <c r="C505" t="s">
        <v>612</v>
      </c>
    </row>
    <row r="506" spans="1:3">
      <c r="A506" t="s">
        <v>895</v>
      </c>
      <c r="B506" t="s">
        <v>896</v>
      </c>
      <c r="C506" t="s">
        <v>576</v>
      </c>
    </row>
    <row r="507" spans="1:3">
      <c r="A507" t="s">
        <v>897</v>
      </c>
      <c r="B507" t="s">
        <v>898</v>
      </c>
      <c r="C507" t="s">
        <v>5</v>
      </c>
    </row>
    <row r="508" spans="1:3">
      <c r="A508" t="s">
        <v>899</v>
      </c>
      <c r="B508" t="s">
        <v>900</v>
      </c>
      <c r="C508" t="s">
        <v>5</v>
      </c>
    </row>
    <row r="509" spans="1:3">
      <c r="A509" t="s">
        <v>901</v>
      </c>
      <c r="B509" t="s">
        <v>902</v>
      </c>
      <c r="C509" t="s">
        <v>5</v>
      </c>
    </row>
    <row r="510" spans="1:3">
      <c r="A510" s="1" t="s">
        <v>903</v>
      </c>
      <c r="B510" t="s">
        <v>904</v>
      </c>
      <c r="C510" t="s">
        <v>905</v>
      </c>
    </row>
    <row r="511" spans="1:3">
      <c r="A511" t="s">
        <v>906</v>
      </c>
      <c r="B511" t="s">
        <v>907</v>
      </c>
      <c r="C511" t="s">
        <v>576</v>
      </c>
    </row>
    <row r="512" spans="1:3">
      <c r="A512" t="s">
        <v>908</v>
      </c>
      <c r="B512" t="s">
        <v>909</v>
      </c>
      <c r="C512" t="s">
        <v>576</v>
      </c>
    </row>
    <row r="513" spans="1:3">
      <c r="A513" s="1" t="s">
        <v>910</v>
      </c>
      <c r="B513" t="s">
        <v>911</v>
      </c>
      <c r="C513" t="s">
        <v>5</v>
      </c>
    </row>
    <row r="514" spans="1:3">
      <c r="A514" s="1" t="s">
        <v>912</v>
      </c>
      <c r="B514" t="s">
        <v>913</v>
      </c>
      <c r="C514" t="s">
        <v>5</v>
      </c>
    </row>
    <row r="515" spans="1:3">
      <c r="A515" s="1" t="s">
        <v>914</v>
      </c>
      <c r="B515" t="s">
        <v>915</v>
      </c>
      <c r="C515" t="s">
        <v>5</v>
      </c>
    </row>
    <row r="516" spans="1:3">
      <c r="A516" s="1" t="s">
        <v>916</v>
      </c>
      <c r="B516" t="s">
        <v>917</v>
      </c>
      <c r="C516" t="s">
        <v>5</v>
      </c>
    </row>
    <row r="517" spans="1:3">
      <c r="A517" s="1" t="s">
        <v>918</v>
      </c>
      <c r="B517" t="s">
        <v>919</v>
      </c>
      <c r="C517" t="s">
        <v>5</v>
      </c>
    </row>
    <row r="518" spans="1:3">
      <c r="A518" t="s">
        <v>920</v>
      </c>
      <c r="B518" t="s">
        <v>921</v>
      </c>
      <c r="C518" t="s">
        <v>5</v>
      </c>
    </row>
    <row r="519" spans="1:3">
      <c r="A519" s="1" t="s">
        <v>922</v>
      </c>
      <c r="B519" t="s">
        <v>923</v>
      </c>
      <c r="C519" t="s">
        <v>5</v>
      </c>
    </row>
    <row r="520" spans="1:3">
      <c r="A520" t="s">
        <v>924</v>
      </c>
      <c r="B520" t="s">
        <v>925</v>
      </c>
      <c r="C520" t="s">
        <v>5</v>
      </c>
    </row>
    <row r="521" spans="1:3">
      <c r="A521" t="s">
        <v>926</v>
      </c>
      <c r="B521" t="s">
        <v>927</v>
      </c>
      <c r="C521" t="s">
        <v>5</v>
      </c>
    </row>
    <row r="522" spans="1:3">
      <c r="A522" t="s">
        <v>928</v>
      </c>
      <c r="B522" t="s">
        <v>929</v>
      </c>
      <c r="C522" t="s">
        <v>5</v>
      </c>
    </row>
    <row r="523" spans="1:3">
      <c r="A523" t="s">
        <v>930</v>
      </c>
      <c r="B523" t="s">
        <v>931</v>
      </c>
      <c r="C523" t="s">
        <v>5</v>
      </c>
    </row>
    <row r="524" spans="1:3">
      <c r="A524" s="1" t="s">
        <v>932</v>
      </c>
      <c r="B524" t="s">
        <v>933</v>
      </c>
      <c r="C524" t="s">
        <v>5</v>
      </c>
    </row>
    <row r="525" spans="1:3">
      <c r="A525" t="s">
        <v>1931</v>
      </c>
      <c r="B525" t="s">
        <v>1932</v>
      </c>
      <c r="C525" t="s">
        <v>599</v>
      </c>
    </row>
    <row r="526" spans="1:3">
      <c r="A526" t="s">
        <v>934</v>
      </c>
      <c r="B526" t="s">
        <v>935</v>
      </c>
      <c r="C526" t="s">
        <v>612</v>
      </c>
    </row>
    <row r="527" spans="1:3">
      <c r="A527" t="s">
        <v>936</v>
      </c>
      <c r="B527" t="s">
        <v>937</v>
      </c>
      <c r="C527" t="s">
        <v>612</v>
      </c>
    </row>
    <row r="528" spans="1:3">
      <c r="A528" t="s">
        <v>938</v>
      </c>
      <c r="B528" t="s">
        <v>939</v>
      </c>
      <c r="C528" t="s">
        <v>612</v>
      </c>
    </row>
    <row r="529" spans="1:4">
      <c r="A529" t="s">
        <v>940</v>
      </c>
      <c r="B529" t="s">
        <v>941</v>
      </c>
      <c r="C529" t="s">
        <v>576</v>
      </c>
    </row>
    <row r="530" spans="1:4">
      <c r="A530" t="s">
        <v>942</v>
      </c>
      <c r="B530" t="s">
        <v>943</v>
      </c>
      <c r="C530" t="s">
        <v>5</v>
      </c>
    </row>
    <row r="531" spans="1:4">
      <c r="A531" t="s">
        <v>944</v>
      </c>
      <c r="B531" t="s">
        <v>945</v>
      </c>
      <c r="C531" t="s">
        <v>612</v>
      </c>
    </row>
    <row r="532" spans="1:4">
      <c r="A532" t="s">
        <v>946</v>
      </c>
      <c r="B532" t="s">
        <v>947</v>
      </c>
      <c r="C532" t="s">
        <v>612</v>
      </c>
      <c r="D532" s="2" t="s">
        <v>948</v>
      </c>
    </row>
    <row r="533" spans="1:4">
      <c r="A533" t="s">
        <v>949</v>
      </c>
      <c r="B533" t="s">
        <v>950</v>
      </c>
      <c r="C533" t="s">
        <v>905</v>
      </c>
    </row>
    <row r="534" spans="1:4">
      <c r="A534" t="s">
        <v>951</v>
      </c>
      <c r="B534" t="s">
        <v>952</v>
      </c>
      <c r="C534" t="s">
        <v>905</v>
      </c>
    </row>
    <row r="535" spans="1:4">
      <c r="A535" t="s">
        <v>953</v>
      </c>
      <c r="B535" t="s">
        <v>954</v>
      </c>
      <c r="C535" t="s">
        <v>576</v>
      </c>
    </row>
    <row r="536" spans="1:4">
      <c r="A536" t="s">
        <v>955</v>
      </c>
      <c r="B536" t="s">
        <v>956</v>
      </c>
      <c r="C536" t="s">
        <v>5</v>
      </c>
    </row>
    <row r="537" spans="1:4">
      <c r="A537" t="s">
        <v>957</v>
      </c>
      <c r="B537" t="s">
        <v>958</v>
      </c>
      <c r="C537" t="s">
        <v>5</v>
      </c>
    </row>
    <row r="538" spans="1:4">
      <c r="A538" t="s">
        <v>959</v>
      </c>
      <c r="B538" t="s">
        <v>960</v>
      </c>
      <c r="C538" t="s">
        <v>5</v>
      </c>
    </row>
    <row r="539" spans="1:4">
      <c r="A539" t="s">
        <v>961</v>
      </c>
      <c r="B539" t="s">
        <v>962</v>
      </c>
      <c r="C539" t="s">
        <v>576</v>
      </c>
    </row>
    <row r="540" spans="1:4">
      <c r="A540" t="s">
        <v>963</v>
      </c>
      <c r="B540" t="s">
        <v>964</v>
      </c>
      <c r="C540" t="s">
        <v>5</v>
      </c>
    </row>
    <row r="541" spans="1:4">
      <c r="A541" t="s">
        <v>965</v>
      </c>
      <c r="B541" t="s">
        <v>966</v>
      </c>
      <c r="C541" t="s">
        <v>612</v>
      </c>
    </row>
    <row r="542" spans="1:4">
      <c r="A542" t="s">
        <v>967</v>
      </c>
      <c r="B542" t="s">
        <v>968</v>
      </c>
      <c r="C542" t="s">
        <v>5</v>
      </c>
    </row>
    <row r="543" spans="1:4">
      <c r="A543" t="s">
        <v>969</v>
      </c>
      <c r="B543" t="s">
        <v>970</v>
      </c>
      <c r="C543" t="s">
        <v>609</v>
      </c>
    </row>
    <row r="544" spans="1:4">
      <c r="A544" t="s">
        <v>971</v>
      </c>
      <c r="B544" t="s">
        <v>972</v>
      </c>
      <c r="C544" t="s">
        <v>612</v>
      </c>
    </row>
    <row r="545" spans="1:3">
      <c r="A545" t="s">
        <v>973</v>
      </c>
      <c r="B545" t="s">
        <v>974</v>
      </c>
      <c r="C545" t="s">
        <v>612</v>
      </c>
    </row>
    <row r="546" spans="1:3">
      <c r="A546" t="s">
        <v>975</v>
      </c>
      <c r="B546" t="s">
        <v>976</v>
      </c>
      <c r="C546" t="s">
        <v>609</v>
      </c>
    </row>
    <row r="547" spans="1:3">
      <c r="A547" t="s">
        <v>977</v>
      </c>
      <c r="B547" t="s">
        <v>978</v>
      </c>
      <c r="C547" t="s">
        <v>5</v>
      </c>
    </row>
    <row r="548" spans="1:3">
      <c r="A548" t="s">
        <v>979</v>
      </c>
      <c r="B548" t="s">
        <v>980</v>
      </c>
      <c r="C548" t="s">
        <v>5</v>
      </c>
    </row>
    <row r="549" spans="1:3">
      <c r="A549" t="s">
        <v>981</v>
      </c>
      <c r="B549" t="s">
        <v>982</v>
      </c>
      <c r="C549" t="s">
        <v>612</v>
      </c>
    </row>
    <row r="550" spans="1:3">
      <c r="A550" t="s">
        <v>983</v>
      </c>
      <c r="B550" t="s">
        <v>984</v>
      </c>
      <c r="C550" t="s">
        <v>599</v>
      </c>
    </row>
    <row r="551" spans="1:3">
      <c r="A551" t="s">
        <v>985</v>
      </c>
      <c r="B551" t="s">
        <v>986</v>
      </c>
      <c r="C551" t="s">
        <v>5</v>
      </c>
    </row>
    <row r="552" spans="1:3">
      <c r="A552" t="s">
        <v>987</v>
      </c>
      <c r="B552" t="s">
        <v>988</v>
      </c>
      <c r="C552" t="s">
        <v>5</v>
      </c>
    </row>
    <row r="553" spans="1:3">
      <c r="A553" t="s">
        <v>989</v>
      </c>
      <c r="B553" t="s">
        <v>990</v>
      </c>
      <c r="C553" t="s">
        <v>5</v>
      </c>
    </row>
    <row r="554" spans="1:3">
      <c r="A554" t="s">
        <v>991</v>
      </c>
      <c r="B554" t="s">
        <v>992</v>
      </c>
      <c r="C554" t="s">
        <v>5</v>
      </c>
    </row>
    <row r="555" spans="1:3">
      <c r="A555" t="s">
        <v>993</v>
      </c>
      <c r="B555" t="s">
        <v>994</v>
      </c>
      <c r="C555" t="s">
        <v>599</v>
      </c>
    </row>
    <row r="556" spans="1:3">
      <c r="A556" t="s">
        <v>995</v>
      </c>
      <c r="B556" t="s">
        <v>996</v>
      </c>
      <c r="C556" t="s">
        <v>5</v>
      </c>
    </row>
    <row r="557" spans="1:3">
      <c r="A557" t="s">
        <v>997</v>
      </c>
      <c r="B557" t="s">
        <v>998</v>
      </c>
      <c r="C557" t="s">
        <v>5</v>
      </c>
    </row>
    <row r="558" spans="1:3">
      <c r="A558" t="s">
        <v>999</v>
      </c>
      <c r="B558" t="s">
        <v>1000</v>
      </c>
      <c r="C558" t="s">
        <v>5</v>
      </c>
    </row>
    <row r="559" spans="1:3">
      <c r="A559" t="s">
        <v>1001</v>
      </c>
      <c r="B559" t="s">
        <v>1002</v>
      </c>
      <c r="C559" t="s">
        <v>5</v>
      </c>
    </row>
    <row r="560" spans="1:3">
      <c r="A560" t="s">
        <v>1003</v>
      </c>
      <c r="B560" t="s">
        <v>1004</v>
      </c>
      <c r="C560" t="s">
        <v>5</v>
      </c>
    </row>
    <row r="561" spans="1:3">
      <c r="A561" t="s">
        <v>1005</v>
      </c>
      <c r="B561" t="s">
        <v>1006</v>
      </c>
      <c r="C561" t="s">
        <v>599</v>
      </c>
    </row>
    <row r="562" spans="1:3">
      <c r="A562" t="s">
        <v>1007</v>
      </c>
      <c r="B562" t="s">
        <v>1008</v>
      </c>
      <c r="C562" t="s">
        <v>5</v>
      </c>
    </row>
    <row r="563" spans="1:3">
      <c r="A563" t="s">
        <v>1009</v>
      </c>
      <c r="B563" t="s">
        <v>1010</v>
      </c>
      <c r="C563" t="s">
        <v>5</v>
      </c>
    </row>
    <row r="564" spans="1:3">
      <c r="A564" t="s">
        <v>1011</v>
      </c>
      <c r="B564" t="s">
        <v>1012</v>
      </c>
      <c r="C564" t="s">
        <v>5</v>
      </c>
    </row>
    <row r="565" spans="1:3">
      <c r="A565" t="s">
        <v>1013</v>
      </c>
      <c r="B565" t="s">
        <v>1014</v>
      </c>
      <c r="C565" t="s">
        <v>5</v>
      </c>
    </row>
    <row r="566" spans="1:3">
      <c r="A566" t="s">
        <v>1015</v>
      </c>
      <c r="B566" t="s">
        <v>1016</v>
      </c>
      <c r="C566" t="s">
        <v>5</v>
      </c>
    </row>
    <row r="567" spans="1:3">
      <c r="A567" t="s">
        <v>1017</v>
      </c>
      <c r="B567" t="s">
        <v>1018</v>
      </c>
      <c r="C567" t="s">
        <v>5</v>
      </c>
    </row>
    <row r="568" spans="1:3">
      <c r="A568" t="s">
        <v>1019</v>
      </c>
      <c r="B568" t="s">
        <v>1020</v>
      </c>
      <c r="C568" t="s">
        <v>5</v>
      </c>
    </row>
    <row r="569" spans="1:3">
      <c r="A569" t="s">
        <v>1021</v>
      </c>
      <c r="B569" t="s">
        <v>1022</v>
      </c>
      <c r="C569" t="s">
        <v>609</v>
      </c>
    </row>
    <row r="570" spans="1:3">
      <c r="A570" t="s">
        <v>1023</v>
      </c>
      <c r="B570" t="s">
        <v>1024</v>
      </c>
      <c r="C570" t="s">
        <v>5</v>
      </c>
    </row>
    <row r="571" spans="1:3">
      <c r="A571" t="s">
        <v>1025</v>
      </c>
      <c r="B571" t="s">
        <v>1026</v>
      </c>
      <c r="C571" t="s">
        <v>5</v>
      </c>
    </row>
    <row r="572" spans="1:3">
      <c r="A572" s="1" t="s">
        <v>1027</v>
      </c>
      <c r="B572" t="s">
        <v>1028</v>
      </c>
      <c r="C572" t="s">
        <v>5</v>
      </c>
    </row>
    <row r="573" spans="1:3">
      <c r="A573" s="1" t="s">
        <v>1029</v>
      </c>
      <c r="B573" t="s">
        <v>1030</v>
      </c>
      <c r="C573" t="s">
        <v>5</v>
      </c>
    </row>
    <row r="574" spans="1:3">
      <c r="A574" s="1" t="s">
        <v>1031</v>
      </c>
      <c r="B574" t="s">
        <v>1032</v>
      </c>
      <c r="C574" t="s">
        <v>5</v>
      </c>
    </row>
    <row r="575" spans="1:3">
      <c r="A575" s="1" t="s">
        <v>1033</v>
      </c>
      <c r="B575" t="s">
        <v>1034</v>
      </c>
      <c r="C575" t="s">
        <v>5</v>
      </c>
    </row>
    <row r="576" spans="1:3">
      <c r="A576" s="1" t="s">
        <v>1035</v>
      </c>
      <c r="B576" t="s">
        <v>1036</v>
      </c>
      <c r="C576" t="s">
        <v>5</v>
      </c>
    </row>
    <row r="577" spans="1:3">
      <c r="A577" s="1" t="s">
        <v>1037</v>
      </c>
      <c r="B577" t="s">
        <v>1038</v>
      </c>
      <c r="C577" t="s">
        <v>5</v>
      </c>
    </row>
    <row r="578" spans="1:3">
      <c r="A578" s="1" t="s">
        <v>1039</v>
      </c>
      <c r="B578" t="s">
        <v>1040</v>
      </c>
      <c r="C578" t="s">
        <v>5</v>
      </c>
    </row>
    <row r="579" spans="1:3">
      <c r="A579" s="1" t="s">
        <v>1041</v>
      </c>
      <c r="B579" t="s">
        <v>1042</v>
      </c>
      <c r="C579" t="s">
        <v>5</v>
      </c>
    </row>
    <row r="580" spans="1:3">
      <c r="A580" s="1" t="s">
        <v>1043</v>
      </c>
      <c r="B580" t="s">
        <v>1044</v>
      </c>
      <c r="C580" t="s">
        <v>5</v>
      </c>
    </row>
    <row r="581" spans="1:3">
      <c r="A581" s="1" t="s">
        <v>1045</v>
      </c>
      <c r="B581" t="s">
        <v>1046</v>
      </c>
      <c r="C581" t="s">
        <v>5</v>
      </c>
    </row>
    <row r="582" spans="1:3">
      <c r="A582" s="1" t="s">
        <v>1047</v>
      </c>
      <c r="B582" t="s">
        <v>1048</v>
      </c>
      <c r="C582" t="s">
        <v>5</v>
      </c>
    </row>
    <row r="583" spans="1:3">
      <c r="A583" s="1" t="s">
        <v>1049</v>
      </c>
      <c r="B583" t="s">
        <v>1050</v>
      </c>
      <c r="C583" t="s">
        <v>5</v>
      </c>
    </row>
    <row r="584" spans="1:3">
      <c r="A584" s="1" t="s">
        <v>1051</v>
      </c>
      <c r="B584" t="s">
        <v>1052</v>
      </c>
      <c r="C584" t="s">
        <v>5</v>
      </c>
    </row>
    <row r="585" spans="1:3">
      <c r="A585" s="1" t="s">
        <v>1053</v>
      </c>
      <c r="B585" t="s">
        <v>1054</v>
      </c>
      <c r="C585" t="s">
        <v>5</v>
      </c>
    </row>
    <row r="586" spans="1:3">
      <c r="A586" s="1" t="s">
        <v>1055</v>
      </c>
      <c r="B586" t="s">
        <v>1056</v>
      </c>
      <c r="C586" t="s">
        <v>5</v>
      </c>
    </row>
    <row r="587" spans="1:3">
      <c r="A587" s="1" t="s">
        <v>1057</v>
      </c>
      <c r="B587" t="s">
        <v>1058</v>
      </c>
      <c r="C587" t="s">
        <v>5</v>
      </c>
    </row>
    <row r="588" spans="1:3">
      <c r="A588" s="1" t="s">
        <v>1059</v>
      </c>
      <c r="B588" t="s">
        <v>1060</v>
      </c>
      <c r="C588" t="s">
        <v>5</v>
      </c>
    </row>
    <row r="589" spans="1:3">
      <c r="A589" s="1" t="s">
        <v>1061</v>
      </c>
      <c r="B589" t="s">
        <v>1062</v>
      </c>
      <c r="C589" t="s">
        <v>5</v>
      </c>
    </row>
    <row r="590" spans="1:3">
      <c r="A590" s="1" t="s">
        <v>1063</v>
      </c>
      <c r="B590" t="s">
        <v>1064</v>
      </c>
      <c r="C590" t="s">
        <v>5</v>
      </c>
    </row>
    <row r="591" spans="1:3">
      <c r="A591" s="1" t="s">
        <v>1065</v>
      </c>
      <c r="B591" t="s">
        <v>1066</v>
      </c>
      <c r="C591" t="s">
        <v>5</v>
      </c>
    </row>
    <row r="592" spans="1:3">
      <c r="A592" s="1" t="s">
        <v>1067</v>
      </c>
      <c r="B592" t="s">
        <v>1068</v>
      </c>
      <c r="C592" t="s">
        <v>5</v>
      </c>
    </row>
    <row r="593" spans="1:3">
      <c r="A593" s="1" t="s">
        <v>1069</v>
      </c>
      <c r="B593" t="s">
        <v>1070</v>
      </c>
      <c r="C593" t="s">
        <v>5</v>
      </c>
    </row>
    <row r="594" spans="1:3">
      <c r="A594" s="1" t="s">
        <v>1071</v>
      </c>
      <c r="B594" t="s">
        <v>1072</v>
      </c>
      <c r="C594" t="s">
        <v>5</v>
      </c>
    </row>
    <row r="595" spans="1:3">
      <c r="A595" s="1" t="s">
        <v>1073</v>
      </c>
      <c r="B595" t="s">
        <v>1074</v>
      </c>
      <c r="C595" t="s">
        <v>5</v>
      </c>
    </row>
    <row r="596" spans="1:3">
      <c r="A596" s="1" t="s">
        <v>1075</v>
      </c>
      <c r="B596" t="s">
        <v>1076</v>
      </c>
      <c r="C596" t="s">
        <v>5</v>
      </c>
    </row>
    <row r="597" spans="1:3">
      <c r="A597" s="1" t="s">
        <v>1077</v>
      </c>
      <c r="B597" t="s">
        <v>1078</v>
      </c>
      <c r="C597" t="s">
        <v>5</v>
      </c>
    </row>
    <row r="598" spans="1:3">
      <c r="A598" s="1" t="s">
        <v>1079</v>
      </c>
      <c r="B598" t="s">
        <v>1080</v>
      </c>
      <c r="C598" t="s">
        <v>5</v>
      </c>
    </row>
    <row r="599" spans="1:3">
      <c r="A599" s="1" t="s">
        <v>1081</v>
      </c>
      <c r="B599" t="s">
        <v>1082</v>
      </c>
      <c r="C599" t="s">
        <v>5</v>
      </c>
    </row>
    <row r="600" spans="1:3">
      <c r="A600" s="1" t="s">
        <v>1083</v>
      </c>
      <c r="B600" t="s">
        <v>1084</v>
      </c>
      <c r="C600" t="s">
        <v>5</v>
      </c>
    </row>
    <row r="601" spans="1:3">
      <c r="A601" s="1" t="s">
        <v>1085</v>
      </c>
      <c r="B601" t="s">
        <v>1086</v>
      </c>
      <c r="C601" t="s">
        <v>5</v>
      </c>
    </row>
    <row r="602" spans="1:3">
      <c r="A602" t="s">
        <v>1087</v>
      </c>
      <c r="B602" t="s">
        <v>1088</v>
      </c>
      <c r="C602" t="s">
        <v>5</v>
      </c>
    </row>
    <row r="603" spans="1:3">
      <c r="A603" s="1" t="s">
        <v>1089</v>
      </c>
      <c r="B603" t="s">
        <v>1090</v>
      </c>
      <c r="C603" t="s">
        <v>5</v>
      </c>
    </row>
    <row r="604" spans="1:3">
      <c r="A604" s="1" t="s">
        <v>1091</v>
      </c>
      <c r="B604" t="s">
        <v>1092</v>
      </c>
      <c r="C604" t="s">
        <v>5</v>
      </c>
    </row>
    <row r="605" spans="1:3">
      <c r="A605" s="1" t="s">
        <v>1093</v>
      </c>
      <c r="B605" t="s">
        <v>1094</v>
      </c>
      <c r="C605" t="s">
        <v>5</v>
      </c>
    </row>
    <row r="606" spans="1:3">
      <c r="A606" s="1" t="s">
        <v>1095</v>
      </c>
      <c r="B606" t="s">
        <v>1096</v>
      </c>
      <c r="C606" t="s">
        <v>5</v>
      </c>
    </row>
    <row r="607" spans="1:3">
      <c r="A607" t="s">
        <v>1097</v>
      </c>
      <c r="B607" t="s">
        <v>1098</v>
      </c>
      <c r="C607" t="s">
        <v>5</v>
      </c>
    </row>
    <row r="608" spans="1:3">
      <c r="A608" t="s">
        <v>1099</v>
      </c>
      <c r="B608" t="s">
        <v>1100</v>
      </c>
      <c r="C608" t="s">
        <v>5</v>
      </c>
    </row>
    <row r="609" spans="1:3">
      <c r="A609" t="s">
        <v>1101</v>
      </c>
      <c r="B609" t="s">
        <v>1102</v>
      </c>
      <c r="C609" t="s">
        <v>5</v>
      </c>
    </row>
    <row r="610" spans="1:3">
      <c r="A610" s="1" t="s">
        <v>1103</v>
      </c>
      <c r="B610" t="s">
        <v>1104</v>
      </c>
      <c r="C610" t="s">
        <v>5</v>
      </c>
    </row>
    <row r="611" spans="1:3">
      <c r="A611" s="1" t="s">
        <v>1105</v>
      </c>
      <c r="B611" t="s">
        <v>1106</v>
      </c>
      <c r="C611" t="s">
        <v>5</v>
      </c>
    </row>
    <row r="612" spans="1:3">
      <c r="A612" s="1" t="s">
        <v>1107</v>
      </c>
      <c r="B612" t="s">
        <v>1108</v>
      </c>
      <c r="C612" t="s">
        <v>5</v>
      </c>
    </row>
    <row r="613" spans="1:3">
      <c r="A613" t="s">
        <v>1498</v>
      </c>
      <c r="B613" t="s">
        <v>1499</v>
      </c>
      <c r="C613" t="s">
        <v>5</v>
      </c>
    </row>
    <row r="614" spans="1:3">
      <c r="A614" t="s">
        <v>1500</v>
      </c>
      <c r="B614" t="s">
        <v>1501</v>
      </c>
      <c r="C614" t="s">
        <v>5</v>
      </c>
    </row>
    <row r="615" spans="1:3">
      <c r="A615" t="s">
        <v>1502</v>
      </c>
      <c r="B615" t="s">
        <v>1503</v>
      </c>
      <c r="C615" t="s">
        <v>5</v>
      </c>
    </row>
    <row r="616" spans="1:3">
      <c r="A616" s="1" t="s">
        <v>1504</v>
      </c>
      <c r="B616" t="s">
        <v>1505</v>
      </c>
      <c r="C616" t="s">
        <v>5</v>
      </c>
    </row>
    <row r="617" spans="1:3">
      <c r="A617" s="1" t="s">
        <v>1506</v>
      </c>
      <c r="B617" t="s">
        <v>1507</v>
      </c>
      <c r="C617" t="s">
        <v>5</v>
      </c>
    </row>
    <row r="618" spans="1:3">
      <c r="A618" t="s">
        <v>1508</v>
      </c>
      <c r="B618" t="s">
        <v>1509</v>
      </c>
      <c r="C618" t="s">
        <v>5</v>
      </c>
    </row>
    <row r="619" spans="1:3">
      <c r="A619" t="s">
        <v>1510</v>
      </c>
      <c r="B619" t="s">
        <v>1511</v>
      </c>
      <c r="C619" t="s">
        <v>5</v>
      </c>
    </row>
    <row r="620" spans="1:3">
      <c r="A620" t="s">
        <v>1512</v>
      </c>
      <c r="B620" t="s">
        <v>1513</v>
      </c>
      <c r="C620" t="s">
        <v>5</v>
      </c>
    </row>
    <row r="621" spans="1:3">
      <c r="A621" t="s">
        <v>1514</v>
      </c>
      <c r="B621" t="s">
        <v>1515</v>
      </c>
      <c r="C621" t="s">
        <v>5</v>
      </c>
    </row>
    <row r="622" spans="1:3">
      <c r="A622" s="1" t="s">
        <v>1109</v>
      </c>
      <c r="B622" t="s">
        <v>1110</v>
      </c>
      <c r="C622" t="s">
        <v>5</v>
      </c>
    </row>
    <row r="623" spans="1:3">
      <c r="A623" s="1" t="s">
        <v>1111</v>
      </c>
      <c r="B623" t="s">
        <v>1112</v>
      </c>
      <c r="C623" t="s">
        <v>5</v>
      </c>
    </row>
    <row r="624" spans="1:3">
      <c r="A624" s="1" t="s">
        <v>1113</v>
      </c>
      <c r="B624" t="s">
        <v>1114</v>
      </c>
      <c r="C624" t="s">
        <v>5</v>
      </c>
    </row>
    <row r="625" spans="1:3">
      <c r="A625" s="1" t="s">
        <v>1115</v>
      </c>
      <c r="B625" t="s">
        <v>1116</v>
      </c>
      <c r="C625" t="s">
        <v>5</v>
      </c>
    </row>
    <row r="626" spans="1:3">
      <c r="A626" s="1" t="s">
        <v>1117</v>
      </c>
      <c r="B626" t="s">
        <v>1118</v>
      </c>
      <c r="C626" t="s">
        <v>5</v>
      </c>
    </row>
    <row r="627" spans="1:3">
      <c r="A627" t="s">
        <v>1119</v>
      </c>
      <c r="B627" t="s">
        <v>1120</v>
      </c>
      <c r="C627" t="s">
        <v>609</v>
      </c>
    </row>
    <row r="628" spans="1:3">
      <c r="A628" t="s">
        <v>1121</v>
      </c>
      <c r="B628" t="s">
        <v>1122</v>
      </c>
      <c r="C628" t="s">
        <v>5</v>
      </c>
    </row>
    <row r="629" spans="1:3">
      <c r="A629" t="s">
        <v>1123</v>
      </c>
      <c r="B629" t="s">
        <v>1124</v>
      </c>
      <c r="C629" t="s">
        <v>609</v>
      </c>
    </row>
    <row r="630" spans="1:3">
      <c r="A630" t="s">
        <v>1125</v>
      </c>
      <c r="B630" t="s">
        <v>1126</v>
      </c>
      <c r="C630" t="s">
        <v>5</v>
      </c>
    </row>
    <row r="631" spans="1:3">
      <c r="A631" s="1" t="s">
        <v>1127</v>
      </c>
      <c r="B631" t="s">
        <v>1128</v>
      </c>
      <c r="C631" t="s">
        <v>5</v>
      </c>
    </row>
    <row r="632" spans="1:3">
      <c r="A632" s="1" t="s">
        <v>1129</v>
      </c>
      <c r="B632" t="s">
        <v>1130</v>
      </c>
      <c r="C632" t="s">
        <v>5</v>
      </c>
    </row>
    <row r="633" spans="1:3">
      <c r="A633" s="1" t="s">
        <v>1131</v>
      </c>
      <c r="B633" t="s">
        <v>1132</v>
      </c>
      <c r="C633" t="s">
        <v>5</v>
      </c>
    </row>
    <row r="634" spans="1:3">
      <c r="A634" t="s">
        <v>1133</v>
      </c>
      <c r="B634" t="s">
        <v>1134</v>
      </c>
      <c r="C634" t="s">
        <v>5</v>
      </c>
    </row>
    <row r="635" spans="1:3">
      <c r="A635" s="1" t="s">
        <v>1135</v>
      </c>
      <c r="B635" t="s">
        <v>1136</v>
      </c>
      <c r="C635" t="s">
        <v>599</v>
      </c>
    </row>
    <row r="636" spans="1:3">
      <c r="A636" t="s">
        <v>1137</v>
      </c>
      <c r="B636" t="s">
        <v>1138</v>
      </c>
      <c r="C636" t="s">
        <v>5</v>
      </c>
    </row>
    <row r="637" spans="1:3">
      <c r="A637" s="1" t="s">
        <v>1139</v>
      </c>
      <c r="B637" t="s">
        <v>1140</v>
      </c>
      <c r="C637" t="s">
        <v>609</v>
      </c>
    </row>
    <row r="638" spans="1:3">
      <c r="A638" s="1" t="s">
        <v>1141</v>
      </c>
      <c r="B638" t="s">
        <v>1142</v>
      </c>
      <c r="C638" t="s">
        <v>905</v>
      </c>
    </row>
    <row r="639" spans="1:3">
      <c r="A639" s="1" t="s">
        <v>1143</v>
      </c>
      <c r="B639" t="s">
        <v>1144</v>
      </c>
      <c r="C639" t="s">
        <v>5</v>
      </c>
    </row>
    <row r="640" spans="1:3">
      <c r="A640" s="1" t="s">
        <v>1145</v>
      </c>
      <c r="B640" t="s">
        <v>1146</v>
      </c>
      <c r="C640" t="s">
        <v>5</v>
      </c>
    </row>
    <row r="641" spans="1:3">
      <c r="A641" s="1" t="s">
        <v>1147</v>
      </c>
      <c r="B641" t="s">
        <v>1148</v>
      </c>
      <c r="C641" t="s">
        <v>5</v>
      </c>
    </row>
    <row r="642" spans="1:3">
      <c r="A642" s="1" t="s">
        <v>1149</v>
      </c>
      <c r="B642" t="s">
        <v>1150</v>
      </c>
      <c r="C642" t="s">
        <v>5</v>
      </c>
    </row>
    <row r="643" spans="1:3">
      <c r="A643" s="1" t="s">
        <v>1151</v>
      </c>
      <c r="B643" t="s">
        <v>1152</v>
      </c>
      <c r="C643" t="s">
        <v>5</v>
      </c>
    </row>
    <row r="644" spans="1:3">
      <c r="A644" s="1" t="s">
        <v>1153</v>
      </c>
      <c r="B644" t="s">
        <v>1154</v>
      </c>
      <c r="C644" t="s">
        <v>5</v>
      </c>
    </row>
    <row r="645" spans="1:3">
      <c r="A645" s="1" t="s">
        <v>1155</v>
      </c>
      <c r="B645" t="s">
        <v>1156</v>
      </c>
      <c r="C645" t="s">
        <v>5</v>
      </c>
    </row>
    <row r="646" spans="1:3">
      <c r="A646" t="s">
        <v>1157</v>
      </c>
      <c r="B646" t="s">
        <v>1158</v>
      </c>
      <c r="C646" t="s">
        <v>5</v>
      </c>
    </row>
    <row r="647" spans="1:3">
      <c r="A647" s="1" t="s">
        <v>1159</v>
      </c>
      <c r="B647" t="s">
        <v>1160</v>
      </c>
      <c r="C647" t="s">
        <v>5</v>
      </c>
    </row>
    <row r="648" spans="1:3">
      <c r="A648" s="1" t="s">
        <v>1161</v>
      </c>
      <c r="B648" t="s">
        <v>1162</v>
      </c>
      <c r="C648" t="s">
        <v>5</v>
      </c>
    </row>
    <row r="649" spans="1:3">
      <c r="A649" t="s">
        <v>1163</v>
      </c>
      <c r="B649" t="s">
        <v>1164</v>
      </c>
      <c r="C649" t="s">
        <v>5</v>
      </c>
    </row>
    <row r="650" spans="1:3">
      <c r="A650" t="s">
        <v>1165</v>
      </c>
      <c r="B650" t="s">
        <v>1166</v>
      </c>
      <c r="C650" t="s">
        <v>5</v>
      </c>
    </row>
    <row r="651" spans="1:3">
      <c r="A651" s="1" t="s">
        <v>1167</v>
      </c>
      <c r="B651" t="s">
        <v>1168</v>
      </c>
      <c r="C651" t="s">
        <v>576</v>
      </c>
    </row>
    <row r="652" spans="1:3">
      <c r="A652" t="s">
        <v>1169</v>
      </c>
      <c r="B652" t="s">
        <v>1170</v>
      </c>
      <c r="C652" t="s">
        <v>609</v>
      </c>
    </row>
    <row r="653" spans="1:3">
      <c r="A653" t="s">
        <v>1171</v>
      </c>
      <c r="B653" t="s">
        <v>1172</v>
      </c>
      <c r="C653" t="s">
        <v>609</v>
      </c>
    </row>
    <row r="654" spans="1:3">
      <c r="A654" t="s">
        <v>1173</v>
      </c>
      <c r="B654" t="s">
        <v>1174</v>
      </c>
      <c r="C654" t="s">
        <v>609</v>
      </c>
    </row>
    <row r="655" spans="1:3">
      <c r="A655" t="s">
        <v>1175</v>
      </c>
      <c r="B655" t="s">
        <v>1176</v>
      </c>
      <c r="C655" t="s">
        <v>612</v>
      </c>
    </row>
    <row r="656" spans="1:3">
      <c r="A656" t="s">
        <v>1177</v>
      </c>
      <c r="B656" t="s">
        <v>1178</v>
      </c>
      <c r="C656" t="s">
        <v>5</v>
      </c>
    </row>
    <row r="657" spans="1:5">
      <c r="A657" t="s">
        <v>1179</v>
      </c>
      <c r="B657" t="s">
        <v>1180</v>
      </c>
      <c r="C657" t="s">
        <v>609</v>
      </c>
    </row>
    <row r="658" spans="1:5">
      <c r="A658" t="s">
        <v>1181</v>
      </c>
      <c r="B658" t="s">
        <v>1182</v>
      </c>
      <c r="C658" t="s">
        <v>609</v>
      </c>
    </row>
    <row r="659" spans="1:5">
      <c r="A659" t="s">
        <v>1183</v>
      </c>
      <c r="B659" t="s">
        <v>1184</v>
      </c>
      <c r="C659" t="s">
        <v>609</v>
      </c>
    </row>
    <row r="660" spans="1:5">
      <c r="A660" t="s">
        <v>1185</v>
      </c>
      <c r="B660" t="s">
        <v>1186</v>
      </c>
      <c r="C660" t="s">
        <v>5</v>
      </c>
    </row>
    <row r="661" spans="1:5">
      <c r="A661" t="s">
        <v>1187</v>
      </c>
      <c r="B661" t="s">
        <v>1188</v>
      </c>
      <c r="C661" t="s">
        <v>5</v>
      </c>
    </row>
    <row r="662" spans="1:5">
      <c r="A662" t="s">
        <v>1189</v>
      </c>
      <c r="B662" t="s">
        <v>1190</v>
      </c>
      <c r="C662" t="s">
        <v>5</v>
      </c>
    </row>
    <row r="663" spans="1:5">
      <c r="A663" t="s">
        <v>1191</v>
      </c>
      <c r="B663" t="s">
        <v>1192</v>
      </c>
      <c r="C663" t="s">
        <v>609</v>
      </c>
    </row>
    <row r="664" spans="1:5">
      <c r="A664" s="1" t="s">
        <v>1193</v>
      </c>
      <c r="B664" t="s">
        <v>1194</v>
      </c>
      <c r="C664" t="s">
        <v>609</v>
      </c>
    </row>
    <row r="665" spans="1:5">
      <c r="A665" s="1" t="s">
        <v>1195</v>
      </c>
      <c r="B665" t="s">
        <v>1196</v>
      </c>
      <c r="C665" t="s">
        <v>609</v>
      </c>
    </row>
    <row r="666" spans="1:5">
      <c r="A666" s="1" t="s">
        <v>1197</v>
      </c>
      <c r="B666" t="s">
        <v>1198</v>
      </c>
      <c r="C666" t="s">
        <v>5</v>
      </c>
    </row>
    <row r="667" spans="1:5">
      <c r="A667" s="1" t="s">
        <v>1199</v>
      </c>
      <c r="B667" t="s">
        <v>1200</v>
      </c>
      <c r="C667" t="s">
        <v>5</v>
      </c>
    </row>
    <row r="668" spans="1:5">
      <c r="A668" s="1" t="s">
        <v>1201</v>
      </c>
      <c r="B668" t="s">
        <v>1202</v>
      </c>
      <c r="C668" t="s">
        <v>5</v>
      </c>
    </row>
    <row r="669" spans="1:5">
      <c r="A669" t="s">
        <v>1203</v>
      </c>
      <c r="B669" t="s">
        <v>1204</v>
      </c>
      <c r="C669" t="s">
        <v>576</v>
      </c>
    </row>
    <row r="670" spans="1:5">
      <c r="A670" t="s">
        <v>1205</v>
      </c>
      <c r="B670" t="s">
        <v>1206</v>
      </c>
      <c r="C670" t="s">
        <v>576</v>
      </c>
    </row>
    <row r="671" spans="1:5">
      <c r="A671" t="s">
        <v>1207</v>
      </c>
      <c r="B671" t="s">
        <v>1208</v>
      </c>
      <c r="C671" t="s">
        <v>5</v>
      </c>
    </row>
    <row r="672" spans="1:5">
      <c r="A672" t="s">
        <v>1860</v>
      </c>
      <c r="B672" t="s">
        <v>1862</v>
      </c>
      <c r="C672" t="s">
        <v>5</v>
      </c>
      <c r="E672" s="195"/>
    </row>
    <row r="673" spans="1:5">
      <c r="A673" t="s">
        <v>1860</v>
      </c>
      <c r="B673" t="s">
        <v>1862</v>
      </c>
      <c r="C673" t="s">
        <v>5</v>
      </c>
      <c r="E673" s="195"/>
    </row>
    <row r="674" spans="1:5">
      <c r="A674" t="s">
        <v>1861</v>
      </c>
      <c r="B674" t="s">
        <v>1863</v>
      </c>
      <c r="C674" t="s">
        <v>5</v>
      </c>
      <c r="E674" s="195"/>
    </row>
    <row r="675" spans="1:5">
      <c r="A675" t="s">
        <v>1861</v>
      </c>
      <c r="B675" t="s">
        <v>1863</v>
      </c>
      <c r="C675" t="s">
        <v>5</v>
      </c>
      <c r="E675" s="195"/>
    </row>
    <row r="676" spans="1:5">
      <c r="A676" t="s">
        <v>1209</v>
      </c>
      <c r="B676" t="s">
        <v>1210</v>
      </c>
      <c r="C676" t="s">
        <v>5</v>
      </c>
    </row>
    <row r="677" spans="1:5">
      <c r="A677" t="s">
        <v>1211</v>
      </c>
      <c r="B677" t="s">
        <v>1212</v>
      </c>
      <c r="C677" t="s">
        <v>5</v>
      </c>
    </row>
    <row r="678" spans="1:5">
      <c r="A678" t="s">
        <v>1213</v>
      </c>
      <c r="B678" t="s">
        <v>1214</v>
      </c>
      <c r="C678" t="s">
        <v>5</v>
      </c>
    </row>
    <row r="679" spans="1:5">
      <c r="A679" t="s">
        <v>1215</v>
      </c>
      <c r="B679" t="s">
        <v>1216</v>
      </c>
      <c r="C679" t="s">
        <v>5</v>
      </c>
    </row>
    <row r="680" spans="1:5">
      <c r="A680" t="s">
        <v>1217</v>
      </c>
      <c r="B680" t="s">
        <v>1218</v>
      </c>
      <c r="C680" t="s">
        <v>5</v>
      </c>
    </row>
    <row r="681" spans="1:5">
      <c r="A681" t="s">
        <v>1219</v>
      </c>
      <c r="B681" t="s">
        <v>1220</v>
      </c>
      <c r="C681" t="s">
        <v>609</v>
      </c>
    </row>
    <row r="682" spans="1:5">
      <c r="A682" t="s">
        <v>1958</v>
      </c>
      <c r="B682" t="s">
        <v>1959</v>
      </c>
      <c r="C682" t="s">
        <v>5</v>
      </c>
    </row>
    <row r="683" spans="1:5">
      <c r="A683" t="s">
        <v>1949</v>
      </c>
      <c r="B683" t="s">
        <v>1950</v>
      </c>
      <c r="C683" t="s">
        <v>5</v>
      </c>
    </row>
    <row r="684" spans="1:5">
      <c r="A684" t="s">
        <v>1960</v>
      </c>
      <c r="B684" t="s">
        <v>2005</v>
      </c>
      <c r="C684" t="s">
        <v>5</v>
      </c>
    </row>
    <row r="685" spans="1:5">
      <c r="A685" t="s">
        <v>1952</v>
      </c>
      <c r="B685" t="s">
        <v>2006</v>
      </c>
      <c r="C685" t="s">
        <v>5</v>
      </c>
    </row>
    <row r="686" spans="1:5">
      <c r="A686" t="s">
        <v>1951</v>
      </c>
      <c r="B686" t="s">
        <v>2007</v>
      </c>
      <c r="C686" t="s">
        <v>5</v>
      </c>
    </row>
    <row r="687" spans="1:5">
      <c r="A687" t="s">
        <v>1221</v>
      </c>
      <c r="B687" t="s">
        <v>1222</v>
      </c>
      <c r="C687" t="s">
        <v>5</v>
      </c>
    </row>
    <row r="688" spans="1:5">
      <c r="A688" t="s">
        <v>1223</v>
      </c>
      <c r="B688" t="s">
        <v>1224</v>
      </c>
      <c r="C688" t="s">
        <v>5</v>
      </c>
    </row>
    <row r="689" spans="1:3">
      <c r="A689" t="s">
        <v>1225</v>
      </c>
      <c r="B689" t="s">
        <v>1226</v>
      </c>
      <c r="C689" t="s">
        <v>5</v>
      </c>
    </row>
    <row r="690" spans="1:3">
      <c r="A690" t="s">
        <v>1970</v>
      </c>
      <c r="B690" t="s">
        <v>1969</v>
      </c>
      <c r="C690" t="s">
        <v>5</v>
      </c>
    </row>
    <row r="691" spans="1:3">
      <c r="A691" t="s">
        <v>1972</v>
      </c>
      <c r="B691" t="s">
        <v>1971</v>
      </c>
      <c r="C691" t="s">
        <v>5</v>
      </c>
    </row>
    <row r="692" spans="1:3">
      <c r="A692" t="s">
        <v>2009</v>
      </c>
      <c r="B692" t="s">
        <v>2008</v>
      </c>
      <c r="C692" t="s">
        <v>5</v>
      </c>
    </row>
    <row r="693" spans="1:3">
      <c r="A693" t="s">
        <v>2011</v>
      </c>
      <c r="B693" t="s">
        <v>2010</v>
      </c>
      <c r="C693" t="s">
        <v>5</v>
      </c>
    </row>
    <row r="694" spans="1:3">
      <c r="A694" t="s">
        <v>1973</v>
      </c>
      <c r="B694" t="s">
        <v>1974</v>
      </c>
      <c r="C694" t="s">
        <v>5</v>
      </c>
    </row>
    <row r="695" spans="1:3">
      <c r="A695" t="s">
        <v>1975</v>
      </c>
      <c r="B695" t="s">
        <v>1976</v>
      </c>
      <c r="C695" t="s">
        <v>5</v>
      </c>
    </row>
    <row r="696" spans="1:3">
      <c r="A696" t="s">
        <v>1227</v>
      </c>
      <c r="B696" t="s">
        <v>1228</v>
      </c>
      <c r="C696" t="s">
        <v>5</v>
      </c>
    </row>
    <row r="697" spans="1:3">
      <c r="A697" t="s">
        <v>1229</v>
      </c>
      <c r="B697" t="s">
        <v>1230</v>
      </c>
      <c r="C697" t="s">
        <v>5</v>
      </c>
    </row>
    <row r="698" spans="1:3">
      <c r="A698" t="s">
        <v>1231</v>
      </c>
      <c r="B698" t="s">
        <v>1232</v>
      </c>
      <c r="C698" t="s">
        <v>5</v>
      </c>
    </row>
    <row r="699" spans="1:3">
      <c r="A699" t="s">
        <v>1233</v>
      </c>
      <c r="B699" t="s">
        <v>1234</v>
      </c>
      <c r="C699" t="s">
        <v>5</v>
      </c>
    </row>
    <row r="700" spans="1:3">
      <c r="A700" t="s">
        <v>1235</v>
      </c>
      <c r="B700" t="s">
        <v>1236</v>
      </c>
      <c r="C700" t="s">
        <v>5</v>
      </c>
    </row>
    <row r="701" spans="1:3">
      <c r="A701" t="s">
        <v>1237</v>
      </c>
      <c r="B701" t="s">
        <v>1238</v>
      </c>
      <c r="C701" t="s">
        <v>5</v>
      </c>
    </row>
    <row r="702" spans="1:3">
      <c r="A702" t="s">
        <v>1239</v>
      </c>
      <c r="B702" t="s">
        <v>1240</v>
      </c>
      <c r="C702" t="s">
        <v>5</v>
      </c>
    </row>
    <row r="703" spans="1:3">
      <c r="A703" t="s">
        <v>1241</v>
      </c>
      <c r="B703" t="s">
        <v>1242</v>
      </c>
      <c r="C703" t="s">
        <v>5</v>
      </c>
    </row>
    <row r="704" spans="1:3">
      <c r="A704" t="s">
        <v>1243</v>
      </c>
      <c r="B704" t="s">
        <v>1244</v>
      </c>
      <c r="C704" t="s">
        <v>5</v>
      </c>
    </row>
    <row r="705" spans="1:3">
      <c r="A705" t="s">
        <v>1245</v>
      </c>
      <c r="B705" t="s">
        <v>1246</v>
      </c>
      <c r="C705" t="s">
        <v>5</v>
      </c>
    </row>
    <row r="706" spans="1:3">
      <c r="A706" t="s">
        <v>1247</v>
      </c>
      <c r="B706" t="s">
        <v>1248</v>
      </c>
      <c r="C706" t="s">
        <v>5</v>
      </c>
    </row>
    <row r="707" spans="1:3">
      <c r="A707" t="s">
        <v>1249</v>
      </c>
      <c r="B707" t="s">
        <v>1250</v>
      </c>
      <c r="C707" t="s">
        <v>5</v>
      </c>
    </row>
    <row r="708" spans="1:3">
      <c r="A708" t="s">
        <v>1251</v>
      </c>
      <c r="B708" t="s">
        <v>1252</v>
      </c>
      <c r="C708" t="s">
        <v>5</v>
      </c>
    </row>
    <row r="709" spans="1:3">
      <c r="A709" t="s">
        <v>1253</v>
      </c>
      <c r="B709" t="s">
        <v>1254</v>
      </c>
      <c r="C709" t="s">
        <v>5</v>
      </c>
    </row>
    <row r="710" spans="1:3">
      <c r="A710" t="s">
        <v>1977</v>
      </c>
      <c r="B710" t="s">
        <v>1981</v>
      </c>
      <c r="C710" t="s">
        <v>5</v>
      </c>
    </row>
    <row r="711" spans="1:3">
      <c r="A711" t="s">
        <v>1978</v>
      </c>
      <c r="B711" t="s">
        <v>1982</v>
      </c>
      <c r="C711" t="s">
        <v>5</v>
      </c>
    </row>
    <row r="712" spans="1:3">
      <c r="A712" t="s">
        <v>1979</v>
      </c>
      <c r="B712" t="s">
        <v>1983</v>
      </c>
      <c r="C712" t="s">
        <v>5</v>
      </c>
    </row>
    <row r="713" spans="1:3">
      <c r="A713" t="s">
        <v>1980</v>
      </c>
      <c r="B713" t="s">
        <v>1984</v>
      </c>
      <c r="C713" t="s">
        <v>5</v>
      </c>
    </row>
    <row r="714" spans="1:3">
      <c r="A714" t="s">
        <v>1255</v>
      </c>
      <c r="B714" t="s">
        <v>1256</v>
      </c>
      <c r="C714" t="s">
        <v>5</v>
      </c>
    </row>
    <row r="715" spans="1:3">
      <c r="A715" t="s">
        <v>1257</v>
      </c>
      <c r="B715" t="s">
        <v>1258</v>
      </c>
      <c r="C715" t="s">
        <v>5</v>
      </c>
    </row>
    <row r="716" spans="1:3">
      <c r="A716" t="s">
        <v>1259</v>
      </c>
      <c r="B716" t="s">
        <v>1260</v>
      </c>
      <c r="C716" t="s">
        <v>5</v>
      </c>
    </row>
    <row r="717" spans="1:3">
      <c r="A717" t="s">
        <v>1261</v>
      </c>
      <c r="B717" t="s">
        <v>1262</v>
      </c>
      <c r="C717" t="s">
        <v>5</v>
      </c>
    </row>
    <row r="718" spans="1:3">
      <c r="A718" t="s">
        <v>1263</v>
      </c>
      <c r="B718" t="s">
        <v>1264</v>
      </c>
      <c r="C718" t="s">
        <v>5</v>
      </c>
    </row>
    <row r="719" spans="1:3">
      <c r="A719" t="s">
        <v>1265</v>
      </c>
      <c r="B719" t="s">
        <v>1266</v>
      </c>
      <c r="C719" t="s">
        <v>5</v>
      </c>
    </row>
    <row r="720" spans="1:3">
      <c r="A720" t="s">
        <v>1267</v>
      </c>
      <c r="B720" t="s">
        <v>1268</v>
      </c>
      <c r="C720" t="s">
        <v>5</v>
      </c>
    </row>
    <row r="721" spans="1:3">
      <c r="A721" t="s">
        <v>1269</v>
      </c>
      <c r="B721" t="s">
        <v>1270</v>
      </c>
      <c r="C721" t="s">
        <v>5</v>
      </c>
    </row>
    <row r="722" spans="1:3">
      <c r="A722" t="s">
        <v>1985</v>
      </c>
      <c r="B722" t="s">
        <v>1987</v>
      </c>
      <c r="C722" t="s">
        <v>5</v>
      </c>
    </row>
    <row r="723" spans="1:3">
      <c r="A723" t="s">
        <v>1986</v>
      </c>
      <c r="B723" t="s">
        <v>1988</v>
      </c>
      <c r="C723" t="s">
        <v>5</v>
      </c>
    </row>
    <row r="724" spans="1:3">
      <c r="A724" t="s">
        <v>1997</v>
      </c>
      <c r="B724" t="s">
        <v>1989</v>
      </c>
      <c r="C724" t="s">
        <v>5</v>
      </c>
    </row>
    <row r="725" spans="1:3">
      <c r="A725" t="s">
        <v>1998</v>
      </c>
      <c r="B725" t="s">
        <v>1990</v>
      </c>
      <c r="C725" t="s">
        <v>5</v>
      </c>
    </row>
    <row r="726" spans="1:3">
      <c r="A726" t="s">
        <v>1999</v>
      </c>
      <c r="B726" t="s">
        <v>1991</v>
      </c>
      <c r="C726" t="s">
        <v>5</v>
      </c>
    </row>
    <row r="727" spans="1:3">
      <c r="A727" t="s">
        <v>2000</v>
      </c>
      <c r="B727" t="s">
        <v>1992</v>
      </c>
      <c r="C727" t="s">
        <v>5</v>
      </c>
    </row>
    <row r="728" spans="1:3">
      <c r="A728" t="s">
        <v>1271</v>
      </c>
      <c r="B728" t="s">
        <v>1272</v>
      </c>
      <c r="C728" t="s">
        <v>5</v>
      </c>
    </row>
    <row r="729" spans="1:3">
      <c r="A729" s="1" t="s">
        <v>1273</v>
      </c>
      <c r="B729" t="s">
        <v>1274</v>
      </c>
      <c r="C729" t="s">
        <v>5</v>
      </c>
    </row>
    <row r="730" spans="1:3">
      <c r="A730" s="1" t="s">
        <v>1275</v>
      </c>
      <c r="B730" t="s">
        <v>1276</v>
      </c>
      <c r="C730" t="s">
        <v>5</v>
      </c>
    </row>
    <row r="731" spans="1:3">
      <c r="A731" s="1" t="s">
        <v>1277</v>
      </c>
      <c r="B731" t="s">
        <v>1278</v>
      </c>
      <c r="C731" t="s">
        <v>5</v>
      </c>
    </row>
    <row r="732" spans="1:3">
      <c r="A732" s="1" t="s">
        <v>1279</v>
      </c>
      <c r="B732" t="s">
        <v>1280</v>
      </c>
      <c r="C732" t="s">
        <v>5</v>
      </c>
    </row>
    <row r="733" spans="1:3">
      <c r="A733" s="1" t="s">
        <v>1281</v>
      </c>
      <c r="B733" t="s">
        <v>1282</v>
      </c>
      <c r="C733" t="s">
        <v>5</v>
      </c>
    </row>
    <row r="734" spans="1:3">
      <c r="A734" s="1" t="s">
        <v>1283</v>
      </c>
      <c r="B734" t="s">
        <v>1284</v>
      </c>
      <c r="C734" t="s">
        <v>5</v>
      </c>
    </row>
    <row r="735" spans="1:3">
      <c r="A735" s="1" t="s">
        <v>1285</v>
      </c>
      <c r="B735" t="s">
        <v>1286</v>
      </c>
      <c r="C735" t="s">
        <v>5</v>
      </c>
    </row>
    <row r="736" spans="1:3">
      <c r="A736" s="1" t="s">
        <v>1287</v>
      </c>
      <c r="B736" t="s">
        <v>1288</v>
      </c>
      <c r="C736" t="s">
        <v>5</v>
      </c>
    </row>
    <row r="737" spans="1:3">
      <c r="A737" t="s">
        <v>1289</v>
      </c>
      <c r="B737" t="s">
        <v>1290</v>
      </c>
      <c r="C737" t="s">
        <v>5</v>
      </c>
    </row>
    <row r="738" spans="1:3">
      <c r="A738" t="s">
        <v>1291</v>
      </c>
      <c r="B738" t="s">
        <v>1292</v>
      </c>
      <c r="C738" t="s">
        <v>5</v>
      </c>
    </row>
    <row r="739" spans="1:3">
      <c r="A739" t="s">
        <v>2001</v>
      </c>
      <c r="B739" t="s">
        <v>1993</v>
      </c>
      <c r="C739" t="s">
        <v>5</v>
      </c>
    </row>
    <row r="740" spans="1:3">
      <c r="A740" t="s">
        <v>2002</v>
      </c>
      <c r="B740" t="s">
        <v>1994</v>
      </c>
      <c r="C740" t="s">
        <v>5</v>
      </c>
    </row>
    <row r="741" spans="1:3">
      <c r="A741" t="s">
        <v>1293</v>
      </c>
      <c r="B741" t="s">
        <v>1294</v>
      </c>
      <c r="C741" t="s">
        <v>5</v>
      </c>
    </row>
    <row r="742" spans="1:3">
      <c r="A742" t="s">
        <v>1295</v>
      </c>
      <c r="B742" t="s">
        <v>1296</v>
      </c>
      <c r="C742" t="s">
        <v>5</v>
      </c>
    </row>
    <row r="743" spans="1:3">
      <c r="A743" t="s">
        <v>1297</v>
      </c>
      <c r="B743" t="s">
        <v>1298</v>
      </c>
      <c r="C743" t="s">
        <v>5</v>
      </c>
    </row>
    <row r="744" spans="1:3">
      <c r="A744" t="s">
        <v>1299</v>
      </c>
      <c r="B744" t="s">
        <v>1300</v>
      </c>
      <c r="C744" t="s">
        <v>5</v>
      </c>
    </row>
    <row r="745" spans="1:3">
      <c r="A745" t="s">
        <v>1301</v>
      </c>
      <c r="B745" t="s">
        <v>1302</v>
      </c>
      <c r="C745" t="s">
        <v>576</v>
      </c>
    </row>
    <row r="746" spans="1:3">
      <c r="A746" t="s">
        <v>1303</v>
      </c>
      <c r="B746" t="s">
        <v>1304</v>
      </c>
      <c r="C746" t="s">
        <v>576</v>
      </c>
    </row>
    <row r="747" spans="1:3">
      <c r="A747" t="s">
        <v>1305</v>
      </c>
      <c r="B747" t="s">
        <v>1306</v>
      </c>
      <c r="C747" t="s">
        <v>576</v>
      </c>
    </row>
    <row r="748" spans="1:3">
      <c r="A748" t="s">
        <v>1307</v>
      </c>
      <c r="B748" t="s">
        <v>1308</v>
      </c>
      <c r="C748" t="s">
        <v>576</v>
      </c>
    </row>
    <row r="749" spans="1:3">
      <c r="A749" t="s">
        <v>1309</v>
      </c>
      <c r="B749" t="s">
        <v>1310</v>
      </c>
      <c r="C749" t="s">
        <v>5</v>
      </c>
    </row>
    <row r="750" spans="1:3">
      <c r="A750" t="s">
        <v>1311</v>
      </c>
      <c r="B750" t="s">
        <v>1312</v>
      </c>
      <c r="C750" t="s">
        <v>5</v>
      </c>
    </row>
    <row r="751" spans="1:3">
      <c r="A751" t="s">
        <v>1313</v>
      </c>
      <c r="B751" t="s">
        <v>1314</v>
      </c>
      <c r="C751" t="s">
        <v>5</v>
      </c>
    </row>
    <row r="752" spans="1:3">
      <c r="A752" t="s">
        <v>1315</v>
      </c>
      <c r="B752" t="s">
        <v>1316</v>
      </c>
      <c r="C752" t="s">
        <v>5</v>
      </c>
    </row>
    <row r="753" spans="1:3">
      <c r="A753" t="s">
        <v>1317</v>
      </c>
      <c r="B753" t="s">
        <v>1318</v>
      </c>
      <c r="C753" t="s">
        <v>5</v>
      </c>
    </row>
    <row r="754" spans="1:3">
      <c r="A754" t="s">
        <v>1319</v>
      </c>
      <c r="B754" t="s">
        <v>1320</v>
      </c>
      <c r="C754" t="s">
        <v>5</v>
      </c>
    </row>
    <row r="755" spans="1:3">
      <c r="A755" t="s">
        <v>1898</v>
      </c>
      <c r="B755" t="s">
        <v>1320</v>
      </c>
      <c r="C755" t="s">
        <v>5</v>
      </c>
    </row>
    <row r="756" spans="1:3">
      <c r="A756" t="s">
        <v>1321</v>
      </c>
      <c r="B756" t="s">
        <v>1322</v>
      </c>
      <c r="C756" t="s">
        <v>5</v>
      </c>
    </row>
    <row r="757" spans="1:3">
      <c r="A757" t="s">
        <v>1321</v>
      </c>
      <c r="B757" t="s">
        <v>1322</v>
      </c>
      <c r="C757" t="s">
        <v>5</v>
      </c>
    </row>
    <row r="758" spans="1:3">
      <c r="A758" t="s">
        <v>1323</v>
      </c>
      <c r="B758" t="s">
        <v>1324</v>
      </c>
      <c r="C758" t="s">
        <v>5</v>
      </c>
    </row>
    <row r="759" spans="1:3">
      <c r="A759" t="s">
        <v>1325</v>
      </c>
      <c r="B759" t="s">
        <v>1326</v>
      </c>
      <c r="C759" t="s">
        <v>5</v>
      </c>
    </row>
    <row r="760" spans="1:3">
      <c r="A760" t="s">
        <v>1327</v>
      </c>
      <c r="B760" t="s">
        <v>1328</v>
      </c>
      <c r="C760" t="s">
        <v>5</v>
      </c>
    </row>
    <row r="761" spans="1:3">
      <c r="A761" t="s">
        <v>1329</v>
      </c>
      <c r="B761" t="s">
        <v>1330</v>
      </c>
      <c r="C761" t="s">
        <v>5</v>
      </c>
    </row>
    <row r="762" spans="1:3">
      <c r="A762" t="s">
        <v>1331</v>
      </c>
      <c r="B762" t="s">
        <v>1332</v>
      </c>
      <c r="C762" t="s">
        <v>5</v>
      </c>
    </row>
    <row r="763" spans="1:3">
      <c r="A763" t="s">
        <v>1333</v>
      </c>
      <c r="B763" t="s">
        <v>1334</v>
      </c>
      <c r="C763" t="s">
        <v>5</v>
      </c>
    </row>
    <row r="764" spans="1:3">
      <c r="A764" t="s">
        <v>2003</v>
      </c>
      <c r="B764" t="s">
        <v>1995</v>
      </c>
      <c r="C764" t="s">
        <v>5</v>
      </c>
    </row>
    <row r="765" spans="1:3">
      <c r="A765" t="s">
        <v>2004</v>
      </c>
      <c r="B765" t="s">
        <v>1996</v>
      </c>
      <c r="C765" t="s">
        <v>5</v>
      </c>
    </row>
    <row r="766" spans="1:3">
      <c r="A766" t="s">
        <v>1335</v>
      </c>
      <c r="B766" t="s">
        <v>1336</v>
      </c>
      <c r="C766" t="s">
        <v>5</v>
      </c>
    </row>
    <row r="767" spans="1:3">
      <c r="A767" t="s">
        <v>1337</v>
      </c>
      <c r="B767" t="s">
        <v>1338</v>
      </c>
      <c r="C767" t="s">
        <v>5</v>
      </c>
    </row>
    <row r="768" spans="1:3">
      <c r="A768" t="s">
        <v>1339</v>
      </c>
      <c r="B768" t="s">
        <v>1340</v>
      </c>
      <c r="C768" t="s">
        <v>5</v>
      </c>
    </row>
    <row r="769" spans="1:3">
      <c r="A769" t="s">
        <v>1341</v>
      </c>
      <c r="B769" t="s">
        <v>1342</v>
      </c>
      <c r="C769" t="s">
        <v>5</v>
      </c>
    </row>
    <row r="770" spans="1:3">
      <c r="A770" t="s">
        <v>1343</v>
      </c>
      <c r="B770" t="s">
        <v>1344</v>
      </c>
      <c r="C770" t="s">
        <v>5</v>
      </c>
    </row>
    <row r="771" spans="1:3">
      <c r="A771" s="1" t="s">
        <v>1345</v>
      </c>
      <c r="B771" t="s">
        <v>1346</v>
      </c>
      <c r="C771" t="s">
        <v>5</v>
      </c>
    </row>
    <row r="772" spans="1:3">
      <c r="A772" s="1" t="s">
        <v>1347</v>
      </c>
      <c r="B772" t="s">
        <v>1348</v>
      </c>
      <c r="C772" t="s">
        <v>5</v>
      </c>
    </row>
    <row r="773" spans="1:3">
      <c r="A773" t="s">
        <v>1349</v>
      </c>
      <c r="B773" t="s">
        <v>1350</v>
      </c>
      <c r="C773" t="s">
        <v>576</v>
      </c>
    </row>
    <row r="774" spans="1:3">
      <c r="A774" t="s">
        <v>1351</v>
      </c>
      <c r="B774" t="s">
        <v>1352</v>
      </c>
      <c r="C774" t="s">
        <v>5</v>
      </c>
    </row>
    <row r="775" spans="1:3">
      <c r="A775" t="s">
        <v>1353</v>
      </c>
      <c r="B775" t="s">
        <v>1354</v>
      </c>
      <c r="C775" t="s">
        <v>5</v>
      </c>
    </row>
    <row r="776" spans="1:3">
      <c r="A776" t="s">
        <v>1355</v>
      </c>
      <c r="B776" t="s">
        <v>1356</v>
      </c>
      <c r="C776" t="s">
        <v>5</v>
      </c>
    </row>
    <row r="777" spans="1:3">
      <c r="A777" t="s">
        <v>1357</v>
      </c>
      <c r="B777" t="s">
        <v>1358</v>
      </c>
      <c r="C777" t="s">
        <v>5</v>
      </c>
    </row>
    <row r="778" spans="1:3">
      <c r="A778" t="s">
        <v>1359</v>
      </c>
      <c r="B778" t="s">
        <v>1360</v>
      </c>
      <c r="C778" t="s">
        <v>5</v>
      </c>
    </row>
    <row r="779" spans="1:3">
      <c r="A779" t="s">
        <v>1361</v>
      </c>
      <c r="B779" t="s">
        <v>1362</v>
      </c>
      <c r="C779" t="s">
        <v>5</v>
      </c>
    </row>
    <row r="780" spans="1:3">
      <c r="A780" t="s">
        <v>1363</v>
      </c>
      <c r="B780" t="s">
        <v>1364</v>
      </c>
      <c r="C780" t="s">
        <v>5</v>
      </c>
    </row>
    <row r="781" spans="1:3">
      <c r="A781" t="s">
        <v>1365</v>
      </c>
      <c r="B781" t="s">
        <v>1366</v>
      </c>
      <c r="C781" t="s">
        <v>5</v>
      </c>
    </row>
    <row r="782" spans="1:3">
      <c r="A782" t="s">
        <v>1530</v>
      </c>
      <c r="B782" t="s">
        <v>1532</v>
      </c>
      <c r="C782" t="s">
        <v>5</v>
      </c>
    </row>
    <row r="783" spans="1:3">
      <c r="A783" t="s">
        <v>1531</v>
      </c>
      <c r="B783" t="s">
        <v>1912</v>
      </c>
      <c r="C783" t="s">
        <v>5</v>
      </c>
    </row>
    <row r="784" spans="1:3">
      <c r="A784" t="s">
        <v>1367</v>
      </c>
      <c r="B784" t="s">
        <v>1368</v>
      </c>
      <c r="C784" t="s">
        <v>609</v>
      </c>
    </row>
    <row r="785" spans="1:3">
      <c r="A785" t="s">
        <v>1369</v>
      </c>
      <c r="B785" t="s">
        <v>1370</v>
      </c>
      <c r="C785" t="s">
        <v>609</v>
      </c>
    </row>
    <row r="786" spans="1:3">
      <c r="A786" t="s">
        <v>1371</v>
      </c>
      <c r="B786" t="s">
        <v>1372</v>
      </c>
      <c r="C786" t="s">
        <v>609</v>
      </c>
    </row>
    <row r="787" spans="1:3">
      <c r="A787" t="s">
        <v>1373</v>
      </c>
      <c r="B787" t="s">
        <v>1374</v>
      </c>
      <c r="C787" t="s">
        <v>609</v>
      </c>
    </row>
    <row r="788" spans="1:3">
      <c r="A788" t="s">
        <v>1375</v>
      </c>
      <c r="B788" t="s">
        <v>1376</v>
      </c>
      <c r="C788" t="s">
        <v>609</v>
      </c>
    </row>
    <row r="789" spans="1:3">
      <c r="A789" t="s">
        <v>1377</v>
      </c>
      <c r="B789" t="s">
        <v>1378</v>
      </c>
      <c r="C789" t="s">
        <v>609</v>
      </c>
    </row>
    <row r="790" spans="1:3">
      <c r="A790" t="s">
        <v>1379</v>
      </c>
      <c r="B790" t="s">
        <v>1380</v>
      </c>
      <c r="C790" t="s">
        <v>609</v>
      </c>
    </row>
    <row r="791" spans="1:3">
      <c r="A791" t="s">
        <v>1381</v>
      </c>
      <c r="B791" t="s">
        <v>1382</v>
      </c>
      <c r="C791" t="s">
        <v>609</v>
      </c>
    </row>
    <row r="792" spans="1:3">
      <c r="A792" t="s">
        <v>1383</v>
      </c>
      <c r="B792" t="s">
        <v>1384</v>
      </c>
      <c r="C792" t="s">
        <v>609</v>
      </c>
    </row>
    <row r="793" spans="1:3">
      <c r="A793" t="s">
        <v>1385</v>
      </c>
      <c r="B793" t="s">
        <v>1386</v>
      </c>
      <c r="C793" t="s">
        <v>609</v>
      </c>
    </row>
    <row r="794" spans="1:3">
      <c r="A794" t="s">
        <v>1387</v>
      </c>
      <c r="B794" t="s">
        <v>1388</v>
      </c>
      <c r="C794" t="s">
        <v>609</v>
      </c>
    </row>
    <row r="795" spans="1:3">
      <c r="A795" t="s">
        <v>1389</v>
      </c>
      <c r="B795" t="s">
        <v>1390</v>
      </c>
      <c r="C795" t="s">
        <v>609</v>
      </c>
    </row>
    <row r="796" spans="1:3">
      <c r="A796" t="s">
        <v>1391</v>
      </c>
      <c r="B796" t="s">
        <v>1392</v>
      </c>
      <c r="C796" t="s">
        <v>609</v>
      </c>
    </row>
    <row r="797" spans="1:3">
      <c r="A797" t="s">
        <v>1393</v>
      </c>
      <c r="B797" t="s">
        <v>1394</v>
      </c>
      <c r="C797" t="s">
        <v>1395</v>
      </c>
    </row>
    <row r="798" spans="1:3">
      <c r="A798" t="s">
        <v>1396</v>
      </c>
      <c r="B798" t="s">
        <v>1397</v>
      </c>
      <c r="C798" t="s">
        <v>609</v>
      </c>
    </row>
    <row r="799" spans="1:3">
      <c r="A799" t="s">
        <v>1398</v>
      </c>
      <c r="B799" t="s">
        <v>1399</v>
      </c>
      <c r="C799" t="s">
        <v>609</v>
      </c>
    </row>
    <row r="800" spans="1:3">
      <c r="A800" t="s">
        <v>1400</v>
      </c>
      <c r="B800" t="s">
        <v>1401</v>
      </c>
      <c r="C800" t="s">
        <v>609</v>
      </c>
    </row>
    <row r="801" spans="1:3">
      <c r="A801" t="s">
        <v>1402</v>
      </c>
      <c r="B801" t="s">
        <v>1403</v>
      </c>
      <c r="C801" t="s">
        <v>609</v>
      </c>
    </row>
    <row r="802" spans="1:3">
      <c r="A802" t="s">
        <v>1404</v>
      </c>
      <c r="B802" t="s">
        <v>1405</v>
      </c>
      <c r="C802" t="s">
        <v>609</v>
      </c>
    </row>
    <row r="803" spans="1:3">
      <c r="A803" t="s">
        <v>1406</v>
      </c>
      <c r="B803" t="s">
        <v>1407</v>
      </c>
      <c r="C803" t="s">
        <v>609</v>
      </c>
    </row>
    <row r="804" spans="1:3">
      <c r="A804" t="s">
        <v>1408</v>
      </c>
      <c r="B804" t="s">
        <v>1409</v>
      </c>
      <c r="C804" t="s">
        <v>5</v>
      </c>
    </row>
    <row r="805" spans="1:3">
      <c r="A805" t="s">
        <v>1516</v>
      </c>
      <c r="B805" t="s">
        <v>1517</v>
      </c>
      <c r="C805" t="s">
        <v>609</v>
      </c>
    </row>
    <row r="806" spans="1:3">
      <c r="A806" t="s">
        <v>1518</v>
      </c>
      <c r="B806" t="s">
        <v>1519</v>
      </c>
      <c r="C806" t="s">
        <v>609</v>
      </c>
    </row>
    <row r="807" spans="1:3">
      <c r="A807" t="s">
        <v>1520</v>
      </c>
      <c r="B807" t="s">
        <v>1521</v>
      </c>
      <c r="C807" t="s">
        <v>609</v>
      </c>
    </row>
    <row r="808" spans="1:3">
      <c r="A808" t="s">
        <v>1522</v>
      </c>
      <c r="B808" t="s">
        <v>1523</v>
      </c>
      <c r="C808" t="s">
        <v>609</v>
      </c>
    </row>
    <row r="809" spans="1:3">
      <c r="A809" t="s">
        <v>1524</v>
      </c>
      <c r="B809" t="s">
        <v>1525</v>
      </c>
      <c r="C809" t="s">
        <v>609</v>
      </c>
    </row>
    <row r="810" spans="1:3">
      <c r="A810" t="s">
        <v>1884</v>
      </c>
      <c r="B810" t="s">
        <v>1525</v>
      </c>
      <c r="C810" t="s">
        <v>609</v>
      </c>
    </row>
    <row r="811" spans="1:3">
      <c r="A811" t="s">
        <v>1890</v>
      </c>
      <c r="B811" t="s">
        <v>1891</v>
      </c>
      <c r="C811" t="s">
        <v>5</v>
      </c>
    </row>
    <row r="812" spans="1:3">
      <c r="A812" t="s">
        <v>1913</v>
      </c>
      <c r="B812" t="s">
        <v>1914</v>
      </c>
      <c r="C812" t="s">
        <v>5</v>
      </c>
    </row>
    <row r="813" spans="1:3">
      <c r="A813" t="s">
        <v>1918</v>
      </c>
      <c r="B813" t="s">
        <v>1917</v>
      </c>
      <c r="C813" t="s">
        <v>609</v>
      </c>
    </row>
    <row r="814" spans="1:3">
      <c r="A814" t="s">
        <v>1916</v>
      </c>
      <c r="B814" t="s">
        <v>1915</v>
      </c>
      <c r="C814" t="s">
        <v>609</v>
      </c>
    </row>
    <row r="815" spans="1:3">
      <c r="A815" t="s">
        <v>2021</v>
      </c>
      <c r="B815" t="s">
        <v>2023</v>
      </c>
      <c r="C815" t="s">
        <v>609</v>
      </c>
    </row>
    <row r="816" spans="1:3">
      <c r="A816" t="s">
        <v>2021</v>
      </c>
      <c r="B816" t="s">
        <v>2023</v>
      </c>
      <c r="C816" t="s">
        <v>609</v>
      </c>
    </row>
    <row r="817" spans="1:3">
      <c r="A817" t="s">
        <v>2022</v>
      </c>
      <c r="B817" t="s">
        <v>2024</v>
      </c>
      <c r="C817" t="s">
        <v>609</v>
      </c>
    </row>
    <row r="818" spans="1:3">
      <c r="A818" t="s">
        <v>2022</v>
      </c>
      <c r="B818" t="s">
        <v>2024</v>
      </c>
      <c r="C818" t="s">
        <v>609</v>
      </c>
    </row>
    <row r="819" spans="1:3">
      <c r="A819" t="s">
        <v>2169</v>
      </c>
      <c r="B819" t="s">
        <v>2170</v>
      </c>
      <c r="C819" t="s">
        <v>5</v>
      </c>
    </row>
    <row r="820" spans="1:3">
      <c r="A820" t="s">
        <v>2176</v>
      </c>
      <c r="B820" t="s">
        <v>2177</v>
      </c>
      <c r="C820" t="s">
        <v>609</v>
      </c>
    </row>
  </sheetData>
  <autoFilter ref="A1:D80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4</xdr:col>
                <xdr:colOff>628650</xdr:colOff>
                <xdr:row>492</xdr:row>
                <xdr:rowOff>0</xdr:rowOff>
              </from>
              <to>
                <xdr:col>5</xdr:col>
                <xdr:colOff>47625</xdr:colOff>
                <xdr:row>493</xdr:row>
                <xdr:rowOff>28575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7">
            <anchor moveWithCells="1">
              <from>
                <xdr:col>4</xdr:col>
                <xdr:colOff>628650</xdr:colOff>
                <xdr:row>2</xdr:row>
                <xdr:rowOff>0</xdr:rowOff>
              </from>
              <to>
                <xdr:col>5</xdr:col>
                <xdr:colOff>47625</xdr:colOff>
                <xdr:row>3</xdr:row>
                <xdr:rowOff>19050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zoomScale="75" zoomScaleNormal="75" workbookViewId="0">
      <selection activeCell="D263" sqref="D263"/>
    </sheetView>
  </sheetViews>
  <sheetFormatPr defaultRowHeight="12.75"/>
  <cols>
    <col min="1" max="1" width="32" customWidth="1"/>
    <col min="2" max="2" width="10.42578125" bestFit="1" customWidth="1"/>
    <col min="3" max="3" width="12" customWidth="1"/>
    <col min="4" max="4" width="65.42578125" bestFit="1" customWidth="1"/>
    <col min="5" max="6" width="9.140625" style="5"/>
    <col min="7" max="7" width="15.140625" style="5" customWidth="1"/>
    <col min="8" max="8" width="15.28515625" style="5" customWidth="1"/>
    <col min="10" max="10" width="11.5703125" customWidth="1"/>
    <col min="12" max="13" width="9.140625" style="5"/>
    <col min="14" max="14" width="144.85546875" customWidth="1"/>
    <col min="15" max="15" width="170.7109375" customWidth="1"/>
    <col min="16" max="16" width="169.7109375" bestFit="1" customWidth="1"/>
    <col min="17" max="17" width="9.140625" style="5"/>
  </cols>
  <sheetData>
    <row r="1" spans="1:17" s="6" customFormat="1" ht="12.75" customHeight="1" thickTop="1" thickBot="1">
      <c r="E1" s="639" t="s">
        <v>1535</v>
      </c>
      <c r="F1" s="639"/>
      <c r="G1" s="639"/>
      <c r="H1" s="639"/>
      <c r="I1" s="639"/>
      <c r="J1" s="639"/>
      <c r="K1" s="639"/>
      <c r="L1" s="639"/>
      <c r="M1" s="641"/>
      <c r="N1" s="8"/>
      <c r="O1" s="9"/>
      <c r="Q1" s="10"/>
    </row>
    <row r="2" spans="1:17" ht="24.6" customHeight="1" thickTop="1" thickBo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301" t="s">
        <v>1541</v>
      </c>
      <c r="H2" s="301" t="s">
        <v>1542</v>
      </c>
      <c r="I2" s="301" t="s">
        <v>1677</v>
      </c>
      <c r="J2" s="301" t="s">
        <v>1544</v>
      </c>
      <c r="K2" s="301" t="s">
        <v>1545</v>
      </c>
      <c r="L2" s="301" t="s">
        <v>1546</v>
      </c>
      <c r="M2" s="301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20.25" thickTop="1">
      <c r="A3" s="14" t="s">
        <v>1713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1559</v>
      </c>
      <c r="O3" s="20" t="s">
        <v>1560</v>
      </c>
      <c r="P3" s="21" t="str">
        <f t="shared" ref="P3:P66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((14+line.W)&lt;=914) and (line.mat_inside_skin_choices.code=='OW') and (line.mat_outside_skin_choices.code=='OW') and (914*line.L/1000000*3.75*2) or 0.0</v>
      </c>
      <c r="Q3" s="17" t="str">
        <f>VLOOKUP(D3,Parts!$A$2:$C$991,3,0)</f>
        <v>kg</v>
      </c>
    </row>
    <row r="4" spans="1:17" ht="19.5">
      <c r="A4" s="14" t="s">
        <v>1716</v>
      </c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1561</v>
      </c>
      <c r="O4" s="20" t="s">
        <v>1562</v>
      </c>
      <c r="P4" s="21" t="str">
        <f t="shared" si="0"/>
        <v>((14+line.W)&gt;914 and (14+line.W)&lt;=1219) and (line.mat_inside_skin_choices.code=='OW') and (line.mat_outside_skin_choices.code=='OW') and (1219*line.L/1000000*3.75*2)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[SP05007]</v>
      </c>
      <c r="D5" s="15" t="s">
        <v>1379</v>
      </c>
      <c r="E5" s="16"/>
      <c r="F5" s="17">
        <v>14</v>
      </c>
      <c r="G5" s="17">
        <v>1219</v>
      </c>
      <c r="H5" s="17">
        <v>1788</v>
      </c>
      <c r="J5" s="16"/>
      <c r="K5" s="16"/>
      <c r="L5" s="17" t="s">
        <v>1554</v>
      </c>
      <c r="M5" s="17" t="s">
        <v>1554</v>
      </c>
      <c r="N5" s="205" t="s">
        <v>1714</v>
      </c>
      <c r="O5" s="206" t="s">
        <v>1715</v>
      </c>
      <c r="P5" s="21" t="str">
        <f t="shared" si="0"/>
        <v>((14+line.W)&gt;1219 and (14+line.W)&lt;=1788) and (line.mat_inside_skin_choices.code=='OW') and (line.mat_outside_skin_choices.code=='OW') and (914*line.L/1000000*3.75*4)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[SP05008]</v>
      </c>
      <c r="D6" s="22" t="s">
        <v>1381</v>
      </c>
      <c r="E6" s="16"/>
      <c r="F6" s="23">
        <v>14</v>
      </c>
      <c r="G6" s="23"/>
      <c r="H6" s="23">
        <v>914</v>
      </c>
      <c r="J6" s="16"/>
      <c r="K6" s="16"/>
      <c r="L6" s="23" t="s">
        <v>1563</v>
      </c>
      <c r="M6" s="23" t="s">
        <v>1563</v>
      </c>
      <c r="N6" s="25" t="s">
        <v>1568</v>
      </c>
      <c r="O6" s="25" t="s">
        <v>1569</v>
      </c>
      <c r="P6" s="21" t="str">
        <f t="shared" si="0"/>
        <v>((14+line.W)&lt;=914) and (line.mat_inside_skin_choices.code=='AW') and (line.mat_outside_skin_choices.code=='AW') and (914*line.L/1000000*3.4*2)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[SP05009]</v>
      </c>
      <c r="D7" s="22" t="s">
        <v>1383</v>
      </c>
      <c r="E7" s="16"/>
      <c r="F7" s="23">
        <v>14</v>
      </c>
      <c r="G7" s="23">
        <v>914</v>
      </c>
      <c r="H7" s="23">
        <v>1219</v>
      </c>
      <c r="J7" s="16"/>
      <c r="K7" s="16"/>
      <c r="L7" s="23" t="s">
        <v>1563</v>
      </c>
      <c r="M7" s="23" t="s">
        <v>1563</v>
      </c>
      <c r="N7" s="25" t="s">
        <v>1570</v>
      </c>
      <c r="O7" s="25" t="s">
        <v>1571</v>
      </c>
      <c r="P7" s="21" t="str">
        <f t="shared" si="0"/>
        <v>((14+line.W)&gt;914 and (14+line.W)&lt;=1219) and (line.mat_inside_skin_choices.code=='AW') and (line.mat_outside_skin_choices.code=='AW') and (1219*line.L/1000000*3.4*2)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[SP05008]</v>
      </c>
      <c r="D8" s="22" t="s">
        <v>1381</v>
      </c>
      <c r="E8" s="16"/>
      <c r="F8" s="23">
        <v>14</v>
      </c>
      <c r="G8" s="23">
        <v>1219</v>
      </c>
      <c r="H8" s="23">
        <v>1788</v>
      </c>
      <c r="J8" s="16"/>
      <c r="K8" s="16"/>
      <c r="L8" s="23" t="s">
        <v>1563</v>
      </c>
      <c r="M8" s="23" t="s">
        <v>1563</v>
      </c>
      <c r="N8" s="207" t="s">
        <v>1717</v>
      </c>
      <c r="O8" s="207" t="s">
        <v>1718</v>
      </c>
      <c r="P8" s="21" t="str">
        <f t="shared" si="0"/>
        <v>((14+line.W)&gt;1219 and (14+line.W)&lt;=1788) and (line.mat_inside_skin_choices.code=='AW') and (line.mat_outside_skin_choices.code=='AW') and (914*line.L/1000000*3.4*4)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[SP05026]</v>
      </c>
      <c r="D9" s="27" t="s">
        <v>1884</v>
      </c>
      <c r="E9" s="16"/>
      <c r="F9" s="28">
        <v>14</v>
      </c>
      <c r="G9" s="28"/>
      <c r="H9" s="28">
        <v>914</v>
      </c>
      <c r="J9" s="16"/>
      <c r="K9" s="16"/>
      <c r="L9" s="28" t="s">
        <v>1572</v>
      </c>
      <c r="M9" s="28" t="s">
        <v>1572</v>
      </c>
      <c r="N9" s="208" t="s">
        <v>1885</v>
      </c>
      <c r="O9" s="209" t="s">
        <v>1639</v>
      </c>
      <c r="P9" s="21" t="str">
        <f t="shared" si="0"/>
        <v>((14+line.W)&lt;=914) and (line.mat_inside_skin_choices.code=='GI') and (line.mat_outside_skin_choices.code=='GI') and (914*line.L/1000000*3.2*2)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[SP05018]</v>
      </c>
      <c r="D10" s="27" t="s">
        <v>1402</v>
      </c>
      <c r="E10" s="16"/>
      <c r="F10" s="28">
        <v>14</v>
      </c>
      <c r="G10" s="28">
        <v>914</v>
      </c>
      <c r="H10" s="28">
        <v>1219</v>
      </c>
      <c r="J10" s="16"/>
      <c r="K10" s="16"/>
      <c r="L10" s="28" t="s">
        <v>1572</v>
      </c>
      <c r="M10" s="28" t="s">
        <v>1572</v>
      </c>
      <c r="N10" s="30" t="s">
        <v>1688</v>
      </c>
      <c r="O10" s="31" t="s">
        <v>1640</v>
      </c>
      <c r="P10" s="21" t="str">
        <f t="shared" si="0"/>
        <v>((14+line.W)&gt;914 and (14+line.W)&lt;=1219) and (line.mat_inside_skin_choices.code=='GI') and (line.mat_outside_skin_choices.code=='GI') and (1219*line.L/1000000*3.2*2)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[SP05026]</v>
      </c>
      <c r="D11" s="27" t="s">
        <v>1884</v>
      </c>
      <c r="E11" s="16"/>
      <c r="F11" s="28">
        <v>14</v>
      </c>
      <c r="G11" s="28">
        <v>1219</v>
      </c>
      <c r="H11" s="28">
        <v>1788</v>
      </c>
      <c r="J11" s="16"/>
      <c r="K11" s="16"/>
      <c r="L11" s="28" t="s">
        <v>1572</v>
      </c>
      <c r="M11" s="28" t="s">
        <v>1572</v>
      </c>
      <c r="N11" s="208" t="s">
        <v>1886</v>
      </c>
      <c r="O11" s="209" t="s">
        <v>1887</v>
      </c>
      <c r="P11" s="21" t="str">
        <f t="shared" si="0"/>
        <v>((14+line.W)&gt;1219 and (14+line.W)&lt;=1788) and (line.mat_inside_skin_choices.code=='GI') and (line.mat_outside_skin_choices.code=='GI') and (914*line.L/1000000*3.2*4)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32" t="s">
        <v>1391</v>
      </c>
      <c r="E12" s="16"/>
      <c r="F12" s="33">
        <v>14</v>
      </c>
      <c r="G12" s="33"/>
      <c r="H12" s="33">
        <v>914</v>
      </c>
      <c r="J12" s="16"/>
      <c r="K12" s="16"/>
      <c r="L12" s="33" t="s">
        <v>1583</v>
      </c>
      <c r="M12" s="33" t="s">
        <v>1583</v>
      </c>
      <c r="N12" s="196" t="s">
        <v>1588</v>
      </c>
      <c r="O12" s="35" t="s">
        <v>1589</v>
      </c>
      <c r="P12" s="21" t="str">
        <f t="shared" si="0"/>
        <v>((14+line.W)&lt;=914) and (line.mat_inside_skin_choices.code=='SS') and (line.mat_outside_skin_choices.code=='SS')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32" t="s">
        <v>1391</v>
      </c>
      <c r="E13" s="16"/>
      <c r="F13" s="33">
        <v>14</v>
      </c>
      <c r="G13" s="33">
        <v>914</v>
      </c>
      <c r="H13" s="33">
        <v>1219</v>
      </c>
      <c r="J13" s="16"/>
      <c r="K13" s="16"/>
      <c r="L13" s="33" t="s">
        <v>1583</v>
      </c>
      <c r="M13" s="33" t="s">
        <v>1583</v>
      </c>
      <c r="N13" s="35" t="s">
        <v>1590</v>
      </c>
      <c r="O13" s="35" t="s">
        <v>1591</v>
      </c>
      <c r="P13" s="21" t="str">
        <f t="shared" si="0"/>
        <v>((14+line.W)&gt;914 and (14+line.W)&lt;=1219) and (line.mat_inside_skin_choices.code=='SS') and (line.mat_outside_skin_choices.code=='SS')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[SP05013]</v>
      </c>
      <c r="D14" s="32" t="s">
        <v>1391</v>
      </c>
      <c r="E14" s="16"/>
      <c r="F14" s="33">
        <v>14</v>
      </c>
      <c r="G14" s="33">
        <v>1219</v>
      </c>
      <c r="H14" s="33">
        <v>1788</v>
      </c>
      <c r="J14" s="16"/>
      <c r="K14" s="16"/>
      <c r="L14" s="33" t="s">
        <v>1583</v>
      </c>
      <c r="M14" s="33" t="s">
        <v>1583</v>
      </c>
      <c r="N14" s="196" t="s">
        <v>1719</v>
      </c>
      <c r="O14" s="196" t="s">
        <v>1720</v>
      </c>
      <c r="P14" s="21" t="str">
        <f t="shared" si="0"/>
        <v>((14+line.W)&gt;1219 and (14+line.W)&lt;=1788) and (line.mat_inside_skin_choices.code=='SS') and (line.mat_outside_skin_choices.code=='SS') and (914*line.L/1000000*3.9*4) or 0.0</v>
      </c>
      <c r="Q14" s="17" t="str">
        <f>VLOOKUP(D14,Parts!$A$2:$C$991,3,0)</f>
        <v>kg</v>
      </c>
    </row>
    <row r="15" spans="1:17" s="201" customFormat="1">
      <c r="C15" s="3" t="str">
        <f>"["&amp;VLOOKUP(D15,Parts!$A$2:$B$991,2,0)&amp;"]"</f>
        <v>[SP05006]</v>
      </c>
      <c r="D15" s="204" t="s">
        <v>1377</v>
      </c>
      <c r="E15" s="202"/>
      <c r="F15" s="210">
        <v>14</v>
      </c>
      <c r="G15" s="210"/>
      <c r="H15" s="210">
        <v>914</v>
      </c>
      <c r="J15" s="202"/>
      <c r="K15" s="202"/>
      <c r="L15" s="213" t="s">
        <v>1554</v>
      </c>
      <c r="M15" s="213" t="s">
        <v>1572</v>
      </c>
      <c r="N15" s="214" t="s">
        <v>1577</v>
      </c>
      <c r="O15" s="216" t="s">
        <v>1578</v>
      </c>
      <c r="P15" s="21" t="str">
        <f t="shared" si="0"/>
        <v>((14+line.W)&lt;=914) and (line.mat_inside_skin_choices.code=='OW') and (line.mat_outside_skin_choices.code=='GI') and (914*line.L/1000000*3.75) or 0.0</v>
      </c>
      <c r="Q15" s="17" t="str">
        <f>VLOOKUP(D15,Parts!$A$2:$C$991,3,0)</f>
        <v>kg</v>
      </c>
    </row>
    <row r="16" spans="1:17" s="201" customFormat="1">
      <c r="C16" s="3" t="str">
        <f>"["&amp;VLOOKUP(D16,Parts!$A$2:$B$991,2,0)&amp;"]"</f>
        <v>[SP05026]</v>
      </c>
      <c r="D16" s="204" t="s">
        <v>1884</v>
      </c>
      <c r="E16" s="202"/>
      <c r="F16" s="210">
        <v>14</v>
      </c>
      <c r="G16" s="210"/>
      <c r="H16" s="210">
        <v>914</v>
      </c>
      <c r="J16" s="202"/>
      <c r="K16" s="202"/>
      <c r="L16" s="213" t="s">
        <v>1554</v>
      </c>
      <c r="M16" s="213" t="s">
        <v>1572</v>
      </c>
      <c r="N16" s="215" t="s">
        <v>1888</v>
      </c>
      <c r="O16" s="217" t="s">
        <v>1579</v>
      </c>
      <c r="P16" s="21" t="str">
        <f t="shared" si="0"/>
        <v>((14+line.W)&lt;=914) and (line.mat_inside_skin_choices.code=='OW') and (line.mat_outside_skin_choices.code=='GI') and (914*line.L/1000000*3.2) or 0.0</v>
      </c>
      <c r="Q16" s="17" t="str">
        <f>VLOOKUP(D16,Parts!$A$2:$C$991,3,0)</f>
        <v>kg</v>
      </c>
    </row>
    <row r="17" spans="3:17" s="201" customFormat="1">
      <c r="C17" s="3" t="str">
        <f>"["&amp;VLOOKUP(D17,Parts!$A$2:$B$991,2,0)&amp;"]"</f>
        <v>[SP05007]</v>
      </c>
      <c r="D17" s="204" t="s">
        <v>1379</v>
      </c>
      <c r="E17" s="202"/>
      <c r="F17" s="211">
        <v>14</v>
      </c>
      <c r="G17" s="211">
        <v>914</v>
      </c>
      <c r="H17" s="211">
        <v>1219</v>
      </c>
      <c r="J17" s="202"/>
      <c r="K17" s="202"/>
      <c r="L17" s="213" t="s">
        <v>1554</v>
      </c>
      <c r="M17" s="213" t="s">
        <v>1572</v>
      </c>
      <c r="N17" s="214" t="s">
        <v>1580</v>
      </c>
      <c r="O17" s="216" t="s">
        <v>1581</v>
      </c>
      <c r="P17" s="21" t="str">
        <f t="shared" si="0"/>
        <v>((14+line.W)&gt;914 and (14+line.W)&lt;=1219) and (line.mat_inside_skin_choices.code=='OW') and (line.mat_outside_skin_choices.code=='GI') and (1219*line.L/1000000*3.75) or 0.0</v>
      </c>
      <c r="Q17" s="17" t="str">
        <f>VLOOKUP(D17,Parts!$A$2:$C$991,3,0)</f>
        <v>kg</v>
      </c>
    </row>
    <row r="18" spans="3:17" s="201" customFormat="1">
      <c r="C18" s="3" t="str">
        <f>"["&amp;VLOOKUP(D18,Parts!$A$2:$B$991,2,0)&amp;"]"</f>
        <v>[SP05018]</v>
      </c>
      <c r="D18" s="204" t="s">
        <v>1402</v>
      </c>
      <c r="E18" s="202"/>
      <c r="F18" s="211">
        <v>14</v>
      </c>
      <c r="G18" s="211">
        <v>914</v>
      </c>
      <c r="H18" s="211">
        <v>1219</v>
      </c>
      <c r="J18" s="202"/>
      <c r="K18" s="202"/>
      <c r="L18" s="213" t="s">
        <v>1554</v>
      </c>
      <c r="M18" s="213" t="s">
        <v>1572</v>
      </c>
      <c r="N18" s="215" t="s">
        <v>1889</v>
      </c>
      <c r="O18" s="217" t="s">
        <v>1582</v>
      </c>
      <c r="P18" s="21" t="str">
        <f t="shared" si="0"/>
        <v>((14+line.W)&gt;914 and (14+line.W)&lt;=1219) and (line.mat_inside_skin_choices.code=='OW') and (line.mat_outside_skin_choices.code=='GI') and (1219*line.L/1000000*3.2) or 0.0</v>
      </c>
      <c r="Q18" s="17" t="str">
        <f>VLOOKUP(D18,Parts!$A$2:$C$991,3,0)</f>
        <v>kg</v>
      </c>
    </row>
    <row r="19" spans="3:17" s="201" customFormat="1">
      <c r="C19" s="3" t="str">
        <f>"["&amp;VLOOKUP(D19,Parts!$A$2:$B$991,2,0)&amp;"]"</f>
        <v>[SP05006]</v>
      </c>
      <c r="D19" s="204" t="s">
        <v>1377</v>
      </c>
      <c r="E19" s="202"/>
      <c r="F19" s="212">
        <v>14</v>
      </c>
      <c r="G19" s="212">
        <v>1219</v>
      </c>
      <c r="H19" s="212">
        <v>1788</v>
      </c>
      <c r="J19" s="202"/>
      <c r="K19" s="202"/>
      <c r="L19" s="213" t="s">
        <v>1554</v>
      </c>
      <c r="M19" s="213" t="s">
        <v>1572</v>
      </c>
      <c r="N19" s="214" t="s">
        <v>1559</v>
      </c>
      <c r="O19" s="216" t="s">
        <v>1560</v>
      </c>
      <c r="P19" s="21" t="str">
        <f t="shared" si="0"/>
        <v>((14+line.W)&gt;1219 and (14+line.W)&lt;=1788) and (line.mat_inside_skin_choices.code=='OW') and (line.mat_outside_skin_choices.code=='GI') and (914*line.L/1000000*3.75*2) or 0.0</v>
      </c>
      <c r="Q19" s="17" t="str">
        <f>VLOOKUP(D19,Parts!$A$2:$C$991,3,0)</f>
        <v>kg</v>
      </c>
    </row>
    <row r="20" spans="3:17" s="201" customFormat="1">
      <c r="C20" s="3" t="str">
        <f>"["&amp;VLOOKUP(D20,Parts!$A$2:$B$991,2,0)&amp;"]"</f>
        <v>[SP05026]</v>
      </c>
      <c r="D20" s="204" t="s">
        <v>1884</v>
      </c>
      <c r="E20" s="202"/>
      <c r="F20" s="212">
        <v>14</v>
      </c>
      <c r="G20" s="212">
        <v>1219</v>
      </c>
      <c r="H20" s="212">
        <v>1788</v>
      </c>
      <c r="J20" s="202"/>
      <c r="K20" s="202"/>
      <c r="L20" s="213" t="s">
        <v>1554</v>
      </c>
      <c r="M20" s="213" t="s">
        <v>1572</v>
      </c>
      <c r="N20" s="215" t="s">
        <v>1885</v>
      </c>
      <c r="O20" s="217" t="s">
        <v>1639</v>
      </c>
      <c r="P20" s="21" t="str">
        <f t="shared" si="0"/>
        <v>((14+line.W)&gt;1219 and (14+line.W)&lt;=1788) and (line.mat_inside_skin_choices.code=='OW') and (line.mat_outside_skin_choices.code=='GI') and (914*line.L/1000000*3.2*2) or 0.0</v>
      </c>
      <c r="Q20" s="17" t="str">
        <f>VLOOKUP(D20,Parts!$A$2:$C$991,3,0)</f>
        <v>kg</v>
      </c>
    </row>
    <row r="21" spans="3:17" s="201" customFormat="1">
      <c r="C21" s="3" t="str">
        <f>"["&amp;VLOOKUP(D21,Parts!$A$2:$B$991,2,0)&amp;"]"</f>
        <v>[SP05006]</v>
      </c>
      <c r="D21" s="218" t="s">
        <v>1377</v>
      </c>
      <c r="E21" s="202"/>
      <c r="F21" s="221">
        <v>14</v>
      </c>
      <c r="G21" s="221"/>
      <c r="H21" s="221">
        <v>914</v>
      </c>
      <c r="J21" s="202"/>
      <c r="K21" s="202"/>
      <c r="L21" s="194" t="s">
        <v>1572</v>
      </c>
      <c r="M21" s="194" t="s">
        <v>1554</v>
      </c>
      <c r="N21" s="223" t="s">
        <v>1577</v>
      </c>
      <c r="O21" s="224" t="s">
        <v>1578</v>
      </c>
      <c r="P21" s="21" t="str">
        <f t="shared" si="0"/>
        <v>((14+line.W)&lt;=914) and (line.mat_inside_skin_choices.code=='GI') and (line.mat_outside_skin_choices.code=='OW') and (914*line.L/1000000*3.75) or 0.0</v>
      </c>
      <c r="Q21" s="17" t="str">
        <f>VLOOKUP(D21,Parts!$A$2:$C$991,3,0)</f>
        <v>kg</v>
      </c>
    </row>
    <row r="22" spans="3:17" s="201" customFormat="1">
      <c r="C22" s="3" t="str">
        <f>"["&amp;VLOOKUP(D22,Parts!$A$2:$B$991,2,0)&amp;"]"</f>
        <v>[SP05026]</v>
      </c>
      <c r="D22" s="218" t="s">
        <v>1884</v>
      </c>
      <c r="E22" s="202"/>
      <c r="F22" s="221">
        <v>14</v>
      </c>
      <c r="G22" s="221"/>
      <c r="H22" s="221">
        <v>914</v>
      </c>
      <c r="J22" s="202"/>
      <c r="K22" s="202"/>
      <c r="L22" s="194" t="s">
        <v>1572</v>
      </c>
      <c r="M22" s="194" t="s">
        <v>1554</v>
      </c>
      <c r="N22" s="220" t="s">
        <v>1888</v>
      </c>
      <c r="O22" s="225" t="s">
        <v>1579</v>
      </c>
      <c r="P22" s="21" t="str">
        <f t="shared" si="0"/>
        <v>((14+line.W)&lt;=914) and (line.mat_inside_skin_choices.code=='GI') and (line.mat_outside_skin_choices.code=='OW') and (914*line.L/1000000*3.2) or 0.0</v>
      </c>
      <c r="Q22" s="17" t="str">
        <f>VLOOKUP(D22,Parts!$A$2:$C$991,3,0)</f>
        <v>kg</v>
      </c>
    </row>
    <row r="23" spans="3:17" s="201" customFormat="1">
      <c r="C23" s="3" t="str">
        <f>"["&amp;VLOOKUP(D23,Parts!$A$2:$B$991,2,0)&amp;"]"</f>
        <v>[SP05007]</v>
      </c>
      <c r="D23" s="218" t="s">
        <v>1379</v>
      </c>
      <c r="E23" s="202"/>
      <c r="F23" s="222">
        <v>14</v>
      </c>
      <c r="G23" s="222">
        <v>914</v>
      </c>
      <c r="H23" s="222">
        <v>1219</v>
      </c>
      <c r="J23" s="202"/>
      <c r="K23" s="202"/>
      <c r="L23" s="194" t="s">
        <v>1572</v>
      </c>
      <c r="M23" s="194" t="s">
        <v>1554</v>
      </c>
      <c r="N23" s="223" t="s">
        <v>1580</v>
      </c>
      <c r="O23" s="224" t="s">
        <v>1581</v>
      </c>
      <c r="P23" s="21" t="str">
        <f t="shared" si="0"/>
        <v>((14+line.W)&gt;914 and (14+line.W)&lt;=1219) and (line.mat_inside_skin_choices.code=='GI') and (line.mat_outside_skin_choices.code=='OW') and (1219*line.L/1000000*3.75) or 0.0</v>
      </c>
      <c r="Q23" s="17" t="str">
        <f>VLOOKUP(D23,Parts!$A$2:$C$991,3,0)</f>
        <v>kg</v>
      </c>
    </row>
    <row r="24" spans="3:17" s="201" customFormat="1">
      <c r="C24" s="3" t="str">
        <f>"["&amp;VLOOKUP(D24,Parts!$A$2:$B$991,2,0)&amp;"]"</f>
        <v>[SP05018]</v>
      </c>
      <c r="D24" s="218" t="s">
        <v>1402</v>
      </c>
      <c r="E24" s="202"/>
      <c r="F24" s="222">
        <v>14</v>
      </c>
      <c r="G24" s="222">
        <v>914</v>
      </c>
      <c r="H24" s="222">
        <v>1219</v>
      </c>
      <c r="J24" s="202"/>
      <c r="K24" s="202"/>
      <c r="L24" s="194" t="s">
        <v>1572</v>
      </c>
      <c r="M24" s="194" t="s">
        <v>1554</v>
      </c>
      <c r="N24" s="220" t="s">
        <v>1889</v>
      </c>
      <c r="O24" s="225" t="s">
        <v>1582</v>
      </c>
      <c r="P24" s="21" t="str">
        <f t="shared" si="0"/>
        <v>((14+line.W)&gt;914 and (14+line.W)&lt;=1219) and (line.mat_inside_skin_choices.code=='GI') and (line.mat_outside_skin_choices.code=='OW') and (1219*line.L/1000000*3.2) or 0.0</v>
      </c>
      <c r="Q24" s="17" t="str">
        <f>VLOOKUP(D24,Parts!$A$2:$C$991,3,0)</f>
        <v>kg</v>
      </c>
    </row>
    <row r="25" spans="3:17" s="201" customFormat="1">
      <c r="C25" s="3" t="str">
        <f>"["&amp;VLOOKUP(D25,Parts!$A$2:$B$991,2,0)&amp;"]"</f>
        <v>[SP05006]</v>
      </c>
      <c r="D25" s="218" t="s">
        <v>1377</v>
      </c>
      <c r="E25" s="202"/>
      <c r="F25" s="219">
        <v>14</v>
      </c>
      <c r="G25" s="219">
        <v>1219</v>
      </c>
      <c r="H25" s="219">
        <v>1788</v>
      </c>
      <c r="J25" s="202"/>
      <c r="K25" s="202"/>
      <c r="L25" s="194" t="s">
        <v>1572</v>
      </c>
      <c r="M25" s="194" t="s">
        <v>1554</v>
      </c>
      <c r="N25" s="223" t="s">
        <v>1559</v>
      </c>
      <c r="O25" s="224" t="s">
        <v>1560</v>
      </c>
      <c r="P25" s="21" t="str">
        <f t="shared" si="0"/>
        <v>((14+line.W)&gt;1219 and (14+line.W)&lt;=1788) and (line.mat_inside_skin_choices.code=='GI') and (line.mat_outside_skin_choices.code=='OW') and (914*line.L/1000000*3.75*2) or 0.0</v>
      </c>
      <c r="Q25" s="17" t="str">
        <f>VLOOKUP(D25,Parts!$A$2:$C$991,3,0)</f>
        <v>kg</v>
      </c>
    </row>
    <row r="26" spans="3:17" s="201" customFormat="1">
      <c r="C26" s="3" t="str">
        <f>"["&amp;VLOOKUP(D26,Parts!$A$2:$B$991,2,0)&amp;"]"</f>
        <v>[SP05026]</v>
      </c>
      <c r="D26" s="218" t="s">
        <v>1884</v>
      </c>
      <c r="E26" s="202"/>
      <c r="F26" s="219">
        <v>14</v>
      </c>
      <c r="G26" s="219">
        <v>1219</v>
      </c>
      <c r="H26" s="219">
        <v>1788</v>
      </c>
      <c r="J26" s="202"/>
      <c r="K26" s="202"/>
      <c r="L26" s="194" t="s">
        <v>1572</v>
      </c>
      <c r="M26" s="194" t="s">
        <v>1554</v>
      </c>
      <c r="N26" s="220" t="s">
        <v>1885</v>
      </c>
      <c r="O26" s="225" t="s">
        <v>1639</v>
      </c>
      <c r="P26" s="21" t="str">
        <f t="shared" si="0"/>
        <v>((14+line.W)&gt;1219 and (14+line.W)&lt;=1788) and (line.mat_inside_skin_choices.code=='GI') and (line.mat_outside_skin_choices.code=='OW') and (914*line.L/1000000*3.2*2) or 0.0</v>
      </c>
      <c r="Q26" s="17" t="str">
        <f>VLOOKUP(D26,Parts!$A$2:$C$991,3,0)</f>
        <v>kg</v>
      </c>
    </row>
    <row r="27" spans="3:17" s="201" customFormat="1">
      <c r="C27" s="3" t="str">
        <f>"["&amp;VLOOKUP(D27,Parts!$A$2:$B$991,2,0)&amp;"]"</f>
        <v>[SP05006]</v>
      </c>
      <c r="D27" s="228" t="s">
        <v>1377</v>
      </c>
      <c r="E27" s="202"/>
      <c r="F27" s="229">
        <v>14</v>
      </c>
      <c r="G27" s="229"/>
      <c r="H27" s="229">
        <v>914</v>
      </c>
      <c r="J27" s="202"/>
      <c r="K27" s="202"/>
      <c r="L27" s="226" t="s">
        <v>1554</v>
      </c>
      <c r="M27" s="227" t="s">
        <v>1563</v>
      </c>
      <c r="N27" s="232" t="s">
        <v>1577</v>
      </c>
      <c r="O27" s="233" t="s">
        <v>1578</v>
      </c>
      <c r="P27" s="21" t="str">
        <f t="shared" si="0"/>
        <v>((14+line.W)&lt;=914) and (line.mat_inside_skin_choices.code=='OW') and (line.mat_outside_skin_choices.code=='AW') and (914*line.L/1000000*3.75) or 0.0</v>
      </c>
      <c r="Q27" s="17" t="str">
        <f>VLOOKUP(D27,Parts!$A$2:$C$991,3,0)</f>
        <v>kg</v>
      </c>
    </row>
    <row r="28" spans="3:17" s="201" customFormat="1">
      <c r="C28" s="3" t="str">
        <f>"["&amp;VLOOKUP(D28,Parts!$A$2:$B$991,2,0)&amp;"]"</f>
        <v>[SP05008]</v>
      </c>
      <c r="D28" s="231" t="s">
        <v>1381</v>
      </c>
      <c r="E28" s="202"/>
      <c r="F28" s="229">
        <v>14</v>
      </c>
      <c r="G28" s="229"/>
      <c r="H28" s="229">
        <v>914</v>
      </c>
      <c r="J28" s="202"/>
      <c r="K28" s="202"/>
      <c r="L28" s="226" t="s">
        <v>1554</v>
      </c>
      <c r="M28" s="227" t="s">
        <v>1563</v>
      </c>
      <c r="N28" s="234" t="s">
        <v>1693</v>
      </c>
      <c r="O28" s="235" t="s">
        <v>1694</v>
      </c>
      <c r="P28" s="21" t="str">
        <f t="shared" si="0"/>
        <v>((14+line.W)&lt;=914) and (line.mat_inside_skin_choices.code=='OW') and (line.mat_outside_skin_choices.code=='AW') and (914*line.L/1000000*3.4) or 0.0</v>
      </c>
      <c r="Q28" s="17" t="str">
        <f>VLOOKUP(D28,Parts!$A$2:$C$991,3,0)</f>
        <v>kg</v>
      </c>
    </row>
    <row r="29" spans="3:17" s="201" customFormat="1">
      <c r="C29" s="3" t="str">
        <f>"["&amp;VLOOKUP(D29,Parts!$A$2:$B$991,2,0)&amp;"]"</f>
        <v>[SP05007]</v>
      </c>
      <c r="D29" s="228" t="s">
        <v>1379</v>
      </c>
      <c r="E29" s="202"/>
      <c r="F29" s="227">
        <v>14</v>
      </c>
      <c r="G29" s="227">
        <v>914</v>
      </c>
      <c r="H29" s="227">
        <v>1219</v>
      </c>
      <c r="J29" s="202"/>
      <c r="K29" s="202"/>
      <c r="L29" s="226" t="s">
        <v>1554</v>
      </c>
      <c r="M29" s="227" t="s">
        <v>1563</v>
      </c>
      <c r="N29" s="232" t="s">
        <v>1580</v>
      </c>
      <c r="O29" s="233" t="s">
        <v>1581</v>
      </c>
      <c r="P29" s="21" t="str">
        <f t="shared" si="0"/>
        <v>((14+line.W)&gt;914 and (14+line.W)&lt;=1219) and (line.mat_inside_skin_choices.code=='OW') and (line.mat_outside_skin_choices.code=='AW') and (1219*line.L/1000000*3.75) or 0.0</v>
      </c>
      <c r="Q29" s="17" t="str">
        <f>VLOOKUP(D29,Parts!$A$2:$C$991,3,0)</f>
        <v>kg</v>
      </c>
    </row>
    <row r="30" spans="3:17" s="201" customFormat="1">
      <c r="C30" s="3" t="str">
        <f>"["&amp;VLOOKUP(D30,Parts!$A$2:$B$991,2,0)&amp;"]"</f>
        <v>[SP05009]</v>
      </c>
      <c r="D30" s="231" t="s">
        <v>1383</v>
      </c>
      <c r="E30" s="202"/>
      <c r="F30" s="227">
        <v>14</v>
      </c>
      <c r="G30" s="227">
        <v>914</v>
      </c>
      <c r="H30" s="227">
        <v>1219</v>
      </c>
      <c r="J30" s="202"/>
      <c r="K30" s="202"/>
      <c r="L30" s="226" t="s">
        <v>1554</v>
      </c>
      <c r="M30" s="227" t="s">
        <v>1563</v>
      </c>
      <c r="N30" s="234" t="s">
        <v>1695</v>
      </c>
      <c r="O30" s="235" t="s">
        <v>1696</v>
      </c>
      <c r="P30" s="21" t="str">
        <f t="shared" si="0"/>
        <v>((14+line.W)&gt;914 and (14+line.W)&lt;=1219) and (line.mat_inside_skin_choices.code=='OW') and (line.mat_outside_skin_choices.code=='AW') and (1219*line.L/1000000*3.4) or 0.0</v>
      </c>
      <c r="Q30" s="17" t="str">
        <f>VLOOKUP(D30,Parts!$A$2:$C$991,3,0)</f>
        <v>kg</v>
      </c>
    </row>
    <row r="31" spans="3:17" s="201" customFormat="1">
      <c r="C31" s="3" t="str">
        <f>"["&amp;VLOOKUP(D31,Parts!$A$2:$B$991,2,0)&amp;"]"</f>
        <v>[SP05006]</v>
      </c>
      <c r="D31" s="228" t="s">
        <v>1377</v>
      </c>
      <c r="E31" s="202"/>
      <c r="F31" s="230">
        <v>14</v>
      </c>
      <c r="G31" s="230">
        <v>1219</v>
      </c>
      <c r="H31" s="230">
        <v>1788</v>
      </c>
      <c r="J31" s="202"/>
      <c r="K31" s="202"/>
      <c r="L31" s="226" t="s">
        <v>1554</v>
      </c>
      <c r="M31" s="227" t="s">
        <v>1563</v>
      </c>
      <c r="N31" s="232" t="s">
        <v>1559</v>
      </c>
      <c r="O31" s="233" t="s">
        <v>1560</v>
      </c>
      <c r="P31" s="21" t="str">
        <f t="shared" si="0"/>
        <v>((14+line.W)&gt;1219 and (14+line.W)&lt;=1788) and (line.mat_inside_skin_choices.code=='OW') and (line.mat_outside_skin_choices.code=='AW') and (914*line.L/1000000*3.75*2) or 0.0</v>
      </c>
      <c r="Q31" s="17" t="str">
        <f>VLOOKUP(D31,Parts!$A$2:$C$991,3,0)</f>
        <v>kg</v>
      </c>
    </row>
    <row r="32" spans="3:17" s="201" customFormat="1">
      <c r="C32" s="3" t="str">
        <f>"["&amp;VLOOKUP(D32,Parts!$A$2:$B$991,2,0)&amp;"]"</f>
        <v>[SP05008]</v>
      </c>
      <c r="D32" s="231" t="s">
        <v>1381</v>
      </c>
      <c r="E32" s="202"/>
      <c r="F32" s="230">
        <v>14</v>
      </c>
      <c r="G32" s="230">
        <v>1219</v>
      </c>
      <c r="H32" s="230">
        <v>1788</v>
      </c>
      <c r="J32" s="202"/>
      <c r="K32" s="202"/>
      <c r="L32" s="226" t="s">
        <v>1554</v>
      </c>
      <c r="M32" s="227" t="s">
        <v>1563</v>
      </c>
      <c r="N32" s="234" t="s">
        <v>1568</v>
      </c>
      <c r="O32" s="235" t="s">
        <v>1569</v>
      </c>
      <c r="P32" s="21" t="str">
        <f t="shared" si="0"/>
        <v>((14+line.W)&gt;1219 and (14+line.W)&lt;=1788) and (line.mat_inside_skin_choices.code=='OW') and (line.mat_outside_skin_choices.code=='AW') and (914*line.L/1000000*3.4*2) or 0.0</v>
      </c>
      <c r="Q32" s="17" t="str">
        <f>VLOOKUP(D32,Parts!$A$2:$C$991,3,0)</f>
        <v>kg</v>
      </c>
    </row>
    <row r="33" spans="3:17" s="201" customFormat="1">
      <c r="C33" s="3" t="str">
        <f>"["&amp;VLOOKUP(D33,Parts!$A$2:$B$991,2,0)&amp;"]"</f>
        <v>[SP05006]</v>
      </c>
      <c r="D33" s="236" t="s">
        <v>1377</v>
      </c>
      <c r="E33" s="202"/>
      <c r="F33" s="238">
        <v>14</v>
      </c>
      <c r="G33" s="238"/>
      <c r="H33" s="238">
        <v>914</v>
      </c>
      <c r="J33" s="202"/>
      <c r="K33" s="202"/>
      <c r="L33" s="239" t="s">
        <v>1563</v>
      </c>
      <c r="M33" s="239" t="s">
        <v>1554</v>
      </c>
      <c r="N33" s="241" t="s">
        <v>1577</v>
      </c>
      <c r="O33" s="242" t="s">
        <v>1578</v>
      </c>
      <c r="P33" s="21" t="str">
        <f t="shared" si="0"/>
        <v>((14+line.W)&lt;=914) and (line.mat_inside_skin_choices.code=='AW') and (line.mat_outside_skin_choices.code=='OW') and (914*line.L/1000000*3.75) or 0.0</v>
      </c>
      <c r="Q33" s="17" t="str">
        <f>VLOOKUP(D33,Parts!$A$2:$C$991,3,0)</f>
        <v>kg</v>
      </c>
    </row>
    <row r="34" spans="3:17" s="201" customFormat="1">
      <c r="C34" s="3" t="str">
        <f>"["&amp;VLOOKUP(D34,Parts!$A$2:$B$991,2,0)&amp;"]"</f>
        <v>[SP05008]</v>
      </c>
      <c r="D34" s="237" t="s">
        <v>1381</v>
      </c>
      <c r="E34" s="202"/>
      <c r="F34" s="238">
        <v>14</v>
      </c>
      <c r="G34" s="238"/>
      <c r="H34" s="238">
        <v>914</v>
      </c>
      <c r="J34" s="202"/>
      <c r="K34" s="202"/>
      <c r="L34" s="239" t="s">
        <v>1563</v>
      </c>
      <c r="M34" s="239" t="s">
        <v>1554</v>
      </c>
      <c r="N34" s="243" t="s">
        <v>1693</v>
      </c>
      <c r="O34" s="244" t="s">
        <v>1694</v>
      </c>
      <c r="P34" s="21" t="str">
        <f t="shared" si="0"/>
        <v>((14+line.W)&lt;=914) and (line.mat_inside_skin_choices.code=='AW') and (line.mat_outside_skin_choices.code=='OW') and (914*line.L/1000000*3.4) or 0.0</v>
      </c>
      <c r="Q34" s="17" t="str">
        <f>VLOOKUP(D34,Parts!$A$2:$C$991,3,0)</f>
        <v>kg</v>
      </c>
    </row>
    <row r="35" spans="3:17" s="201" customFormat="1">
      <c r="C35" s="3" t="str">
        <f>"["&amp;VLOOKUP(D35,Parts!$A$2:$B$991,2,0)&amp;"]"</f>
        <v>[SP05007]</v>
      </c>
      <c r="D35" s="236" t="s">
        <v>1379</v>
      </c>
      <c r="E35" s="202"/>
      <c r="F35" s="239">
        <v>14</v>
      </c>
      <c r="G35" s="239">
        <v>914</v>
      </c>
      <c r="H35" s="239">
        <v>1219</v>
      </c>
      <c r="J35" s="202"/>
      <c r="K35" s="202"/>
      <c r="L35" s="239" t="s">
        <v>1563</v>
      </c>
      <c r="M35" s="239" t="s">
        <v>1554</v>
      </c>
      <c r="N35" s="241" t="s">
        <v>1580</v>
      </c>
      <c r="O35" s="242" t="s">
        <v>1581</v>
      </c>
      <c r="P35" s="21" t="str">
        <f t="shared" si="0"/>
        <v>((14+line.W)&gt;914 and (14+line.W)&lt;=1219) and (line.mat_inside_skin_choices.code=='AW') and (line.mat_outside_skin_choices.code=='OW') and (1219*line.L/1000000*3.75) or 0.0</v>
      </c>
      <c r="Q35" s="17" t="str">
        <f>VLOOKUP(D35,Parts!$A$2:$C$991,3,0)</f>
        <v>kg</v>
      </c>
    </row>
    <row r="36" spans="3:17" s="201" customFormat="1">
      <c r="C36" s="3" t="str">
        <f>"["&amp;VLOOKUP(D36,Parts!$A$2:$B$991,2,0)&amp;"]"</f>
        <v>[SP05009]</v>
      </c>
      <c r="D36" s="237" t="s">
        <v>1383</v>
      </c>
      <c r="E36" s="202"/>
      <c r="F36" s="239">
        <v>14</v>
      </c>
      <c r="G36" s="239">
        <v>914</v>
      </c>
      <c r="H36" s="239">
        <v>1219</v>
      </c>
      <c r="J36" s="202"/>
      <c r="K36" s="202"/>
      <c r="L36" s="239" t="s">
        <v>1563</v>
      </c>
      <c r="M36" s="239" t="s">
        <v>1554</v>
      </c>
      <c r="N36" s="243" t="s">
        <v>1695</v>
      </c>
      <c r="O36" s="244" t="s">
        <v>1696</v>
      </c>
      <c r="P36" s="21" t="str">
        <f t="shared" si="0"/>
        <v>((14+line.W)&gt;914 and (14+line.W)&lt;=1219) and (line.mat_inside_skin_choices.code=='AW') and (line.mat_outside_skin_choices.code=='OW') and (1219*line.L/1000000*3.4) or 0.0</v>
      </c>
      <c r="Q36" s="17" t="str">
        <f>VLOOKUP(D36,Parts!$A$2:$C$991,3,0)</f>
        <v>kg</v>
      </c>
    </row>
    <row r="37" spans="3:17" s="201" customFormat="1">
      <c r="C37" s="3" t="str">
        <f>"["&amp;VLOOKUP(D37,Parts!$A$2:$B$991,2,0)&amp;"]"</f>
        <v>[SP05006]</v>
      </c>
      <c r="D37" s="236" t="s">
        <v>1377</v>
      </c>
      <c r="E37" s="202"/>
      <c r="F37" s="240">
        <v>14</v>
      </c>
      <c r="G37" s="240">
        <v>1219</v>
      </c>
      <c r="H37" s="240">
        <v>1788</v>
      </c>
      <c r="J37" s="202"/>
      <c r="K37" s="202"/>
      <c r="L37" s="239" t="s">
        <v>1563</v>
      </c>
      <c r="M37" s="239" t="s">
        <v>1554</v>
      </c>
      <c r="N37" s="241" t="s">
        <v>1559</v>
      </c>
      <c r="O37" s="242" t="s">
        <v>1560</v>
      </c>
      <c r="P37" s="21" t="str">
        <f t="shared" si="0"/>
        <v>((14+line.W)&gt;1219 and (14+line.W)&lt;=1788) and (line.mat_inside_skin_choices.code=='AW') and (line.mat_outside_skin_choices.code=='OW') and (914*line.L/1000000*3.75*2) or 0.0</v>
      </c>
      <c r="Q37" s="17" t="str">
        <f>VLOOKUP(D37,Parts!$A$2:$C$991,3,0)</f>
        <v>kg</v>
      </c>
    </row>
    <row r="38" spans="3:17" s="201" customFormat="1">
      <c r="C38" s="3" t="str">
        <f>"["&amp;VLOOKUP(D38,Parts!$A$2:$B$991,2,0)&amp;"]"</f>
        <v>[SP05008]</v>
      </c>
      <c r="D38" s="237" t="s">
        <v>1381</v>
      </c>
      <c r="E38" s="202"/>
      <c r="F38" s="240">
        <v>14</v>
      </c>
      <c r="G38" s="240">
        <v>1219</v>
      </c>
      <c r="H38" s="240">
        <v>1788</v>
      </c>
      <c r="J38" s="202"/>
      <c r="K38" s="202"/>
      <c r="L38" s="239" t="s">
        <v>1563</v>
      </c>
      <c r="M38" s="239" t="s">
        <v>1554</v>
      </c>
      <c r="N38" s="243" t="s">
        <v>1568</v>
      </c>
      <c r="O38" s="244" t="s">
        <v>1569</v>
      </c>
      <c r="P38" s="21" t="str">
        <f t="shared" si="0"/>
        <v>((14+line.W)&gt;1219 and (14+line.W)&lt;=1788) and (line.mat_inside_skin_choices.code=='AW') and (line.mat_outside_skin_choices.code=='OW') and (914*line.L/1000000*3.4*2) or 0.0</v>
      </c>
      <c r="Q38" s="17" t="str">
        <f>VLOOKUP(D38,Parts!$A$2:$C$991,3,0)</f>
        <v>kg</v>
      </c>
    </row>
    <row r="39" spans="3:17" s="201" customFormat="1">
      <c r="C39" s="3" t="str">
        <f>"["&amp;VLOOKUP(D39,Parts!$A$2:$B$991,2,0)&amp;"]"</f>
        <v>[SP05006]</v>
      </c>
      <c r="D39" s="245" t="s">
        <v>1377</v>
      </c>
      <c r="E39" s="202"/>
      <c r="F39" s="247">
        <v>14</v>
      </c>
      <c r="G39" s="247"/>
      <c r="H39" s="247">
        <v>914</v>
      </c>
      <c r="J39" s="202"/>
      <c r="K39" s="202"/>
      <c r="L39" s="250" t="s">
        <v>1554</v>
      </c>
      <c r="M39" s="248" t="s">
        <v>1583</v>
      </c>
      <c r="N39" s="251" t="s">
        <v>1577</v>
      </c>
      <c r="O39" s="252" t="s">
        <v>1578</v>
      </c>
      <c r="P39" s="21" t="str">
        <f t="shared" si="0"/>
        <v>((14+line.W)&lt;=914) and (line.mat_inside_skin_choices.code=='OW') and (line.mat_outside_skin_choices.code=='SS') and (914*line.L/1000000*3.75) or 0.0</v>
      </c>
      <c r="Q39" s="17" t="str">
        <f>VLOOKUP(D39,Parts!$A$2:$C$991,3,0)</f>
        <v>kg</v>
      </c>
    </row>
    <row r="40" spans="3:17" s="201" customFormat="1">
      <c r="C40" s="3" t="str">
        <f>"["&amp;VLOOKUP(D40,Parts!$A$2:$B$991,2,0)&amp;"]"</f>
        <v>[SP05013]</v>
      </c>
      <c r="D40" s="246" t="s">
        <v>1391</v>
      </c>
      <c r="E40" s="202"/>
      <c r="F40" s="247">
        <v>14</v>
      </c>
      <c r="G40" s="247"/>
      <c r="H40" s="247">
        <v>914</v>
      </c>
      <c r="J40" s="202"/>
      <c r="K40" s="202"/>
      <c r="L40" s="250" t="s">
        <v>1554</v>
      </c>
      <c r="M40" s="248" t="s">
        <v>1583</v>
      </c>
      <c r="N40" s="253" t="s">
        <v>1596</v>
      </c>
      <c r="O40" s="254" t="s">
        <v>1597</v>
      </c>
      <c r="P40" s="21" t="str">
        <f t="shared" si="0"/>
        <v>((14+line.W)&lt;=914) and (line.mat_inside_skin_choices.code=='OW') and (line.mat_outside_skin_choices.code=='SS') and (914*line.L/1000000*3.9) or 0.0</v>
      </c>
      <c r="Q40" s="17" t="str">
        <f>VLOOKUP(D40,Parts!$A$2:$C$991,3,0)</f>
        <v>kg</v>
      </c>
    </row>
    <row r="41" spans="3:17" s="201" customFormat="1">
      <c r="C41" s="3" t="str">
        <f>"["&amp;VLOOKUP(D41,Parts!$A$2:$B$991,2,0)&amp;"]"</f>
        <v>[SP05007]</v>
      </c>
      <c r="D41" s="245" t="s">
        <v>1379</v>
      </c>
      <c r="E41" s="202"/>
      <c r="F41" s="248">
        <v>14</v>
      </c>
      <c r="G41" s="248">
        <v>914</v>
      </c>
      <c r="H41" s="248">
        <v>1219</v>
      </c>
      <c r="J41" s="202"/>
      <c r="K41" s="202"/>
      <c r="L41" s="250" t="s">
        <v>1554</v>
      </c>
      <c r="M41" s="248" t="s">
        <v>1583</v>
      </c>
      <c r="N41" s="251" t="s">
        <v>1580</v>
      </c>
      <c r="O41" s="252" t="s">
        <v>1581</v>
      </c>
      <c r="P41" s="21" t="str">
        <f t="shared" si="0"/>
        <v>((14+line.W)&gt;914 and (14+line.W)&lt;=1219) and (line.mat_inside_skin_choices.code=='OW') and (line.mat_outside_skin_choices.code=='SS') and (1219*line.L/1000000*3.75) or 0.0</v>
      </c>
      <c r="Q41" s="17" t="str">
        <f>VLOOKUP(D41,Parts!$A$2:$C$991,3,0)</f>
        <v>kg</v>
      </c>
    </row>
    <row r="42" spans="3:17" s="201" customFormat="1">
      <c r="C42" s="3" t="str">
        <f>"["&amp;VLOOKUP(D42,Parts!$A$2:$B$991,2,0)&amp;"]"</f>
        <v>[SP05013]</v>
      </c>
      <c r="D42" s="246" t="s">
        <v>1391</v>
      </c>
      <c r="E42" s="202"/>
      <c r="F42" s="248">
        <v>14</v>
      </c>
      <c r="G42" s="248">
        <v>914</v>
      </c>
      <c r="H42" s="248">
        <v>1219</v>
      </c>
      <c r="J42" s="202"/>
      <c r="K42" s="202"/>
      <c r="L42" s="250" t="s">
        <v>1554</v>
      </c>
      <c r="M42" s="248" t="s">
        <v>1583</v>
      </c>
      <c r="N42" s="253" t="s">
        <v>1598</v>
      </c>
      <c r="O42" s="254" t="s">
        <v>1599</v>
      </c>
      <c r="P42" s="21" t="str">
        <f t="shared" si="0"/>
        <v>((14+line.W)&gt;914 and (14+line.W)&lt;=1219) and (line.mat_inside_skin_choices.code=='OW') and (line.mat_outside_skin_choices.code=='SS') and (1219*line.L/1000000*3.9) or 0.0</v>
      </c>
      <c r="Q42" s="17" t="str">
        <f>VLOOKUP(D42,Parts!$A$2:$C$991,3,0)</f>
        <v>kg</v>
      </c>
    </row>
    <row r="43" spans="3:17" s="201" customFormat="1">
      <c r="C43" s="3" t="str">
        <f>"["&amp;VLOOKUP(D43,Parts!$A$2:$B$991,2,0)&amp;"]"</f>
        <v>[SP05006]</v>
      </c>
      <c r="D43" s="245" t="s">
        <v>1377</v>
      </c>
      <c r="E43" s="202"/>
      <c r="F43" s="249">
        <v>14</v>
      </c>
      <c r="G43" s="249">
        <v>1219</v>
      </c>
      <c r="H43" s="249">
        <v>1788</v>
      </c>
      <c r="J43" s="202"/>
      <c r="K43" s="202"/>
      <c r="L43" s="250" t="s">
        <v>1554</v>
      </c>
      <c r="M43" s="248" t="s">
        <v>1583</v>
      </c>
      <c r="N43" s="251" t="s">
        <v>1559</v>
      </c>
      <c r="O43" s="252" t="s">
        <v>1560</v>
      </c>
      <c r="P43" s="21" t="str">
        <f t="shared" si="0"/>
        <v>((14+line.W)&gt;1219 and (14+line.W)&lt;=1788) and (line.mat_inside_skin_choices.code=='OW') and (line.mat_outside_skin_choices.code=='SS') and (914*line.L/1000000*3.75*2) or 0.0</v>
      </c>
      <c r="Q43" s="17" t="str">
        <f>VLOOKUP(D43,Parts!$A$2:$C$991,3,0)</f>
        <v>kg</v>
      </c>
    </row>
    <row r="44" spans="3:17" s="201" customFormat="1">
      <c r="C44" s="3" t="str">
        <f>"["&amp;VLOOKUP(D44,Parts!$A$2:$B$991,2,0)&amp;"]"</f>
        <v>[SP05013]</v>
      </c>
      <c r="D44" s="246" t="s">
        <v>1391</v>
      </c>
      <c r="E44" s="202"/>
      <c r="F44" s="249">
        <v>14</v>
      </c>
      <c r="G44" s="249">
        <v>1219</v>
      </c>
      <c r="H44" s="249">
        <v>1788</v>
      </c>
      <c r="J44" s="202"/>
      <c r="K44" s="202"/>
      <c r="L44" s="250" t="s">
        <v>1554</v>
      </c>
      <c r="M44" s="248" t="s">
        <v>1583</v>
      </c>
      <c r="N44" s="253" t="s">
        <v>1588</v>
      </c>
      <c r="O44" s="254" t="s">
        <v>1589</v>
      </c>
      <c r="P44" s="21" t="str">
        <f t="shared" si="0"/>
        <v>((14+line.W)&gt;1219 and (14+line.W)&lt;=1788) and (line.mat_inside_skin_choices.code=='OW') and (line.mat_outside_skin_choices.code=='SS') and (914*line.L/1000000*3.9*2) or 0.0</v>
      </c>
      <c r="Q44" s="17" t="str">
        <f>VLOOKUP(D44,Parts!$A$2:$C$991,3,0)</f>
        <v>kg</v>
      </c>
    </row>
    <row r="45" spans="3:17" s="201" customFormat="1">
      <c r="C45" s="3" t="str">
        <f>"["&amp;VLOOKUP(D45,Parts!$A$2:$B$991,2,0)&amp;"]"</f>
        <v>[SP05006]</v>
      </c>
      <c r="D45" s="255" t="s">
        <v>1377</v>
      </c>
      <c r="E45" s="202"/>
      <c r="F45" s="257">
        <v>14</v>
      </c>
      <c r="G45" s="257"/>
      <c r="H45" s="257">
        <v>914</v>
      </c>
      <c r="J45" s="202"/>
      <c r="K45" s="202"/>
      <c r="L45" s="258" t="s">
        <v>1583</v>
      </c>
      <c r="M45" s="258" t="s">
        <v>1554</v>
      </c>
      <c r="N45" s="260" t="s">
        <v>1577</v>
      </c>
      <c r="O45" s="261" t="s">
        <v>1578</v>
      </c>
      <c r="P45" s="21" t="str">
        <f t="shared" si="0"/>
        <v>((14+line.W)&lt;=914) and (line.mat_inside_skin_choices.code=='SS') and (line.mat_outside_skin_choices.code=='OW') and (914*line.L/1000000*3.75) or 0.0</v>
      </c>
      <c r="Q45" s="17" t="str">
        <f>VLOOKUP(D45,Parts!$A$2:$C$991,3,0)</f>
        <v>kg</v>
      </c>
    </row>
    <row r="46" spans="3:17" s="201" customFormat="1">
      <c r="C46" s="3" t="str">
        <f>"["&amp;VLOOKUP(D46,Parts!$A$2:$B$991,2,0)&amp;"]"</f>
        <v>[SP05013]</v>
      </c>
      <c r="D46" s="256" t="s">
        <v>1391</v>
      </c>
      <c r="E46" s="202"/>
      <c r="F46" s="257">
        <v>14</v>
      </c>
      <c r="G46" s="257"/>
      <c r="H46" s="257">
        <v>914</v>
      </c>
      <c r="J46" s="202"/>
      <c r="K46" s="202"/>
      <c r="L46" s="258" t="s">
        <v>1583</v>
      </c>
      <c r="M46" s="258" t="s">
        <v>1554</v>
      </c>
      <c r="N46" s="262" t="s">
        <v>1596</v>
      </c>
      <c r="O46" s="263" t="s">
        <v>1597</v>
      </c>
      <c r="P46" s="21" t="str">
        <f t="shared" si="0"/>
        <v>((14+line.W)&lt;=914) and (line.mat_inside_skin_choices.code=='SS') and (line.mat_outside_skin_choices.code=='OW') and (914*line.L/1000000*3.9) or 0.0</v>
      </c>
      <c r="Q46" s="17" t="str">
        <f>VLOOKUP(D46,Parts!$A$2:$C$991,3,0)</f>
        <v>kg</v>
      </c>
    </row>
    <row r="47" spans="3:17" s="201" customFormat="1">
      <c r="C47" s="3" t="str">
        <f>"["&amp;VLOOKUP(D47,Parts!$A$2:$B$991,2,0)&amp;"]"</f>
        <v>[SP05007]</v>
      </c>
      <c r="D47" s="255" t="s">
        <v>1379</v>
      </c>
      <c r="E47" s="202"/>
      <c r="F47" s="258">
        <v>14</v>
      </c>
      <c r="G47" s="258">
        <v>914</v>
      </c>
      <c r="H47" s="258">
        <v>1219</v>
      </c>
      <c r="J47" s="202"/>
      <c r="K47" s="202"/>
      <c r="L47" s="258" t="s">
        <v>1583</v>
      </c>
      <c r="M47" s="258" t="s">
        <v>1554</v>
      </c>
      <c r="N47" s="260" t="s">
        <v>1580</v>
      </c>
      <c r="O47" s="261" t="s">
        <v>1581</v>
      </c>
      <c r="P47" s="21" t="str">
        <f t="shared" si="0"/>
        <v>((14+line.W)&gt;914 and (14+line.W)&lt;=1219) and (line.mat_inside_skin_choices.code=='SS') and (line.mat_outside_skin_choices.code=='OW') and (1219*line.L/1000000*3.75) or 0.0</v>
      </c>
      <c r="Q47" s="17" t="str">
        <f>VLOOKUP(D47,Parts!$A$2:$C$991,3,0)</f>
        <v>kg</v>
      </c>
    </row>
    <row r="48" spans="3:17" s="201" customFormat="1">
      <c r="C48" s="3" t="str">
        <f>"["&amp;VLOOKUP(D48,Parts!$A$2:$B$991,2,0)&amp;"]"</f>
        <v>[SP05013]</v>
      </c>
      <c r="D48" s="256" t="s">
        <v>1391</v>
      </c>
      <c r="E48" s="202"/>
      <c r="F48" s="258">
        <v>14</v>
      </c>
      <c r="G48" s="258">
        <v>914</v>
      </c>
      <c r="H48" s="258">
        <v>1219</v>
      </c>
      <c r="J48" s="202"/>
      <c r="K48" s="202"/>
      <c r="L48" s="258" t="s">
        <v>1583</v>
      </c>
      <c r="M48" s="258" t="s">
        <v>1554</v>
      </c>
      <c r="N48" s="262" t="s">
        <v>1598</v>
      </c>
      <c r="O48" s="263" t="s">
        <v>1599</v>
      </c>
      <c r="P48" s="21" t="str">
        <f t="shared" si="0"/>
        <v>((14+line.W)&gt;914 and (14+line.W)&lt;=1219) and (line.mat_inside_skin_choices.code=='SS') and (line.mat_outside_skin_choices.code=='OW') and (1219*line.L/1000000*3.9) or 0.0</v>
      </c>
      <c r="Q48" s="17" t="str">
        <f>VLOOKUP(D48,Parts!$A$2:$C$991,3,0)</f>
        <v>kg</v>
      </c>
    </row>
    <row r="49" spans="3:17" s="201" customFormat="1">
      <c r="C49" s="3" t="str">
        <f>"["&amp;VLOOKUP(D49,Parts!$A$2:$B$991,2,0)&amp;"]"</f>
        <v>[SP05006]</v>
      </c>
      <c r="D49" s="255" t="s">
        <v>1377</v>
      </c>
      <c r="E49" s="202"/>
      <c r="F49" s="259">
        <v>14</v>
      </c>
      <c r="G49" s="259">
        <v>1219</v>
      </c>
      <c r="H49" s="259">
        <v>1788</v>
      </c>
      <c r="J49" s="202"/>
      <c r="K49" s="202"/>
      <c r="L49" s="258" t="s">
        <v>1583</v>
      </c>
      <c r="M49" s="258" t="s">
        <v>1554</v>
      </c>
      <c r="N49" s="260" t="s">
        <v>1559</v>
      </c>
      <c r="O49" s="261" t="s">
        <v>1560</v>
      </c>
      <c r="P49" s="21" t="str">
        <f t="shared" si="0"/>
        <v>((14+line.W)&gt;1219 and (14+line.W)&lt;=1788) and (line.mat_inside_skin_choices.code=='SS') and (line.mat_outside_skin_choices.code=='OW') and (914*line.L/1000000*3.75*2) or 0.0</v>
      </c>
      <c r="Q49" s="17" t="str">
        <f>VLOOKUP(D49,Parts!$A$2:$C$991,3,0)</f>
        <v>kg</v>
      </c>
    </row>
    <row r="50" spans="3:17" s="201" customFormat="1">
      <c r="C50" s="3" t="str">
        <f>"["&amp;VLOOKUP(D50,Parts!$A$2:$B$991,2,0)&amp;"]"</f>
        <v>[SP05013]</v>
      </c>
      <c r="D50" s="256" t="s">
        <v>1391</v>
      </c>
      <c r="E50" s="202"/>
      <c r="F50" s="259">
        <v>14</v>
      </c>
      <c r="G50" s="259">
        <v>1219</v>
      </c>
      <c r="H50" s="259">
        <v>1788</v>
      </c>
      <c r="J50" s="202"/>
      <c r="K50" s="202"/>
      <c r="L50" s="258" t="s">
        <v>1583</v>
      </c>
      <c r="M50" s="258" t="s">
        <v>1554</v>
      </c>
      <c r="N50" s="262" t="s">
        <v>1588</v>
      </c>
      <c r="O50" s="263" t="s">
        <v>1589</v>
      </c>
      <c r="P50" s="21" t="str">
        <f t="shared" si="0"/>
        <v>((14+line.W)&gt;1219 and (14+line.W)&lt;=1788) and (line.mat_inside_skin_choices.code=='SS') and (line.mat_outside_skin_choices.code=='OW') and (914*line.L/1000000*3.9*2) or 0.0</v>
      </c>
      <c r="Q50" s="17" t="str">
        <f>VLOOKUP(D50,Parts!$A$2:$C$991,3,0)</f>
        <v>kg</v>
      </c>
    </row>
    <row r="51" spans="3:17" s="201" customFormat="1">
      <c r="C51" s="3" t="str">
        <f>"["&amp;VLOOKUP(D51,Parts!$A$2:$B$991,2,0)&amp;"]"</f>
        <v>[SP05026]</v>
      </c>
      <c r="D51" s="236" t="s">
        <v>1884</v>
      </c>
      <c r="E51" s="202"/>
      <c r="F51" s="238">
        <v>14</v>
      </c>
      <c r="G51" s="238"/>
      <c r="H51" s="238">
        <v>914</v>
      </c>
      <c r="J51" s="202"/>
      <c r="K51" s="202"/>
      <c r="L51" s="239" t="s">
        <v>1563</v>
      </c>
      <c r="M51" s="239" t="s">
        <v>1572</v>
      </c>
      <c r="N51" s="241" t="s">
        <v>1888</v>
      </c>
      <c r="O51" s="242" t="s">
        <v>1579</v>
      </c>
      <c r="P51" s="21" t="str">
        <f t="shared" si="0"/>
        <v>((14+line.W)&lt;=914) and (line.mat_inside_skin_choices.code=='AW') and (line.mat_outside_skin_choices.code=='GI') and (914*line.L/1000000*3.2) or 0.0</v>
      </c>
      <c r="Q51" s="17" t="str">
        <f>VLOOKUP(D51,Parts!$A$2:$C$991,3,0)</f>
        <v>kg</v>
      </c>
    </row>
    <row r="52" spans="3:17" s="201" customFormat="1">
      <c r="C52" s="3" t="str">
        <f>"["&amp;VLOOKUP(D52,Parts!$A$2:$B$991,2,0)&amp;"]"</f>
        <v>[SP05008]</v>
      </c>
      <c r="D52" s="237" t="s">
        <v>1381</v>
      </c>
      <c r="E52" s="202"/>
      <c r="F52" s="238">
        <v>14</v>
      </c>
      <c r="G52" s="238"/>
      <c r="H52" s="238">
        <v>914</v>
      </c>
      <c r="J52" s="202"/>
      <c r="K52" s="202"/>
      <c r="L52" s="239" t="s">
        <v>1563</v>
      </c>
      <c r="M52" s="239" t="s">
        <v>1572</v>
      </c>
      <c r="N52" s="243" t="s">
        <v>1693</v>
      </c>
      <c r="O52" s="244" t="s">
        <v>1694</v>
      </c>
      <c r="P52" s="21" t="str">
        <f t="shared" si="0"/>
        <v>((14+line.W)&lt;=914) and (line.mat_inside_skin_choices.code=='AW') and (line.mat_outside_skin_choices.code=='GI') and (914*line.L/1000000*3.4) or 0.0</v>
      </c>
      <c r="Q52" s="17" t="str">
        <f>VLOOKUP(D52,Parts!$A$2:$C$991,3,0)</f>
        <v>kg</v>
      </c>
    </row>
    <row r="53" spans="3:17" s="201" customFormat="1">
      <c r="C53" s="3" t="str">
        <f>"["&amp;VLOOKUP(D53,Parts!$A$2:$B$991,2,0)&amp;"]"</f>
        <v>[SP05018]</v>
      </c>
      <c r="D53" s="236" t="s">
        <v>1402</v>
      </c>
      <c r="E53" s="202"/>
      <c r="F53" s="239">
        <v>14</v>
      </c>
      <c r="G53" s="239">
        <v>914</v>
      </c>
      <c r="H53" s="239">
        <v>1219</v>
      </c>
      <c r="J53" s="202"/>
      <c r="K53" s="202"/>
      <c r="L53" s="239" t="s">
        <v>1563</v>
      </c>
      <c r="M53" s="239" t="s">
        <v>1572</v>
      </c>
      <c r="N53" s="241" t="s">
        <v>1889</v>
      </c>
      <c r="O53" s="242" t="s">
        <v>1582</v>
      </c>
      <c r="P53" s="21" t="str">
        <f t="shared" si="0"/>
        <v>((14+line.W)&gt;914 and (14+line.W)&lt;=1219) and (line.mat_inside_skin_choices.code=='AW') and (line.mat_outside_skin_choices.code=='GI') and (1219*line.L/1000000*3.2) or 0.0</v>
      </c>
      <c r="Q53" s="17" t="str">
        <f>VLOOKUP(D53,Parts!$A$2:$C$991,3,0)</f>
        <v>kg</v>
      </c>
    </row>
    <row r="54" spans="3:17" s="201" customFormat="1">
      <c r="C54" s="3" t="str">
        <f>"["&amp;VLOOKUP(D54,Parts!$A$2:$B$991,2,0)&amp;"]"</f>
        <v>[SP05009]</v>
      </c>
      <c r="D54" s="237" t="s">
        <v>1383</v>
      </c>
      <c r="E54" s="202"/>
      <c r="F54" s="239">
        <v>14</v>
      </c>
      <c r="G54" s="239">
        <v>914</v>
      </c>
      <c r="H54" s="239">
        <v>1219</v>
      </c>
      <c r="J54" s="202"/>
      <c r="K54" s="202"/>
      <c r="L54" s="239" t="s">
        <v>1563</v>
      </c>
      <c r="M54" s="239" t="s">
        <v>1572</v>
      </c>
      <c r="N54" s="243" t="s">
        <v>1695</v>
      </c>
      <c r="O54" s="244" t="s">
        <v>1696</v>
      </c>
      <c r="P54" s="21" t="str">
        <f t="shared" si="0"/>
        <v>((14+line.W)&gt;914 and (14+line.W)&lt;=1219) and (line.mat_inside_skin_choices.code=='AW') and (line.mat_outside_skin_choices.code=='GI') and (1219*line.L/1000000*3.4) or 0.0</v>
      </c>
      <c r="Q54" s="17" t="str">
        <f>VLOOKUP(D54,Parts!$A$2:$C$991,3,0)</f>
        <v>kg</v>
      </c>
    </row>
    <row r="55" spans="3:17" s="201" customFormat="1">
      <c r="C55" s="3" t="str">
        <f>"["&amp;VLOOKUP(D55,Parts!$A$2:$B$991,2,0)&amp;"]"</f>
        <v>[SP05026]</v>
      </c>
      <c r="D55" s="236" t="s">
        <v>1884</v>
      </c>
      <c r="E55" s="202"/>
      <c r="F55" s="240">
        <v>14</v>
      </c>
      <c r="G55" s="240">
        <v>1219</v>
      </c>
      <c r="H55" s="240">
        <v>1788</v>
      </c>
      <c r="J55" s="202"/>
      <c r="K55" s="202"/>
      <c r="L55" s="239" t="s">
        <v>1563</v>
      </c>
      <c r="M55" s="239" t="s">
        <v>1572</v>
      </c>
      <c r="N55" s="241" t="s">
        <v>1889</v>
      </c>
      <c r="O55" s="242" t="s">
        <v>1639</v>
      </c>
      <c r="P55" s="21" t="str">
        <f t="shared" si="0"/>
        <v>((14+line.W)&gt;1219 and (14+line.W)&lt;=1788) and (line.mat_inside_skin_choices.code=='AW') and (line.mat_outside_skin_choices.code=='GI') and (914*line.L/1000000*3.2*2) or 0.0</v>
      </c>
      <c r="Q55" s="17" t="str">
        <f>VLOOKUP(D55,Parts!$A$2:$C$991,3,0)</f>
        <v>kg</v>
      </c>
    </row>
    <row r="56" spans="3:17" s="201" customFormat="1">
      <c r="C56" s="3" t="str">
        <f>"["&amp;VLOOKUP(D56,Parts!$A$2:$B$991,2,0)&amp;"]"</f>
        <v>[SP05008]</v>
      </c>
      <c r="D56" s="237" t="s">
        <v>1381</v>
      </c>
      <c r="E56" s="202"/>
      <c r="F56" s="240">
        <v>14</v>
      </c>
      <c r="G56" s="240">
        <v>1219</v>
      </c>
      <c r="H56" s="240">
        <v>1788</v>
      </c>
      <c r="J56" s="202"/>
      <c r="K56" s="202"/>
      <c r="L56" s="239" t="s">
        <v>1563</v>
      </c>
      <c r="M56" s="239" t="s">
        <v>1572</v>
      </c>
      <c r="N56" s="243" t="s">
        <v>1568</v>
      </c>
      <c r="O56" s="244" t="s">
        <v>1569</v>
      </c>
      <c r="P56" s="21" t="str">
        <f t="shared" si="0"/>
        <v>((14+line.W)&gt;1219 and (14+line.W)&lt;=1788) and (line.mat_inside_skin_choices.code=='AW') and (line.mat_outside_skin_choices.code=='GI') and (914*line.L/1000000*3.4*2) or 0.0</v>
      </c>
      <c r="Q56" s="17" t="str">
        <f>VLOOKUP(D56,Parts!$A$2:$C$991,3,0)</f>
        <v>kg</v>
      </c>
    </row>
    <row r="57" spans="3:17" s="201" customFormat="1">
      <c r="C57" s="3" t="str">
        <f>"["&amp;VLOOKUP(D57,Parts!$A$2:$B$991,2,0)&amp;"]"</f>
        <v>[SP05026]</v>
      </c>
      <c r="D57" s="264" t="s">
        <v>1884</v>
      </c>
      <c r="E57" s="202"/>
      <c r="F57" s="266">
        <v>14</v>
      </c>
      <c r="G57" s="266"/>
      <c r="H57" s="266">
        <v>914</v>
      </c>
      <c r="J57" s="202"/>
      <c r="K57" s="202"/>
      <c r="L57" s="267" t="s">
        <v>1572</v>
      </c>
      <c r="M57" s="267" t="s">
        <v>1563</v>
      </c>
      <c r="N57" s="269" t="s">
        <v>1888</v>
      </c>
      <c r="O57" s="271" t="s">
        <v>1579</v>
      </c>
      <c r="P57" s="21" t="str">
        <f t="shared" si="0"/>
        <v>((14+line.W)&lt;=914) and (line.mat_inside_skin_choices.code=='GI') and (line.mat_outside_skin_choices.code=='AW') and (914*line.L/1000000*3.2) or 0.0</v>
      </c>
      <c r="Q57" s="17" t="str">
        <f>VLOOKUP(D57,Parts!$A$2:$C$991,3,0)</f>
        <v>kg</v>
      </c>
    </row>
    <row r="58" spans="3:17" s="201" customFormat="1">
      <c r="C58" s="3" t="str">
        <f>"["&amp;VLOOKUP(D58,Parts!$A$2:$B$991,2,0)&amp;"]"</f>
        <v>[SP05008]</v>
      </c>
      <c r="D58" s="265" t="s">
        <v>1381</v>
      </c>
      <c r="E58" s="202"/>
      <c r="F58" s="266">
        <v>14</v>
      </c>
      <c r="G58" s="266"/>
      <c r="H58" s="266">
        <v>914</v>
      </c>
      <c r="J58" s="202"/>
      <c r="K58" s="202"/>
      <c r="L58" s="267" t="s">
        <v>1572</v>
      </c>
      <c r="M58" s="267" t="s">
        <v>1563</v>
      </c>
      <c r="N58" s="270" t="s">
        <v>1693</v>
      </c>
      <c r="O58" s="272" t="s">
        <v>1694</v>
      </c>
      <c r="P58" s="21" t="str">
        <f t="shared" si="0"/>
        <v>((14+line.W)&lt;=914) and (line.mat_inside_skin_choices.code=='GI') and (line.mat_outside_skin_choices.code=='AW') and (914*line.L/1000000*3.4) or 0.0</v>
      </c>
      <c r="Q58" s="17" t="str">
        <f>VLOOKUP(D58,Parts!$A$2:$C$991,3,0)</f>
        <v>kg</v>
      </c>
    </row>
    <row r="59" spans="3:17" s="201" customFormat="1">
      <c r="C59" s="3" t="str">
        <f>"["&amp;VLOOKUP(D59,Parts!$A$2:$B$991,2,0)&amp;"]"</f>
        <v>[SP05018]</v>
      </c>
      <c r="D59" s="264" t="s">
        <v>1402</v>
      </c>
      <c r="E59" s="202"/>
      <c r="F59" s="267">
        <v>14</v>
      </c>
      <c r="G59" s="267">
        <v>914</v>
      </c>
      <c r="H59" s="267">
        <v>1219</v>
      </c>
      <c r="J59" s="202"/>
      <c r="K59" s="202"/>
      <c r="L59" s="267" t="s">
        <v>1572</v>
      </c>
      <c r="M59" s="267" t="s">
        <v>1563</v>
      </c>
      <c r="N59" s="269" t="s">
        <v>1889</v>
      </c>
      <c r="O59" s="271" t="s">
        <v>1582</v>
      </c>
      <c r="P59" s="21" t="str">
        <f t="shared" si="0"/>
        <v>((14+line.W)&gt;914 and (14+line.W)&lt;=1219) and (line.mat_inside_skin_choices.code=='GI') and (line.mat_outside_skin_choices.code=='AW') and (1219*line.L/1000000*3.2) or 0.0</v>
      </c>
      <c r="Q59" s="17" t="str">
        <f>VLOOKUP(D59,Parts!$A$2:$C$991,3,0)</f>
        <v>kg</v>
      </c>
    </row>
    <row r="60" spans="3:17" s="201" customFormat="1">
      <c r="C60" s="3" t="str">
        <f>"["&amp;VLOOKUP(D60,Parts!$A$2:$B$991,2,0)&amp;"]"</f>
        <v>[SP05009]</v>
      </c>
      <c r="D60" s="265" t="s">
        <v>1383</v>
      </c>
      <c r="E60" s="202"/>
      <c r="F60" s="267">
        <v>14</v>
      </c>
      <c r="G60" s="267">
        <v>914</v>
      </c>
      <c r="H60" s="267">
        <v>1219</v>
      </c>
      <c r="J60" s="202"/>
      <c r="K60" s="202"/>
      <c r="L60" s="267" t="s">
        <v>1572</v>
      </c>
      <c r="M60" s="267" t="s">
        <v>1563</v>
      </c>
      <c r="N60" s="270" t="s">
        <v>1695</v>
      </c>
      <c r="O60" s="272" t="s">
        <v>1696</v>
      </c>
      <c r="P60" s="21" t="str">
        <f t="shared" si="0"/>
        <v>((14+line.W)&gt;914 and (14+line.W)&lt;=1219) and (line.mat_inside_skin_choices.code=='GI') and (line.mat_outside_skin_choices.code=='AW') and (1219*line.L/1000000*3.4) or 0.0</v>
      </c>
      <c r="Q60" s="17" t="str">
        <f>VLOOKUP(D60,Parts!$A$2:$C$991,3,0)</f>
        <v>kg</v>
      </c>
    </row>
    <row r="61" spans="3:17" s="201" customFormat="1">
      <c r="C61" s="3" t="str">
        <f>"["&amp;VLOOKUP(D61,Parts!$A$2:$B$991,2,0)&amp;"]"</f>
        <v>[SP05026]</v>
      </c>
      <c r="D61" s="264" t="s">
        <v>1884</v>
      </c>
      <c r="E61" s="202"/>
      <c r="F61" s="268">
        <v>14</v>
      </c>
      <c r="G61" s="268">
        <v>1219</v>
      </c>
      <c r="H61" s="268">
        <v>1788</v>
      </c>
      <c r="J61" s="202"/>
      <c r="K61" s="202"/>
      <c r="L61" s="267" t="s">
        <v>1572</v>
      </c>
      <c r="M61" s="267" t="s">
        <v>1563</v>
      </c>
      <c r="N61" s="269" t="s">
        <v>1889</v>
      </c>
      <c r="O61" s="271" t="s">
        <v>1639</v>
      </c>
      <c r="P61" s="21" t="str">
        <f t="shared" si="0"/>
        <v>((14+line.W)&gt;1219 and (14+line.W)&lt;=1788) and (line.mat_inside_skin_choices.code=='GI') and (line.mat_outside_skin_choices.code=='AW') and (914*line.L/1000000*3.2*2) or 0.0</v>
      </c>
      <c r="Q61" s="17" t="str">
        <f>VLOOKUP(D61,Parts!$A$2:$C$991,3,0)</f>
        <v>kg</v>
      </c>
    </row>
    <row r="62" spans="3:17" s="201" customFormat="1">
      <c r="C62" s="3" t="str">
        <f>"["&amp;VLOOKUP(D62,Parts!$A$2:$B$991,2,0)&amp;"]"</f>
        <v>[SP05008]</v>
      </c>
      <c r="D62" s="265" t="s">
        <v>1381</v>
      </c>
      <c r="E62" s="202"/>
      <c r="F62" s="268">
        <v>14</v>
      </c>
      <c r="G62" s="268">
        <v>1219</v>
      </c>
      <c r="H62" s="268">
        <v>1788</v>
      </c>
      <c r="J62" s="202"/>
      <c r="K62" s="202"/>
      <c r="L62" s="267" t="s">
        <v>1572</v>
      </c>
      <c r="M62" s="267" t="s">
        <v>1563</v>
      </c>
      <c r="N62" s="270" t="s">
        <v>1568</v>
      </c>
      <c r="O62" s="272" t="s">
        <v>1569</v>
      </c>
      <c r="P62" s="21" t="str">
        <f t="shared" si="0"/>
        <v>((14+line.W)&gt;1219 and (14+line.W)&lt;=1788) and (line.mat_inside_skin_choices.code=='GI') and (line.mat_outside_skin_choices.code=='AW') and (914*line.L/1000000*3.4*2) or 0.0</v>
      </c>
      <c r="Q62" s="17" t="str">
        <f>VLOOKUP(D62,Parts!$A$2:$C$991,3,0)</f>
        <v>kg</v>
      </c>
    </row>
    <row r="63" spans="3:17" s="201" customFormat="1">
      <c r="C63" s="3" t="str">
        <f>"["&amp;VLOOKUP(D63,Parts!$A$2:$B$991,2,0)&amp;"]"</f>
        <v>[SP05008]</v>
      </c>
      <c r="D63" s="245" t="s">
        <v>1381</v>
      </c>
      <c r="E63" s="202"/>
      <c r="F63" s="247">
        <v>14</v>
      </c>
      <c r="G63" s="247"/>
      <c r="H63" s="247">
        <v>914</v>
      </c>
      <c r="J63" s="202"/>
      <c r="K63" s="202"/>
      <c r="L63" s="250" t="s">
        <v>1563</v>
      </c>
      <c r="M63" s="248" t="s">
        <v>1583</v>
      </c>
      <c r="N63" s="251" t="s">
        <v>1693</v>
      </c>
      <c r="O63" s="252" t="s">
        <v>1694</v>
      </c>
      <c r="P63" s="21" t="str">
        <f t="shared" si="0"/>
        <v>((14+line.W)&lt;=914) and (line.mat_inside_skin_choices.code=='AW') and (line.mat_outside_skin_choices.code=='SS') and (914*line.L/1000000*3.4) or 0.0</v>
      </c>
      <c r="Q63" s="17" t="str">
        <f>VLOOKUP(D63,Parts!$A$2:$C$991,3,0)</f>
        <v>kg</v>
      </c>
    </row>
    <row r="64" spans="3:17" s="201" customFormat="1">
      <c r="C64" s="3" t="str">
        <f>"["&amp;VLOOKUP(D64,Parts!$A$2:$B$991,2,0)&amp;"]"</f>
        <v>[SP05013]</v>
      </c>
      <c r="D64" s="246" t="s">
        <v>1391</v>
      </c>
      <c r="E64" s="202"/>
      <c r="F64" s="247">
        <v>14</v>
      </c>
      <c r="G64" s="247"/>
      <c r="H64" s="247">
        <v>914</v>
      </c>
      <c r="J64" s="202"/>
      <c r="K64" s="202"/>
      <c r="L64" s="250" t="s">
        <v>1563</v>
      </c>
      <c r="M64" s="248" t="s">
        <v>1583</v>
      </c>
      <c r="N64" s="253" t="s">
        <v>1596</v>
      </c>
      <c r="O64" s="254" t="s">
        <v>1597</v>
      </c>
      <c r="P64" s="21" t="str">
        <f t="shared" si="0"/>
        <v>((14+line.W)&lt;=914) and (line.mat_inside_skin_choices.code=='AW') and (line.mat_outside_skin_choices.code=='SS') and (914*line.L/1000000*3.9) or 0.0</v>
      </c>
      <c r="Q64" s="17" t="str">
        <f>VLOOKUP(D64,Parts!$A$2:$C$991,3,0)</f>
        <v>kg</v>
      </c>
    </row>
    <row r="65" spans="3:17" s="201" customFormat="1">
      <c r="C65" s="3" t="str">
        <f>"["&amp;VLOOKUP(D65,Parts!$A$2:$B$991,2,0)&amp;"]"</f>
        <v>[SP05009]</v>
      </c>
      <c r="D65" s="245" t="s">
        <v>1383</v>
      </c>
      <c r="E65" s="202"/>
      <c r="F65" s="248">
        <v>14</v>
      </c>
      <c r="G65" s="248">
        <v>914</v>
      </c>
      <c r="H65" s="248">
        <v>1219</v>
      </c>
      <c r="J65" s="202"/>
      <c r="K65" s="202"/>
      <c r="L65" s="250" t="s">
        <v>1563</v>
      </c>
      <c r="M65" s="248" t="s">
        <v>1583</v>
      </c>
      <c r="N65" s="251" t="s">
        <v>1695</v>
      </c>
      <c r="O65" s="252" t="s">
        <v>1696</v>
      </c>
      <c r="P65" s="21" t="str">
        <f t="shared" si="0"/>
        <v>((14+line.W)&gt;914 and (14+line.W)&lt;=1219) and (line.mat_inside_skin_choices.code=='AW') and (line.mat_outside_skin_choices.code=='SS') and (1219*line.L/1000000*3.4) or 0.0</v>
      </c>
      <c r="Q65" s="17" t="str">
        <f>VLOOKUP(D65,Parts!$A$2:$C$991,3,0)</f>
        <v>kg</v>
      </c>
    </row>
    <row r="66" spans="3:17" s="201" customFormat="1">
      <c r="C66" s="3" t="str">
        <f>"["&amp;VLOOKUP(D66,Parts!$A$2:$B$991,2,0)&amp;"]"</f>
        <v>[SP05013]</v>
      </c>
      <c r="D66" s="246" t="s">
        <v>1391</v>
      </c>
      <c r="E66" s="202"/>
      <c r="F66" s="248">
        <v>14</v>
      </c>
      <c r="G66" s="248">
        <v>914</v>
      </c>
      <c r="H66" s="248">
        <v>1219</v>
      </c>
      <c r="J66" s="202"/>
      <c r="K66" s="202"/>
      <c r="L66" s="250" t="s">
        <v>1563</v>
      </c>
      <c r="M66" s="248" t="s">
        <v>1583</v>
      </c>
      <c r="N66" s="253" t="s">
        <v>1598</v>
      </c>
      <c r="O66" s="254" t="s">
        <v>1599</v>
      </c>
      <c r="P66" s="21" t="str">
        <f t="shared" si="0"/>
        <v>((14+line.W)&gt;914 and (14+line.W)&lt;=1219) and (line.mat_inside_skin_choices.code=='AW') and (line.mat_outside_skin_choices.code=='SS') and (1219*line.L/1000000*3.9) or 0.0</v>
      </c>
      <c r="Q66" s="17" t="str">
        <f>VLOOKUP(D66,Parts!$A$2:$C$991,3,0)</f>
        <v>kg</v>
      </c>
    </row>
    <row r="67" spans="3:17" s="201" customFormat="1">
      <c r="C67" s="3" t="str">
        <f>"["&amp;VLOOKUP(D67,Parts!$A$2:$B$991,2,0)&amp;"]"</f>
        <v>[SP05008]</v>
      </c>
      <c r="D67" s="245" t="s">
        <v>1381</v>
      </c>
      <c r="E67" s="202"/>
      <c r="F67" s="249">
        <v>14</v>
      </c>
      <c r="G67" s="249">
        <v>1219</v>
      </c>
      <c r="H67" s="249">
        <v>1788</v>
      </c>
      <c r="J67" s="202"/>
      <c r="K67" s="202"/>
      <c r="L67" s="250" t="s">
        <v>1563</v>
      </c>
      <c r="M67" s="248" t="s">
        <v>1583</v>
      </c>
      <c r="N67" s="251" t="s">
        <v>1568</v>
      </c>
      <c r="O67" s="252" t="s">
        <v>1569</v>
      </c>
      <c r="P67" s="21" t="str">
        <f t="shared" ref="P67:P86" si="1">"(" &amp; IF(G67&lt;&gt;"","("&amp;F67&amp;"+line.W)&gt;"&amp;G67,"") &amp; IF(AND(G67&lt;&gt;"",H67&lt;&gt;"")," and ","") &amp; IF(H67&lt;&gt;"","("&amp;F67&amp;"+line.W)&lt;="&amp;H67,"") &amp; ") and (line.mat_inside_skin_choices.code=="&amp;L67&amp;") and (line.mat_outside_skin_choices.code=="&amp;M67&amp;") and ("&amp;O67&amp;") or 0.0"</f>
        <v>((14+line.W)&gt;1219 and (14+line.W)&lt;=1788) and (line.mat_inside_skin_choices.code=='AW') and (line.mat_outside_skin_choices.code=='SS') and (914*line.L/1000000*3.4*2) or 0.0</v>
      </c>
      <c r="Q67" s="17" t="str">
        <f>VLOOKUP(D67,Parts!$A$2:$C$991,3,0)</f>
        <v>kg</v>
      </c>
    </row>
    <row r="68" spans="3:17" s="201" customFormat="1">
      <c r="C68" s="3" t="str">
        <f>"["&amp;VLOOKUP(D68,Parts!$A$2:$B$991,2,0)&amp;"]"</f>
        <v>[SP05013]</v>
      </c>
      <c r="D68" s="246" t="s">
        <v>1391</v>
      </c>
      <c r="E68" s="202"/>
      <c r="F68" s="249">
        <v>14</v>
      </c>
      <c r="G68" s="249">
        <v>1219</v>
      </c>
      <c r="H68" s="249">
        <v>1788</v>
      </c>
      <c r="J68" s="202"/>
      <c r="K68" s="202"/>
      <c r="L68" s="250" t="s">
        <v>1563</v>
      </c>
      <c r="M68" s="248" t="s">
        <v>1583</v>
      </c>
      <c r="N68" s="253" t="s">
        <v>1588</v>
      </c>
      <c r="O68" s="254" t="s">
        <v>1589</v>
      </c>
      <c r="P68" s="21" t="str">
        <f t="shared" si="1"/>
        <v>((14+line.W)&gt;1219 and (14+line.W)&lt;=1788) and (line.mat_inside_skin_choices.code=='AW') and (line.mat_outside_skin_choices.code=='SS') and (914*line.L/1000000*3.9*2) or 0.0</v>
      </c>
      <c r="Q68" s="17" t="str">
        <f>VLOOKUP(D68,Parts!$A$2:$C$991,3,0)</f>
        <v>kg</v>
      </c>
    </row>
    <row r="69" spans="3:17" s="201" customFormat="1">
      <c r="C69" s="3" t="str">
        <f>"["&amp;VLOOKUP(D69,Parts!$A$2:$B$991,2,0)&amp;"]"</f>
        <v>[SP05008]</v>
      </c>
      <c r="D69" s="273" t="s">
        <v>1381</v>
      </c>
      <c r="E69" s="202"/>
      <c r="F69" s="275">
        <v>14</v>
      </c>
      <c r="G69" s="275"/>
      <c r="H69" s="275">
        <v>914</v>
      </c>
      <c r="J69" s="202"/>
      <c r="K69" s="202"/>
      <c r="L69" s="278" t="s">
        <v>1583</v>
      </c>
      <c r="M69" s="276" t="s">
        <v>1563</v>
      </c>
      <c r="N69" s="279" t="s">
        <v>1693</v>
      </c>
      <c r="O69" s="280" t="s">
        <v>1694</v>
      </c>
      <c r="P69" s="21" t="str">
        <f t="shared" si="1"/>
        <v>((14+line.W)&lt;=914) and (line.mat_inside_skin_choices.code=='SS') and (line.mat_outside_skin_choices.code=='AW') and (914*line.L/1000000*3.4) or 0.0</v>
      </c>
      <c r="Q69" s="17" t="str">
        <f>VLOOKUP(D69,Parts!$A$2:$C$991,3,0)</f>
        <v>kg</v>
      </c>
    </row>
    <row r="70" spans="3:17" s="201" customFormat="1">
      <c r="C70" s="3" t="str">
        <f>"["&amp;VLOOKUP(D70,Parts!$A$2:$B$991,2,0)&amp;"]"</f>
        <v>[SP05013]</v>
      </c>
      <c r="D70" s="274" t="s">
        <v>1391</v>
      </c>
      <c r="E70" s="202"/>
      <c r="F70" s="275">
        <v>14</v>
      </c>
      <c r="G70" s="275"/>
      <c r="H70" s="275">
        <v>914</v>
      </c>
      <c r="J70" s="202"/>
      <c r="K70" s="202"/>
      <c r="L70" s="278" t="s">
        <v>1583</v>
      </c>
      <c r="M70" s="276" t="s">
        <v>1563</v>
      </c>
      <c r="N70" s="281" t="s">
        <v>1596</v>
      </c>
      <c r="O70" s="282" t="s">
        <v>1597</v>
      </c>
      <c r="P70" s="21" t="str">
        <f t="shared" si="1"/>
        <v>((14+line.W)&lt;=914) and (line.mat_inside_skin_choices.code=='SS') and (line.mat_outside_skin_choices.code=='AW') and (914*line.L/1000000*3.9) or 0.0</v>
      </c>
      <c r="Q70" s="17" t="str">
        <f>VLOOKUP(D70,Parts!$A$2:$C$991,3,0)</f>
        <v>kg</v>
      </c>
    </row>
    <row r="71" spans="3:17" s="201" customFormat="1">
      <c r="C71" s="3" t="str">
        <f>"["&amp;VLOOKUP(D71,Parts!$A$2:$B$991,2,0)&amp;"]"</f>
        <v>[SP05009]</v>
      </c>
      <c r="D71" s="273" t="s">
        <v>1383</v>
      </c>
      <c r="E71" s="202"/>
      <c r="F71" s="276">
        <v>14</v>
      </c>
      <c r="G71" s="276">
        <v>914</v>
      </c>
      <c r="H71" s="276">
        <v>1219</v>
      </c>
      <c r="J71" s="202"/>
      <c r="K71" s="202"/>
      <c r="L71" s="278" t="s">
        <v>1583</v>
      </c>
      <c r="M71" s="276" t="s">
        <v>1563</v>
      </c>
      <c r="N71" s="279" t="s">
        <v>1695</v>
      </c>
      <c r="O71" s="280" t="s">
        <v>1696</v>
      </c>
      <c r="P71" s="21" t="str">
        <f t="shared" si="1"/>
        <v>((14+line.W)&gt;914 and (14+line.W)&lt;=1219) and (line.mat_inside_skin_choices.code=='SS') and (line.mat_outside_skin_choices.code=='AW') and (1219*line.L/1000000*3.4) or 0.0</v>
      </c>
      <c r="Q71" s="17" t="str">
        <f>VLOOKUP(D71,Parts!$A$2:$C$991,3,0)</f>
        <v>kg</v>
      </c>
    </row>
    <row r="72" spans="3:17" s="201" customFormat="1">
      <c r="C72" s="3" t="str">
        <f>"["&amp;VLOOKUP(D72,Parts!$A$2:$B$991,2,0)&amp;"]"</f>
        <v>[SP05013]</v>
      </c>
      <c r="D72" s="274" t="s">
        <v>1391</v>
      </c>
      <c r="E72" s="202"/>
      <c r="F72" s="276">
        <v>14</v>
      </c>
      <c r="G72" s="276">
        <v>914</v>
      </c>
      <c r="H72" s="276">
        <v>1219</v>
      </c>
      <c r="J72" s="202"/>
      <c r="K72" s="202"/>
      <c r="L72" s="278" t="s">
        <v>1583</v>
      </c>
      <c r="M72" s="276" t="s">
        <v>1563</v>
      </c>
      <c r="N72" s="281" t="s">
        <v>1598</v>
      </c>
      <c r="O72" s="282" t="s">
        <v>1599</v>
      </c>
      <c r="P72" s="21" t="str">
        <f t="shared" si="1"/>
        <v>((14+line.W)&gt;914 and (14+line.W)&lt;=1219) and (line.mat_inside_skin_choices.code=='SS') and (line.mat_outside_skin_choices.code=='AW') and (1219*line.L/1000000*3.9) or 0.0</v>
      </c>
      <c r="Q72" s="17" t="str">
        <f>VLOOKUP(D72,Parts!$A$2:$C$991,3,0)</f>
        <v>kg</v>
      </c>
    </row>
    <row r="73" spans="3:17" s="201" customFormat="1">
      <c r="C73" s="3" t="str">
        <f>"["&amp;VLOOKUP(D73,Parts!$A$2:$B$991,2,0)&amp;"]"</f>
        <v>[SP05008]</v>
      </c>
      <c r="D73" s="273" t="s">
        <v>1381</v>
      </c>
      <c r="E73" s="202"/>
      <c r="F73" s="277">
        <v>14</v>
      </c>
      <c r="G73" s="277">
        <v>1219</v>
      </c>
      <c r="H73" s="277">
        <v>1788</v>
      </c>
      <c r="J73" s="202"/>
      <c r="K73" s="202"/>
      <c r="L73" s="278" t="s">
        <v>1583</v>
      </c>
      <c r="M73" s="276" t="s">
        <v>1563</v>
      </c>
      <c r="N73" s="279" t="s">
        <v>1568</v>
      </c>
      <c r="O73" s="280" t="s">
        <v>1569</v>
      </c>
      <c r="P73" s="21" t="str">
        <f t="shared" si="1"/>
        <v>((14+line.W)&gt;1219 and (14+line.W)&lt;=1788) and (line.mat_inside_skin_choices.code=='SS') and (line.mat_outside_skin_choices.code=='AW') and (914*line.L/1000000*3.4*2) or 0.0</v>
      </c>
      <c r="Q73" s="17" t="str">
        <f>VLOOKUP(D73,Parts!$A$2:$C$991,3,0)</f>
        <v>kg</v>
      </c>
    </row>
    <row r="74" spans="3:17" s="201" customFormat="1">
      <c r="C74" s="3" t="str">
        <f>"["&amp;VLOOKUP(D74,Parts!$A$2:$B$991,2,0)&amp;"]"</f>
        <v>[SP05013]</v>
      </c>
      <c r="D74" s="274" t="s">
        <v>1391</v>
      </c>
      <c r="E74" s="202"/>
      <c r="F74" s="277">
        <v>14</v>
      </c>
      <c r="G74" s="277">
        <v>1219</v>
      </c>
      <c r="H74" s="277">
        <v>1788</v>
      </c>
      <c r="J74" s="202"/>
      <c r="K74" s="202"/>
      <c r="L74" s="278" t="s">
        <v>1583</v>
      </c>
      <c r="M74" s="276" t="s">
        <v>1563</v>
      </c>
      <c r="N74" s="281" t="s">
        <v>1588</v>
      </c>
      <c r="O74" s="282" t="s">
        <v>1589</v>
      </c>
      <c r="P74" s="21" t="str">
        <f t="shared" si="1"/>
        <v>((14+line.W)&gt;1219 and (14+line.W)&lt;=1788) and (line.mat_inside_skin_choices.code=='SS') and (line.mat_outside_skin_choices.code=='AW') and (914*line.L/1000000*3.9*2) or 0.0</v>
      </c>
      <c r="Q74" s="17" t="str">
        <f>VLOOKUP(D74,Parts!$A$2:$C$991,3,0)</f>
        <v>kg</v>
      </c>
    </row>
    <row r="75" spans="3:17" s="201" customFormat="1">
      <c r="C75" s="3" t="str">
        <f>"["&amp;VLOOKUP(D75,Parts!$A$2:$B$991,2,0)&amp;"]"</f>
        <v>[SP05013]</v>
      </c>
      <c r="D75" s="218" t="s">
        <v>1391</v>
      </c>
      <c r="E75" s="202"/>
      <c r="F75" s="221">
        <v>14</v>
      </c>
      <c r="G75" s="221"/>
      <c r="H75" s="221">
        <v>914</v>
      </c>
      <c r="J75" s="202"/>
      <c r="K75" s="202"/>
      <c r="L75" s="194" t="s">
        <v>1572</v>
      </c>
      <c r="M75" s="194" t="s">
        <v>1583</v>
      </c>
      <c r="N75" s="223" t="s">
        <v>1596</v>
      </c>
      <c r="O75" s="224" t="s">
        <v>1597</v>
      </c>
      <c r="P75" s="21" t="str">
        <f t="shared" si="1"/>
        <v>((14+line.W)&lt;=914) and (line.mat_inside_skin_choices.code=='GI') and (line.mat_outside_skin_choices.code=='SS') and (914*line.L/1000000*3.9) or 0.0</v>
      </c>
      <c r="Q75" s="17" t="str">
        <f>VLOOKUP(D75,Parts!$A$2:$C$991,3,0)</f>
        <v>kg</v>
      </c>
    </row>
    <row r="76" spans="3:17" s="201" customFormat="1">
      <c r="C76" s="3" t="str">
        <f>"["&amp;VLOOKUP(D76,Parts!$A$2:$B$991,2,0)&amp;"]"</f>
        <v>[SP05026]</v>
      </c>
      <c r="D76" s="218" t="s">
        <v>1884</v>
      </c>
      <c r="E76" s="202"/>
      <c r="F76" s="221">
        <v>14</v>
      </c>
      <c r="G76" s="221"/>
      <c r="H76" s="221">
        <v>914</v>
      </c>
      <c r="J76" s="202"/>
      <c r="K76" s="202"/>
      <c r="L76" s="194" t="s">
        <v>1572</v>
      </c>
      <c r="M76" s="194" t="s">
        <v>1583</v>
      </c>
      <c r="N76" s="220" t="s">
        <v>1888</v>
      </c>
      <c r="O76" s="225" t="s">
        <v>1579</v>
      </c>
      <c r="P76" s="21" t="str">
        <f t="shared" si="1"/>
        <v>((14+line.W)&lt;=914) and (line.mat_inside_skin_choices.code=='GI') and (line.mat_outside_skin_choices.code=='SS') and (914*line.L/1000000*3.2) or 0.0</v>
      </c>
      <c r="Q76" s="17" t="str">
        <f>VLOOKUP(D76,Parts!$A$2:$C$991,3,0)</f>
        <v>kg</v>
      </c>
    </row>
    <row r="77" spans="3:17" s="201" customFormat="1">
      <c r="C77" s="3" t="str">
        <f>"["&amp;VLOOKUP(D77,Parts!$A$2:$B$991,2,0)&amp;"]"</f>
        <v>[SP05013]</v>
      </c>
      <c r="D77" s="218" t="s">
        <v>1391</v>
      </c>
      <c r="E77" s="202"/>
      <c r="F77" s="222">
        <v>14</v>
      </c>
      <c r="G77" s="222">
        <v>914</v>
      </c>
      <c r="H77" s="222">
        <v>1219</v>
      </c>
      <c r="J77" s="202"/>
      <c r="K77" s="202"/>
      <c r="L77" s="194" t="s">
        <v>1572</v>
      </c>
      <c r="M77" s="194" t="s">
        <v>1583</v>
      </c>
      <c r="N77" s="223" t="s">
        <v>1598</v>
      </c>
      <c r="O77" s="224" t="s">
        <v>1599</v>
      </c>
      <c r="P77" s="21" t="str">
        <f t="shared" si="1"/>
        <v>((14+line.W)&gt;914 and (14+line.W)&lt;=1219) and (line.mat_inside_skin_choices.code=='GI') and (line.mat_outside_skin_choices.code=='SS') and (1219*line.L/1000000*3.9) or 0.0</v>
      </c>
      <c r="Q77" s="17" t="str">
        <f>VLOOKUP(D77,Parts!$A$2:$C$991,3,0)</f>
        <v>kg</v>
      </c>
    </row>
    <row r="78" spans="3:17" s="201" customFormat="1">
      <c r="C78" s="3" t="str">
        <f>"["&amp;VLOOKUP(D78,Parts!$A$2:$B$991,2,0)&amp;"]"</f>
        <v>[SP05018]</v>
      </c>
      <c r="D78" s="218" t="s">
        <v>1402</v>
      </c>
      <c r="E78" s="202"/>
      <c r="F78" s="222">
        <v>14</v>
      </c>
      <c r="G78" s="222">
        <v>914</v>
      </c>
      <c r="H78" s="222">
        <v>1219</v>
      </c>
      <c r="J78" s="202"/>
      <c r="K78" s="202"/>
      <c r="L78" s="194" t="s">
        <v>1572</v>
      </c>
      <c r="M78" s="194" t="s">
        <v>1583</v>
      </c>
      <c r="N78" s="220" t="s">
        <v>1889</v>
      </c>
      <c r="O78" s="225" t="s">
        <v>1582</v>
      </c>
      <c r="P78" s="21" t="str">
        <f t="shared" si="1"/>
        <v>((14+line.W)&gt;914 and (14+line.W)&lt;=1219) and (line.mat_inside_skin_choices.code=='GI') and (line.mat_outside_skin_choices.code=='SS') and (1219*line.L/1000000*3.2) or 0.0</v>
      </c>
      <c r="Q78" s="17" t="str">
        <f>VLOOKUP(D78,Parts!$A$2:$C$991,3,0)</f>
        <v>kg</v>
      </c>
    </row>
    <row r="79" spans="3:17" s="201" customFormat="1">
      <c r="C79" s="3" t="str">
        <f>"["&amp;VLOOKUP(D79,Parts!$A$2:$B$991,2,0)&amp;"]"</f>
        <v>[SP05013]</v>
      </c>
      <c r="D79" s="218" t="s">
        <v>1391</v>
      </c>
      <c r="E79" s="202"/>
      <c r="F79" s="219">
        <v>14</v>
      </c>
      <c r="G79" s="219">
        <v>1219</v>
      </c>
      <c r="H79" s="219">
        <v>1788</v>
      </c>
      <c r="J79" s="202"/>
      <c r="K79" s="202"/>
      <c r="L79" s="194" t="s">
        <v>1572</v>
      </c>
      <c r="M79" s="194" t="s">
        <v>1583</v>
      </c>
      <c r="N79" s="223" t="s">
        <v>1596</v>
      </c>
      <c r="O79" s="224" t="s">
        <v>1597</v>
      </c>
      <c r="P79" s="21" t="str">
        <f t="shared" si="1"/>
        <v>((14+line.W)&gt;1219 and (14+line.W)&lt;=1788) and (line.mat_inside_skin_choices.code=='GI') and (line.mat_outside_skin_choices.code=='SS') and (914*line.L/1000000*3.9) or 0.0</v>
      </c>
      <c r="Q79" s="17" t="str">
        <f>VLOOKUP(D79,Parts!$A$2:$C$991,3,0)</f>
        <v>kg</v>
      </c>
    </row>
    <row r="80" spans="3:17" s="201" customFormat="1">
      <c r="C80" s="3" t="str">
        <f>"["&amp;VLOOKUP(D80,Parts!$A$2:$B$991,2,0)&amp;"]"</f>
        <v>[SP05026]</v>
      </c>
      <c r="D80" s="218" t="s">
        <v>1884</v>
      </c>
      <c r="E80" s="202"/>
      <c r="F80" s="219">
        <v>14</v>
      </c>
      <c r="G80" s="219">
        <v>1219</v>
      </c>
      <c r="H80" s="219">
        <v>1788</v>
      </c>
      <c r="J80" s="202"/>
      <c r="K80" s="202"/>
      <c r="L80" s="194" t="s">
        <v>1572</v>
      </c>
      <c r="M80" s="194" t="s">
        <v>1583</v>
      </c>
      <c r="N80" s="220" t="s">
        <v>1885</v>
      </c>
      <c r="O80" s="225" t="s">
        <v>1639</v>
      </c>
      <c r="P80" s="21" t="str">
        <f t="shared" si="1"/>
        <v>((14+line.W)&gt;1219 and (14+line.W)&lt;=1788) and (line.mat_inside_skin_choices.code=='GI') and (line.mat_outside_skin_choices.code=='SS') and (914*line.L/1000000*3.2*2) or 0.0</v>
      </c>
      <c r="Q80" s="17" t="str">
        <f>VLOOKUP(D80,Parts!$A$2:$C$991,3,0)</f>
        <v>kg</v>
      </c>
    </row>
    <row r="81" spans="2:17" s="201" customFormat="1">
      <c r="C81" s="3" t="str">
        <f>"["&amp;VLOOKUP(D81,Parts!$A$2:$B$991,2,0)&amp;"]"</f>
        <v>[SP05013]</v>
      </c>
      <c r="D81" s="283" t="s">
        <v>1391</v>
      </c>
      <c r="E81" s="202"/>
      <c r="F81" s="284">
        <v>14</v>
      </c>
      <c r="G81" s="284"/>
      <c r="H81" s="284">
        <v>914</v>
      </c>
      <c r="J81" s="202"/>
      <c r="K81" s="202"/>
      <c r="L81" s="287" t="s">
        <v>1583</v>
      </c>
      <c r="M81" s="287" t="s">
        <v>1572</v>
      </c>
      <c r="N81" s="288" t="s">
        <v>1596</v>
      </c>
      <c r="O81" s="289" t="s">
        <v>1597</v>
      </c>
      <c r="P81" s="21" t="str">
        <f t="shared" si="1"/>
        <v>((14+line.W)&lt;=914) and (line.mat_inside_skin_choices.code=='SS') and (line.mat_outside_skin_choices.code=='GI') and (914*line.L/1000000*3.9) or 0.0</v>
      </c>
      <c r="Q81" s="17" t="str">
        <f>VLOOKUP(D81,Parts!$A$2:$C$991,3,0)</f>
        <v>kg</v>
      </c>
    </row>
    <row r="82" spans="2:17" s="201" customFormat="1">
      <c r="C82" s="3" t="str">
        <f>"["&amp;VLOOKUP(D82,Parts!$A$2:$B$991,2,0)&amp;"]"</f>
        <v>[SP05026]</v>
      </c>
      <c r="D82" s="283" t="s">
        <v>1884</v>
      </c>
      <c r="E82" s="202"/>
      <c r="F82" s="284">
        <v>14</v>
      </c>
      <c r="G82" s="284"/>
      <c r="H82" s="284">
        <v>914</v>
      </c>
      <c r="J82" s="202"/>
      <c r="K82" s="202"/>
      <c r="L82" s="287" t="s">
        <v>1583</v>
      </c>
      <c r="M82" s="287" t="s">
        <v>1572</v>
      </c>
      <c r="N82" s="290" t="s">
        <v>1888</v>
      </c>
      <c r="O82" s="291" t="s">
        <v>1579</v>
      </c>
      <c r="P82" s="21" t="str">
        <f t="shared" si="1"/>
        <v>((14+line.W)&lt;=914) and (line.mat_inside_skin_choices.code=='SS') and (line.mat_outside_skin_choices.code=='GI') and (914*line.L/1000000*3.2) or 0.0</v>
      </c>
      <c r="Q82" s="17" t="str">
        <f>VLOOKUP(D82,Parts!$A$2:$C$991,3,0)</f>
        <v>kg</v>
      </c>
    </row>
    <row r="83" spans="2:17" s="201" customFormat="1">
      <c r="C83" s="3" t="str">
        <f>"["&amp;VLOOKUP(D83,Parts!$A$2:$B$991,2,0)&amp;"]"</f>
        <v>[SP05013]</v>
      </c>
      <c r="D83" s="283" t="s">
        <v>1391</v>
      </c>
      <c r="E83" s="202"/>
      <c r="F83" s="285">
        <v>14</v>
      </c>
      <c r="G83" s="285">
        <v>914</v>
      </c>
      <c r="H83" s="285">
        <v>1219</v>
      </c>
      <c r="J83" s="202"/>
      <c r="K83" s="202"/>
      <c r="L83" s="287" t="s">
        <v>1583</v>
      </c>
      <c r="M83" s="287" t="s">
        <v>1572</v>
      </c>
      <c r="N83" s="288" t="s">
        <v>1598</v>
      </c>
      <c r="O83" s="289" t="s">
        <v>1599</v>
      </c>
      <c r="P83" s="21" t="str">
        <f t="shared" si="1"/>
        <v>((14+line.W)&gt;914 and (14+line.W)&lt;=1219) and (line.mat_inside_skin_choices.code=='SS') and (line.mat_outside_skin_choices.code=='GI') and (1219*line.L/1000000*3.9) or 0.0</v>
      </c>
      <c r="Q83" s="17" t="str">
        <f>VLOOKUP(D83,Parts!$A$2:$C$991,3,0)</f>
        <v>kg</v>
      </c>
    </row>
    <row r="84" spans="2:17" s="201" customFormat="1">
      <c r="C84" s="3" t="str">
        <f>"["&amp;VLOOKUP(D84,Parts!$A$2:$B$991,2,0)&amp;"]"</f>
        <v>[SP05018]</v>
      </c>
      <c r="D84" s="283" t="s">
        <v>1402</v>
      </c>
      <c r="E84" s="202"/>
      <c r="F84" s="285">
        <v>14</v>
      </c>
      <c r="G84" s="285">
        <v>914</v>
      </c>
      <c r="H84" s="285">
        <v>1219</v>
      </c>
      <c r="J84" s="202"/>
      <c r="K84" s="202"/>
      <c r="L84" s="287" t="s">
        <v>1583</v>
      </c>
      <c r="M84" s="287" t="s">
        <v>1572</v>
      </c>
      <c r="N84" s="290" t="s">
        <v>1889</v>
      </c>
      <c r="O84" s="291" t="s">
        <v>1582</v>
      </c>
      <c r="P84" s="21" t="str">
        <f t="shared" si="1"/>
        <v>((14+line.W)&gt;914 and (14+line.W)&lt;=1219) and (line.mat_inside_skin_choices.code=='SS') and (line.mat_outside_skin_choices.code=='GI') and (1219*line.L/1000000*3.2) or 0.0</v>
      </c>
      <c r="Q84" s="17" t="str">
        <f>VLOOKUP(D84,Parts!$A$2:$C$991,3,0)</f>
        <v>kg</v>
      </c>
    </row>
    <row r="85" spans="2:17" s="201" customFormat="1">
      <c r="C85" s="3" t="str">
        <f>"["&amp;VLOOKUP(D85,Parts!$A$2:$B$991,2,0)&amp;"]"</f>
        <v>[SP05013]</v>
      </c>
      <c r="D85" s="283" t="s">
        <v>1391</v>
      </c>
      <c r="E85" s="202"/>
      <c r="F85" s="286">
        <v>14</v>
      </c>
      <c r="G85" s="286">
        <v>1219</v>
      </c>
      <c r="H85" s="286">
        <v>1788</v>
      </c>
      <c r="J85" s="202"/>
      <c r="K85" s="202"/>
      <c r="L85" s="287" t="s">
        <v>1583</v>
      </c>
      <c r="M85" s="287" t="s">
        <v>1572</v>
      </c>
      <c r="N85" s="288" t="s">
        <v>1596</v>
      </c>
      <c r="O85" s="289" t="s">
        <v>1597</v>
      </c>
      <c r="P85" s="21" t="str">
        <f t="shared" si="1"/>
        <v>((14+line.W)&gt;1219 and (14+line.W)&lt;=1788) and (line.mat_inside_skin_choices.code=='SS') and (line.mat_outside_skin_choices.code=='GI') and (914*line.L/1000000*3.9) or 0.0</v>
      </c>
      <c r="Q85" s="17" t="str">
        <f>VLOOKUP(D85,Parts!$A$2:$C$991,3,0)</f>
        <v>kg</v>
      </c>
    </row>
    <row r="86" spans="2:17" s="201" customFormat="1">
      <c r="C86" s="3" t="str">
        <f>"["&amp;VLOOKUP(D86,Parts!$A$2:$B$991,2,0)&amp;"]"</f>
        <v>[SP05026]</v>
      </c>
      <c r="D86" s="283" t="s">
        <v>1884</v>
      </c>
      <c r="E86" s="202"/>
      <c r="F86" s="286">
        <v>14</v>
      </c>
      <c r="G86" s="286">
        <v>1219</v>
      </c>
      <c r="H86" s="286">
        <v>1788</v>
      </c>
      <c r="J86" s="202"/>
      <c r="K86" s="202"/>
      <c r="L86" s="287" t="s">
        <v>1583</v>
      </c>
      <c r="M86" s="287" t="s">
        <v>1572</v>
      </c>
      <c r="N86" s="290" t="s">
        <v>1885</v>
      </c>
      <c r="O86" s="291" t="s">
        <v>1639</v>
      </c>
      <c r="P86" s="21" t="str">
        <f t="shared" si="1"/>
        <v>((14+line.W)&gt;1219 and (14+line.W)&lt;=1788) and (line.mat_inside_skin_choices.code=='SS') and (line.mat_outside_skin_choices.code=='GI') and (914*line.L/1000000*3.2*2) or 0.0</v>
      </c>
      <c r="Q86" s="17" t="str">
        <f>VLOOKUP(D86,Parts!$A$2:$C$991,3,0)</f>
        <v>kg</v>
      </c>
    </row>
    <row r="87" spans="2:17">
      <c r="C87" s="3" t="str">
        <f>"["&amp;VLOOKUP(D87,Parts!$A$2:$B$991,2,0)&amp;"]"</f>
        <v>[SP05002]</v>
      </c>
      <c r="D87" s="49" t="s">
        <v>1369</v>
      </c>
      <c r="E87" s="16"/>
      <c r="F87"/>
      <c r="G87"/>
      <c r="H87"/>
      <c r="J87" s="50" t="s">
        <v>1602</v>
      </c>
      <c r="K87" s="16"/>
      <c r="L87"/>
      <c r="M87"/>
      <c r="N87" s="51" t="s">
        <v>1603</v>
      </c>
      <c r="O87" s="52" t="s">
        <v>1604</v>
      </c>
      <c r="P87" s="203" t="str">
        <f>"(line.mat_insulation_choices.code == "&amp;J89&amp;") and ("&amp;O87&amp;") or 0.0"</f>
        <v>(line.mat_insulation_choices.code == PU(DEN80)') and (line.W*line.L*line.T.value/1000000000*40*0.437*1.13-(line.cut_area*line.T.value*40*0.437*1.13/1000)) or 0.0</v>
      </c>
      <c r="Q87" s="17" t="str">
        <f>VLOOKUP(D87,Parts!$A$2:$C$991,3,0)</f>
        <v>kg</v>
      </c>
    </row>
    <row r="88" spans="2:17">
      <c r="C88" s="3" t="str">
        <f>"["&amp;VLOOKUP(D88,Parts!$A$2:$B$991,2,0)&amp;"]"</f>
        <v>[SP05003]</v>
      </c>
      <c r="D88" s="49" t="s">
        <v>1371</v>
      </c>
      <c r="E88" s="16"/>
      <c r="F88"/>
      <c r="G88"/>
      <c r="H88"/>
      <c r="J88" s="50" t="s">
        <v>1602</v>
      </c>
      <c r="K88" s="16"/>
      <c r="L88"/>
      <c r="M88"/>
      <c r="N88" s="51" t="s">
        <v>1605</v>
      </c>
      <c r="O88" s="52" t="s">
        <v>1606</v>
      </c>
      <c r="P88" s="203" t="str">
        <f>"(line.mat_insulation_choices.code == "&amp;J90&amp;") and ("&amp;O88&amp;") or 0.0"</f>
        <v>(line.mat_insulation_choices.code == PU(DEN80)') and (line.W*line.L*line.T.value/1000000000*40*0.563*1.13-(line.cut_area*line.T.value*40*0.563*1.13/1000)) or 0.0</v>
      </c>
      <c r="Q88" s="17" t="str">
        <f>VLOOKUP(D88,Parts!$A$2:$C$991,3,0)</f>
        <v>kg</v>
      </c>
    </row>
    <row r="89" spans="2:17">
      <c r="B89" s="185"/>
      <c r="C89" s="3" t="str">
        <f>"["&amp;VLOOKUP(D89,Parts!$A$2:$B$991,2,0)&amp;"]"</f>
        <v>[SP05025]</v>
      </c>
      <c r="D89" s="187" t="s">
        <v>1522</v>
      </c>
      <c r="E89" s="16"/>
      <c r="F89"/>
      <c r="G89"/>
      <c r="H89"/>
      <c r="J89" s="186" t="s">
        <v>1852</v>
      </c>
      <c r="K89" s="16"/>
      <c r="L89"/>
      <c r="M89"/>
      <c r="N89" s="51" t="s">
        <v>1853</v>
      </c>
      <c r="O89" s="52" t="s">
        <v>1855</v>
      </c>
      <c r="P89" s="21" t="str">
        <f>"(line.mat_insulation_choices.code == "&amp;J87&amp;") and ("&amp;O89&amp;") or 0.0"</f>
        <v>(line.mat_insulation_choices.code == 'PU') and (line.W*line.L*line.T.value/1000000000*67*0.445*1.13-(line.cut_area*line.T.value*67*0.445*1.13/1000)) or 0.0</v>
      </c>
      <c r="Q89" s="17" t="str">
        <f>VLOOKUP(D89,Parts!$A$2:$C$991,3,0)</f>
        <v>kg</v>
      </c>
    </row>
    <row r="90" spans="2:17">
      <c r="B90" s="185"/>
      <c r="C90" s="3" t="str">
        <f>"["&amp;VLOOKUP(D90,Parts!$A$2:$B$991,2,0)&amp;"]"</f>
        <v>[SP05003]</v>
      </c>
      <c r="D90" s="49" t="s">
        <v>1371</v>
      </c>
      <c r="E90" s="16"/>
      <c r="F90"/>
      <c r="G90"/>
      <c r="H90"/>
      <c r="J90" s="186" t="s">
        <v>1852</v>
      </c>
      <c r="K90" s="16"/>
      <c r="L90"/>
      <c r="M90"/>
      <c r="N90" s="51" t="s">
        <v>1854</v>
      </c>
      <c r="O90" s="52" t="s">
        <v>1856</v>
      </c>
      <c r="P90" s="21" t="str">
        <f>"(line.mat_insulation_choices.code == "&amp;J88&amp;") and ("&amp;O90&amp;") or 0.0"</f>
        <v>(line.mat_insulation_choices.code == 'PU') and (line.W*line.L*line.T.value/1000000000*67*0.556*1.13-(line.cut_area*line.T.value*67*0.556*1.13/1000)) or 0.0</v>
      </c>
      <c r="Q90" s="17" t="str">
        <f>VLOOKUP(D90,Parts!$A$2:$C$991,3,0)</f>
        <v>kg</v>
      </c>
    </row>
    <row r="91" spans="2:17">
      <c r="B91" s="185"/>
      <c r="C91" s="3" t="str">
        <f>"["&amp;VLOOKUP(D91,Parts!$A$2:$B$991,2,0)&amp;"]"</f>
        <v>[SP01329]</v>
      </c>
      <c r="D91" s="19" t="s">
        <v>416</v>
      </c>
      <c r="E91" s="17" t="s">
        <v>1697</v>
      </c>
      <c r="F91"/>
      <c r="G91" s="53"/>
      <c r="H91"/>
      <c r="L91" s="17" t="s">
        <v>1554</v>
      </c>
      <c r="M91" s="17" t="s">
        <v>1554</v>
      </c>
      <c r="N91" s="192" t="s">
        <v>1907</v>
      </c>
      <c r="O91" s="192" t="s">
        <v>1908</v>
      </c>
      <c r="P91" s="63" t="str">
        <f>"(line.T.name=='"&amp;E91&amp;"') and (line.mat_inside_skin_choices.code=="&amp;L91&amp;") and (line.mat_outside_skin_choices.code=="&amp;M91&amp;") and ("&amp;O91&amp;") or 0.0"</f>
        <v>(line.T.name=='42(F42)')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1" s="17" t="str">
        <f>VLOOKUP(D91,Parts!$A$2:$C$991,3,0)</f>
        <v>pcs</v>
      </c>
    </row>
    <row r="92" spans="2:17">
      <c r="B92" s="185"/>
      <c r="C92" s="3" t="str">
        <f>"["&amp;VLOOKUP(D92,Parts!$A$2:$B$991,2,0)&amp;"]"</f>
        <v>[SP01341]</v>
      </c>
      <c r="D92" s="19" t="s">
        <v>422</v>
      </c>
      <c r="E92" s="17" t="s">
        <v>1698</v>
      </c>
      <c r="F92"/>
      <c r="G92" s="53"/>
      <c r="H92"/>
      <c r="L92" s="17" t="s">
        <v>1554</v>
      </c>
      <c r="M92" s="17" t="s">
        <v>1554</v>
      </c>
      <c r="N92" s="192" t="s">
        <v>1907</v>
      </c>
      <c r="O92" s="192" t="s">
        <v>1908</v>
      </c>
      <c r="P92" s="63" t="str">
        <f t="shared" ref="P92:P154" si="2">"(line.T.name=='"&amp;E92&amp;"') and (line.mat_inside_skin_choices.code=="&amp;L92&amp;") and (line.mat_outside_skin_choices.code=="&amp;M92&amp;") and ("&amp;O92&amp;") or 0.0"</f>
        <v>(line.T.name=='50(F50)')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2" s="17" t="str">
        <f>VLOOKUP(D92,Parts!$A$2:$C$991,3,0)</f>
        <v>pcs</v>
      </c>
    </row>
    <row r="93" spans="2:17">
      <c r="B93" s="185"/>
      <c r="C93" s="3" t="str">
        <f>"["&amp;VLOOKUP(D93,Parts!$A$2:$B$991,2,0)&amp;"]"</f>
        <v>[SP01345]</v>
      </c>
      <c r="D93" s="19" t="s">
        <v>428</v>
      </c>
      <c r="E93" s="17" t="s">
        <v>1699</v>
      </c>
      <c r="F93"/>
      <c r="G93"/>
      <c r="H93"/>
      <c r="L93" s="17" t="s">
        <v>1554</v>
      </c>
      <c r="M93" s="17" t="s">
        <v>1554</v>
      </c>
      <c r="N93" s="192" t="s">
        <v>1907</v>
      </c>
      <c r="O93" s="192" t="s">
        <v>1908</v>
      </c>
      <c r="P93" s="63" t="str">
        <f t="shared" si="2"/>
        <v>(line.T.name=='42(F100)')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3" s="17" t="str">
        <f>VLOOKUP(D93,Parts!$A$2:$C$991,3,0)</f>
        <v>pcs</v>
      </c>
    </row>
    <row r="94" spans="2:17">
      <c r="B94" s="185"/>
      <c r="C94" s="3" t="str">
        <f>"["&amp;VLOOKUP(D94,Parts!$A$2:$B$991,2,0)&amp;"]"</f>
        <v>[SP01432]</v>
      </c>
      <c r="D94" s="19" t="s">
        <v>536</v>
      </c>
      <c r="E94" s="17" t="s">
        <v>1700</v>
      </c>
      <c r="F94"/>
      <c r="G94"/>
      <c r="H94"/>
      <c r="L94" s="17" t="s">
        <v>1554</v>
      </c>
      <c r="M94" s="17" t="s">
        <v>1554</v>
      </c>
      <c r="N94" s="192" t="s">
        <v>1907</v>
      </c>
      <c r="O94" s="192" t="s">
        <v>1908</v>
      </c>
      <c r="P94" s="63" t="str">
        <f t="shared" si="2"/>
        <v>(line.T.name=='50(F100)') and (line.mat_inside_skin_choices.code=='OW')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94" s="17" t="str">
        <f>VLOOKUP(D94,Parts!$A$2:$C$991,3,0)</f>
        <v>pcs</v>
      </c>
    </row>
    <row r="95" spans="2:17">
      <c r="B95" s="185"/>
      <c r="C95" s="3" t="str">
        <f>"["&amp;VLOOKUP(D95,Parts!$A$2:$B$991,2,0)&amp;"]"</f>
        <v>[SP01330]</v>
      </c>
      <c r="D95" s="25" t="s">
        <v>418</v>
      </c>
      <c r="E95" s="23" t="s">
        <v>1697</v>
      </c>
      <c r="F95"/>
      <c r="G95"/>
      <c r="H95"/>
      <c r="L95" s="23" t="s">
        <v>1563</v>
      </c>
      <c r="M95" s="23" t="s">
        <v>1563</v>
      </c>
      <c r="N95" s="192" t="s">
        <v>1907</v>
      </c>
      <c r="O95" s="192" t="s">
        <v>1908</v>
      </c>
      <c r="P95" s="63" t="str">
        <f t="shared" si="2"/>
        <v>(line.T.name=='42(F42)')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5" s="17" t="str">
        <f>VLOOKUP(D95,Parts!$A$2:$C$991,3,0)</f>
        <v>pcs</v>
      </c>
    </row>
    <row r="96" spans="2:17">
      <c r="B96" s="185"/>
      <c r="C96" s="3" t="str">
        <f>"["&amp;VLOOKUP(D96,Parts!$A$2:$B$991,2,0)&amp;"]"</f>
        <v>[SP01342]</v>
      </c>
      <c r="D96" s="25" t="s">
        <v>424</v>
      </c>
      <c r="E96" s="23" t="s">
        <v>1698</v>
      </c>
      <c r="F96"/>
      <c r="G96"/>
      <c r="H96"/>
      <c r="L96" s="23" t="s">
        <v>1563</v>
      </c>
      <c r="M96" s="23" t="s">
        <v>1563</v>
      </c>
      <c r="N96" s="192" t="s">
        <v>1907</v>
      </c>
      <c r="O96" s="192" t="s">
        <v>1908</v>
      </c>
      <c r="P96" s="63" t="str">
        <f t="shared" si="2"/>
        <v>(line.T.name=='50(F50)')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6" s="17" t="str">
        <f>VLOOKUP(D96,Parts!$A$2:$C$991,3,0)</f>
        <v>pcs</v>
      </c>
    </row>
    <row r="97" spans="1:17">
      <c r="B97" s="185"/>
      <c r="C97" s="3" t="str">
        <f>"["&amp;VLOOKUP(D97,Parts!$A$2:$B$991,2,0)&amp;"]"</f>
        <v>[SP01346]</v>
      </c>
      <c r="D97" s="25" t="s">
        <v>430</v>
      </c>
      <c r="E97" s="23" t="s">
        <v>1699</v>
      </c>
      <c r="F97"/>
      <c r="G97"/>
      <c r="H97"/>
      <c r="L97" s="23" t="s">
        <v>1563</v>
      </c>
      <c r="M97" s="23" t="s">
        <v>1563</v>
      </c>
      <c r="N97" s="192" t="s">
        <v>1907</v>
      </c>
      <c r="O97" s="192" t="s">
        <v>1908</v>
      </c>
      <c r="P97" s="63" t="str">
        <f t="shared" si="2"/>
        <v>(line.T.name=='42(F100)')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7" s="17" t="str">
        <f>VLOOKUP(D97,Parts!$A$2:$C$991,3,0)</f>
        <v>pcs</v>
      </c>
    </row>
    <row r="98" spans="1:17">
      <c r="B98" s="185"/>
      <c r="C98" s="3" t="str">
        <f>"["&amp;VLOOKUP(D98,Parts!$A$2:$B$991,2,0)&amp;"]"</f>
        <v>[SP01433]</v>
      </c>
      <c r="D98" s="25" t="s">
        <v>538</v>
      </c>
      <c r="E98" s="23" t="s">
        <v>1700</v>
      </c>
      <c r="F98"/>
      <c r="G98"/>
      <c r="H98"/>
      <c r="L98" s="23" t="s">
        <v>1563</v>
      </c>
      <c r="M98" s="23" t="s">
        <v>1563</v>
      </c>
      <c r="N98" s="192" t="s">
        <v>1907</v>
      </c>
      <c r="O98" s="192" t="s">
        <v>1908</v>
      </c>
      <c r="P98" s="63" t="str">
        <f t="shared" si="2"/>
        <v>(line.T.name=='50(F100)') and (line.mat_inside_skin_choices.code=='AW')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98" s="17" t="str">
        <f>VLOOKUP(D98,Parts!$A$2:$C$991,3,0)</f>
        <v>pcs</v>
      </c>
    </row>
    <row r="99" spans="1:17">
      <c r="B99" s="185"/>
      <c r="C99" s="3" t="str">
        <f>"["&amp;VLOOKUP(D99,Parts!$A$2:$B$991,2,0)&amp;"]"</f>
        <v>[SP01329]</v>
      </c>
      <c r="D99" s="30" t="s">
        <v>416</v>
      </c>
      <c r="E99" s="28" t="s">
        <v>1697</v>
      </c>
      <c r="F99"/>
      <c r="G99"/>
      <c r="H99"/>
      <c r="L99" s="28" t="s">
        <v>1572</v>
      </c>
      <c r="M99" s="28" t="s">
        <v>1572</v>
      </c>
      <c r="N99" s="192" t="s">
        <v>1907</v>
      </c>
      <c r="O99" s="192" t="s">
        <v>1908</v>
      </c>
      <c r="P99" s="63" t="str">
        <f t="shared" si="2"/>
        <v>(line.T.name=='42(F42)')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99" s="17" t="str">
        <f>VLOOKUP(D99,Parts!$A$2:$C$991,3,0)</f>
        <v>pcs</v>
      </c>
    </row>
    <row r="100" spans="1:17">
      <c r="B100" s="185"/>
      <c r="C100" s="3" t="str">
        <f>"["&amp;VLOOKUP(D100,Parts!$A$2:$B$991,2,0)&amp;"]"</f>
        <v>[SP01341]</v>
      </c>
      <c r="D100" s="30" t="s">
        <v>422</v>
      </c>
      <c r="E100" s="28" t="s">
        <v>1698</v>
      </c>
      <c r="F100"/>
      <c r="G100"/>
      <c r="H100"/>
      <c r="L100" s="28" t="s">
        <v>1572</v>
      </c>
      <c r="M100" s="28" t="s">
        <v>1572</v>
      </c>
      <c r="N100" s="192" t="s">
        <v>1907</v>
      </c>
      <c r="O100" s="192" t="s">
        <v>1908</v>
      </c>
      <c r="P100" s="63" t="str">
        <f t="shared" si="2"/>
        <v>(line.T.name=='50(F50)')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0" s="17" t="str">
        <f>VLOOKUP(D100,Parts!$A$2:$C$991,3,0)</f>
        <v>pcs</v>
      </c>
    </row>
    <row r="101" spans="1:17">
      <c r="B101" s="185"/>
      <c r="C101" s="3" t="str">
        <f>"["&amp;VLOOKUP(D101,Parts!$A$2:$B$991,2,0)&amp;"]"</f>
        <v>[SP01345]</v>
      </c>
      <c r="D101" s="30" t="s">
        <v>428</v>
      </c>
      <c r="E101" s="28" t="s">
        <v>1699</v>
      </c>
      <c r="F101"/>
      <c r="G101"/>
      <c r="H101"/>
      <c r="L101" s="28" t="s">
        <v>1572</v>
      </c>
      <c r="M101" s="28" t="s">
        <v>1572</v>
      </c>
      <c r="N101" s="192" t="s">
        <v>1907</v>
      </c>
      <c r="O101" s="192" t="s">
        <v>1908</v>
      </c>
      <c r="P101" s="63" t="str">
        <f t="shared" si="2"/>
        <v>(line.T.name=='42(F100)')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1" s="17" t="str">
        <f>VLOOKUP(D101,Parts!$A$2:$C$991,3,0)</f>
        <v>pcs</v>
      </c>
    </row>
    <row r="102" spans="1:17">
      <c r="B102" s="185"/>
      <c r="C102" s="3" t="str">
        <f>"["&amp;VLOOKUP(D102,Parts!$A$2:$B$991,2,0)&amp;"]"</f>
        <v>[SP01432]</v>
      </c>
      <c r="D102" s="30" t="s">
        <v>536</v>
      </c>
      <c r="E102" s="28" t="s">
        <v>1700</v>
      </c>
      <c r="F102"/>
      <c r="G102"/>
      <c r="H102"/>
      <c r="L102" s="28" t="s">
        <v>1572</v>
      </c>
      <c r="M102" s="28" t="s">
        <v>1572</v>
      </c>
      <c r="N102" s="192" t="s">
        <v>1907</v>
      </c>
      <c r="O102" s="192" t="s">
        <v>1908</v>
      </c>
      <c r="P102" s="63" t="str">
        <f t="shared" si="2"/>
        <v>(line.T.name=='50(F100)') and (line.mat_inside_skin_choices.code=='GI')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2" s="17" t="str">
        <f>VLOOKUP(D102,Parts!$A$2:$C$991,3,0)</f>
        <v>pcs</v>
      </c>
    </row>
    <row r="103" spans="1:17">
      <c r="B103" s="185"/>
      <c r="C103" s="3" t="str">
        <f>"["&amp;VLOOKUP(D103,Parts!$A$2:$B$991,2,0)&amp;"]"</f>
        <v>[SP01329]</v>
      </c>
      <c r="D103" s="35" t="s">
        <v>416</v>
      </c>
      <c r="E103" s="33" t="s">
        <v>1697</v>
      </c>
      <c r="F103"/>
      <c r="G103"/>
      <c r="H103"/>
      <c r="L103" s="33" t="s">
        <v>1583</v>
      </c>
      <c r="M103" s="33" t="s">
        <v>1583</v>
      </c>
      <c r="N103" s="192" t="s">
        <v>1907</v>
      </c>
      <c r="O103" s="192" t="s">
        <v>1908</v>
      </c>
      <c r="P103" s="63" t="str">
        <f t="shared" si="2"/>
        <v>(line.T.name=='42(F42)')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3" s="17" t="str">
        <f>VLOOKUP(D103,Parts!$A$2:$C$991,3,0)</f>
        <v>pcs</v>
      </c>
    </row>
    <row r="104" spans="1:17">
      <c r="B104" s="185"/>
      <c r="C104" s="3" t="str">
        <f>"["&amp;VLOOKUP(D104,Parts!$A$2:$B$991,2,0)&amp;"]"</f>
        <v>[SP01341]</v>
      </c>
      <c r="D104" s="35" t="s">
        <v>422</v>
      </c>
      <c r="E104" s="33" t="s">
        <v>1698</v>
      </c>
      <c r="F104"/>
      <c r="G104"/>
      <c r="H104"/>
      <c r="L104" s="33" t="s">
        <v>1583</v>
      </c>
      <c r="M104" s="33" t="s">
        <v>1583</v>
      </c>
      <c r="N104" s="192" t="s">
        <v>1907</v>
      </c>
      <c r="O104" s="192" t="s">
        <v>1908</v>
      </c>
      <c r="P104" s="63" t="str">
        <f t="shared" si="2"/>
        <v>(line.T.name=='50(F50)')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4" s="17" t="str">
        <f>VLOOKUP(D104,Parts!$A$2:$C$991,3,0)</f>
        <v>pcs</v>
      </c>
    </row>
    <row r="105" spans="1:17">
      <c r="B105" s="185"/>
      <c r="C105" s="3" t="str">
        <f>"["&amp;VLOOKUP(D105,Parts!$A$2:$B$991,2,0)&amp;"]"</f>
        <v>[SP01345]</v>
      </c>
      <c r="D105" s="35" t="s">
        <v>428</v>
      </c>
      <c r="E105" s="33" t="s">
        <v>1699</v>
      </c>
      <c r="F105"/>
      <c r="G105"/>
      <c r="H105"/>
      <c r="L105" s="33" t="s">
        <v>1583</v>
      </c>
      <c r="M105" s="33" t="s">
        <v>1583</v>
      </c>
      <c r="N105" s="192" t="s">
        <v>1907</v>
      </c>
      <c r="O105" s="192" t="s">
        <v>1908</v>
      </c>
      <c r="P105" s="63" t="str">
        <f t="shared" si="2"/>
        <v>(line.T.name=='42(F100)')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5" s="17" t="str">
        <f>VLOOKUP(D105,Parts!$A$2:$C$991,3,0)</f>
        <v>pcs</v>
      </c>
    </row>
    <row r="106" spans="1:17">
      <c r="B106" s="185"/>
      <c r="C106" s="3" t="str">
        <f>"["&amp;VLOOKUP(D106,Parts!$A$2:$B$991,2,0)&amp;"]"</f>
        <v>[SP01432]</v>
      </c>
      <c r="D106" s="35" t="s">
        <v>536</v>
      </c>
      <c r="E106" s="33" t="s">
        <v>1700</v>
      </c>
      <c r="F106"/>
      <c r="G106"/>
      <c r="H106"/>
      <c r="L106" s="33" t="s">
        <v>1583</v>
      </c>
      <c r="M106" s="33" t="s">
        <v>1583</v>
      </c>
      <c r="N106" s="192" t="s">
        <v>1907</v>
      </c>
      <c r="O106" s="192" t="s">
        <v>1908</v>
      </c>
      <c r="P106" s="63" t="str">
        <f t="shared" si="2"/>
        <v>(line.T.name=='50(F100)') and (line.mat_inside_skin_choices.code=='SS')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06" s="17" t="str">
        <f>VLOOKUP(D106,Parts!$A$2:$C$991,3,0)</f>
        <v>pcs</v>
      </c>
    </row>
    <row r="107" spans="1:17">
      <c r="A107" s="202"/>
      <c r="B107" s="202"/>
      <c r="C107" s="3" t="str">
        <f>"["&amp;VLOOKUP(D107,Parts!$A$2:$B$991,2,0)&amp;"]"</f>
        <v>[SP01329]</v>
      </c>
      <c r="D107" s="166" t="s">
        <v>416</v>
      </c>
      <c r="E107" s="213" t="s">
        <v>1697</v>
      </c>
      <c r="F107"/>
      <c r="G107"/>
      <c r="H107"/>
      <c r="L107" s="213" t="s">
        <v>1554</v>
      </c>
      <c r="M107" s="213" t="s">
        <v>1572</v>
      </c>
      <c r="N107" s="192" t="s">
        <v>1907</v>
      </c>
      <c r="O107" s="192" t="s">
        <v>1908</v>
      </c>
      <c r="P107" s="63" t="str">
        <f t="shared" si="2"/>
        <v>(line.T.name=='42(F42)')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7" s="17" t="str">
        <f>VLOOKUP(D107,Parts!$A$2:$C$991,3,0)</f>
        <v>pcs</v>
      </c>
    </row>
    <row r="108" spans="1:17">
      <c r="A108" s="202"/>
      <c r="B108" s="202"/>
      <c r="C108" s="3" t="str">
        <f>"["&amp;VLOOKUP(D108,Parts!$A$2:$B$991,2,0)&amp;"]"</f>
        <v>[SP01341]</v>
      </c>
      <c r="D108" s="166" t="s">
        <v>422</v>
      </c>
      <c r="E108" s="213" t="s">
        <v>1698</v>
      </c>
      <c r="F108"/>
      <c r="G108"/>
      <c r="H108"/>
      <c r="L108" s="213" t="s">
        <v>1554</v>
      </c>
      <c r="M108" s="213" t="s">
        <v>1572</v>
      </c>
      <c r="N108" s="192" t="s">
        <v>1907</v>
      </c>
      <c r="O108" s="192" t="s">
        <v>1908</v>
      </c>
      <c r="P108" s="63" t="str">
        <f t="shared" si="2"/>
        <v>(line.T.name=='50(F50)')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8" s="17" t="str">
        <f>VLOOKUP(D108,Parts!$A$2:$C$991,3,0)</f>
        <v>pcs</v>
      </c>
    </row>
    <row r="109" spans="1:17">
      <c r="A109" s="202"/>
      <c r="B109" s="202"/>
      <c r="C109" s="3" t="str">
        <f>"["&amp;VLOOKUP(D109,Parts!$A$2:$B$991,2,0)&amp;"]"</f>
        <v>[SP01345]</v>
      </c>
      <c r="D109" s="166" t="s">
        <v>428</v>
      </c>
      <c r="E109" s="213" t="s">
        <v>1699</v>
      </c>
      <c r="F109"/>
      <c r="G109"/>
      <c r="H109"/>
      <c r="L109" s="213" t="s">
        <v>1554</v>
      </c>
      <c r="M109" s="213" t="s">
        <v>1572</v>
      </c>
      <c r="N109" s="192" t="s">
        <v>1907</v>
      </c>
      <c r="O109" s="192" t="s">
        <v>1908</v>
      </c>
      <c r="P109" s="63" t="str">
        <f t="shared" si="2"/>
        <v>(line.T.name=='42(F100)')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09" s="17" t="str">
        <f>VLOOKUP(D109,Parts!$A$2:$C$991,3,0)</f>
        <v>pcs</v>
      </c>
    </row>
    <row r="110" spans="1:17">
      <c r="A110" s="202"/>
      <c r="B110" s="202"/>
      <c r="C110" s="3" t="str">
        <f>"["&amp;VLOOKUP(D110,Parts!$A$2:$B$991,2,0)&amp;"]"</f>
        <v>[SP01432]</v>
      </c>
      <c r="D110" s="166" t="s">
        <v>536</v>
      </c>
      <c r="E110" s="213" t="s">
        <v>1700</v>
      </c>
      <c r="F110"/>
      <c r="G110"/>
      <c r="H110"/>
      <c r="L110" s="213" t="s">
        <v>1554</v>
      </c>
      <c r="M110" s="213" t="s">
        <v>1572</v>
      </c>
      <c r="N110" s="192" t="s">
        <v>1907</v>
      </c>
      <c r="O110" s="192" t="s">
        <v>1908</v>
      </c>
      <c r="P110" s="63" t="str">
        <f t="shared" si="2"/>
        <v>(line.T.name=='50(F100)') and (line.mat_inside_skin_choices.code=='OW')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10" s="17" t="str">
        <f>VLOOKUP(D110,Parts!$A$2:$C$991,3,0)</f>
        <v>pcs</v>
      </c>
    </row>
    <row r="111" spans="1:17">
      <c r="A111" s="202"/>
      <c r="B111" s="202"/>
      <c r="C111" s="3" t="str">
        <f>"["&amp;VLOOKUP(D111,Parts!$A$2:$B$991,2,0)&amp;"]"</f>
        <v>[SP01329]</v>
      </c>
      <c r="D111" s="165" t="s">
        <v>416</v>
      </c>
      <c r="E111" s="194" t="s">
        <v>1697</v>
      </c>
      <c r="F111"/>
      <c r="G111"/>
      <c r="H111"/>
      <c r="L111" s="194" t="s">
        <v>1572</v>
      </c>
      <c r="M111" s="194" t="s">
        <v>1554</v>
      </c>
      <c r="N111" s="192" t="s">
        <v>1907</v>
      </c>
      <c r="O111" s="192" t="s">
        <v>1908</v>
      </c>
      <c r="P111" s="63" t="str">
        <f t="shared" si="2"/>
        <v>(line.T.name=='42(F42)')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1" s="17" t="str">
        <f>VLOOKUP(D111,Parts!$A$2:$C$991,3,0)</f>
        <v>pcs</v>
      </c>
    </row>
    <row r="112" spans="1:17">
      <c r="A112" s="202"/>
      <c r="B112" s="202"/>
      <c r="C112" s="3" t="str">
        <f>"["&amp;VLOOKUP(D112,Parts!$A$2:$B$991,2,0)&amp;"]"</f>
        <v>[SP01341]</v>
      </c>
      <c r="D112" s="165" t="s">
        <v>422</v>
      </c>
      <c r="E112" s="194" t="s">
        <v>1698</v>
      </c>
      <c r="F112"/>
      <c r="G112"/>
      <c r="H112"/>
      <c r="L112" s="194" t="s">
        <v>1572</v>
      </c>
      <c r="M112" s="194" t="s">
        <v>1554</v>
      </c>
      <c r="N112" s="192" t="s">
        <v>1907</v>
      </c>
      <c r="O112" s="192" t="s">
        <v>1908</v>
      </c>
      <c r="P112" s="63" t="str">
        <f t="shared" si="2"/>
        <v>(line.T.name=='50(F50)')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2" s="17" t="str">
        <f>VLOOKUP(D112,Parts!$A$2:$C$991,3,0)</f>
        <v>pcs</v>
      </c>
    </row>
    <row r="113" spans="1:17">
      <c r="A113" s="202"/>
      <c r="B113" s="202"/>
      <c r="C113" s="3" t="str">
        <f>"["&amp;VLOOKUP(D113,Parts!$A$2:$B$991,2,0)&amp;"]"</f>
        <v>[SP01345]</v>
      </c>
      <c r="D113" s="165" t="s">
        <v>428</v>
      </c>
      <c r="E113" s="194" t="s">
        <v>1699</v>
      </c>
      <c r="F113"/>
      <c r="G113"/>
      <c r="H113"/>
      <c r="L113" s="194" t="s">
        <v>1572</v>
      </c>
      <c r="M113" s="194" t="s">
        <v>1554</v>
      </c>
      <c r="N113" s="192" t="s">
        <v>1907</v>
      </c>
      <c r="O113" s="192" t="s">
        <v>1908</v>
      </c>
      <c r="P113" s="63" t="str">
        <f t="shared" si="2"/>
        <v>(line.T.name=='42(F100)')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3" s="17" t="str">
        <f>VLOOKUP(D113,Parts!$A$2:$C$991,3,0)</f>
        <v>pcs</v>
      </c>
    </row>
    <row r="114" spans="1:17">
      <c r="A114" s="202"/>
      <c r="B114" s="202"/>
      <c r="C114" s="3" t="str">
        <f>"["&amp;VLOOKUP(D114,Parts!$A$2:$B$991,2,0)&amp;"]"</f>
        <v>[SP01432]</v>
      </c>
      <c r="D114" s="165" t="s">
        <v>536</v>
      </c>
      <c r="E114" s="194" t="s">
        <v>1700</v>
      </c>
      <c r="F114"/>
      <c r="G114"/>
      <c r="H114"/>
      <c r="L114" s="194" t="s">
        <v>1572</v>
      </c>
      <c r="M114" s="194" t="s">
        <v>1554</v>
      </c>
      <c r="N114" s="192" t="s">
        <v>1907</v>
      </c>
      <c r="O114" s="192" t="s">
        <v>1908</v>
      </c>
      <c r="P114" s="63" t="str">
        <f t="shared" si="2"/>
        <v>(line.T.name=='50(F100)') and (line.mat_inside_skin_choices.code=='GI')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4" s="17" t="str">
        <f>VLOOKUP(D114,Parts!$A$2:$C$991,3,0)</f>
        <v>pcs</v>
      </c>
    </row>
    <row r="115" spans="1:17">
      <c r="A115" s="202"/>
      <c r="B115" s="202"/>
      <c r="C115" s="3" t="str">
        <f>"["&amp;VLOOKUP(D115,Parts!$A$2:$B$991,2,0)&amp;"]"</f>
        <v>[SP01329]</v>
      </c>
      <c r="D115" s="292" t="s">
        <v>416</v>
      </c>
      <c r="E115" s="227" t="s">
        <v>1697</v>
      </c>
      <c r="F115"/>
      <c r="G115"/>
      <c r="H115"/>
      <c r="L115" s="226" t="s">
        <v>1554</v>
      </c>
      <c r="M115" s="227" t="s">
        <v>1563</v>
      </c>
      <c r="N115" s="192" t="s">
        <v>1907</v>
      </c>
      <c r="O115" s="192" t="s">
        <v>1908</v>
      </c>
      <c r="P115" s="63" t="str">
        <f t="shared" si="2"/>
        <v>(line.T.name=='42(F42)')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5" s="17" t="str">
        <f>VLOOKUP(D115,Parts!$A$2:$C$991,3,0)</f>
        <v>pcs</v>
      </c>
    </row>
    <row r="116" spans="1:17">
      <c r="A116" s="202"/>
      <c r="B116" s="202"/>
      <c r="C116" s="3" t="str">
        <f>"["&amp;VLOOKUP(D116,Parts!$A$2:$B$991,2,0)&amp;"]"</f>
        <v>[SP01341]</v>
      </c>
      <c r="D116" s="292" t="s">
        <v>422</v>
      </c>
      <c r="E116" s="227" t="s">
        <v>1698</v>
      </c>
      <c r="F116"/>
      <c r="G116"/>
      <c r="H116"/>
      <c r="L116" s="226" t="s">
        <v>1554</v>
      </c>
      <c r="M116" s="227" t="s">
        <v>1563</v>
      </c>
      <c r="N116" s="192" t="s">
        <v>1907</v>
      </c>
      <c r="O116" s="192" t="s">
        <v>1908</v>
      </c>
      <c r="P116" s="63" t="str">
        <f t="shared" si="2"/>
        <v>(line.T.name=='50(F50)')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6" s="17" t="str">
        <f>VLOOKUP(D116,Parts!$A$2:$C$991,3,0)</f>
        <v>pcs</v>
      </c>
    </row>
    <row r="117" spans="1:17">
      <c r="B117" s="185"/>
      <c r="C117" s="3" t="str">
        <f>"["&amp;VLOOKUP(D117,Parts!$A$2:$B$991,2,0)&amp;"]"</f>
        <v>[SP01345]</v>
      </c>
      <c r="D117" s="292" t="s">
        <v>428</v>
      </c>
      <c r="E117" s="227" t="s">
        <v>1699</v>
      </c>
      <c r="F117"/>
      <c r="G117"/>
      <c r="H117"/>
      <c r="L117" s="226" t="s">
        <v>1554</v>
      </c>
      <c r="M117" s="227" t="s">
        <v>1563</v>
      </c>
      <c r="N117" s="192" t="s">
        <v>1907</v>
      </c>
      <c r="O117" s="192" t="s">
        <v>1908</v>
      </c>
      <c r="P117" s="63" t="str">
        <f t="shared" si="2"/>
        <v>(line.T.name=='42(F100)')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7" s="17" t="str">
        <f>VLOOKUP(D117,Parts!$A$2:$C$991,3,0)</f>
        <v>pcs</v>
      </c>
    </row>
    <row r="118" spans="1:17">
      <c r="B118" s="185"/>
      <c r="C118" s="3" t="str">
        <f>"["&amp;VLOOKUP(D118,Parts!$A$2:$B$991,2,0)&amp;"]"</f>
        <v>[SP01432]</v>
      </c>
      <c r="D118" s="292" t="s">
        <v>536</v>
      </c>
      <c r="E118" s="227" t="s">
        <v>1700</v>
      </c>
      <c r="F118"/>
      <c r="G118"/>
      <c r="H118"/>
      <c r="L118" s="226" t="s">
        <v>1554</v>
      </c>
      <c r="M118" s="227" t="s">
        <v>1563</v>
      </c>
      <c r="N118" s="192" t="s">
        <v>1907</v>
      </c>
      <c r="O118" s="192" t="s">
        <v>1908</v>
      </c>
      <c r="P118" s="63" t="str">
        <f t="shared" si="2"/>
        <v>(line.T.name=='50(F100)') and (line.mat_inside_skin_choices.code=='OW')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18" s="17" t="str">
        <f>VLOOKUP(D118,Parts!$A$2:$C$991,3,0)</f>
        <v>pcs</v>
      </c>
    </row>
    <row r="119" spans="1:17">
      <c r="B119" s="185"/>
      <c r="C119" s="3" t="str">
        <f>"["&amp;VLOOKUP(D119,Parts!$A$2:$B$991,2,0)&amp;"]"</f>
        <v>[SP01329]</v>
      </c>
      <c r="D119" s="293" t="s">
        <v>416</v>
      </c>
      <c r="E119" s="239" t="s">
        <v>1697</v>
      </c>
      <c r="F119"/>
      <c r="G119"/>
      <c r="H119"/>
      <c r="L119" s="239" t="s">
        <v>1563</v>
      </c>
      <c r="M119" s="239" t="s">
        <v>1554</v>
      </c>
      <c r="N119" s="192" t="s">
        <v>1907</v>
      </c>
      <c r="O119" s="192" t="s">
        <v>1908</v>
      </c>
      <c r="P119" s="63" t="str">
        <f t="shared" si="2"/>
        <v>(line.T.name=='42(F42)')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19" s="17" t="str">
        <f>VLOOKUP(D119,Parts!$A$2:$C$991,3,0)</f>
        <v>pcs</v>
      </c>
    </row>
    <row r="120" spans="1:17">
      <c r="B120" s="185"/>
      <c r="C120" s="3" t="str">
        <f>"["&amp;VLOOKUP(D120,Parts!$A$2:$B$991,2,0)&amp;"]"</f>
        <v>[SP01341]</v>
      </c>
      <c r="D120" s="293" t="s">
        <v>422</v>
      </c>
      <c r="E120" s="239" t="s">
        <v>1698</v>
      </c>
      <c r="F120"/>
      <c r="G120"/>
      <c r="H120"/>
      <c r="L120" s="239" t="s">
        <v>1563</v>
      </c>
      <c r="M120" s="239" t="s">
        <v>1554</v>
      </c>
      <c r="N120" s="192" t="s">
        <v>1907</v>
      </c>
      <c r="O120" s="192" t="s">
        <v>1908</v>
      </c>
      <c r="P120" s="63" t="str">
        <f t="shared" si="2"/>
        <v>(line.T.name=='50(F50)')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0" s="17" t="str">
        <f>VLOOKUP(D120,Parts!$A$2:$C$991,3,0)</f>
        <v>pcs</v>
      </c>
    </row>
    <row r="121" spans="1:17">
      <c r="B121" s="185"/>
      <c r="C121" s="3" t="str">
        <f>"["&amp;VLOOKUP(D121,Parts!$A$2:$B$991,2,0)&amp;"]"</f>
        <v>[SP01345]</v>
      </c>
      <c r="D121" s="293" t="s">
        <v>428</v>
      </c>
      <c r="E121" s="239" t="s">
        <v>1699</v>
      </c>
      <c r="F121"/>
      <c r="G121"/>
      <c r="H121"/>
      <c r="L121" s="239" t="s">
        <v>1563</v>
      </c>
      <c r="M121" s="239" t="s">
        <v>1554</v>
      </c>
      <c r="N121" s="192" t="s">
        <v>1907</v>
      </c>
      <c r="O121" s="192" t="s">
        <v>1908</v>
      </c>
      <c r="P121" s="63" t="str">
        <f t="shared" si="2"/>
        <v>(line.T.name=='42(F100)')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1" s="17" t="str">
        <f>VLOOKUP(D121,Parts!$A$2:$C$991,3,0)</f>
        <v>pcs</v>
      </c>
    </row>
    <row r="122" spans="1:17">
      <c r="B122" s="185"/>
      <c r="C122" s="3" t="str">
        <f>"["&amp;VLOOKUP(D122,Parts!$A$2:$B$991,2,0)&amp;"]"</f>
        <v>[SP01432]</v>
      </c>
      <c r="D122" s="293" t="s">
        <v>536</v>
      </c>
      <c r="E122" s="239" t="s">
        <v>1700</v>
      </c>
      <c r="F122"/>
      <c r="G122"/>
      <c r="H122"/>
      <c r="L122" s="239" t="s">
        <v>1563</v>
      </c>
      <c r="M122" s="239" t="s">
        <v>1554</v>
      </c>
      <c r="N122" s="192" t="s">
        <v>1907</v>
      </c>
      <c r="O122" s="192" t="s">
        <v>1908</v>
      </c>
      <c r="P122" s="63" t="str">
        <f t="shared" si="2"/>
        <v>(line.T.name=='50(F100)') and (line.mat_inside_skin_choices.code=='AW')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2" s="17" t="str">
        <f>VLOOKUP(D122,Parts!$A$2:$C$991,3,0)</f>
        <v>pcs</v>
      </c>
    </row>
    <row r="123" spans="1:17">
      <c r="B123" s="185"/>
      <c r="C123" s="3" t="str">
        <f>"["&amp;VLOOKUP(D123,Parts!$A$2:$B$991,2,0)&amp;"]"</f>
        <v>[SP01329]</v>
      </c>
      <c r="D123" s="294" t="s">
        <v>416</v>
      </c>
      <c r="E123" s="248" t="s">
        <v>1697</v>
      </c>
      <c r="F123"/>
      <c r="G123"/>
      <c r="H123"/>
      <c r="L123" s="250" t="s">
        <v>1554</v>
      </c>
      <c r="M123" s="248" t="s">
        <v>1583</v>
      </c>
      <c r="N123" s="192" t="s">
        <v>1907</v>
      </c>
      <c r="O123" s="192" t="s">
        <v>1908</v>
      </c>
      <c r="P123" s="63" t="str">
        <f t="shared" si="2"/>
        <v>(line.T.name=='42(F42)')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3" s="17" t="str">
        <f>VLOOKUP(D123,Parts!$A$2:$C$991,3,0)</f>
        <v>pcs</v>
      </c>
    </row>
    <row r="124" spans="1:17">
      <c r="B124" s="185"/>
      <c r="C124" s="3" t="str">
        <f>"["&amp;VLOOKUP(D124,Parts!$A$2:$B$991,2,0)&amp;"]"</f>
        <v>[SP01341]</v>
      </c>
      <c r="D124" s="294" t="s">
        <v>422</v>
      </c>
      <c r="E124" s="248" t="s">
        <v>1698</v>
      </c>
      <c r="F124"/>
      <c r="G124"/>
      <c r="H124"/>
      <c r="L124" s="250" t="s">
        <v>1554</v>
      </c>
      <c r="M124" s="248" t="s">
        <v>1583</v>
      </c>
      <c r="N124" s="192" t="s">
        <v>1907</v>
      </c>
      <c r="O124" s="192" t="s">
        <v>1908</v>
      </c>
      <c r="P124" s="63" t="str">
        <f t="shared" si="2"/>
        <v>(line.T.name=='50(F50)')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4" s="17" t="str">
        <f>VLOOKUP(D124,Parts!$A$2:$C$991,3,0)</f>
        <v>pcs</v>
      </c>
    </row>
    <row r="125" spans="1:17">
      <c r="B125" s="185"/>
      <c r="C125" s="3" t="str">
        <f>"["&amp;VLOOKUP(D125,Parts!$A$2:$B$991,2,0)&amp;"]"</f>
        <v>[SP01345]</v>
      </c>
      <c r="D125" s="294" t="s">
        <v>428</v>
      </c>
      <c r="E125" s="248" t="s">
        <v>1699</v>
      </c>
      <c r="F125"/>
      <c r="G125"/>
      <c r="H125"/>
      <c r="L125" s="250" t="s">
        <v>1554</v>
      </c>
      <c r="M125" s="248" t="s">
        <v>1583</v>
      </c>
      <c r="N125" s="192" t="s">
        <v>1907</v>
      </c>
      <c r="O125" s="192" t="s">
        <v>1908</v>
      </c>
      <c r="P125" s="63" t="str">
        <f t="shared" si="2"/>
        <v>(line.T.name=='42(F100)')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5" s="17" t="str">
        <f>VLOOKUP(D125,Parts!$A$2:$C$991,3,0)</f>
        <v>pcs</v>
      </c>
    </row>
    <row r="126" spans="1:17">
      <c r="B126" s="185"/>
      <c r="C126" s="3" t="str">
        <f>"["&amp;VLOOKUP(D126,Parts!$A$2:$B$991,2,0)&amp;"]"</f>
        <v>[SP01432]</v>
      </c>
      <c r="D126" s="294" t="s">
        <v>536</v>
      </c>
      <c r="E126" s="248" t="s">
        <v>1700</v>
      </c>
      <c r="F126"/>
      <c r="G126"/>
      <c r="H126"/>
      <c r="L126" s="250" t="s">
        <v>1554</v>
      </c>
      <c r="M126" s="248" t="s">
        <v>1583</v>
      </c>
      <c r="N126" s="192" t="s">
        <v>1907</v>
      </c>
      <c r="O126" s="192" t="s">
        <v>1908</v>
      </c>
      <c r="P126" s="63" t="str">
        <f t="shared" si="2"/>
        <v>(line.T.name=='50(F100)') and (line.mat_inside_skin_choices.code=='OW')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26" s="17" t="str">
        <f>VLOOKUP(D126,Parts!$A$2:$C$991,3,0)</f>
        <v>pcs</v>
      </c>
    </row>
    <row r="127" spans="1:17">
      <c r="B127" s="185"/>
      <c r="C127" s="3" t="str">
        <f>"["&amp;VLOOKUP(D127,Parts!$A$2:$B$991,2,0)&amp;"]"</f>
        <v>[SP01329]</v>
      </c>
      <c r="D127" s="295" t="s">
        <v>416</v>
      </c>
      <c r="E127" s="258" t="s">
        <v>1697</v>
      </c>
      <c r="F127"/>
      <c r="G127"/>
      <c r="H127"/>
      <c r="L127" s="258" t="s">
        <v>1583</v>
      </c>
      <c r="M127" s="258" t="s">
        <v>1554</v>
      </c>
      <c r="N127" s="192" t="s">
        <v>1907</v>
      </c>
      <c r="O127" s="192" t="s">
        <v>1908</v>
      </c>
      <c r="P127" s="63" t="str">
        <f t="shared" si="2"/>
        <v>(line.T.name=='42(F42)')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7" s="17" t="str">
        <f>VLOOKUP(D127,Parts!$A$2:$C$991,3,0)</f>
        <v>pcs</v>
      </c>
    </row>
    <row r="128" spans="1:17">
      <c r="B128" s="185"/>
      <c r="C128" s="3" t="str">
        <f>"["&amp;VLOOKUP(D128,Parts!$A$2:$B$991,2,0)&amp;"]"</f>
        <v>[SP01341]</v>
      </c>
      <c r="D128" s="295" t="s">
        <v>422</v>
      </c>
      <c r="E128" s="258" t="s">
        <v>1698</v>
      </c>
      <c r="F128"/>
      <c r="G128"/>
      <c r="H128"/>
      <c r="L128" s="258" t="s">
        <v>1583</v>
      </c>
      <c r="M128" s="258" t="s">
        <v>1554</v>
      </c>
      <c r="N128" s="192" t="s">
        <v>1907</v>
      </c>
      <c r="O128" s="192" t="s">
        <v>1908</v>
      </c>
      <c r="P128" s="63" t="str">
        <f t="shared" si="2"/>
        <v>(line.T.name=='50(F50)')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8" s="17" t="str">
        <f>VLOOKUP(D128,Parts!$A$2:$C$991,3,0)</f>
        <v>pcs</v>
      </c>
    </row>
    <row r="129" spans="2:17">
      <c r="B129" s="185"/>
      <c r="C129" s="3" t="str">
        <f>"["&amp;VLOOKUP(D129,Parts!$A$2:$B$991,2,0)&amp;"]"</f>
        <v>[SP01345]</v>
      </c>
      <c r="D129" s="295" t="s">
        <v>428</v>
      </c>
      <c r="E129" s="258" t="s">
        <v>1699</v>
      </c>
      <c r="F129"/>
      <c r="G129"/>
      <c r="H129"/>
      <c r="L129" s="258" t="s">
        <v>1583</v>
      </c>
      <c r="M129" s="258" t="s">
        <v>1554</v>
      </c>
      <c r="N129" s="192" t="s">
        <v>1907</v>
      </c>
      <c r="O129" s="192" t="s">
        <v>1908</v>
      </c>
      <c r="P129" s="63" t="str">
        <f t="shared" si="2"/>
        <v>(line.T.name=='42(F100)')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29" s="17" t="str">
        <f>VLOOKUP(D129,Parts!$A$2:$C$991,3,0)</f>
        <v>pcs</v>
      </c>
    </row>
    <row r="130" spans="2:17">
      <c r="B130" s="185"/>
      <c r="C130" s="3" t="str">
        <f>"["&amp;VLOOKUP(D130,Parts!$A$2:$B$991,2,0)&amp;"]"</f>
        <v>[SP01432]</v>
      </c>
      <c r="D130" s="295" t="s">
        <v>536</v>
      </c>
      <c r="E130" s="258" t="s">
        <v>1700</v>
      </c>
      <c r="F130"/>
      <c r="G130"/>
      <c r="H130"/>
      <c r="L130" s="258" t="s">
        <v>1583</v>
      </c>
      <c r="M130" s="258" t="s">
        <v>1554</v>
      </c>
      <c r="N130" s="192" t="s">
        <v>1907</v>
      </c>
      <c r="O130" s="192" t="s">
        <v>1908</v>
      </c>
      <c r="P130" s="63" t="str">
        <f t="shared" si="2"/>
        <v>(line.T.name=='50(F100)') and (line.mat_inside_skin_choices.code=='SS') and (line.mat_outside_skin_choices.code=='OW') and (((line.W*2)+line.L+line.L+186)/6000) &lt; 0.51 and 0.5 or ((line.W*2)+line.L+line.L+186)/6000) &lt; 1.1 and 1.0 or ((line.W*2)+line.L+line.L+186)/6000) &lt; 1.51 and 1.5 or ((line.W*2)+line.L+line.L+186)/6000) &lt; 2.1 and 2.0) or 0.0</v>
      </c>
      <c r="Q130" s="17" t="str">
        <f>VLOOKUP(D130,Parts!$A$2:$C$991,3,0)</f>
        <v>pcs</v>
      </c>
    </row>
    <row r="131" spans="2:17">
      <c r="B131" s="185"/>
      <c r="C131" s="3" t="str">
        <f>"["&amp;VLOOKUP(D131,Parts!$A$2:$B$991,2,0)&amp;"]"</f>
        <v>[SP01329]</v>
      </c>
      <c r="D131" s="293" t="s">
        <v>416</v>
      </c>
      <c r="E131" s="239" t="s">
        <v>1697</v>
      </c>
      <c r="F131"/>
      <c r="G131"/>
      <c r="H131"/>
      <c r="L131" s="239" t="s">
        <v>1563</v>
      </c>
      <c r="M131" s="239" t="s">
        <v>1572</v>
      </c>
      <c r="N131" s="192" t="s">
        <v>1907</v>
      </c>
      <c r="O131" s="192" t="s">
        <v>1908</v>
      </c>
      <c r="P131" s="63" t="str">
        <f t="shared" si="2"/>
        <v>(line.T.name=='42(F42)')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1" s="17" t="str">
        <f>VLOOKUP(D131,Parts!$A$2:$C$991,3,0)</f>
        <v>pcs</v>
      </c>
    </row>
    <row r="132" spans="2:17">
      <c r="B132" s="185"/>
      <c r="C132" s="3" t="str">
        <f>"["&amp;VLOOKUP(D132,Parts!$A$2:$B$991,2,0)&amp;"]"</f>
        <v>[SP01341]</v>
      </c>
      <c r="D132" s="293" t="s">
        <v>422</v>
      </c>
      <c r="E132" s="239" t="s">
        <v>1698</v>
      </c>
      <c r="F132"/>
      <c r="G132"/>
      <c r="H132"/>
      <c r="L132" s="239" t="s">
        <v>1563</v>
      </c>
      <c r="M132" s="239" t="s">
        <v>1572</v>
      </c>
      <c r="N132" s="192" t="s">
        <v>1907</v>
      </c>
      <c r="O132" s="192" t="s">
        <v>1908</v>
      </c>
      <c r="P132" s="63" t="str">
        <f t="shared" si="2"/>
        <v>(line.T.name=='50(F50)')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2" s="17" t="str">
        <f>VLOOKUP(D132,Parts!$A$2:$C$991,3,0)</f>
        <v>pcs</v>
      </c>
    </row>
    <row r="133" spans="2:17">
      <c r="B133" s="185"/>
      <c r="C133" s="3" t="str">
        <f>"["&amp;VLOOKUP(D133,Parts!$A$2:$B$991,2,0)&amp;"]"</f>
        <v>[SP01345]</v>
      </c>
      <c r="D133" s="293" t="s">
        <v>428</v>
      </c>
      <c r="E133" s="239" t="s">
        <v>1699</v>
      </c>
      <c r="F133"/>
      <c r="G133"/>
      <c r="H133"/>
      <c r="L133" s="239" t="s">
        <v>1563</v>
      </c>
      <c r="M133" s="239" t="s">
        <v>1572</v>
      </c>
      <c r="N133" s="192" t="s">
        <v>1907</v>
      </c>
      <c r="O133" s="192" t="s">
        <v>1908</v>
      </c>
      <c r="P133" s="63" t="str">
        <f t="shared" si="2"/>
        <v>(line.T.name=='42(F100)')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3" s="17" t="str">
        <f>VLOOKUP(D133,Parts!$A$2:$C$991,3,0)</f>
        <v>pcs</v>
      </c>
    </row>
    <row r="134" spans="2:17">
      <c r="B134" s="185"/>
      <c r="C134" s="3" t="str">
        <f>"["&amp;VLOOKUP(D134,Parts!$A$2:$B$991,2,0)&amp;"]"</f>
        <v>[SP01432]</v>
      </c>
      <c r="D134" s="293" t="s">
        <v>536</v>
      </c>
      <c r="E134" s="239" t="s">
        <v>1700</v>
      </c>
      <c r="F134"/>
      <c r="G134"/>
      <c r="H134"/>
      <c r="L134" s="239" t="s">
        <v>1563</v>
      </c>
      <c r="M134" s="239" t="s">
        <v>1572</v>
      </c>
      <c r="N134" s="192" t="s">
        <v>1907</v>
      </c>
      <c r="O134" s="192" t="s">
        <v>1908</v>
      </c>
      <c r="P134" s="63" t="str">
        <f t="shared" si="2"/>
        <v>(line.T.name=='50(F100)') and (line.mat_inside_skin_choices.code=='AW')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34" s="17" t="str">
        <f>VLOOKUP(D134,Parts!$A$2:$C$991,3,0)</f>
        <v>pcs</v>
      </c>
    </row>
    <row r="135" spans="2:17">
      <c r="B135" s="185"/>
      <c r="C135" s="3" t="str">
        <f>"["&amp;VLOOKUP(D135,Parts!$A$2:$B$991,2,0)&amp;"]"</f>
        <v>[SP01329]</v>
      </c>
      <c r="D135" s="296" t="s">
        <v>416</v>
      </c>
      <c r="E135" s="267" t="s">
        <v>1697</v>
      </c>
      <c r="F135"/>
      <c r="G135"/>
      <c r="H135"/>
      <c r="L135" s="267" t="s">
        <v>1572</v>
      </c>
      <c r="M135" s="267" t="s">
        <v>1563</v>
      </c>
      <c r="N135" s="192" t="s">
        <v>1907</v>
      </c>
      <c r="O135" s="192" t="s">
        <v>1908</v>
      </c>
      <c r="P135" s="63" t="str">
        <f t="shared" si="2"/>
        <v>(line.T.name=='42(F42)')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5" s="17" t="str">
        <f>VLOOKUP(D135,Parts!$A$2:$C$991,3,0)</f>
        <v>pcs</v>
      </c>
    </row>
    <row r="136" spans="2:17">
      <c r="B136" s="185"/>
      <c r="C136" s="3" t="str">
        <f>"["&amp;VLOOKUP(D136,Parts!$A$2:$B$991,2,0)&amp;"]"</f>
        <v>[SP01341]</v>
      </c>
      <c r="D136" s="296" t="s">
        <v>422</v>
      </c>
      <c r="E136" s="267" t="s">
        <v>1698</v>
      </c>
      <c r="F136"/>
      <c r="G136"/>
      <c r="H136"/>
      <c r="L136" s="267" t="s">
        <v>1572</v>
      </c>
      <c r="M136" s="267" t="s">
        <v>1563</v>
      </c>
      <c r="N136" s="192" t="s">
        <v>1907</v>
      </c>
      <c r="O136" s="192" t="s">
        <v>1908</v>
      </c>
      <c r="P136" s="63" t="str">
        <f t="shared" si="2"/>
        <v>(line.T.name=='50(F50)')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6" s="17" t="str">
        <f>VLOOKUP(D136,Parts!$A$2:$C$991,3,0)</f>
        <v>pcs</v>
      </c>
    </row>
    <row r="137" spans="2:17">
      <c r="B137" s="185"/>
      <c r="C137" s="3" t="str">
        <f>"["&amp;VLOOKUP(D137,Parts!$A$2:$B$991,2,0)&amp;"]"</f>
        <v>[SP01345]</v>
      </c>
      <c r="D137" s="296" t="s">
        <v>428</v>
      </c>
      <c r="E137" s="267" t="s">
        <v>1699</v>
      </c>
      <c r="F137"/>
      <c r="G137"/>
      <c r="H137"/>
      <c r="L137" s="267" t="s">
        <v>1572</v>
      </c>
      <c r="M137" s="267" t="s">
        <v>1563</v>
      </c>
      <c r="N137" s="192" t="s">
        <v>1907</v>
      </c>
      <c r="O137" s="192" t="s">
        <v>1908</v>
      </c>
      <c r="P137" s="63" t="str">
        <f t="shared" si="2"/>
        <v>(line.T.name=='42(F100)')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7" s="17" t="str">
        <f>VLOOKUP(D137,Parts!$A$2:$C$991,3,0)</f>
        <v>pcs</v>
      </c>
    </row>
    <row r="138" spans="2:17">
      <c r="B138" s="185"/>
      <c r="C138" s="3" t="str">
        <f>"["&amp;VLOOKUP(D138,Parts!$A$2:$B$991,2,0)&amp;"]"</f>
        <v>[SP01432]</v>
      </c>
      <c r="D138" s="296" t="s">
        <v>536</v>
      </c>
      <c r="E138" s="267" t="s">
        <v>1700</v>
      </c>
      <c r="F138"/>
      <c r="G138"/>
      <c r="H138"/>
      <c r="L138" s="267" t="s">
        <v>1572</v>
      </c>
      <c r="M138" s="267" t="s">
        <v>1563</v>
      </c>
      <c r="N138" s="192" t="s">
        <v>1907</v>
      </c>
      <c r="O138" s="192" t="s">
        <v>1908</v>
      </c>
      <c r="P138" s="63" t="str">
        <f t="shared" si="2"/>
        <v>(line.T.name=='50(F100)') and (line.mat_inside_skin_choices.code=='GI')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38" s="17" t="str">
        <f>VLOOKUP(D138,Parts!$A$2:$C$991,3,0)</f>
        <v>pcs</v>
      </c>
    </row>
    <row r="139" spans="2:17">
      <c r="B139" s="185"/>
      <c r="C139" s="3" t="str">
        <f>"["&amp;VLOOKUP(D139,Parts!$A$2:$B$991,2,0)&amp;"]"</f>
        <v>[SP01329]</v>
      </c>
      <c r="D139" s="294" t="s">
        <v>416</v>
      </c>
      <c r="E139" s="248" t="s">
        <v>1697</v>
      </c>
      <c r="F139"/>
      <c r="G139"/>
      <c r="H139"/>
      <c r="L139" s="250" t="s">
        <v>1563</v>
      </c>
      <c r="M139" s="248" t="s">
        <v>1583</v>
      </c>
      <c r="N139" s="192" t="s">
        <v>1907</v>
      </c>
      <c r="O139" s="192" t="s">
        <v>1908</v>
      </c>
      <c r="P139" s="63" t="str">
        <f t="shared" si="2"/>
        <v>(line.T.name=='42(F42)')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39" s="17" t="str">
        <f>VLOOKUP(D139,Parts!$A$2:$C$991,3,0)</f>
        <v>pcs</v>
      </c>
    </row>
    <row r="140" spans="2:17">
      <c r="B140" s="185"/>
      <c r="C140" s="3" t="str">
        <f>"["&amp;VLOOKUP(D140,Parts!$A$2:$B$991,2,0)&amp;"]"</f>
        <v>[SP01341]</v>
      </c>
      <c r="D140" s="294" t="s">
        <v>422</v>
      </c>
      <c r="E140" s="248" t="s">
        <v>1698</v>
      </c>
      <c r="F140"/>
      <c r="G140"/>
      <c r="H140"/>
      <c r="L140" s="250" t="s">
        <v>1563</v>
      </c>
      <c r="M140" s="248" t="s">
        <v>1583</v>
      </c>
      <c r="N140" s="192" t="s">
        <v>1907</v>
      </c>
      <c r="O140" s="192" t="s">
        <v>1908</v>
      </c>
      <c r="P140" s="63" t="str">
        <f t="shared" si="2"/>
        <v>(line.T.name=='50(F50)')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0" s="17" t="str">
        <f>VLOOKUP(D140,Parts!$A$2:$C$991,3,0)</f>
        <v>pcs</v>
      </c>
    </row>
    <row r="141" spans="2:17">
      <c r="B141" s="185"/>
      <c r="C141" s="3" t="str">
        <f>"["&amp;VLOOKUP(D141,Parts!$A$2:$B$991,2,0)&amp;"]"</f>
        <v>[SP01345]</v>
      </c>
      <c r="D141" s="294" t="s">
        <v>428</v>
      </c>
      <c r="E141" s="248" t="s">
        <v>1699</v>
      </c>
      <c r="F141"/>
      <c r="G141"/>
      <c r="H141"/>
      <c r="L141" s="250" t="s">
        <v>1563</v>
      </c>
      <c r="M141" s="248" t="s">
        <v>1583</v>
      </c>
      <c r="N141" s="192" t="s">
        <v>1907</v>
      </c>
      <c r="O141" s="192" t="s">
        <v>1908</v>
      </c>
      <c r="P141" s="63" t="str">
        <f t="shared" si="2"/>
        <v>(line.T.name=='42(F100)')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1" s="17" t="str">
        <f>VLOOKUP(D141,Parts!$A$2:$C$991,3,0)</f>
        <v>pcs</v>
      </c>
    </row>
    <row r="142" spans="2:17">
      <c r="B142" s="185"/>
      <c r="C142" s="3" t="str">
        <f>"["&amp;VLOOKUP(D142,Parts!$A$2:$B$991,2,0)&amp;"]"</f>
        <v>[SP01432]</v>
      </c>
      <c r="D142" s="294" t="s">
        <v>536</v>
      </c>
      <c r="E142" s="248" t="s">
        <v>1700</v>
      </c>
      <c r="F142"/>
      <c r="G142"/>
      <c r="H142"/>
      <c r="L142" s="250" t="s">
        <v>1563</v>
      </c>
      <c r="M142" s="248" t="s">
        <v>1583</v>
      </c>
      <c r="N142" s="192" t="s">
        <v>1907</v>
      </c>
      <c r="O142" s="192" t="s">
        <v>1908</v>
      </c>
      <c r="P142" s="63" t="str">
        <f t="shared" si="2"/>
        <v>(line.T.name=='50(F100)') and (line.mat_inside_skin_choices.code=='AW')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2" s="17" t="str">
        <f>VLOOKUP(D142,Parts!$A$2:$C$991,3,0)</f>
        <v>pcs</v>
      </c>
    </row>
    <row r="143" spans="2:17">
      <c r="B143" s="185"/>
      <c r="C143" s="3" t="str">
        <f>"["&amp;VLOOKUP(D143,Parts!$A$2:$B$991,2,0)&amp;"]"</f>
        <v>[SP01329]</v>
      </c>
      <c r="D143" s="178" t="s">
        <v>416</v>
      </c>
      <c r="E143" s="276" t="s">
        <v>1697</v>
      </c>
      <c r="F143"/>
      <c r="G143"/>
      <c r="H143"/>
      <c r="L143" s="278" t="s">
        <v>1583</v>
      </c>
      <c r="M143" s="276" t="s">
        <v>1563</v>
      </c>
      <c r="N143" s="192" t="s">
        <v>1907</v>
      </c>
      <c r="O143" s="192" t="s">
        <v>1908</v>
      </c>
      <c r="P143" s="63" t="str">
        <f t="shared" si="2"/>
        <v>(line.T.name=='42(F42)')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3" s="17" t="str">
        <f>VLOOKUP(D143,Parts!$A$2:$C$991,3,0)</f>
        <v>pcs</v>
      </c>
    </row>
    <row r="144" spans="2:17">
      <c r="B144" s="185"/>
      <c r="C144" s="3" t="str">
        <f>"["&amp;VLOOKUP(D144,Parts!$A$2:$B$991,2,0)&amp;"]"</f>
        <v>[SP01341]</v>
      </c>
      <c r="D144" s="178" t="s">
        <v>422</v>
      </c>
      <c r="E144" s="276" t="s">
        <v>1698</v>
      </c>
      <c r="F144"/>
      <c r="G144"/>
      <c r="H144"/>
      <c r="L144" s="278" t="s">
        <v>1583</v>
      </c>
      <c r="M144" s="276" t="s">
        <v>1563</v>
      </c>
      <c r="N144" s="192" t="s">
        <v>1907</v>
      </c>
      <c r="O144" s="192" t="s">
        <v>1908</v>
      </c>
      <c r="P144" s="63" t="str">
        <f t="shared" si="2"/>
        <v>(line.T.name=='50(F50)')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4" s="17" t="str">
        <f>VLOOKUP(D144,Parts!$A$2:$C$991,3,0)</f>
        <v>pcs</v>
      </c>
    </row>
    <row r="145" spans="1:17">
      <c r="B145" s="185"/>
      <c r="C145" s="3" t="str">
        <f>"["&amp;VLOOKUP(D145,Parts!$A$2:$B$991,2,0)&amp;"]"</f>
        <v>[SP01345]</v>
      </c>
      <c r="D145" s="178" t="s">
        <v>428</v>
      </c>
      <c r="E145" s="276" t="s">
        <v>1699</v>
      </c>
      <c r="F145"/>
      <c r="G145"/>
      <c r="H145"/>
      <c r="L145" s="278" t="s">
        <v>1583</v>
      </c>
      <c r="M145" s="276" t="s">
        <v>1563</v>
      </c>
      <c r="N145" s="192" t="s">
        <v>1907</v>
      </c>
      <c r="O145" s="192" t="s">
        <v>1908</v>
      </c>
      <c r="P145" s="63" t="str">
        <f t="shared" si="2"/>
        <v>(line.T.name=='42(F100)')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5" s="17" t="str">
        <f>VLOOKUP(D145,Parts!$A$2:$C$991,3,0)</f>
        <v>pcs</v>
      </c>
    </row>
    <row r="146" spans="1:17">
      <c r="B146" s="185"/>
      <c r="C146" s="3" t="str">
        <f>"["&amp;VLOOKUP(D146,Parts!$A$2:$B$991,2,0)&amp;"]"</f>
        <v>[SP01432]</v>
      </c>
      <c r="D146" s="178" t="s">
        <v>536</v>
      </c>
      <c r="E146" s="276" t="s">
        <v>1700</v>
      </c>
      <c r="F146"/>
      <c r="G146"/>
      <c r="H146"/>
      <c r="L146" s="278" t="s">
        <v>1583</v>
      </c>
      <c r="M146" s="276" t="s">
        <v>1563</v>
      </c>
      <c r="N146" s="192" t="s">
        <v>1907</v>
      </c>
      <c r="O146" s="192" t="s">
        <v>1908</v>
      </c>
      <c r="P146" s="63" t="str">
        <f t="shared" si="2"/>
        <v>(line.T.name=='50(F100)') and (line.mat_inside_skin_choices.code=='SS') and (line.mat_outside_skin_choices.code=='AW') and (((line.W*2)+line.L+line.L+186)/6000) &lt; 0.51 and 0.5 or ((line.W*2)+line.L+line.L+186)/6000) &lt; 1.1 and 1.0 or ((line.W*2)+line.L+line.L+186)/6000) &lt; 1.51 and 1.5 or ((line.W*2)+line.L+line.L+186)/6000) &lt; 2.1 and 2.0) or 0.0</v>
      </c>
      <c r="Q146" s="17" t="str">
        <f>VLOOKUP(D146,Parts!$A$2:$C$991,3,0)</f>
        <v>pcs</v>
      </c>
    </row>
    <row r="147" spans="1:17">
      <c r="B147" s="185"/>
      <c r="C147" s="3" t="str">
        <f>"["&amp;VLOOKUP(D147,Parts!$A$2:$B$991,2,0)&amp;"]"</f>
        <v>[SP01329]</v>
      </c>
      <c r="D147" s="165" t="s">
        <v>416</v>
      </c>
      <c r="E147" s="194" t="s">
        <v>1697</v>
      </c>
      <c r="F147"/>
      <c r="G147"/>
      <c r="H147"/>
      <c r="L147" s="194" t="s">
        <v>1572</v>
      </c>
      <c r="M147" s="194" t="s">
        <v>1583</v>
      </c>
      <c r="N147" s="192" t="s">
        <v>1907</v>
      </c>
      <c r="O147" s="192" t="s">
        <v>1908</v>
      </c>
      <c r="P147" s="63" t="str">
        <f t="shared" si="2"/>
        <v>(line.T.name=='42(F42)')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7" s="17" t="str">
        <f>VLOOKUP(D147,Parts!$A$2:$C$991,3,0)</f>
        <v>pcs</v>
      </c>
    </row>
    <row r="148" spans="1:17">
      <c r="B148" s="185"/>
      <c r="C148" s="3" t="str">
        <f>"["&amp;VLOOKUP(D148,Parts!$A$2:$B$991,2,0)&amp;"]"</f>
        <v>[SP01341]</v>
      </c>
      <c r="D148" s="165" t="s">
        <v>422</v>
      </c>
      <c r="E148" s="194" t="s">
        <v>1698</v>
      </c>
      <c r="F148"/>
      <c r="G148"/>
      <c r="H148"/>
      <c r="L148" s="194" t="s">
        <v>1572</v>
      </c>
      <c r="M148" s="194" t="s">
        <v>1583</v>
      </c>
      <c r="N148" s="192" t="s">
        <v>1907</v>
      </c>
      <c r="O148" s="192" t="s">
        <v>1908</v>
      </c>
      <c r="P148" s="63" t="str">
        <f t="shared" si="2"/>
        <v>(line.T.name=='50(F50)')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8" s="17" t="str">
        <f>VLOOKUP(D148,Parts!$A$2:$C$991,3,0)</f>
        <v>pcs</v>
      </c>
    </row>
    <row r="149" spans="1:17">
      <c r="B149" s="185"/>
      <c r="C149" s="3" t="str">
        <f>"["&amp;VLOOKUP(D149,Parts!$A$2:$B$991,2,0)&amp;"]"</f>
        <v>[SP01345]</v>
      </c>
      <c r="D149" s="165" t="s">
        <v>428</v>
      </c>
      <c r="E149" s="194" t="s">
        <v>1699</v>
      </c>
      <c r="F149"/>
      <c r="G149"/>
      <c r="H149"/>
      <c r="L149" s="194" t="s">
        <v>1572</v>
      </c>
      <c r="M149" s="194" t="s">
        <v>1583</v>
      </c>
      <c r="N149" s="192" t="s">
        <v>1907</v>
      </c>
      <c r="O149" s="192" t="s">
        <v>1908</v>
      </c>
      <c r="P149" s="63" t="str">
        <f t="shared" si="2"/>
        <v>(line.T.name=='42(F100)')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49" s="17" t="str">
        <f>VLOOKUP(D149,Parts!$A$2:$C$991,3,0)</f>
        <v>pcs</v>
      </c>
    </row>
    <row r="150" spans="1:17">
      <c r="B150" s="185"/>
      <c r="C150" s="3" t="str">
        <f>"["&amp;VLOOKUP(D150,Parts!$A$2:$B$991,2,0)&amp;"]"</f>
        <v>[SP01432]</v>
      </c>
      <c r="D150" s="165" t="s">
        <v>536</v>
      </c>
      <c r="E150" s="194" t="s">
        <v>1700</v>
      </c>
      <c r="F150"/>
      <c r="G150"/>
      <c r="H150"/>
      <c r="L150" s="194" t="s">
        <v>1572</v>
      </c>
      <c r="M150" s="194" t="s">
        <v>1583</v>
      </c>
      <c r="N150" s="192" t="s">
        <v>1907</v>
      </c>
      <c r="O150" s="192" t="s">
        <v>1908</v>
      </c>
      <c r="P150" s="63" t="str">
        <f t="shared" si="2"/>
        <v>(line.T.name=='50(F100)') and (line.mat_inside_skin_choices.code=='GI') and (line.mat_outside_skin_choices.code=='SS') and (((line.W*2)+line.L+line.L+186)/6000) &lt; 0.51 and 0.5 or ((line.W*2)+line.L+line.L+186)/6000) &lt; 1.1 and 1.0 or ((line.W*2)+line.L+line.L+186)/6000) &lt; 1.51 and 1.5 or ((line.W*2)+line.L+line.L+186)/6000) &lt; 2.1 and 2.0) or 0.0</v>
      </c>
      <c r="Q150" s="17" t="str">
        <f>VLOOKUP(D150,Parts!$A$2:$C$991,3,0)</f>
        <v>pcs</v>
      </c>
    </row>
    <row r="151" spans="1:17">
      <c r="B151" s="185"/>
      <c r="C151" s="3" t="str">
        <f>"["&amp;VLOOKUP(D151,Parts!$A$2:$B$991,2,0)&amp;"]"</f>
        <v>[SP01329]</v>
      </c>
      <c r="D151" s="297" t="s">
        <v>416</v>
      </c>
      <c r="E151" s="287" t="s">
        <v>1697</v>
      </c>
      <c r="F151"/>
      <c r="G151"/>
      <c r="H151"/>
      <c r="L151" s="287" t="s">
        <v>1583</v>
      </c>
      <c r="M151" s="287" t="s">
        <v>1572</v>
      </c>
      <c r="N151" s="192" t="s">
        <v>1907</v>
      </c>
      <c r="O151" s="192" t="s">
        <v>1908</v>
      </c>
      <c r="P151" s="63" t="str">
        <f t="shared" si="2"/>
        <v>(line.T.name=='42(F42)')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1" s="17" t="str">
        <f>VLOOKUP(D151,Parts!$A$2:$C$991,3,0)</f>
        <v>pcs</v>
      </c>
    </row>
    <row r="152" spans="1:17">
      <c r="B152" s="185"/>
      <c r="C152" s="3" t="str">
        <f>"["&amp;VLOOKUP(D152,Parts!$A$2:$B$991,2,0)&amp;"]"</f>
        <v>[SP01341]</v>
      </c>
      <c r="D152" s="297" t="s">
        <v>422</v>
      </c>
      <c r="E152" s="287" t="s">
        <v>1698</v>
      </c>
      <c r="F152"/>
      <c r="G152"/>
      <c r="H152"/>
      <c r="L152" s="287" t="s">
        <v>1583</v>
      </c>
      <c r="M152" s="287" t="s">
        <v>1572</v>
      </c>
      <c r="N152" s="192" t="s">
        <v>1907</v>
      </c>
      <c r="O152" s="192" t="s">
        <v>1908</v>
      </c>
      <c r="P152" s="63" t="str">
        <f t="shared" si="2"/>
        <v>(line.T.name=='50(F50)')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2" s="17" t="str">
        <f>VLOOKUP(D152,Parts!$A$2:$C$991,3,0)</f>
        <v>pcs</v>
      </c>
    </row>
    <row r="153" spans="1:17">
      <c r="B153" s="185"/>
      <c r="C153" s="3" t="str">
        <f>"["&amp;VLOOKUP(D153,Parts!$A$2:$B$991,2,0)&amp;"]"</f>
        <v>[SP01345]</v>
      </c>
      <c r="D153" s="297" t="s">
        <v>428</v>
      </c>
      <c r="E153" s="287" t="s">
        <v>1699</v>
      </c>
      <c r="F153"/>
      <c r="G153"/>
      <c r="H153"/>
      <c r="L153" s="287" t="s">
        <v>1583</v>
      </c>
      <c r="M153" s="287" t="s">
        <v>1572</v>
      </c>
      <c r="N153" s="192" t="s">
        <v>1907</v>
      </c>
      <c r="O153" s="192" t="s">
        <v>1908</v>
      </c>
      <c r="P153" s="63" t="str">
        <f t="shared" si="2"/>
        <v>(line.T.name=='42(F100)')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3" s="17" t="str">
        <f>VLOOKUP(D153,Parts!$A$2:$C$991,3,0)</f>
        <v>pcs</v>
      </c>
    </row>
    <row r="154" spans="1:17">
      <c r="B154" s="185"/>
      <c r="C154" s="3" t="str">
        <f>"["&amp;VLOOKUP(D154,Parts!$A$2:$B$991,2,0)&amp;"]"</f>
        <v>[SP01432]</v>
      </c>
      <c r="D154" s="297" t="s">
        <v>536</v>
      </c>
      <c r="E154" s="287" t="s">
        <v>1700</v>
      </c>
      <c r="F154"/>
      <c r="G154"/>
      <c r="H154"/>
      <c r="L154" s="287" t="s">
        <v>1583</v>
      </c>
      <c r="M154" s="287" t="s">
        <v>1572</v>
      </c>
      <c r="N154" s="192" t="s">
        <v>1907</v>
      </c>
      <c r="O154" s="192" t="s">
        <v>1908</v>
      </c>
      <c r="P154" s="63" t="str">
        <f t="shared" si="2"/>
        <v>(line.T.name=='50(F100)') and (line.mat_inside_skin_choices.code=='SS') and (line.mat_outside_skin_choices.code=='GI') and (((line.W*2)+line.L+line.L+186)/6000) &lt; 0.51 and 0.5 or ((line.W*2)+line.L+line.L+186)/6000) &lt; 1.1 and 1.0 or ((line.W*2)+line.L+line.L+186)/6000) &lt; 1.51 and 1.5 or ((line.W*2)+line.L+line.L+186)/6000) &lt; 2.1 and 2.0) or 0.0</v>
      </c>
      <c r="Q154" s="17" t="str">
        <f>VLOOKUP(D154,Parts!$A$2:$C$991,3,0)</f>
        <v>pcs</v>
      </c>
    </row>
    <row r="155" spans="1:17">
      <c r="B155" s="185"/>
      <c r="C155" s="3" t="str">
        <f>"["&amp;VLOOKUP(D155,Parts!$A$2:$B$991,2,0)&amp;"]"</f>
        <v>[SP02018]</v>
      </c>
      <c r="D155" s="22" t="s">
        <v>597</v>
      </c>
      <c r="F155"/>
      <c r="G155"/>
      <c r="H155"/>
      <c r="L155"/>
      <c r="M155"/>
      <c r="N155" s="207" t="s">
        <v>1909</v>
      </c>
      <c r="O155" s="207" t="s">
        <v>1910</v>
      </c>
      <c r="P155" s="3" t="str">
        <f>"("&amp;O155&amp;") or 0.0"</f>
        <v>(((line.W*2)+line.L+line.L+186)/2200) &lt; 0.51 and 0.5 or ((line.W*2)+line.L+line.L+186)/2200) &lt; 1.1 and 1.0 or ((line.W*2)+line.L+line.L+186)/2200) &lt; 1.51 and 1.5 or ((line.W*2)+line.L+line.L+186)/2200) &lt; 2.1 and 2.0 or ((line.W*2)+line.L+line.L+186)/2200) &lt; 2.51 and 2.5 or ((line.W*2)+line.L+line.L+186)/2200) &lt; 3.1 and 3.0 or ((line.W*2)+line.L+line.L+186)/2200) &lt; 3.51 and 3.5 or ((line.W*2)+line.L+line.L+186)/2200) &lt; 4.1 and 4.0) or 0.0</v>
      </c>
      <c r="Q155" s="17" t="str">
        <f>VLOOKUP(D155,Parts!$A$2:$C$991,3,0)</f>
        <v>pcs</v>
      </c>
    </row>
    <row r="156" spans="1:17" s="2" customFormat="1">
      <c r="A156" s="118"/>
      <c r="B156" s="189"/>
      <c r="C156" s="2" t="str">
        <f>"["&amp;VLOOKUP(D156,Parts!$A$2:$B$991,2,0)&amp;"]"</f>
        <v>[SP01181]</v>
      </c>
      <c r="D156" s="2" t="s">
        <v>234</v>
      </c>
      <c r="E156" s="83"/>
      <c r="N156" s="113" t="s">
        <v>1894</v>
      </c>
      <c r="O156" s="113" t="s">
        <v>1895</v>
      </c>
      <c r="P156" s="2" t="str">
        <f>"("&amp;O156&amp;") or 0.0"</f>
        <v>((line.W) &lt; 601 and 0.1 or (line.W) &lt; 1201 and 0.2 or (line.W) &lt; 1801 and 0.3) or 0.0</v>
      </c>
      <c r="Q156" s="190" t="str">
        <f>VLOOKUP(D156,Parts!$A$2:$C$991,3,0)</f>
        <v>pcs</v>
      </c>
    </row>
    <row r="157" spans="1:17">
      <c r="A157" s="191"/>
      <c r="B157" s="185"/>
      <c r="C157" s="3" t="str">
        <f>"["&amp;VLOOKUP(D157,Parts!$A$2:$B$991,2,0)&amp;"]"</f>
        <v>[SP01135]</v>
      </c>
      <c r="D157" s="19" t="s">
        <v>190</v>
      </c>
      <c r="E157" s="17" t="s">
        <v>1697</v>
      </c>
      <c r="F157"/>
      <c r="G157"/>
      <c r="H157"/>
      <c r="L157" s="17" t="s">
        <v>1554</v>
      </c>
      <c r="M157" s="17" t="s">
        <v>1554</v>
      </c>
      <c r="N157" s="192" t="s">
        <v>1911</v>
      </c>
      <c r="O157" s="192" t="s">
        <v>1897</v>
      </c>
      <c r="P157" s="63" t="str">
        <f t="shared" ref="P157:P220" si="3">"(line.T.name=='"&amp;E157&amp;"') and (line.mat_inside_skin_choices.code=="&amp;L157&amp;") and (line.mat_outside_skin_choices.code=="&amp;M157&amp;") and ("&amp;O157&amp;") or 0.0"</f>
        <v>(line.T.name=='42(F42)') and (line.mat_inside_skin_choices.code=='OW') and (line.mat_outside_skin_choices.code=='OW') and ((line.L+line.L+line.W) &lt; 3001 and 0.5 or (line.L+line.L+line.W) &lt; 6001 and 1.0) or 0.0</v>
      </c>
      <c r="Q157" s="17" t="str">
        <f>VLOOKUP(D157,Parts!$A$2:$C$991,3,0)</f>
        <v>pcs</v>
      </c>
    </row>
    <row r="158" spans="1:17">
      <c r="A158" s="191"/>
      <c r="B158" s="185"/>
      <c r="C158" s="3" t="str">
        <f>"["&amp;VLOOKUP(D158,Parts!$A$2:$B$991,2,0)&amp;"]"</f>
        <v>[SP01301]</v>
      </c>
      <c r="D158" s="19" t="s">
        <v>378</v>
      </c>
      <c r="E158" s="17" t="s">
        <v>1698</v>
      </c>
      <c r="F158"/>
      <c r="G158"/>
      <c r="H158"/>
      <c r="L158" s="17" t="s">
        <v>1554</v>
      </c>
      <c r="M158" s="17" t="s">
        <v>1554</v>
      </c>
      <c r="N158" s="192" t="s">
        <v>1896</v>
      </c>
      <c r="O158" s="188" t="s">
        <v>1897</v>
      </c>
      <c r="P158" s="63" t="str">
        <f t="shared" si="3"/>
        <v>(line.T.name=='50(F50)') and (line.mat_inside_skin_choices.code=='OW') and (line.mat_outside_skin_choices.code=='OW') and ((line.L+line.L+line.W) &lt; 3001 and 0.5 or (line.L+line.L+line.W) &lt; 6001 and 1.0) or 0.0</v>
      </c>
      <c r="Q158" s="17" t="str">
        <f>VLOOKUP(D158,Parts!$A$2:$C$991,3,0)</f>
        <v>pcs</v>
      </c>
    </row>
    <row r="159" spans="1:17">
      <c r="A159" s="191"/>
      <c r="B159" s="185"/>
      <c r="C159" s="3" t="str">
        <f>"["&amp;VLOOKUP(D159,Parts!$A$2:$B$991,2,0)&amp;"]"</f>
        <v>[SP01135]</v>
      </c>
      <c r="D159" s="19" t="s">
        <v>190</v>
      </c>
      <c r="E159" s="17" t="s">
        <v>1699</v>
      </c>
      <c r="F159"/>
      <c r="G159"/>
      <c r="H159"/>
      <c r="L159" s="17" t="s">
        <v>1554</v>
      </c>
      <c r="M159" s="17" t="s">
        <v>1554</v>
      </c>
      <c r="N159" s="192" t="s">
        <v>1896</v>
      </c>
      <c r="O159" s="188" t="s">
        <v>1897</v>
      </c>
      <c r="P159" s="63" t="str">
        <f t="shared" si="3"/>
        <v>(line.T.name=='42(F100)') and (line.mat_inside_skin_choices.code=='OW') and (line.mat_outside_skin_choices.code=='OW') and ((line.L+line.L+line.W) &lt; 3001 and 0.5 or (line.L+line.L+line.W) &lt; 6001 and 1.0) or 0.0</v>
      </c>
      <c r="Q159" s="17" t="str">
        <f>VLOOKUP(D159,Parts!$A$2:$C$991,3,0)</f>
        <v>pcs</v>
      </c>
    </row>
    <row r="160" spans="1:17">
      <c r="A160" s="191"/>
      <c r="B160" s="185"/>
      <c r="C160" s="3" t="str">
        <f>"["&amp;VLOOKUP(D160,Parts!$A$2:$B$991,2,0)&amp;"]"</f>
        <v>[SP01301]</v>
      </c>
      <c r="D160" s="19" t="s">
        <v>378</v>
      </c>
      <c r="E160" s="17" t="s">
        <v>1700</v>
      </c>
      <c r="F160"/>
      <c r="G160"/>
      <c r="H160"/>
      <c r="L160" s="17" t="s">
        <v>1554</v>
      </c>
      <c r="M160" s="17" t="s">
        <v>1554</v>
      </c>
      <c r="N160" s="192" t="s">
        <v>1896</v>
      </c>
      <c r="O160" s="188" t="s">
        <v>1897</v>
      </c>
      <c r="P160" s="63" t="str">
        <f t="shared" si="3"/>
        <v>(line.T.name=='50(F100)') and (line.mat_inside_skin_choices.code=='OW') and (line.mat_outside_skin_choices.code=='OW') and ((line.L+line.L+line.W) &lt; 3001 and 0.5 or (line.L+line.L+line.W) &lt; 6001 and 1.0) or 0.0</v>
      </c>
      <c r="Q160" s="17" t="str">
        <f>VLOOKUP(D160,Parts!$A$2:$C$991,3,0)</f>
        <v>pcs</v>
      </c>
    </row>
    <row r="161" spans="1:17">
      <c r="A161" s="191"/>
      <c r="B161" s="185"/>
      <c r="C161" s="3" t="str">
        <f>"["&amp;VLOOKUP(D161,Parts!$A$2:$B$991,2,0)&amp;"]"</f>
        <v>[SP01136]</v>
      </c>
      <c r="D161" s="25" t="s">
        <v>192</v>
      </c>
      <c r="E161" s="23" t="s">
        <v>1697</v>
      </c>
      <c r="F161"/>
      <c r="G161"/>
      <c r="H161"/>
      <c r="L161" s="23" t="s">
        <v>1563</v>
      </c>
      <c r="M161" s="23" t="s">
        <v>1563</v>
      </c>
      <c r="N161" s="192" t="s">
        <v>1896</v>
      </c>
      <c r="O161" s="188" t="s">
        <v>1897</v>
      </c>
      <c r="P161" s="63" t="str">
        <f t="shared" si="3"/>
        <v>(line.T.name=='42(F42)') and (line.mat_inside_skin_choices.code=='AW') and (line.mat_outside_skin_choices.code=='AW') and ((line.L+line.L+line.W) &lt; 3001 and 0.5 or (line.L+line.L+line.W) &lt; 6001 and 1.0) or 0.0</v>
      </c>
      <c r="Q161" s="17" t="str">
        <f>VLOOKUP(D161,Parts!$A$2:$C$991,3,0)</f>
        <v>pcs</v>
      </c>
    </row>
    <row r="162" spans="1:17">
      <c r="A162" s="191"/>
      <c r="B162" s="185"/>
      <c r="C162" s="3" t="str">
        <f>"["&amp;VLOOKUP(D162,Parts!$A$2:$B$991,2,0)&amp;"]"</f>
        <v>[SP01302]</v>
      </c>
      <c r="D162" s="25" t="s">
        <v>380</v>
      </c>
      <c r="E162" s="23" t="s">
        <v>1698</v>
      </c>
      <c r="F162"/>
      <c r="G162"/>
      <c r="H162"/>
      <c r="L162" s="23" t="s">
        <v>1563</v>
      </c>
      <c r="M162" s="23" t="s">
        <v>1563</v>
      </c>
      <c r="N162" s="192" t="s">
        <v>1896</v>
      </c>
      <c r="O162" s="188" t="s">
        <v>1897</v>
      </c>
      <c r="P162" s="63" t="str">
        <f t="shared" si="3"/>
        <v>(line.T.name=='50(F50)') and (line.mat_inside_skin_choices.code=='AW') and (line.mat_outside_skin_choices.code=='AW') and ((line.L+line.L+line.W) &lt; 3001 and 0.5 or (line.L+line.L+line.W) &lt; 6001 and 1.0) or 0.0</v>
      </c>
      <c r="Q162" s="17" t="str">
        <f>VLOOKUP(D162,Parts!$A$2:$C$991,3,0)</f>
        <v>pcs</v>
      </c>
    </row>
    <row r="163" spans="1:17">
      <c r="A163" s="191"/>
      <c r="B163" s="185"/>
      <c r="C163" s="3" t="str">
        <f>"["&amp;VLOOKUP(D163,Parts!$A$2:$B$991,2,0)&amp;"]"</f>
        <v>[SP01136]</v>
      </c>
      <c r="D163" s="25" t="s">
        <v>192</v>
      </c>
      <c r="E163" s="23" t="s">
        <v>1699</v>
      </c>
      <c r="F163"/>
      <c r="G163"/>
      <c r="H163"/>
      <c r="L163" s="23" t="s">
        <v>1563</v>
      </c>
      <c r="M163" s="23" t="s">
        <v>1563</v>
      </c>
      <c r="N163" s="192" t="s">
        <v>1896</v>
      </c>
      <c r="O163" s="188" t="s">
        <v>1897</v>
      </c>
      <c r="P163" s="63" t="str">
        <f t="shared" si="3"/>
        <v>(line.T.name=='42(F100)') and (line.mat_inside_skin_choices.code=='AW') and (line.mat_outside_skin_choices.code=='AW') and ((line.L+line.L+line.W) &lt; 3001 and 0.5 or (line.L+line.L+line.W) &lt; 6001 and 1.0) or 0.0</v>
      </c>
      <c r="Q163" s="17" t="str">
        <f>VLOOKUP(D163,Parts!$A$2:$C$991,3,0)</f>
        <v>pcs</v>
      </c>
    </row>
    <row r="164" spans="1:17">
      <c r="A164" s="191"/>
      <c r="B164" s="185"/>
      <c r="C164" s="3" t="str">
        <f>"["&amp;VLOOKUP(D164,Parts!$A$2:$B$991,2,0)&amp;"]"</f>
        <v>[SP01302]</v>
      </c>
      <c r="D164" s="25" t="s">
        <v>380</v>
      </c>
      <c r="E164" s="23" t="s">
        <v>1700</v>
      </c>
      <c r="F164"/>
      <c r="G164"/>
      <c r="H164"/>
      <c r="L164" s="23" t="s">
        <v>1563</v>
      </c>
      <c r="M164" s="23" t="s">
        <v>1563</v>
      </c>
      <c r="N164" s="192" t="s">
        <v>1896</v>
      </c>
      <c r="O164" s="188" t="s">
        <v>1897</v>
      </c>
      <c r="P164" s="63" t="str">
        <f t="shared" si="3"/>
        <v>(line.T.name=='50(F100)') and (line.mat_inside_skin_choices.code=='AW') and (line.mat_outside_skin_choices.code=='AW') and ((line.L+line.L+line.W) &lt; 3001 and 0.5 or (line.L+line.L+line.W) &lt; 6001 and 1.0) or 0.0</v>
      </c>
      <c r="Q164" s="17" t="str">
        <f>VLOOKUP(D164,Parts!$A$2:$C$991,3,0)</f>
        <v>pcs</v>
      </c>
    </row>
    <row r="165" spans="1:17">
      <c r="A165" s="191"/>
      <c r="B165" s="185"/>
      <c r="C165" s="3" t="str">
        <f>"["&amp;VLOOKUP(D165,Parts!$A$2:$B$991,2,0)&amp;"]"</f>
        <v>[SP01134]</v>
      </c>
      <c r="D165" s="30" t="s">
        <v>188</v>
      </c>
      <c r="E165" s="28" t="s">
        <v>1697</v>
      </c>
      <c r="F165"/>
      <c r="G165"/>
      <c r="H165"/>
      <c r="L165" s="28" t="s">
        <v>1572</v>
      </c>
      <c r="M165" s="28" t="s">
        <v>1572</v>
      </c>
      <c r="N165" s="192" t="s">
        <v>1896</v>
      </c>
      <c r="O165" s="188" t="s">
        <v>1897</v>
      </c>
      <c r="P165" s="63" t="str">
        <f t="shared" si="3"/>
        <v>(line.T.name=='42(F42)') and (line.mat_inside_skin_choices.code=='GI') and (line.mat_outside_skin_choices.code=='GI') and ((line.L+line.L+line.W) &lt; 3001 and 0.5 or (line.L+line.L+line.W) &lt; 6001 and 1.0) or 0.0</v>
      </c>
      <c r="Q165" s="17" t="str">
        <f>VLOOKUP(D165,Parts!$A$2:$C$991,3,0)</f>
        <v>pcs</v>
      </c>
    </row>
    <row r="166" spans="1:17">
      <c r="B166" s="185"/>
      <c r="C166" s="3" t="str">
        <f>"["&amp;VLOOKUP(D166,Parts!$A$2:$B$991,2,0)&amp;"]"</f>
        <v>[SP01300]</v>
      </c>
      <c r="D166" s="30" t="s">
        <v>376</v>
      </c>
      <c r="E166" s="28" t="s">
        <v>1698</v>
      </c>
      <c r="F166"/>
      <c r="G166"/>
      <c r="H166"/>
      <c r="L166" s="28" t="s">
        <v>1572</v>
      </c>
      <c r="M166" s="28" t="s">
        <v>1572</v>
      </c>
      <c r="N166" s="192" t="s">
        <v>1896</v>
      </c>
      <c r="O166" s="188" t="s">
        <v>1897</v>
      </c>
      <c r="P166" s="63" t="str">
        <f t="shared" si="3"/>
        <v>(line.T.name=='50(F50)') and (line.mat_inside_skin_choices.code=='GI') and (line.mat_outside_skin_choices.code=='GI') and ((line.L+line.L+line.W) &lt; 3001 and 0.5 or (line.L+line.L+line.W) &lt; 6001 and 1.0) or 0.0</v>
      </c>
      <c r="Q166" s="17" t="str">
        <f>VLOOKUP(D166,Parts!$A$2:$C$991,3,0)</f>
        <v>pcs</v>
      </c>
    </row>
    <row r="167" spans="1:17">
      <c r="B167" s="185"/>
      <c r="C167" s="3" t="str">
        <f>"["&amp;VLOOKUP(D167,Parts!$A$2:$B$991,2,0)&amp;"]"</f>
        <v>[SP01134]</v>
      </c>
      <c r="D167" s="30" t="s">
        <v>188</v>
      </c>
      <c r="E167" s="28" t="s">
        <v>1699</v>
      </c>
      <c r="F167"/>
      <c r="G167"/>
      <c r="H167"/>
      <c r="L167" s="28" t="s">
        <v>1572</v>
      </c>
      <c r="M167" s="28" t="s">
        <v>1572</v>
      </c>
      <c r="N167" s="192" t="s">
        <v>1896</v>
      </c>
      <c r="O167" s="188" t="s">
        <v>1897</v>
      </c>
      <c r="P167" s="63" t="str">
        <f t="shared" si="3"/>
        <v>(line.T.name=='42(F100)') and (line.mat_inside_skin_choices.code=='GI') and (line.mat_outside_skin_choices.code=='GI') and ((line.L+line.L+line.W) &lt; 3001 and 0.5 or (line.L+line.L+line.W) &lt; 6001 and 1.0) or 0.0</v>
      </c>
      <c r="Q167" s="17" t="str">
        <f>VLOOKUP(D167,Parts!$A$2:$C$991,3,0)</f>
        <v>pcs</v>
      </c>
    </row>
    <row r="168" spans="1:17">
      <c r="B168" s="185"/>
      <c r="C168" s="3" t="str">
        <f>"["&amp;VLOOKUP(D168,Parts!$A$2:$B$991,2,0)&amp;"]"</f>
        <v>[SP01300]</v>
      </c>
      <c r="D168" s="30" t="s">
        <v>376</v>
      </c>
      <c r="E168" s="28" t="s">
        <v>1700</v>
      </c>
      <c r="F168"/>
      <c r="G168"/>
      <c r="H168"/>
      <c r="L168" s="28" t="s">
        <v>1572</v>
      </c>
      <c r="M168" s="28" t="s">
        <v>1572</v>
      </c>
      <c r="N168" s="192" t="s">
        <v>1896</v>
      </c>
      <c r="O168" s="188" t="s">
        <v>1897</v>
      </c>
      <c r="P168" s="63" t="str">
        <f t="shared" si="3"/>
        <v>(line.T.name=='50(F100)') and (line.mat_inside_skin_choices.code=='GI') and (line.mat_outside_skin_choices.code=='GI') and ((line.L+line.L+line.W) &lt; 3001 and 0.5 or (line.L+line.L+line.W) &lt; 6001 and 1.0) or 0.0</v>
      </c>
      <c r="Q168" s="17" t="str">
        <f>VLOOKUP(D168,Parts!$A$2:$C$991,3,0)</f>
        <v>pcs</v>
      </c>
    </row>
    <row r="169" spans="1:17">
      <c r="A169" s="191"/>
      <c r="B169" s="185"/>
      <c r="C169" s="3" t="str">
        <f>"["&amp;VLOOKUP(D169,Parts!$A$2:$B$991,2,0)&amp;"]"</f>
        <v>[SP01135]</v>
      </c>
      <c r="D169" s="35" t="s">
        <v>190</v>
      </c>
      <c r="E169" s="33" t="s">
        <v>1697</v>
      </c>
      <c r="F169"/>
      <c r="G169"/>
      <c r="H169"/>
      <c r="L169" s="33" t="s">
        <v>1583</v>
      </c>
      <c r="M169" s="33" t="s">
        <v>1583</v>
      </c>
      <c r="N169" s="192" t="s">
        <v>1896</v>
      </c>
      <c r="O169" s="188" t="s">
        <v>1897</v>
      </c>
      <c r="P169" s="63" t="str">
        <f t="shared" si="3"/>
        <v>(line.T.name=='42(F42)') and (line.mat_inside_skin_choices.code=='SS') and (line.mat_outside_skin_choices.code=='SS') and ((line.L+line.L+line.W) &lt; 3001 and 0.5 or (line.L+line.L+line.W) &lt; 6001 and 1.0) or 0.0</v>
      </c>
      <c r="Q169" s="17" t="str">
        <f>VLOOKUP(D169,Parts!$A$2:$C$991,3,0)</f>
        <v>pcs</v>
      </c>
    </row>
    <row r="170" spans="1:17">
      <c r="B170" s="185"/>
      <c r="C170" s="3" t="str">
        <f>"["&amp;VLOOKUP(D170,Parts!$A$2:$B$991,2,0)&amp;"]"</f>
        <v>[SP01301]</v>
      </c>
      <c r="D170" s="35" t="s">
        <v>378</v>
      </c>
      <c r="E170" s="33" t="s">
        <v>1698</v>
      </c>
      <c r="F170"/>
      <c r="G170"/>
      <c r="H170"/>
      <c r="L170" s="33" t="s">
        <v>1583</v>
      </c>
      <c r="M170" s="33" t="s">
        <v>1583</v>
      </c>
      <c r="N170" s="192" t="s">
        <v>1896</v>
      </c>
      <c r="O170" s="188" t="s">
        <v>1897</v>
      </c>
      <c r="P170" s="63" t="str">
        <f t="shared" si="3"/>
        <v>(line.T.name=='50(F50)') and (line.mat_inside_skin_choices.code=='SS') and (line.mat_outside_skin_choices.code=='SS') and ((line.L+line.L+line.W) &lt; 3001 and 0.5 or (line.L+line.L+line.W) &lt; 6001 and 1.0) or 0.0</v>
      </c>
      <c r="Q170" s="17" t="str">
        <f>VLOOKUP(D170,Parts!$A$2:$C$991,3,0)</f>
        <v>pcs</v>
      </c>
    </row>
    <row r="171" spans="1:17">
      <c r="B171" s="185"/>
      <c r="C171" s="3" t="str">
        <f>"["&amp;VLOOKUP(D171,Parts!$A$2:$B$991,2,0)&amp;"]"</f>
        <v>[SP01135]</v>
      </c>
      <c r="D171" s="35" t="s">
        <v>190</v>
      </c>
      <c r="E171" s="33" t="s">
        <v>1699</v>
      </c>
      <c r="F171"/>
      <c r="G171"/>
      <c r="H171"/>
      <c r="L171" s="33" t="s">
        <v>1583</v>
      </c>
      <c r="M171" s="33" t="s">
        <v>1583</v>
      </c>
      <c r="N171" s="192" t="s">
        <v>1896</v>
      </c>
      <c r="O171" s="188" t="s">
        <v>1897</v>
      </c>
      <c r="P171" s="63" t="str">
        <f t="shared" si="3"/>
        <v>(line.T.name=='42(F100)') and (line.mat_inside_skin_choices.code=='SS') and (line.mat_outside_skin_choices.code=='SS') and ((line.L+line.L+line.W) &lt; 3001 and 0.5 or (line.L+line.L+line.W) &lt; 6001 and 1.0) or 0.0</v>
      </c>
      <c r="Q171" s="17" t="str">
        <f>VLOOKUP(D171,Parts!$A$2:$C$991,3,0)</f>
        <v>pcs</v>
      </c>
    </row>
    <row r="172" spans="1:17">
      <c r="B172" s="185"/>
      <c r="C172" s="3" t="str">
        <f>"["&amp;VLOOKUP(D172,Parts!$A$2:$B$991,2,0)&amp;"]"</f>
        <v>[SP01301]</v>
      </c>
      <c r="D172" s="35" t="s">
        <v>378</v>
      </c>
      <c r="E172" s="33" t="s">
        <v>1700</v>
      </c>
      <c r="F172"/>
      <c r="G172"/>
      <c r="H172"/>
      <c r="L172" s="33" t="s">
        <v>1583</v>
      </c>
      <c r="M172" s="33" t="s">
        <v>1583</v>
      </c>
      <c r="N172" s="192" t="s">
        <v>1896</v>
      </c>
      <c r="O172" s="188" t="s">
        <v>1897</v>
      </c>
      <c r="P172" s="63" t="str">
        <f t="shared" si="3"/>
        <v>(line.T.name=='50(F100)') and (line.mat_inside_skin_choices.code=='SS') and (line.mat_outside_skin_choices.code=='SS') and ((line.L+line.L+line.W) &lt; 3001 and 0.5 or (line.L+line.L+line.W) &lt; 6001 and 1.0) or 0.0</v>
      </c>
      <c r="Q172" s="17" t="str">
        <f>VLOOKUP(D172,Parts!$A$2:$C$991,3,0)</f>
        <v>pcs</v>
      </c>
    </row>
    <row r="173" spans="1:17">
      <c r="B173" s="185"/>
      <c r="C173" s="3" t="str">
        <f>"["&amp;VLOOKUP(D173,Parts!$A$2:$B$991,2,0)&amp;"]"</f>
        <v>[SP01134]</v>
      </c>
      <c r="D173" s="166" t="s">
        <v>188</v>
      </c>
      <c r="E173" s="213" t="s">
        <v>1697</v>
      </c>
      <c r="F173"/>
      <c r="G173"/>
      <c r="H173"/>
      <c r="L173" s="213" t="s">
        <v>1554</v>
      </c>
      <c r="M173" s="213" t="s">
        <v>1572</v>
      </c>
      <c r="N173" s="192" t="s">
        <v>1896</v>
      </c>
      <c r="O173" s="188" t="s">
        <v>1897</v>
      </c>
      <c r="P173" s="63" t="str">
        <f t="shared" si="3"/>
        <v>(line.T.name=='42(F42)') and (line.mat_inside_skin_choices.code=='OW') and (line.mat_outside_skin_choices.code=='GI') and ((line.L+line.L+line.W) &lt; 3001 and 0.5 or (line.L+line.L+line.W) &lt; 6001 and 1.0) or 0.0</v>
      </c>
      <c r="Q173" s="17" t="str">
        <f>VLOOKUP(D173,Parts!$A$2:$C$991,3,0)</f>
        <v>pcs</v>
      </c>
    </row>
    <row r="174" spans="1:17">
      <c r="B174" s="185"/>
      <c r="C174" s="3" t="str">
        <f>"["&amp;VLOOKUP(D174,Parts!$A$2:$B$991,2,0)&amp;"]"</f>
        <v>[SP01300]</v>
      </c>
      <c r="D174" s="166" t="s">
        <v>376</v>
      </c>
      <c r="E174" s="213" t="s">
        <v>1698</v>
      </c>
      <c r="F174"/>
      <c r="G174"/>
      <c r="H174"/>
      <c r="L174" s="213" t="s">
        <v>1554</v>
      </c>
      <c r="M174" s="213" t="s">
        <v>1572</v>
      </c>
      <c r="N174" s="192" t="s">
        <v>1896</v>
      </c>
      <c r="O174" s="188" t="s">
        <v>1897</v>
      </c>
      <c r="P174" s="63" t="str">
        <f t="shared" si="3"/>
        <v>(line.T.name=='50(F50)') and (line.mat_inside_skin_choices.code=='OW') and (line.mat_outside_skin_choices.code=='GI') and ((line.L+line.L+line.W) &lt; 3001 and 0.5 or (line.L+line.L+line.W) &lt; 6001 and 1.0) or 0.0</v>
      </c>
      <c r="Q174" s="17" t="str">
        <f>VLOOKUP(D174,Parts!$A$2:$C$991,3,0)</f>
        <v>pcs</v>
      </c>
    </row>
    <row r="175" spans="1:17">
      <c r="B175" s="185"/>
      <c r="C175" s="3" t="str">
        <f>"["&amp;VLOOKUP(D175,Parts!$A$2:$B$991,2,0)&amp;"]"</f>
        <v>[SP01134]</v>
      </c>
      <c r="D175" s="166" t="s">
        <v>188</v>
      </c>
      <c r="E175" s="213" t="s">
        <v>1699</v>
      </c>
      <c r="F175"/>
      <c r="G175"/>
      <c r="H175"/>
      <c r="L175" s="213" t="s">
        <v>1554</v>
      </c>
      <c r="M175" s="213" t="s">
        <v>1572</v>
      </c>
      <c r="N175" s="192" t="s">
        <v>1896</v>
      </c>
      <c r="O175" s="188" t="s">
        <v>1897</v>
      </c>
      <c r="P175" s="63" t="str">
        <f t="shared" si="3"/>
        <v>(line.T.name=='42(F100)') and (line.mat_inside_skin_choices.code=='OW') and (line.mat_outside_skin_choices.code=='GI') and ((line.L+line.L+line.W) &lt; 3001 and 0.5 or (line.L+line.L+line.W) &lt; 6001 and 1.0) or 0.0</v>
      </c>
      <c r="Q175" s="17" t="str">
        <f>VLOOKUP(D175,Parts!$A$2:$C$991,3,0)</f>
        <v>pcs</v>
      </c>
    </row>
    <row r="176" spans="1:17">
      <c r="B176" s="185"/>
      <c r="C176" s="3" t="str">
        <f>"["&amp;VLOOKUP(D176,Parts!$A$2:$B$991,2,0)&amp;"]"</f>
        <v>[SP01300]</v>
      </c>
      <c r="D176" s="166" t="s">
        <v>376</v>
      </c>
      <c r="E176" s="213" t="s">
        <v>1700</v>
      </c>
      <c r="F176"/>
      <c r="G176"/>
      <c r="H176"/>
      <c r="L176" s="213" t="s">
        <v>1554</v>
      </c>
      <c r="M176" s="213" t="s">
        <v>1572</v>
      </c>
      <c r="N176" s="192" t="s">
        <v>1896</v>
      </c>
      <c r="O176" s="188" t="s">
        <v>1897</v>
      </c>
      <c r="P176" s="63" t="str">
        <f t="shared" si="3"/>
        <v>(line.T.name=='50(F100)') and (line.mat_inside_skin_choices.code=='OW') and (line.mat_outside_skin_choices.code=='GI') and ((line.L+line.L+line.W) &lt; 3001 and 0.5 or (line.L+line.L+line.W) &lt; 6001 and 1.0) or 0.0</v>
      </c>
      <c r="Q176" s="17" t="str">
        <f>VLOOKUP(D176,Parts!$A$2:$C$991,3,0)</f>
        <v>pcs</v>
      </c>
    </row>
    <row r="177" spans="2:17">
      <c r="B177" s="185"/>
      <c r="C177" s="3" t="str">
        <f>"["&amp;VLOOKUP(D177,Parts!$A$2:$B$991,2,0)&amp;"]"</f>
        <v>[SP01134]</v>
      </c>
      <c r="D177" s="165" t="s">
        <v>188</v>
      </c>
      <c r="E177" s="194" t="s">
        <v>1697</v>
      </c>
      <c r="F177"/>
      <c r="G177"/>
      <c r="H177"/>
      <c r="L177" s="194" t="s">
        <v>1572</v>
      </c>
      <c r="M177" s="194" t="s">
        <v>1554</v>
      </c>
      <c r="N177" s="192" t="s">
        <v>1896</v>
      </c>
      <c r="O177" s="188" t="s">
        <v>1897</v>
      </c>
      <c r="P177" s="63" t="str">
        <f t="shared" si="3"/>
        <v>(line.T.name=='42(F42)') and (line.mat_inside_skin_choices.code=='GI') and (line.mat_outside_skin_choices.code=='OW') and ((line.L+line.L+line.W) &lt; 3001 and 0.5 or (line.L+line.L+line.W) &lt; 6001 and 1.0) or 0.0</v>
      </c>
      <c r="Q177" s="17" t="str">
        <f>VLOOKUP(D177,Parts!$A$2:$C$991,3,0)</f>
        <v>pcs</v>
      </c>
    </row>
    <row r="178" spans="2:17">
      <c r="B178" s="185"/>
      <c r="C178" s="3" t="str">
        <f>"["&amp;VLOOKUP(D178,Parts!$A$2:$B$991,2,0)&amp;"]"</f>
        <v>[SP01300]</v>
      </c>
      <c r="D178" s="165" t="s">
        <v>376</v>
      </c>
      <c r="E178" s="194" t="s">
        <v>1698</v>
      </c>
      <c r="F178"/>
      <c r="G178"/>
      <c r="H178"/>
      <c r="L178" s="194" t="s">
        <v>1572</v>
      </c>
      <c r="M178" s="194" t="s">
        <v>1554</v>
      </c>
      <c r="N178" s="192" t="s">
        <v>1896</v>
      </c>
      <c r="O178" s="188" t="s">
        <v>1897</v>
      </c>
      <c r="P178" s="63" t="str">
        <f t="shared" si="3"/>
        <v>(line.T.name=='50(F50)') and (line.mat_inside_skin_choices.code=='GI') and (line.mat_outside_skin_choices.code=='OW') and ((line.L+line.L+line.W) &lt; 3001 and 0.5 or (line.L+line.L+line.W) &lt; 6001 and 1.0) or 0.0</v>
      </c>
      <c r="Q178" s="17" t="str">
        <f>VLOOKUP(D178,Parts!$A$2:$C$991,3,0)</f>
        <v>pcs</v>
      </c>
    </row>
    <row r="179" spans="2:17">
      <c r="B179" s="185"/>
      <c r="C179" s="3" t="str">
        <f>"["&amp;VLOOKUP(D179,Parts!$A$2:$B$991,2,0)&amp;"]"</f>
        <v>[SP01134]</v>
      </c>
      <c r="D179" s="165" t="s">
        <v>188</v>
      </c>
      <c r="E179" s="194" t="s">
        <v>1699</v>
      </c>
      <c r="F179"/>
      <c r="G179"/>
      <c r="H179"/>
      <c r="L179" s="194" t="s">
        <v>1572</v>
      </c>
      <c r="M179" s="194" t="s">
        <v>1554</v>
      </c>
      <c r="N179" s="192" t="s">
        <v>1896</v>
      </c>
      <c r="O179" s="188" t="s">
        <v>1897</v>
      </c>
      <c r="P179" s="63" t="str">
        <f t="shared" si="3"/>
        <v>(line.T.name=='42(F100)') and (line.mat_inside_skin_choices.code=='GI') and (line.mat_outside_skin_choices.code=='OW') and ((line.L+line.L+line.W) &lt; 3001 and 0.5 or (line.L+line.L+line.W) &lt; 6001 and 1.0) or 0.0</v>
      </c>
      <c r="Q179" s="17" t="str">
        <f>VLOOKUP(D179,Parts!$A$2:$C$991,3,0)</f>
        <v>pcs</v>
      </c>
    </row>
    <row r="180" spans="2:17">
      <c r="B180" s="185"/>
      <c r="C180" s="3" t="str">
        <f>"["&amp;VLOOKUP(D180,Parts!$A$2:$B$991,2,0)&amp;"]"</f>
        <v>[SP01300]</v>
      </c>
      <c r="D180" s="165" t="s">
        <v>376</v>
      </c>
      <c r="E180" s="194" t="s">
        <v>1700</v>
      </c>
      <c r="F180"/>
      <c r="G180"/>
      <c r="H180"/>
      <c r="L180" s="194" t="s">
        <v>1572</v>
      </c>
      <c r="M180" s="194" t="s">
        <v>1554</v>
      </c>
      <c r="N180" s="192" t="s">
        <v>1896</v>
      </c>
      <c r="O180" s="188" t="s">
        <v>1897</v>
      </c>
      <c r="P180" s="63" t="str">
        <f t="shared" si="3"/>
        <v>(line.T.name=='50(F100)') and (line.mat_inside_skin_choices.code=='GI') and (line.mat_outside_skin_choices.code=='OW') and ((line.L+line.L+line.W) &lt; 3001 and 0.5 or (line.L+line.L+line.W) &lt; 6001 and 1.0) or 0.0</v>
      </c>
      <c r="Q180" s="17" t="str">
        <f>VLOOKUP(D180,Parts!$A$2:$C$991,3,0)</f>
        <v>pcs</v>
      </c>
    </row>
    <row r="181" spans="2:17">
      <c r="B181" s="185"/>
      <c r="C181" s="3" t="str">
        <f>"["&amp;VLOOKUP(D181,Parts!$A$2:$B$991,2,0)&amp;"]"</f>
        <v>[SP01134]</v>
      </c>
      <c r="D181" s="292" t="s">
        <v>188</v>
      </c>
      <c r="E181" s="227" t="s">
        <v>1697</v>
      </c>
      <c r="F181"/>
      <c r="G181"/>
      <c r="H181"/>
      <c r="L181" s="226" t="s">
        <v>1554</v>
      </c>
      <c r="M181" s="227" t="s">
        <v>1563</v>
      </c>
      <c r="N181" s="192" t="s">
        <v>1896</v>
      </c>
      <c r="O181" s="188" t="s">
        <v>1897</v>
      </c>
      <c r="P181" s="63" t="str">
        <f t="shared" si="3"/>
        <v>(line.T.name=='42(F42)') and (line.mat_inside_skin_choices.code=='OW') and (line.mat_outside_skin_choices.code=='AW') and ((line.L+line.L+line.W) &lt; 3001 and 0.5 or (line.L+line.L+line.W) &lt; 6001 and 1.0) or 0.0</v>
      </c>
      <c r="Q181" s="17" t="str">
        <f>VLOOKUP(D181,Parts!$A$2:$C$991,3,0)</f>
        <v>pcs</v>
      </c>
    </row>
    <row r="182" spans="2:17">
      <c r="B182" s="185"/>
      <c r="C182" s="3" t="str">
        <f>"["&amp;VLOOKUP(D182,Parts!$A$2:$B$991,2,0)&amp;"]"</f>
        <v>[SP01300]</v>
      </c>
      <c r="D182" s="292" t="s">
        <v>376</v>
      </c>
      <c r="E182" s="227" t="s">
        <v>1698</v>
      </c>
      <c r="F182"/>
      <c r="G182"/>
      <c r="H182"/>
      <c r="L182" s="226" t="s">
        <v>1554</v>
      </c>
      <c r="M182" s="227" t="s">
        <v>1563</v>
      </c>
      <c r="N182" s="192" t="s">
        <v>1896</v>
      </c>
      <c r="O182" s="188" t="s">
        <v>1897</v>
      </c>
      <c r="P182" s="63" t="str">
        <f t="shared" si="3"/>
        <v>(line.T.name=='50(F50)') and (line.mat_inside_skin_choices.code=='OW') and (line.mat_outside_skin_choices.code=='AW') and ((line.L+line.L+line.W) &lt; 3001 and 0.5 or (line.L+line.L+line.W) &lt; 6001 and 1.0) or 0.0</v>
      </c>
      <c r="Q182" s="17" t="str">
        <f>VLOOKUP(D182,Parts!$A$2:$C$991,3,0)</f>
        <v>pcs</v>
      </c>
    </row>
    <row r="183" spans="2:17">
      <c r="B183" s="185"/>
      <c r="C183" s="3" t="str">
        <f>"["&amp;VLOOKUP(D183,Parts!$A$2:$B$991,2,0)&amp;"]"</f>
        <v>[SP01134]</v>
      </c>
      <c r="D183" s="292" t="s">
        <v>188</v>
      </c>
      <c r="E183" s="227" t="s">
        <v>1699</v>
      </c>
      <c r="F183"/>
      <c r="G183"/>
      <c r="H183"/>
      <c r="L183" s="226" t="s">
        <v>1554</v>
      </c>
      <c r="M183" s="227" t="s">
        <v>1563</v>
      </c>
      <c r="N183" s="192" t="s">
        <v>1896</v>
      </c>
      <c r="O183" s="188" t="s">
        <v>1897</v>
      </c>
      <c r="P183" s="63" t="str">
        <f t="shared" si="3"/>
        <v>(line.T.name=='42(F100)') and (line.mat_inside_skin_choices.code=='OW') and (line.mat_outside_skin_choices.code=='AW') and ((line.L+line.L+line.W) &lt; 3001 and 0.5 or (line.L+line.L+line.W) &lt; 6001 and 1.0) or 0.0</v>
      </c>
      <c r="Q183" s="17" t="str">
        <f>VLOOKUP(D183,Parts!$A$2:$C$991,3,0)</f>
        <v>pcs</v>
      </c>
    </row>
    <row r="184" spans="2:17">
      <c r="B184" s="185"/>
      <c r="C184" s="3" t="str">
        <f>"["&amp;VLOOKUP(D184,Parts!$A$2:$B$991,2,0)&amp;"]"</f>
        <v>[SP01300]</v>
      </c>
      <c r="D184" s="292" t="s">
        <v>376</v>
      </c>
      <c r="E184" s="227" t="s">
        <v>1700</v>
      </c>
      <c r="F184"/>
      <c r="G184"/>
      <c r="H184"/>
      <c r="L184" s="226" t="s">
        <v>1554</v>
      </c>
      <c r="M184" s="227" t="s">
        <v>1563</v>
      </c>
      <c r="N184" s="192" t="s">
        <v>1896</v>
      </c>
      <c r="O184" s="188" t="s">
        <v>1897</v>
      </c>
      <c r="P184" s="63" t="str">
        <f t="shared" si="3"/>
        <v>(line.T.name=='50(F100)') and (line.mat_inside_skin_choices.code=='OW') and (line.mat_outside_skin_choices.code=='AW') and ((line.L+line.L+line.W) &lt; 3001 and 0.5 or (line.L+line.L+line.W) &lt; 6001 and 1.0) or 0.0</v>
      </c>
      <c r="Q184" s="17" t="str">
        <f>VLOOKUP(D184,Parts!$A$2:$C$991,3,0)</f>
        <v>pcs</v>
      </c>
    </row>
    <row r="185" spans="2:17">
      <c r="B185" s="185"/>
      <c r="C185" s="3" t="str">
        <f>"["&amp;VLOOKUP(D185,Parts!$A$2:$B$991,2,0)&amp;"]"</f>
        <v>[SP01134]</v>
      </c>
      <c r="D185" s="293" t="s">
        <v>188</v>
      </c>
      <c r="E185" s="239" t="s">
        <v>1697</v>
      </c>
      <c r="F185"/>
      <c r="G185"/>
      <c r="H185"/>
      <c r="L185" s="239" t="s">
        <v>1563</v>
      </c>
      <c r="M185" s="239" t="s">
        <v>1554</v>
      </c>
      <c r="N185" s="192" t="s">
        <v>1896</v>
      </c>
      <c r="O185" s="188" t="s">
        <v>1897</v>
      </c>
      <c r="P185" s="63" t="str">
        <f t="shared" si="3"/>
        <v>(line.T.name=='42(F42)') and (line.mat_inside_skin_choices.code=='AW') and (line.mat_outside_skin_choices.code=='OW') and ((line.L+line.L+line.W) &lt; 3001 and 0.5 or (line.L+line.L+line.W) &lt; 6001 and 1.0) or 0.0</v>
      </c>
      <c r="Q185" s="17" t="str">
        <f>VLOOKUP(D185,Parts!$A$2:$C$991,3,0)</f>
        <v>pcs</v>
      </c>
    </row>
    <row r="186" spans="2:17">
      <c r="B186" s="185"/>
      <c r="C186" s="3" t="str">
        <f>"["&amp;VLOOKUP(D186,Parts!$A$2:$B$991,2,0)&amp;"]"</f>
        <v>[SP01300]</v>
      </c>
      <c r="D186" s="293" t="s">
        <v>376</v>
      </c>
      <c r="E186" s="239" t="s">
        <v>1698</v>
      </c>
      <c r="F186"/>
      <c r="G186"/>
      <c r="H186"/>
      <c r="L186" s="239" t="s">
        <v>1563</v>
      </c>
      <c r="M186" s="239" t="s">
        <v>1554</v>
      </c>
      <c r="N186" s="192" t="s">
        <v>1896</v>
      </c>
      <c r="O186" s="188" t="s">
        <v>1897</v>
      </c>
      <c r="P186" s="63" t="str">
        <f t="shared" si="3"/>
        <v>(line.T.name=='50(F50)') and (line.mat_inside_skin_choices.code=='AW') and (line.mat_outside_skin_choices.code=='OW') and ((line.L+line.L+line.W) &lt; 3001 and 0.5 or (line.L+line.L+line.W) &lt; 6001 and 1.0) or 0.0</v>
      </c>
      <c r="Q186" s="17" t="str">
        <f>VLOOKUP(D186,Parts!$A$2:$C$991,3,0)</f>
        <v>pcs</v>
      </c>
    </row>
    <row r="187" spans="2:17">
      <c r="B187" s="185"/>
      <c r="C187" s="3" t="str">
        <f>"["&amp;VLOOKUP(D187,Parts!$A$2:$B$991,2,0)&amp;"]"</f>
        <v>[SP01134]</v>
      </c>
      <c r="D187" s="293" t="s">
        <v>188</v>
      </c>
      <c r="E187" s="239" t="s">
        <v>1699</v>
      </c>
      <c r="F187"/>
      <c r="G187"/>
      <c r="H187"/>
      <c r="L187" s="239" t="s">
        <v>1563</v>
      </c>
      <c r="M187" s="239" t="s">
        <v>1554</v>
      </c>
      <c r="N187" s="192" t="s">
        <v>1896</v>
      </c>
      <c r="O187" s="188" t="s">
        <v>1897</v>
      </c>
      <c r="P187" s="63" t="str">
        <f t="shared" si="3"/>
        <v>(line.T.name=='42(F100)') and (line.mat_inside_skin_choices.code=='AW') and (line.mat_outside_skin_choices.code=='OW') and ((line.L+line.L+line.W) &lt; 3001 and 0.5 or (line.L+line.L+line.W) &lt; 6001 and 1.0) or 0.0</v>
      </c>
      <c r="Q187" s="17" t="str">
        <f>VLOOKUP(D187,Parts!$A$2:$C$991,3,0)</f>
        <v>pcs</v>
      </c>
    </row>
    <row r="188" spans="2:17">
      <c r="B188" s="185"/>
      <c r="C188" s="3" t="str">
        <f>"["&amp;VLOOKUP(D188,Parts!$A$2:$B$991,2,0)&amp;"]"</f>
        <v>[SP01300]</v>
      </c>
      <c r="D188" s="293" t="s">
        <v>376</v>
      </c>
      <c r="E188" s="239" t="s">
        <v>1700</v>
      </c>
      <c r="F188"/>
      <c r="G188"/>
      <c r="H188"/>
      <c r="L188" s="239" t="s">
        <v>1563</v>
      </c>
      <c r="M188" s="239" t="s">
        <v>1554</v>
      </c>
      <c r="N188" s="192" t="s">
        <v>1896</v>
      </c>
      <c r="O188" s="188" t="s">
        <v>1897</v>
      </c>
      <c r="P188" s="63" t="str">
        <f t="shared" si="3"/>
        <v>(line.T.name=='50(F100)') and (line.mat_inside_skin_choices.code=='AW') and (line.mat_outside_skin_choices.code=='OW') and ((line.L+line.L+line.W) &lt; 3001 and 0.5 or (line.L+line.L+line.W) &lt; 6001 and 1.0) or 0.0</v>
      </c>
      <c r="Q188" s="17" t="str">
        <f>VLOOKUP(D188,Parts!$A$2:$C$991,3,0)</f>
        <v>pcs</v>
      </c>
    </row>
    <row r="189" spans="2:17">
      <c r="B189" s="185"/>
      <c r="C189" s="3" t="str">
        <f>"["&amp;VLOOKUP(D189,Parts!$A$2:$B$991,2,0)&amp;"]"</f>
        <v>[SP01134]</v>
      </c>
      <c r="D189" s="294" t="s">
        <v>188</v>
      </c>
      <c r="E189" s="248" t="s">
        <v>1697</v>
      </c>
      <c r="F189"/>
      <c r="G189"/>
      <c r="H189"/>
      <c r="L189" s="250" t="s">
        <v>1554</v>
      </c>
      <c r="M189" s="248" t="s">
        <v>1583</v>
      </c>
      <c r="N189" s="192" t="s">
        <v>1896</v>
      </c>
      <c r="O189" s="188" t="s">
        <v>1897</v>
      </c>
      <c r="P189" s="63" t="str">
        <f t="shared" si="3"/>
        <v>(line.T.name=='42(F42)') and (line.mat_inside_skin_choices.code=='OW') and (line.mat_outside_skin_choices.code=='SS') and ((line.L+line.L+line.W) &lt; 3001 and 0.5 or (line.L+line.L+line.W) &lt; 6001 and 1.0) or 0.0</v>
      </c>
      <c r="Q189" s="17" t="str">
        <f>VLOOKUP(D189,Parts!$A$2:$C$991,3,0)</f>
        <v>pcs</v>
      </c>
    </row>
    <row r="190" spans="2:17">
      <c r="B190" s="185"/>
      <c r="C190" s="3" t="str">
        <f>"["&amp;VLOOKUP(D190,Parts!$A$2:$B$991,2,0)&amp;"]"</f>
        <v>[SP01300]</v>
      </c>
      <c r="D190" s="294" t="s">
        <v>376</v>
      </c>
      <c r="E190" s="248" t="s">
        <v>1698</v>
      </c>
      <c r="F190"/>
      <c r="G190"/>
      <c r="H190"/>
      <c r="L190" s="250" t="s">
        <v>1554</v>
      </c>
      <c r="M190" s="248" t="s">
        <v>1583</v>
      </c>
      <c r="N190" s="192" t="s">
        <v>1896</v>
      </c>
      <c r="O190" s="188" t="s">
        <v>1897</v>
      </c>
      <c r="P190" s="63" t="str">
        <f t="shared" si="3"/>
        <v>(line.T.name=='50(F50)') and (line.mat_inside_skin_choices.code=='OW') and (line.mat_outside_skin_choices.code=='SS') and ((line.L+line.L+line.W) &lt; 3001 and 0.5 or (line.L+line.L+line.W) &lt; 6001 and 1.0) or 0.0</v>
      </c>
      <c r="Q190" s="17" t="str">
        <f>VLOOKUP(D190,Parts!$A$2:$C$991,3,0)</f>
        <v>pcs</v>
      </c>
    </row>
    <row r="191" spans="2:17">
      <c r="B191" s="185"/>
      <c r="C191" s="3" t="str">
        <f>"["&amp;VLOOKUP(D191,Parts!$A$2:$B$991,2,0)&amp;"]"</f>
        <v>[SP01134]</v>
      </c>
      <c r="D191" s="294" t="s">
        <v>188</v>
      </c>
      <c r="E191" s="248" t="s">
        <v>1699</v>
      </c>
      <c r="F191"/>
      <c r="G191"/>
      <c r="H191"/>
      <c r="L191" s="250" t="s">
        <v>1554</v>
      </c>
      <c r="M191" s="248" t="s">
        <v>1583</v>
      </c>
      <c r="N191" s="192" t="s">
        <v>1896</v>
      </c>
      <c r="O191" s="188" t="s">
        <v>1897</v>
      </c>
      <c r="P191" s="63" t="str">
        <f t="shared" si="3"/>
        <v>(line.T.name=='42(F100)') and (line.mat_inside_skin_choices.code=='OW') and (line.mat_outside_skin_choices.code=='SS') and ((line.L+line.L+line.W) &lt; 3001 and 0.5 or (line.L+line.L+line.W) &lt; 6001 and 1.0) or 0.0</v>
      </c>
      <c r="Q191" s="17" t="str">
        <f>VLOOKUP(D191,Parts!$A$2:$C$991,3,0)</f>
        <v>pcs</v>
      </c>
    </row>
    <row r="192" spans="2:17">
      <c r="B192" s="185"/>
      <c r="C192" s="3" t="str">
        <f>"["&amp;VLOOKUP(D192,Parts!$A$2:$B$991,2,0)&amp;"]"</f>
        <v>[SP01300]</v>
      </c>
      <c r="D192" s="294" t="s">
        <v>376</v>
      </c>
      <c r="E192" s="248" t="s">
        <v>1700</v>
      </c>
      <c r="F192"/>
      <c r="G192"/>
      <c r="H192"/>
      <c r="L192" s="250" t="s">
        <v>1554</v>
      </c>
      <c r="M192" s="248" t="s">
        <v>1583</v>
      </c>
      <c r="N192" s="192" t="s">
        <v>1896</v>
      </c>
      <c r="O192" s="188" t="s">
        <v>1897</v>
      </c>
      <c r="P192" s="63" t="str">
        <f t="shared" si="3"/>
        <v>(line.T.name=='50(F100)') and (line.mat_inside_skin_choices.code=='OW') and (line.mat_outside_skin_choices.code=='SS') and ((line.L+line.L+line.W) &lt; 3001 and 0.5 or (line.L+line.L+line.W) &lt; 6001 and 1.0) or 0.0</v>
      </c>
      <c r="Q192" s="17" t="str">
        <f>VLOOKUP(D192,Parts!$A$2:$C$991,3,0)</f>
        <v>pcs</v>
      </c>
    </row>
    <row r="193" spans="2:17">
      <c r="B193" s="185"/>
      <c r="C193" s="3" t="str">
        <f>"["&amp;VLOOKUP(D193,Parts!$A$2:$B$991,2,0)&amp;"]"</f>
        <v>[SP01134]</v>
      </c>
      <c r="D193" s="295" t="s">
        <v>188</v>
      </c>
      <c r="E193" s="258" t="s">
        <v>1697</v>
      </c>
      <c r="F193"/>
      <c r="G193"/>
      <c r="H193"/>
      <c r="L193" s="258" t="s">
        <v>1583</v>
      </c>
      <c r="M193" s="258" t="s">
        <v>1554</v>
      </c>
      <c r="N193" s="192" t="s">
        <v>1896</v>
      </c>
      <c r="O193" s="188" t="s">
        <v>1897</v>
      </c>
      <c r="P193" s="63" t="str">
        <f t="shared" si="3"/>
        <v>(line.T.name=='42(F42)') and (line.mat_inside_skin_choices.code=='SS') and (line.mat_outside_skin_choices.code=='OW') and ((line.L+line.L+line.W) &lt; 3001 and 0.5 or (line.L+line.L+line.W) &lt; 6001 and 1.0) or 0.0</v>
      </c>
      <c r="Q193" s="17" t="str">
        <f>VLOOKUP(D193,Parts!$A$2:$C$991,3,0)</f>
        <v>pcs</v>
      </c>
    </row>
    <row r="194" spans="2:17">
      <c r="B194" s="185"/>
      <c r="C194" s="3" t="str">
        <f>"["&amp;VLOOKUP(D194,Parts!$A$2:$B$991,2,0)&amp;"]"</f>
        <v>[SP01300]</v>
      </c>
      <c r="D194" s="295" t="s">
        <v>376</v>
      </c>
      <c r="E194" s="258" t="s">
        <v>1698</v>
      </c>
      <c r="F194"/>
      <c r="G194"/>
      <c r="H194"/>
      <c r="L194" s="258" t="s">
        <v>1583</v>
      </c>
      <c r="M194" s="258" t="s">
        <v>1554</v>
      </c>
      <c r="N194" s="192" t="s">
        <v>1896</v>
      </c>
      <c r="O194" s="188" t="s">
        <v>1897</v>
      </c>
      <c r="P194" s="63" t="str">
        <f t="shared" si="3"/>
        <v>(line.T.name=='50(F50)') and (line.mat_inside_skin_choices.code=='SS') and (line.mat_outside_skin_choices.code=='OW') and ((line.L+line.L+line.W) &lt; 3001 and 0.5 or (line.L+line.L+line.W) &lt; 6001 and 1.0) or 0.0</v>
      </c>
      <c r="Q194" s="17" t="str">
        <f>VLOOKUP(D194,Parts!$A$2:$C$991,3,0)</f>
        <v>pcs</v>
      </c>
    </row>
    <row r="195" spans="2:17">
      <c r="B195" s="185"/>
      <c r="C195" s="3" t="str">
        <f>"["&amp;VLOOKUP(D195,Parts!$A$2:$B$991,2,0)&amp;"]"</f>
        <v>[SP01134]</v>
      </c>
      <c r="D195" s="295" t="s">
        <v>188</v>
      </c>
      <c r="E195" s="258" t="s">
        <v>1699</v>
      </c>
      <c r="F195"/>
      <c r="G195"/>
      <c r="H195"/>
      <c r="L195" s="258" t="s">
        <v>1583</v>
      </c>
      <c r="M195" s="258" t="s">
        <v>1554</v>
      </c>
      <c r="N195" s="192" t="s">
        <v>1896</v>
      </c>
      <c r="O195" s="188" t="s">
        <v>1897</v>
      </c>
      <c r="P195" s="63" t="str">
        <f t="shared" si="3"/>
        <v>(line.T.name=='42(F100)') and (line.mat_inside_skin_choices.code=='SS') and (line.mat_outside_skin_choices.code=='OW') and ((line.L+line.L+line.W) &lt; 3001 and 0.5 or (line.L+line.L+line.W) &lt; 6001 and 1.0) or 0.0</v>
      </c>
      <c r="Q195" s="17" t="str">
        <f>VLOOKUP(D195,Parts!$A$2:$C$991,3,0)</f>
        <v>pcs</v>
      </c>
    </row>
    <row r="196" spans="2:17">
      <c r="B196" s="185"/>
      <c r="C196" s="3" t="str">
        <f>"["&amp;VLOOKUP(D196,Parts!$A$2:$B$991,2,0)&amp;"]"</f>
        <v>[SP01300]</v>
      </c>
      <c r="D196" s="295" t="s">
        <v>376</v>
      </c>
      <c r="E196" s="258" t="s">
        <v>1700</v>
      </c>
      <c r="F196"/>
      <c r="G196"/>
      <c r="H196"/>
      <c r="L196" s="258" t="s">
        <v>1583</v>
      </c>
      <c r="M196" s="258" t="s">
        <v>1554</v>
      </c>
      <c r="N196" s="192" t="s">
        <v>1896</v>
      </c>
      <c r="O196" s="188" t="s">
        <v>1897</v>
      </c>
      <c r="P196" s="63" t="str">
        <f t="shared" si="3"/>
        <v>(line.T.name=='50(F100)') and (line.mat_inside_skin_choices.code=='SS') and (line.mat_outside_skin_choices.code=='OW') and ((line.L+line.L+line.W) &lt; 3001 and 0.5 or (line.L+line.L+line.W) &lt; 6001 and 1.0) or 0.0</v>
      </c>
      <c r="Q196" s="17" t="str">
        <f>VLOOKUP(D196,Parts!$A$2:$C$991,3,0)</f>
        <v>pcs</v>
      </c>
    </row>
    <row r="197" spans="2:17">
      <c r="B197" s="185"/>
      <c r="C197" s="3" t="str">
        <f>"["&amp;VLOOKUP(D197,Parts!$A$2:$B$991,2,0)&amp;"]"</f>
        <v>[SP01134]</v>
      </c>
      <c r="D197" s="293" t="s">
        <v>188</v>
      </c>
      <c r="E197" s="239" t="s">
        <v>1697</v>
      </c>
      <c r="F197"/>
      <c r="G197"/>
      <c r="H197"/>
      <c r="L197" s="239" t="s">
        <v>1563</v>
      </c>
      <c r="M197" s="239" t="s">
        <v>1572</v>
      </c>
      <c r="N197" s="192" t="s">
        <v>1896</v>
      </c>
      <c r="O197" s="188" t="s">
        <v>1897</v>
      </c>
      <c r="P197" s="63" t="str">
        <f t="shared" si="3"/>
        <v>(line.T.name=='42(F42)') and (line.mat_inside_skin_choices.code=='AW') and (line.mat_outside_skin_choices.code=='GI') and ((line.L+line.L+line.W) &lt; 3001 and 0.5 or (line.L+line.L+line.W) &lt; 6001 and 1.0) or 0.0</v>
      </c>
      <c r="Q197" s="17" t="str">
        <f>VLOOKUP(D197,Parts!$A$2:$C$991,3,0)</f>
        <v>pcs</v>
      </c>
    </row>
    <row r="198" spans="2:17">
      <c r="B198" s="185"/>
      <c r="C198" s="3" t="str">
        <f>"["&amp;VLOOKUP(D198,Parts!$A$2:$B$991,2,0)&amp;"]"</f>
        <v>[SP01300]</v>
      </c>
      <c r="D198" s="293" t="s">
        <v>376</v>
      </c>
      <c r="E198" s="239" t="s">
        <v>1698</v>
      </c>
      <c r="F198"/>
      <c r="G198"/>
      <c r="H198"/>
      <c r="L198" s="239" t="s">
        <v>1563</v>
      </c>
      <c r="M198" s="239" t="s">
        <v>1572</v>
      </c>
      <c r="N198" s="192" t="s">
        <v>1896</v>
      </c>
      <c r="O198" s="188" t="s">
        <v>1897</v>
      </c>
      <c r="P198" s="63" t="str">
        <f t="shared" si="3"/>
        <v>(line.T.name=='50(F50)') and (line.mat_inside_skin_choices.code=='AW') and (line.mat_outside_skin_choices.code=='GI') and ((line.L+line.L+line.W) &lt; 3001 and 0.5 or (line.L+line.L+line.W) &lt; 6001 and 1.0) or 0.0</v>
      </c>
      <c r="Q198" s="17" t="str">
        <f>VLOOKUP(D198,Parts!$A$2:$C$991,3,0)</f>
        <v>pcs</v>
      </c>
    </row>
    <row r="199" spans="2:17">
      <c r="B199" s="185"/>
      <c r="C199" s="3" t="str">
        <f>"["&amp;VLOOKUP(D199,Parts!$A$2:$B$991,2,0)&amp;"]"</f>
        <v>[SP01134]</v>
      </c>
      <c r="D199" s="293" t="s">
        <v>188</v>
      </c>
      <c r="E199" s="239" t="s">
        <v>1699</v>
      </c>
      <c r="F199"/>
      <c r="G199"/>
      <c r="H199"/>
      <c r="L199" s="239" t="s">
        <v>1563</v>
      </c>
      <c r="M199" s="239" t="s">
        <v>1572</v>
      </c>
      <c r="N199" s="192" t="s">
        <v>1896</v>
      </c>
      <c r="O199" s="188" t="s">
        <v>1897</v>
      </c>
      <c r="P199" s="63" t="str">
        <f t="shared" si="3"/>
        <v>(line.T.name=='42(F100)') and (line.mat_inside_skin_choices.code=='AW') and (line.mat_outside_skin_choices.code=='GI') and ((line.L+line.L+line.W) &lt; 3001 and 0.5 or (line.L+line.L+line.W) &lt; 6001 and 1.0) or 0.0</v>
      </c>
      <c r="Q199" s="17" t="str">
        <f>VLOOKUP(D199,Parts!$A$2:$C$991,3,0)</f>
        <v>pcs</v>
      </c>
    </row>
    <row r="200" spans="2:17">
      <c r="B200" s="185"/>
      <c r="C200" s="3" t="str">
        <f>"["&amp;VLOOKUP(D200,Parts!$A$2:$B$991,2,0)&amp;"]"</f>
        <v>[SP01300]</v>
      </c>
      <c r="D200" s="293" t="s">
        <v>376</v>
      </c>
      <c r="E200" s="239" t="s">
        <v>1700</v>
      </c>
      <c r="F200"/>
      <c r="G200"/>
      <c r="H200"/>
      <c r="L200" s="239" t="s">
        <v>1563</v>
      </c>
      <c r="M200" s="239" t="s">
        <v>1572</v>
      </c>
      <c r="N200" s="192" t="s">
        <v>1896</v>
      </c>
      <c r="O200" s="188" t="s">
        <v>1897</v>
      </c>
      <c r="P200" s="63" t="str">
        <f t="shared" si="3"/>
        <v>(line.T.name=='50(F100)') and (line.mat_inside_skin_choices.code=='AW') and (line.mat_outside_skin_choices.code=='GI') and ((line.L+line.L+line.W) &lt; 3001 and 0.5 or (line.L+line.L+line.W) &lt; 6001 and 1.0) or 0.0</v>
      </c>
      <c r="Q200" s="17" t="str">
        <f>VLOOKUP(D200,Parts!$A$2:$C$991,3,0)</f>
        <v>pcs</v>
      </c>
    </row>
    <row r="201" spans="2:17">
      <c r="B201" s="185"/>
      <c r="C201" s="3" t="str">
        <f>"["&amp;VLOOKUP(D201,Parts!$A$2:$B$991,2,0)&amp;"]"</f>
        <v>[SP01134]</v>
      </c>
      <c r="D201" s="296" t="s">
        <v>188</v>
      </c>
      <c r="E201" s="267" t="s">
        <v>1697</v>
      </c>
      <c r="F201"/>
      <c r="G201"/>
      <c r="H201"/>
      <c r="L201" s="267" t="s">
        <v>1572</v>
      </c>
      <c r="M201" s="267" t="s">
        <v>1563</v>
      </c>
      <c r="N201" s="192" t="s">
        <v>1896</v>
      </c>
      <c r="O201" s="188" t="s">
        <v>1897</v>
      </c>
      <c r="P201" s="63" t="str">
        <f t="shared" si="3"/>
        <v>(line.T.name=='42(F42)') and (line.mat_inside_skin_choices.code=='GI') and (line.mat_outside_skin_choices.code=='AW') and ((line.L+line.L+line.W) &lt; 3001 and 0.5 or (line.L+line.L+line.W) &lt; 6001 and 1.0) or 0.0</v>
      </c>
      <c r="Q201" s="17" t="str">
        <f>VLOOKUP(D201,Parts!$A$2:$C$991,3,0)</f>
        <v>pcs</v>
      </c>
    </row>
    <row r="202" spans="2:17">
      <c r="B202" s="185"/>
      <c r="C202" s="3" t="str">
        <f>"["&amp;VLOOKUP(D202,Parts!$A$2:$B$991,2,0)&amp;"]"</f>
        <v>[SP01300]</v>
      </c>
      <c r="D202" s="296" t="s">
        <v>376</v>
      </c>
      <c r="E202" s="267" t="s">
        <v>1698</v>
      </c>
      <c r="F202"/>
      <c r="G202"/>
      <c r="H202"/>
      <c r="L202" s="267" t="s">
        <v>1572</v>
      </c>
      <c r="M202" s="267" t="s">
        <v>1563</v>
      </c>
      <c r="N202" s="192" t="s">
        <v>1896</v>
      </c>
      <c r="O202" s="188" t="s">
        <v>1897</v>
      </c>
      <c r="P202" s="63" t="str">
        <f t="shared" si="3"/>
        <v>(line.T.name=='50(F50)') and (line.mat_inside_skin_choices.code=='GI') and (line.mat_outside_skin_choices.code=='AW') and ((line.L+line.L+line.W) &lt; 3001 and 0.5 or (line.L+line.L+line.W) &lt; 6001 and 1.0) or 0.0</v>
      </c>
      <c r="Q202" s="17" t="str">
        <f>VLOOKUP(D202,Parts!$A$2:$C$991,3,0)</f>
        <v>pcs</v>
      </c>
    </row>
    <row r="203" spans="2:17">
      <c r="B203" s="185"/>
      <c r="C203" s="3" t="str">
        <f>"["&amp;VLOOKUP(D203,Parts!$A$2:$B$991,2,0)&amp;"]"</f>
        <v>[SP01134]</v>
      </c>
      <c r="D203" s="296" t="s">
        <v>188</v>
      </c>
      <c r="E203" s="267" t="s">
        <v>1699</v>
      </c>
      <c r="F203"/>
      <c r="G203"/>
      <c r="H203"/>
      <c r="L203" s="267" t="s">
        <v>1572</v>
      </c>
      <c r="M203" s="267" t="s">
        <v>1563</v>
      </c>
      <c r="N203" s="192" t="s">
        <v>1896</v>
      </c>
      <c r="O203" s="188" t="s">
        <v>1897</v>
      </c>
      <c r="P203" s="63" t="str">
        <f t="shared" si="3"/>
        <v>(line.T.name=='42(F100)') and (line.mat_inside_skin_choices.code=='GI') and (line.mat_outside_skin_choices.code=='AW') and ((line.L+line.L+line.W) &lt; 3001 and 0.5 or (line.L+line.L+line.W) &lt; 6001 and 1.0) or 0.0</v>
      </c>
      <c r="Q203" s="17" t="str">
        <f>VLOOKUP(D203,Parts!$A$2:$C$991,3,0)</f>
        <v>pcs</v>
      </c>
    </row>
    <row r="204" spans="2:17">
      <c r="B204" s="185"/>
      <c r="C204" s="3" t="str">
        <f>"["&amp;VLOOKUP(D204,Parts!$A$2:$B$991,2,0)&amp;"]"</f>
        <v>[SP01300]</v>
      </c>
      <c r="D204" s="296" t="s">
        <v>376</v>
      </c>
      <c r="E204" s="267" t="s">
        <v>1700</v>
      </c>
      <c r="F204"/>
      <c r="G204"/>
      <c r="H204"/>
      <c r="L204" s="267" t="s">
        <v>1572</v>
      </c>
      <c r="M204" s="267" t="s">
        <v>1563</v>
      </c>
      <c r="N204" s="192" t="s">
        <v>1896</v>
      </c>
      <c r="O204" s="188" t="s">
        <v>1897</v>
      </c>
      <c r="P204" s="63" t="str">
        <f t="shared" si="3"/>
        <v>(line.T.name=='50(F100)') and (line.mat_inside_skin_choices.code=='GI') and (line.mat_outside_skin_choices.code=='AW') and ((line.L+line.L+line.W) &lt; 3001 and 0.5 or (line.L+line.L+line.W) &lt; 6001 and 1.0) or 0.0</v>
      </c>
      <c r="Q204" s="17" t="str">
        <f>VLOOKUP(D204,Parts!$A$2:$C$991,3,0)</f>
        <v>pcs</v>
      </c>
    </row>
    <row r="205" spans="2:17">
      <c r="B205" s="185"/>
      <c r="C205" s="3" t="str">
        <f>"["&amp;VLOOKUP(D205,Parts!$A$2:$B$991,2,0)&amp;"]"</f>
        <v>[SP01134]</v>
      </c>
      <c r="D205" s="294" t="s">
        <v>188</v>
      </c>
      <c r="E205" s="248" t="s">
        <v>1697</v>
      </c>
      <c r="F205"/>
      <c r="G205"/>
      <c r="H205"/>
      <c r="L205" s="250" t="s">
        <v>1563</v>
      </c>
      <c r="M205" s="248" t="s">
        <v>1583</v>
      </c>
      <c r="N205" s="192" t="s">
        <v>1896</v>
      </c>
      <c r="O205" s="188" t="s">
        <v>1897</v>
      </c>
      <c r="P205" s="63" t="str">
        <f t="shared" si="3"/>
        <v>(line.T.name=='42(F42)') and (line.mat_inside_skin_choices.code=='AW') and (line.mat_outside_skin_choices.code=='SS') and ((line.L+line.L+line.W) &lt; 3001 and 0.5 or (line.L+line.L+line.W) &lt; 6001 and 1.0) or 0.0</v>
      </c>
      <c r="Q205" s="17" t="str">
        <f>VLOOKUP(D205,Parts!$A$2:$C$991,3,0)</f>
        <v>pcs</v>
      </c>
    </row>
    <row r="206" spans="2:17">
      <c r="B206" s="185"/>
      <c r="C206" s="3" t="str">
        <f>"["&amp;VLOOKUP(D206,Parts!$A$2:$B$991,2,0)&amp;"]"</f>
        <v>[SP01300]</v>
      </c>
      <c r="D206" s="294" t="s">
        <v>376</v>
      </c>
      <c r="E206" s="248" t="s">
        <v>1698</v>
      </c>
      <c r="F206"/>
      <c r="G206"/>
      <c r="H206"/>
      <c r="L206" s="250" t="s">
        <v>1563</v>
      </c>
      <c r="M206" s="248" t="s">
        <v>1583</v>
      </c>
      <c r="N206" s="192" t="s">
        <v>1896</v>
      </c>
      <c r="O206" s="188" t="s">
        <v>1897</v>
      </c>
      <c r="P206" s="63" t="str">
        <f t="shared" si="3"/>
        <v>(line.T.name=='50(F50)') and (line.mat_inside_skin_choices.code=='AW') and (line.mat_outside_skin_choices.code=='SS') and ((line.L+line.L+line.W) &lt; 3001 and 0.5 or (line.L+line.L+line.W) &lt; 6001 and 1.0) or 0.0</v>
      </c>
      <c r="Q206" s="17" t="str">
        <f>VLOOKUP(D206,Parts!$A$2:$C$991,3,0)</f>
        <v>pcs</v>
      </c>
    </row>
    <row r="207" spans="2:17">
      <c r="B207" s="185"/>
      <c r="C207" s="3" t="str">
        <f>"["&amp;VLOOKUP(D207,Parts!$A$2:$B$991,2,0)&amp;"]"</f>
        <v>[SP01134]</v>
      </c>
      <c r="D207" s="294" t="s">
        <v>188</v>
      </c>
      <c r="E207" s="248" t="s">
        <v>1699</v>
      </c>
      <c r="F207"/>
      <c r="G207"/>
      <c r="H207"/>
      <c r="L207" s="250" t="s">
        <v>1563</v>
      </c>
      <c r="M207" s="248" t="s">
        <v>1583</v>
      </c>
      <c r="N207" s="192" t="s">
        <v>1896</v>
      </c>
      <c r="O207" s="188" t="s">
        <v>1897</v>
      </c>
      <c r="P207" s="63" t="str">
        <f t="shared" si="3"/>
        <v>(line.T.name=='42(F100)') and (line.mat_inside_skin_choices.code=='AW') and (line.mat_outside_skin_choices.code=='SS') and ((line.L+line.L+line.W) &lt; 3001 and 0.5 or (line.L+line.L+line.W) &lt; 6001 and 1.0) or 0.0</v>
      </c>
      <c r="Q207" s="17" t="str">
        <f>VLOOKUP(D207,Parts!$A$2:$C$991,3,0)</f>
        <v>pcs</v>
      </c>
    </row>
    <row r="208" spans="2:17">
      <c r="B208" s="185"/>
      <c r="C208" s="3" t="str">
        <f>"["&amp;VLOOKUP(D208,Parts!$A$2:$B$991,2,0)&amp;"]"</f>
        <v>[SP01300]</v>
      </c>
      <c r="D208" s="294" t="s">
        <v>376</v>
      </c>
      <c r="E208" s="248" t="s">
        <v>1700</v>
      </c>
      <c r="F208"/>
      <c r="G208"/>
      <c r="H208"/>
      <c r="L208" s="250" t="s">
        <v>1563</v>
      </c>
      <c r="M208" s="248" t="s">
        <v>1583</v>
      </c>
      <c r="N208" s="192" t="s">
        <v>1896</v>
      </c>
      <c r="O208" s="188" t="s">
        <v>1897</v>
      </c>
      <c r="P208" s="63" t="str">
        <f t="shared" si="3"/>
        <v>(line.T.name=='50(F100)') and (line.mat_inside_skin_choices.code=='AW') and (line.mat_outside_skin_choices.code=='SS') and ((line.L+line.L+line.W) &lt; 3001 and 0.5 or (line.L+line.L+line.W) &lt; 6001 and 1.0) or 0.0</v>
      </c>
      <c r="Q208" s="17" t="str">
        <f>VLOOKUP(D208,Parts!$A$2:$C$991,3,0)</f>
        <v>pcs</v>
      </c>
    </row>
    <row r="209" spans="1:17">
      <c r="B209" s="185"/>
      <c r="C209" s="3" t="str">
        <f>"["&amp;VLOOKUP(D209,Parts!$A$2:$B$991,2,0)&amp;"]"</f>
        <v>[SP01134]</v>
      </c>
      <c r="D209" s="178" t="s">
        <v>188</v>
      </c>
      <c r="E209" s="276" t="s">
        <v>1697</v>
      </c>
      <c r="F209"/>
      <c r="G209"/>
      <c r="H209"/>
      <c r="L209" s="278" t="s">
        <v>1583</v>
      </c>
      <c r="M209" s="276" t="s">
        <v>1563</v>
      </c>
      <c r="N209" s="192" t="s">
        <v>1896</v>
      </c>
      <c r="O209" s="188" t="s">
        <v>1897</v>
      </c>
      <c r="P209" s="63" t="str">
        <f t="shared" si="3"/>
        <v>(line.T.name=='42(F42)') and (line.mat_inside_skin_choices.code=='SS') and (line.mat_outside_skin_choices.code=='AW') and ((line.L+line.L+line.W) &lt; 3001 and 0.5 or (line.L+line.L+line.W) &lt; 6001 and 1.0) or 0.0</v>
      </c>
      <c r="Q209" s="17" t="str">
        <f>VLOOKUP(D209,Parts!$A$2:$C$991,3,0)</f>
        <v>pcs</v>
      </c>
    </row>
    <row r="210" spans="1:17">
      <c r="B210" s="185"/>
      <c r="C210" s="3" t="str">
        <f>"["&amp;VLOOKUP(D210,Parts!$A$2:$B$991,2,0)&amp;"]"</f>
        <v>[SP01300]</v>
      </c>
      <c r="D210" s="178" t="s">
        <v>376</v>
      </c>
      <c r="E210" s="276" t="s">
        <v>1698</v>
      </c>
      <c r="F210"/>
      <c r="G210"/>
      <c r="H210"/>
      <c r="L210" s="278" t="s">
        <v>1583</v>
      </c>
      <c r="M210" s="276" t="s">
        <v>1563</v>
      </c>
      <c r="N210" s="192" t="s">
        <v>1896</v>
      </c>
      <c r="O210" s="188" t="s">
        <v>1897</v>
      </c>
      <c r="P210" s="63" t="str">
        <f t="shared" si="3"/>
        <v>(line.T.name=='50(F50)') and (line.mat_inside_skin_choices.code=='SS') and (line.mat_outside_skin_choices.code=='AW') and ((line.L+line.L+line.W) &lt; 3001 and 0.5 or (line.L+line.L+line.W) &lt; 6001 and 1.0) or 0.0</v>
      </c>
      <c r="Q210" s="17" t="str">
        <f>VLOOKUP(D210,Parts!$A$2:$C$991,3,0)</f>
        <v>pcs</v>
      </c>
    </row>
    <row r="211" spans="1:17">
      <c r="B211" s="185"/>
      <c r="C211" s="3" t="str">
        <f>"["&amp;VLOOKUP(D211,Parts!$A$2:$B$991,2,0)&amp;"]"</f>
        <v>[SP01134]</v>
      </c>
      <c r="D211" s="178" t="s">
        <v>188</v>
      </c>
      <c r="E211" s="276" t="s">
        <v>1699</v>
      </c>
      <c r="F211"/>
      <c r="G211"/>
      <c r="H211"/>
      <c r="L211" s="278" t="s">
        <v>1583</v>
      </c>
      <c r="M211" s="276" t="s">
        <v>1563</v>
      </c>
      <c r="N211" s="192" t="s">
        <v>1896</v>
      </c>
      <c r="O211" s="188" t="s">
        <v>1897</v>
      </c>
      <c r="P211" s="63" t="str">
        <f t="shared" si="3"/>
        <v>(line.T.name=='42(F100)') and (line.mat_inside_skin_choices.code=='SS') and (line.mat_outside_skin_choices.code=='AW') and ((line.L+line.L+line.W) &lt; 3001 and 0.5 or (line.L+line.L+line.W) &lt; 6001 and 1.0) or 0.0</v>
      </c>
      <c r="Q211" s="17" t="str">
        <f>VLOOKUP(D211,Parts!$A$2:$C$991,3,0)</f>
        <v>pcs</v>
      </c>
    </row>
    <row r="212" spans="1:17">
      <c r="B212" s="185"/>
      <c r="C212" s="3" t="str">
        <f>"["&amp;VLOOKUP(D212,Parts!$A$2:$B$991,2,0)&amp;"]"</f>
        <v>[SP01300]</v>
      </c>
      <c r="D212" s="178" t="s">
        <v>376</v>
      </c>
      <c r="E212" s="276" t="s">
        <v>1700</v>
      </c>
      <c r="F212"/>
      <c r="G212"/>
      <c r="H212"/>
      <c r="L212" s="278" t="s">
        <v>1583</v>
      </c>
      <c r="M212" s="276" t="s">
        <v>1563</v>
      </c>
      <c r="N212" s="192" t="s">
        <v>1896</v>
      </c>
      <c r="O212" s="188" t="s">
        <v>1897</v>
      </c>
      <c r="P212" s="63" t="str">
        <f t="shared" si="3"/>
        <v>(line.T.name=='50(F100)') and (line.mat_inside_skin_choices.code=='SS') and (line.mat_outside_skin_choices.code=='AW') and ((line.L+line.L+line.W) &lt; 3001 and 0.5 or (line.L+line.L+line.W) &lt; 6001 and 1.0) or 0.0</v>
      </c>
      <c r="Q212" s="17" t="str">
        <f>VLOOKUP(D212,Parts!$A$2:$C$991,3,0)</f>
        <v>pcs</v>
      </c>
    </row>
    <row r="213" spans="1:17">
      <c r="B213" s="185"/>
      <c r="C213" s="3" t="str">
        <f>"["&amp;VLOOKUP(D213,Parts!$A$2:$B$991,2,0)&amp;"]"</f>
        <v>[SP01134]</v>
      </c>
      <c r="D213" s="165" t="s">
        <v>188</v>
      </c>
      <c r="E213" s="194" t="s">
        <v>1697</v>
      </c>
      <c r="F213"/>
      <c r="G213"/>
      <c r="H213"/>
      <c r="L213" s="194" t="s">
        <v>1572</v>
      </c>
      <c r="M213" s="194" t="s">
        <v>1583</v>
      </c>
      <c r="N213" s="192" t="s">
        <v>1896</v>
      </c>
      <c r="O213" s="188" t="s">
        <v>1897</v>
      </c>
      <c r="P213" s="63" t="str">
        <f t="shared" si="3"/>
        <v>(line.T.name=='42(F42)') and (line.mat_inside_skin_choices.code=='GI') and (line.mat_outside_skin_choices.code=='SS') and ((line.L+line.L+line.W) &lt; 3001 and 0.5 or (line.L+line.L+line.W) &lt; 6001 and 1.0) or 0.0</v>
      </c>
      <c r="Q213" s="17" t="str">
        <f>VLOOKUP(D213,Parts!$A$2:$C$991,3,0)</f>
        <v>pcs</v>
      </c>
    </row>
    <row r="214" spans="1:17">
      <c r="B214" s="185"/>
      <c r="C214" s="3" t="str">
        <f>"["&amp;VLOOKUP(D214,Parts!$A$2:$B$991,2,0)&amp;"]"</f>
        <v>[SP01300]</v>
      </c>
      <c r="D214" s="165" t="s">
        <v>376</v>
      </c>
      <c r="E214" s="194" t="s">
        <v>1698</v>
      </c>
      <c r="F214"/>
      <c r="G214"/>
      <c r="H214"/>
      <c r="L214" s="194" t="s">
        <v>1572</v>
      </c>
      <c r="M214" s="194" t="s">
        <v>1583</v>
      </c>
      <c r="N214" s="192" t="s">
        <v>1896</v>
      </c>
      <c r="O214" s="188" t="s">
        <v>1897</v>
      </c>
      <c r="P214" s="63" t="str">
        <f t="shared" si="3"/>
        <v>(line.T.name=='50(F50)') and (line.mat_inside_skin_choices.code=='GI') and (line.mat_outside_skin_choices.code=='SS') and ((line.L+line.L+line.W) &lt; 3001 and 0.5 or (line.L+line.L+line.W) &lt; 6001 and 1.0) or 0.0</v>
      </c>
      <c r="Q214" s="17" t="str">
        <f>VLOOKUP(D214,Parts!$A$2:$C$991,3,0)</f>
        <v>pcs</v>
      </c>
    </row>
    <row r="215" spans="1:17">
      <c r="B215" s="185"/>
      <c r="C215" s="3" t="str">
        <f>"["&amp;VLOOKUP(D215,Parts!$A$2:$B$991,2,0)&amp;"]"</f>
        <v>[SP01134]</v>
      </c>
      <c r="D215" s="165" t="s">
        <v>188</v>
      </c>
      <c r="E215" s="194" t="s">
        <v>1699</v>
      </c>
      <c r="F215"/>
      <c r="G215"/>
      <c r="H215"/>
      <c r="L215" s="194" t="s">
        <v>1572</v>
      </c>
      <c r="M215" s="194" t="s">
        <v>1583</v>
      </c>
      <c r="N215" s="192" t="s">
        <v>1896</v>
      </c>
      <c r="O215" s="188" t="s">
        <v>1897</v>
      </c>
      <c r="P215" s="63" t="str">
        <f t="shared" si="3"/>
        <v>(line.T.name=='42(F100)') and (line.mat_inside_skin_choices.code=='GI') and (line.mat_outside_skin_choices.code=='SS') and ((line.L+line.L+line.W) &lt; 3001 and 0.5 or (line.L+line.L+line.W) &lt; 6001 and 1.0) or 0.0</v>
      </c>
      <c r="Q215" s="17" t="str">
        <f>VLOOKUP(D215,Parts!$A$2:$C$991,3,0)</f>
        <v>pcs</v>
      </c>
    </row>
    <row r="216" spans="1:17">
      <c r="B216" s="185"/>
      <c r="C216" s="3" t="str">
        <f>"["&amp;VLOOKUP(D216,Parts!$A$2:$B$991,2,0)&amp;"]"</f>
        <v>[SP01300]</v>
      </c>
      <c r="D216" s="165" t="s">
        <v>376</v>
      </c>
      <c r="E216" s="194" t="s">
        <v>1700</v>
      </c>
      <c r="F216"/>
      <c r="G216"/>
      <c r="H216"/>
      <c r="L216" s="194" t="s">
        <v>1572</v>
      </c>
      <c r="M216" s="194" t="s">
        <v>1583</v>
      </c>
      <c r="N216" s="192" t="s">
        <v>1896</v>
      </c>
      <c r="O216" s="188" t="s">
        <v>1897</v>
      </c>
      <c r="P216" s="63" t="str">
        <f t="shared" si="3"/>
        <v>(line.T.name=='50(F100)') and (line.mat_inside_skin_choices.code=='GI') and (line.mat_outside_skin_choices.code=='SS') and ((line.L+line.L+line.W) &lt; 3001 and 0.5 or (line.L+line.L+line.W) &lt; 6001 and 1.0) or 0.0</v>
      </c>
      <c r="Q216" s="17" t="str">
        <f>VLOOKUP(D216,Parts!$A$2:$C$991,3,0)</f>
        <v>pcs</v>
      </c>
    </row>
    <row r="217" spans="1:17">
      <c r="B217" s="185"/>
      <c r="C217" s="3" t="str">
        <f>"["&amp;VLOOKUP(D217,Parts!$A$2:$B$991,2,0)&amp;"]"</f>
        <v>[SP01134]</v>
      </c>
      <c r="D217" s="297" t="s">
        <v>188</v>
      </c>
      <c r="E217" s="287" t="s">
        <v>1697</v>
      </c>
      <c r="F217"/>
      <c r="G217"/>
      <c r="H217"/>
      <c r="L217" s="287" t="s">
        <v>1583</v>
      </c>
      <c r="M217" s="287" t="s">
        <v>1572</v>
      </c>
      <c r="N217" s="192" t="s">
        <v>1896</v>
      </c>
      <c r="O217" s="188" t="s">
        <v>1897</v>
      </c>
      <c r="P217" s="63" t="str">
        <f t="shared" si="3"/>
        <v>(line.T.name=='42(F42)') and (line.mat_inside_skin_choices.code=='SS') and (line.mat_outside_skin_choices.code=='GI') and ((line.L+line.L+line.W) &lt; 3001 and 0.5 or (line.L+line.L+line.W) &lt; 6001 and 1.0) or 0.0</v>
      </c>
      <c r="Q217" s="17" t="str">
        <f>VLOOKUP(D217,Parts!$A$2:$C$991,3,0)</f>
        <v>pcs</v>
      </c>
    </row>
    <row r="218" spans="1:17">
      <c r="B218" s="185"/>
      <c r="C218" s="3" t="str">
        <f>"["&amp;VLOOKUP(D218,Parts!$A$2:$B$991,2,0)&amp;"]"</f>
        <v>[SP01300]</v>
      </c>
      <c r="D218" s="297" t="s">
        <v>376</v>
      </c>
      <c r="E218" s="287" t="s">
        <v>1698</v>
      </c>
      <c r="F218"/>
      <c r="G218"/>
      <c r="H218"/>
      <c r="L218" s="287" t="s">
        <v>1583</v>
      </c>
      <c r="M218" s="287" t="s">
        <v>1572</v>
      </c>
      <c r="N218" s="192" t="s">
        <v>1896</v>
      </c>
      <c r="O218" s="188" t="s">
        <v>1897</v>
      </c>
      <c r="P218" s="63" t="str">
        <f t="shared" si="3"/>
        <v>(line.T.name=='50(F50)') and (line.mat_inside_skin_choices.code=='SS') and (line.mat_outside_skin_choices.code=='GI') and ((line.L+line.L+line.W) &lt; 3001 and 0.5 or (line.L+line.L+line.W) &lt; 6001 and 1.0) or 0.0</v>
      </c>
      <c r="Q218" s="17" t="str">
        <f>VLOOKUP(D218,Parts!$A$2:$C$991,3,0)</f>
        <v>pcs</v>
      </c>
    </row>
    <row r="219" spans="1:17">
      <c r="B219" s="185"/>
      <c r="C219" s="3" t="str">
        <f>"["&amp;VLOOKUP(D219,Parts!$A$2:$B$991,2,0)&amp;"]"</f>
        <v>[SP01134]</v>
      </c>
      <c r="D219" s="297" t="s">
        <v>188</v>
      </c>
      <c r="E219" s="287" t="s">
        <v>1699</v>
      </c>
      <c r="F219"/>
      <c r="G219"/>
      <c r="H219"/>
      <c r="L219" s="287" t="s">
        <v>1583</v>
      </c>
      <c r="M219" s="287" t="s">
        <v>1572</v>
      </c>
      <c r="N219" s="192" t="s">
        <v>1896</v>
      </c>
      <c r="O219" s="188" t="s">
        <v>1897</v>
      </c>
      <c r="P219" s="63" t="str">
        <f t="shared" si="3"/>
        <v>(line.T.name=='42(F100)') and (line.mat_inside_skin_choices.code=='SS') and (line.mat_outside_skin_choices.code=='GI') and ((line.L+line.L+line.W) &lt; 3001 and 0.5 or (line.L+line.L+line.W) &lt; 6001 and 1.0) or 0.0</v>
      </c>
      <c r="Q219" s="17" t="str">
        <f>VLOOKUP(D219,Parts!$A$2:$C$991,3,0)</f>
        <v>pcs</v>
      </c>
    </row>
    <row r="220" spans="1:17">
      <c r="B220" s="185"/>
      <c r="C220" s="3" t="str">
        <f>"["&amp;VLOOKUP(D220,Parts!$A$2:$B$991,2,0)&amp;"]"</f>
        <v>[SP01300]</v>
      </c>
      <c r="D220" s="297" t="s">
        <v>376</v>
      </c>
      <c r="E220" s="287" t="s">
        <v>1700</v>
      </c>
      <c r="F220"/>
      <c r="G220"/>
      <c r="H220"/>
      <c r="L220" s="287" t="s">
        <v>1583</v>
      </c>
      <c r="M220" s="287" t="s">
        <v>1572</v>
      </c>
      <c r="N220" s="192" t="s">
        <v>1896</v>
      </c>
      <c r="O220" s="188" t="s">
        <v>1897</v>
      </c>
      <c r="P220" s="63" t="str">
        <f t="shared" si="3"/>
        <v>(line.T.name=='50(F100)') and (line.mat_inside_skin_choices.code=='SS') and (line.mat_outside_skin_choices.code=='GI') and ((line.L+line.L+line.W) &lt; 3001 and 0.5 or (line.L+line.L+line.W) &lt; 6001 and 1.0) or 0.0</v>
      </c>
      <c r="Q220" s="17" t="str">
        <f>VLOOKUP(D220,Parts!$A$2:$C$991,3,0)</f>
        <v>pcs</v>
      </c>
    </row>
    <row r="221" spans="1:17">
      <c r="C221" s="3" t="str">
        <f>"["&amp;VLOOKUP(D221,Parts!$A$2:$B$991,2,0)&amp;"]"</f>
        <v>[SP02114]</v>
      </c>
      <c r="D221" s="27" t="s">
        <v>759</v>
      </c>
      <c r="E221"/>
      <c r="F221"/>
      <c r="G221"/>
      <c r="H221"/>
      <c r="L221"/>
      <c r="M221"/>
      <c r="N221" s="27" t="s">
        <v>1702</v>
      </c>
      <c r="O221" s="27" t="s">
        <v>1703</v>
      </c>
      <c r="P221" t="str">
        <f>O221</f>
        <v>(line.W &lt;= 930) and 1.0 or 0.0</v>
      </c>
      <c r="Q221" s="17" t="str">
        <f>VLOOKUP(D221,Parts!$A$2:$C$991,3,0)</f>
        <v>pcs</v>
      </c>
    </row>
    <row r="222" spans="1:17">
      <c r="C222" s="3" t="str">
        <f>"["&amp;VLOOKUP(D222,Parts!$A$2:$B$991,2,0)&amp;"]"</f>
        <v>[SP02122]</v>
      </c>
      <c r="D222" s="27" t="s">
        <v>771</v>
      </c>
      <c r="E222"/>
      <c r="F222"/>
      <c r="G222"/>
      <c r="H222"/>
      <c r="L222"/>
      <c r="M222"/>
      <c r="N222" s="27" t="s">
        <v>1704</v>
      </c>
      <c r="O222" s="27" t="s">
        <v>1705</v>
      </c>
      <c r="P222" t="str">
        <f>O222</f>
        <v>(line.W &gt; 930 and line.W &lt;= 1085) and 1.0 or 0.0</v>
      </c>
      <c r="Q222" s="17" t="str">
        <f>VLOOKUP(D222,Parts!$A$2:$C$991,3,0)</f>
        <v>pcs</v>
      </c>
    </row>
    <row r="223" spans="1:17">
      <c r="C223" s="3" t="str">
        <f>"["&amp;VLOOKUP(D223,Parts!$A$2:$B$991,2,0)&amp;"]"</f>
        <v>[SP02116]</v>
      </c>
      <c r="D223" s="27" t="s">
        <v>761</v>
      </c>
      <c r="E223"/>
      <c r="F223"/>
      <c r="G223"/>
      <c r="H223"/>
      <c r="L223"/>
      <c r="M223"/>
      <c r="N223" s="27" t="s">
        <v>1706</v>
      </c>
      <c r="O223" s="27" t="s">
        <v>1707</v>
      </c>
      <c r="P223" t="str">
        <f>O223</f>
        <v>(line.W &gt; 1085 and line.W &lt;= 1230) and 1.0 or 0.0</v>
      </c>
      <c r="Q223" s="17" t="str">
        <f>VLOOKUP(D223,Parts!$A$2:$C$991,3,0)</f>
        <v>pcs</v>
      </c>
    </row>
    <row r="224" spans="1:17">
      <c r="A224" s="191"/>
      <c r="C224" s="3" t="str">
        <f>"["&amp;VLOOKUP(D224,Parts!$A$2:$B$991,2,0)&amp;"]"</f>
        <v>[SP02071]</v>
      </c>
      <c r="D224" s="128" t="s">
        <v>688</v>
      </c>
      <c r="E224"/>
      <c r="F224"/>
      <c r="G224"/>
      <c r="H224"/>
      <c r="I224" s="60" t="s">
        <v>1617</v>
      </c>
      <c r="L224"/>
      <c r="M224"/>
      <c r="N224" s="61">
        <v>0</v>
      </c>
      <c r="O224" s="61">
        <v>0</v>
      </c>
      <c r="P224" t="str">
        <f>"(line.mat_window_choices.code == "&amp;I224&amp;") and "&amp;O224&amp;" or 0.0"</f>
        <v>(line.mat_window_choices.code == 'None') and 0 or 0.0</v>
      </c>
      <c r="Q224" s="17" t="str">
        <f>VLOOKUP(D224,Parts!$A$2:$C$991,3,0)</f>
        <v>pcs</v>
      </c>
    </row>
    <row r="225" spans="1:18">
      <c r="C225" s="3" t="str">
        <f>"["&amp;VLOOKUP(D225,Parts!$A$2:$B$991,2,0)&amp;"]"</f>
        <v>[SP02071]</v>
      </c>
      <c r="D225" s="128" t="s">
        <v>688</v>
      </c>
      <c r="E225"/>
      <c r="F225"/>
      <c r="G225"/>
      <c r="H225"/>
      <c r="I225" s="60" t="s">
        <v>1708</v>
      </c>
      <c r="L225"/>
      <c r="M225"/>
      <c r="N225" s="61">
        <v>1</v>
      </c>
      <c r="O225" s="61">
        <v>1</v>
      </c>
      <c r="P225" t="str">
        <f>"(line.mat_window_choices.code == "&amp;I225&amp;") and "&amp;O225&amp;" or 0.0"</f>
        <v>(line.mat_window_choices.code == 'Single') and 1 or 0.0</v>
      </c>
      <c r="Q225" s="17" t="str">
        <f>VLOOKUP(D225,Parts!$A$2:$C$991,3,0)</f>
        <v>pcs</v>
      </c>
    </row>
    <row r="226" spans="1:18">
      <c r="C226" s="3" t="str">
        <f>"["&amp;VLOOKUP(D226,Parts!$A$2:$B$991,2,0)&amp;"]"</f>
        <v>[SP02071]</v>
      </c>
      <c r="D226" s="128" t="s">
        <v>688</v>
      </c>
      <c r="E226"/>
      <c r="F226"/>
      <c r="G226"/>
      <c r="H226"/>
      <c r="I226" s="60" t="s">
        <v>1709</v>
      </c>
      <c r="L226"/>
      <c r="M226"/>
      <c r="N226" s="61">
        <v>2</v>
      </c>
      <c r="O226" s="61">
        <v>2</v>
      </c>
      <c r="P226" t="str">
        <f>"(line.mat_window_choices.code == "&amp;I226&amp;") and "&amp;O226&amp;" or 0.0"</f>
        <v>(line.mat_window_choices.code == 'Double') and 2 or 0.0</v>
      </c>
      <c r="Q226" s="17" t="str">
        <f>VLOOKUP(D226,Parts!$A$2:$C$991,3,0)</f>
        <v>pcs</v>
      </c>
    </row>
    <row r="227" spans="1:18">
      <c r="C227" s="3" t="str">
        <f>"["&amp;VLOOKUP(D227,Parts!$A$2:$B$991,2,0)&amp;"]"</f>
        <v>[SP03032]</v>
      </c>
      <c r="D227" s="3" t="s">
        <v>997</v>
      </c>
      <c r="E227"/>
      <c r="F227"/>
      <c r="G227"/>
      <c r="H227"/>
      <c r="L227"/>
      <c r="M227"/>
      <c r="N227" s="21">
        <v>1</v>
      </c>
      <c r="O227" s="21">
        <v>1</v>
      </c>
      <c r="P227" s="53" t="str">
        <f t="shared" ref="P227:P238" si="4">"("&amp;O227&amp;") or 0.0"</f>
        <v>(1) or 0.0</v>
      </c>
      <c r="Q227" s="17" t="str">
        <f>VLOOKUP(D227,Parts!$A$2:$C$991,3,0)</f>
        <v>pcs</v>
      </c>
    </row>
    <row r="228" spans="1:18">
      <c r="C228" s="3" t="str">
        <f>"["&amp;VLOOKUP(D228,Parts!$A$2:$B$991,2,0)&amp;"]"</f>
        <v>[SP02197]</v>
      </c>
      <c r="D228" s="3" t="s">
        <v>871</v>
      </c>
      <c r="E228"/>
      <c r="F228"/>
      <c r="G228"/>
      <c r="H228"/>
      <c r="L228"/>
      <c r="M228"/>
      <c r="N228" s="21">
        <v>1</v>
      </c>
      <c r="O228" s="21">
        <v>1</v>
      </c>
      <c r="P228" s="53" t="str">
        <f t="shared" si="4"/>
        <v>(1) or 0.0</v>
      </c>
      <c r="Q228" s="17" t="str">
        <f>VLOOKUP(D228,Parts!$A$2:$C$991,3,0)</f>
        <v>set</v>
      </c>
    </row>
    <row r="229" spans="1:18">
      <c r="A229" s="191"/>
      <c r="C229" s="3" t="str">
        <f>"["&amp;VLOOKUP(D229,Parts!$A$2:$B$991,2,0)&amp;"]"</f>
        <v>[SP02195]</v>
      </c>
      <c r="D229" s="3" t="s">
        <v>867</v>
      </c>
      <c r="E229"/>
      <c r="F229"/>
      <c r="G229"/>
      <c r="H229"/>
      <c r="L229"/>
      <c r="M229"/>
      <c r="N229" s="21">
        <v>2</v>
      </c>
      <c r="O229" s="21">
        <v>2</v>
      </c>
      <c r="P229" s="53" t="str">
        <f t="shared" si="4"/>
        <v>(2) or 0.0</v>
      </c>
      <c r="Q229" s="17" t="str">
        <f>VLOOKUP(D229,Parts!$A$2:$C$991,3,0)</f>
        <v>set</v>
      </c>
    </row>
    <row r="230" spans="1:18">
      <c r="C230" s="3" t="str">
        <f>"["&amp;VLOOKUP(D230,Parts!$A$2:$B$991,2,0)&amp;"]"</f>
        <v>[SP02196]</v>
      </c>
      <c r="D230" s="3" t="s">
        <v>869</v>
      </c>
      <c r="E230"/>
      <c r="F230"/>
      <c r="G230"/>
      <c r="H230"/>
      <c r="L230"/>
      <c r="M230"/>
      <c r="N230" s="21">
        <v>2</v>
      </c>
      <c r="O230" s="21">
        <v>2</v>
      </c>
      <c r="P230" s="53" t="str">
        <f t="shared" si="4"/>
        <v>(2) or 0.0</v>
      </c>
      <c r="Q230" s="17" t="str">
        <f>VLOOKUP(D230,Parts!$A$2:$C$991,3,0)</f>
        <v>set</v>
      </c>
    </row>
    <row r="231" spans="1:18">
      <c r="A231" s="191"/>
      <c r="B231" s="185"/>
      <c r="C231" s="3" t="str">
        <f>"["&amp;VLOOKUP(D231,Parts!$A$2:$B$991,2,0)&amp;"]"</f>
        <v>[SP03173-1]</v>
      </c>
      <c r="D231" s="193" t="s">
        <v>1860</v>
      </c>
      <c r="E231" s="194" t="s">
        <v>1697</v>
      </c>
      <c r="F231"/>
      <c r="G231"/>
      <c r="H231"/>
      <c r="L231"/>
      <c r="M231"/>
      <c r="N231" s="21">
        <v>2</v>
      </c>
      <c r="O231" s="21">
        <v>2</v>
      </c>
      <c r="P231" s="63" t="str">
        <f>"(line.T.name=='"&amp;E231&amp;"') and ("&amp;O231&amp;") or 0.0"</f>
        <v>(line.T.name=='42(F42)') and (2) or 0.0</v>
      </c>
      <c r="Q231" s="17" t="str">
        <f>VLOOKUP(D231,Parts!$A$2:$C$991,3,0)</f>
        <v>pcs</v>
      </c>
    </row>
    <row r="232" spans="1:18">
      <c r="B232" s="185"/>
      <c r="C232" s="3" t="str">
        <f>"["&amp;VLOOKUP(D232,Parts!$A$2:$B$991,2,0)&amp;"]"</f>
        <v>[SP03173-1]</v>
      </c>
      <c r="D232" s="193" t="s">
        <v>1860</v>
      </c>
      <c r="E232" s="194" t="s">
        <v>1698</v>
      </c>
      <c r="F232"/>
      <c r="G232"/>
      <c r="H232"/>
      <c r="L232"/>
      <c r="M232"/>
      <c r="N232" s="21">
        <v>2</v>
      </c>
      <c r="O232" s="21">
        <v>2</v>
      </c>
      <c r="P232" s="63" t="str">
        <f t="shared" ref="P232:P234" si="5">"(line.T.name=='"&amp;E232&amp;"') and ("&amp;O232&amp;") or 0.0"</f>
        <v>(line.T.name=='50(F50)') and (2) or 0.0</v>
      </c>
      <c r="Q232" s="17" t="str">
        <f>VLOOKUP(D232,Parts!$A$2:$C$991,3,0)</f>
        <v>pcs</v>
      </c>
    </row>
    <row r="233" spans="1:18">
      <c r="B233" s="185"/>
      <c r="C233" s="3" t="str">
        <f>"["&amp;VLOOKUP(D233,Parts!$A$2:$B$991,2,0)&amp;"]"</f>
        <v>[SP03173-2]</v>
      </c>
      <c r="D233" s="193" t="s">
        <v>1861</v>
      </c>
      <c r="E233" s="194" t="s">
        <v>1699</v>
      </c>
      <c r="F233"/>
      <c r="G233"/>
      <c r="H233"/>
      <c r="L233"/>
      <c r="M233"/>
      <c r="N233" s="21">
        <v>2</v>
      </c>
      <c r="O233" s="21">
        <v>2</v>
      </c>
      <c r="P233" s="63" t="str">
        <f t="shared" si="5"/>
        <v>(line.T.name=='42(F100)') and (2) or 0.0</v>
      </c>
      <c r="Q233" s="17" t="str">
        <f>VLOOKUP(D233,Parts!$A$2:$C$991,3,0)</f>
        <v>pcs</v>
      </c>
    </row>
    <row r="234" spans="1:18">
      <c r="B234" s="185"/>
      <c r="C234" s="3" t="str">
        <f>"["&amp;VLOOKUP(D234,Parts!$A$2:$B$991,2,0)&amp;"]"</f>
        <v>[SP03173-2]</v>
      </c>
      <c r="D234" s="193" t="s">
        <v>1861</v>
      </c>
      <c r="E234" s="194" t="s">
        <v>1700</v>
      </c>
      <c r="F234"/>
      <c r="G234"/>
      <c r="H234"/>
      <c r="L234"/>
      <c r="M234"/>
      <c r="N234" s="21">
        <v>2</v>
      </c>
      <c r="O234" s="21">
        <v>2</v>
      </c>
      <c r="P234" s="63" t="str">
        <f t="shared" si="5"/>
        <v>(line.T.name=='50(F100)') and (2) or 0.0</v>
      </c>
      <c r="Q234" s="17" t="str">
        <f>VLOOKUP(D234,Parts!$A$2:$C$991,3,0)</f>
        <v>pcs</v>
      </c>
    </row>
    <row r="235" spans="1:18">
      <c r="A235" s="191"/>
      <c r="C235" s="3" t="str">
        <f>"["&amp;VLOOKUP(D235,Parts!$A$2:$B$991,2,0)&amp;"]"</f>
        <v>[SP03177]</v>
      </c>
      <c r="D235" s="3" t="s">
        <v>1215</v>
      </c>
      <c r="E235"/>
      <c r="F235"/>
      <c r="G235"/>
      <c r="H235"/>
      <c r="L235"/>
      <c r="M235"/>
      <c r="N235" s="21">
        <v>1</v>
      </c>
      <c r="O235" s="21">
        <v>1</v>
      </c>
      <c r="P235" s="53" t="str">
        <f t="shared" si="4"/>
        <v>(1) or 0.0</v>
      </c>
      <c r="Q235" s="17" t="str">
        <f>VLOOKUP(D235,Parts!$A$2:$C$991,3,0)</f>
        <v>pcs</v>
      </c>
    </row>
    <row r="236" spans="1:18">
      <c r="A236" s="191"/>
      <c r="C236" s="3" t="str">
        <f>"["&amp;VLOOKUP(D236,Parts!$A$2:$B$991,2,0)&amp;"]"</f>
        <v>[SP03178]</v>
      </c>
      <c r="D236" s="3" t="s">
        <v>1217</v>
      </c>
      <c r="E236"/>
      <c r="F236"/>
      <c r="G236"/>
      <c r="H236"/>
      <c r="L236"/>
      <c r="M236"/>
      <c r="N236" s="21">
        <v>1</v>
      </c>
      <c r="O236" s="21">
        <v>1</v>
      </c>
      <c r="P236" s="53" t="str">
        <f t="shared" si="4"/>
        <v>(1) or 0.0</v>
      </c>
      <c r="Q236" s="17" t="str">
        <f>VLOOKUP(D236,Parts!$A$2:$C$991,3,0)</f>
        <v>pcs</v>
      </c>
    </row>
    <row r="237" spans="1:18">
      <c r="A237" s="191"/>
      <c r="C237" s="3" t="str">
        <f>"["&amp;VLOOKUP(D237,Parts!$A$2:$B$991,2,0)&amp;"]"</f>
        <v>[SP02147]</v>
      </c>
      <c r="D237" s="3" t="s">
        <v>799</v>
      </c>
      <c r="E237"/>
      <c r="F237"/>
      <c r="G237"/>
      <c r="H237"/>
      <c r="L237"/>
      <c r="M237"/>
      <c r="N237" s="21">
        <v>1</v>
      </c>
      <c r="O237" s="21">
        <v>1</v>
      </c>
      <c r="P237" s="53" t="str">
        <f t="shared" si="4"/>
        <v>(1) or 0.0</v>
      </c>
      <c r="Q237" s="17" t="str">
        <f>VLOOKUP(D237,Parts!$A$2:$C$991,3,0)</f>
        <v>set</v>
      </c>
    </row>
    <row r="238" spans="1:18">
      <c r="C238" s="3" t="str">
        <f>"["&amp;VLOOKUP(D238,Parts!$A$2:$B$991,2,0)&amp;"]"</f>
        <v>[SP02148]</v>
      </c>
      <c r="D238" s="3" t="s">
        <v>801</v>
      </c>
      <c r="E238"/>
      <c r="F238"/>
      <c r="G238"/>
      <c r="H238"/>
      <c r="L238"/>
      <c r="M238"/>
      <c r="N238" s="21">
        <v>1</v>
      </c>
      <c r="O238" s="21">
        <v>1</v>
      </c>
      <c r="P238" s="53" t="str">
        <f t="shared" si="4"/>
        <v>(1) or 0.0</v>
      </c>
      <c r="Q238" s="17" t="str">
        <f>VLOOKUP(D238,Parts!$A$2:$C$991,3,0)</f>
        <v>pcs</v>
      </c>
    </row>
    <row r="239" spans="1:18" s="2" customFormat="1">
      <c r="C239" s="2" t="str">
        <f>"["&amp;VLOOKUP(D239,Parts!$A$2:$B$991,2,0)&amp;"]"</f>
        <v>[SP03007]</v>
      </c>
      <c r="D239" s="298" t="s">
        <v>946</v>
      </c>
      <c r="J239" s="83"/>
      <c r="K239" s="83"/>
      <c r="L239" s="83" t="s">
        <v>1583</v>
      </c>
      <c r="M239" s="83" t="s">
        <v>1583</v>
      </c>
      <c r="N239" s="113" t="s">
        <v>1647</v>
      </c>
      <c r="O239" s="113" t="s">
        <v>1648</v>
      </c>
      <c r="P239" s="129" t="str">
        <f t="shared" ref="P239:P256" si="6">"(line.mat_inside_skin_choices.code=="&amp;L239&amp;") and (line.mat_outside_skin_choices.code=="&amp;M239&amp;") and ("&amp;O239&amp;") or 0.0"</f>
        <v>(line.mat_inside_skin_choices.code=='SS') and (line.mat_outside_skin_choices.code=='SS') and (line.L/1000/200*2) or 0.0</v>
      </c>
      <c r="Q239" s="83" t="str">
        <f>VLOOKUP(D239,Parts!$A$2:$C$991,3,0)</f>
        <v>roll</v>
      </c>
    </row>
    <row r="240" spans="1:18">
      <c r="A240" s="2"/>
      <c r="B240" s="2"/>
      <c r="C240" s="2" t="str">
        <f>"["&amp;VLOOKUP(D240,Parts!$A$2:$B$991,2,0)&amp;"]"</f>
        <v>[SP03006]</v>
      </c>
      <c r="D240" s="299" t="s">
        <v>944</v>
      </c>
      <c r="E240" s="83"/>
      <c r="J240" s="83"/>
      <c r="K240" s="83"/>
      <c r="L240" s="83" t="s">
        <v>1554</v>
      </c>
      <c r="M240" s="83" t="s">
        <v>1554</v>
      </c>
      <c r="N240" s="113" t="s">
        <v>1647</v>
      </c>
      <c r="O240" s="113" t="s">
        <v>1648</v>
      </c>
      <c r="P240" s="129" t="str">
        <f t="shared" si="6"/>
        <v>(line.mat_inside_skin_choices.code=='OW') and (line.mat_outside_skin_choices.code=='OW') and (line.L/1000/200*2) or 0.0</v>
      </c>
      <c r="Q240" s="83" t="str">
        <f>VLOOKUP(D240,Parts!$A$2:$C$991,3,0)</f>
        <v>roll</v>
      </c>
      <c r="R240" s="2"/>
    </row>
    <row r="241" spans="3:17">
      <c r="C241" s="2" t="str">
        <f>"["&amp;VLOOKUP(D241,Parts!$A$2:$B$991,2,0)&amp;"]"</f>
        <v>[SP03006]</v>
      </c>
      <c r="D241" s="299" t="s">
        <v>944</v>
      </c>
      <c r="L241" s="5" t="s">
        <v>1563</v>
      </c>
      <c r="M241" s="5" t="s">
        <v>1563</v>
      </c>
      <c r="N241" s="113" t="s">
        <v>1647</v>
      </c>
      <c r="O241" s="113" t="s">
        <v>1648</v>
      </c>
      <c r="P241" s="129" t="str">
        <f t="shared" si="6"/>
        <v>(line.mat_inside_skin_choices.code=='AW') and (line.mat_outside_skin_choices.code=='AW') and (line.L/1000/200*2) or 0.0</v>
      </c>
      <c r="Q241" s="83" t="str">
        <f>VLOOKUP(D241,Parts!$A$2:$C$991,3,0)</f>
        <v>roll</v>
      </c>
    </row>
    <row r="242" spans="3:17">
      <c r="C242" s="2" t="str">
        <f>"["&amp;VLOOKUP(D242,Parts!$A$2:$B$991,2,0)&amp;"]"</f>
        <v>[SP03007]</v>
      </c>
      <c r="D242" s="299" t="s">
        <v>946</v>
      </c>
      <c r="L242" s="83" t="s">
        <v>1583</v>
      </c>
      <c r="M242" s="83" t="s">
        <v>1554</v>
      </c>
      <c r="N242" s="2" t="s">
        <v>1649</v>
      </c>
      <c r="O242" s="113" t="s">
        <v>1650</v>
      </c>
      <c r="P242" s="129" t="str">
        <f t="shared" si="6"/>
        <v>(line.mat_inside_skin_choices.code=='SS') and (line.mat_outside_skin_choices.code=='OW') and (line.L/1000/200) or 0.0</v>
      </c>
      <c r="Q242" s="83" t="str">
        <f>VLOOKUP(D242,Parts!$A$2:$C$991,3,0)</f>
        <v>roll</v>
      </c>
    </row>
    <row r="243" spans="3:17">
      <c r="C243" s="2" t="str">
        <f>"["&amp;VLOOKUP(D243,Parts!$A$2:$B$991,2,0)&amp;"]"</f>
        <v>[SP03006]</v>
      </c>
      <c r="D243" s="299" t="s">
        <v>944</v>
      </c>
      <c r="L243" s="83" t="s">
        <v>1583</v>
      </c>
      <c r="M243" s="83" t="s">
        <v>1554</v>
      </c>
      <c r="N243" s="2" t="s">
        <v>1649</v>
      </c>
      <c r="O243" s="113" t="s">
        <v>1650</v>
      </c>
      <c r="P243" s="129" t="str">
        <f t="shared" si="6"/>
        <v>(line.mat_inside_skin_choices.code=='SS') and (line.mat_outside_skin_choices.code=='OW') and (line.L/1000/200) or 0.0</v>
      </c>
      <c r="Q243" s="83" t="str">
        <f>VLOOKUP(D243,Parts!$A$2:$C$991,3,0)</f>
        <v>roll</v>
      </c>
    </row>
    <row r="244" spans="3:17">
      <c r="C244" s="2" t="str">
        <f>"["&amp;VLOOKUP(D244,Parts!$A$2:$B$991,2,0)&amp;"]"</f>
        <v>[SP03007]</v>
      </c>
      <c r="D244" s="299" t="s">
        <v>946</v>
      </c>
      <c r="L244" s="83" t="s">
        <v>1583</v>
      </c>
      <c r="M244" s="83" t="s">
        <v>1563</v>
      </c>
      <c r="N244" s="2" t="s">
        <v>1649</v>
      </c>
      <c r="O244" s="113" t="s">
        <v>1650</v>
      </c>
      <c r="P244" s="129" t="str">
        <f t="shared" si="6"/>
        <v>(line.mat_inside_skin_choices.code=='SS') and (line.mat_outside_skin_choices.code=='AW') and (line.L/1000/200) or 0.0</v>
      </c>
      <c r="Q244" s="83" t="str">
        <f>VLOOKUP(D244,Parts!$A$2:$C$991,3,0)</f>
        <v>roll</v>
      </c>
    </row>
    <row r="245" spans="3:17">
      <c r="C245" s="2" t="str">
        <f>"["&amp;VLOOKUP(D245,Parts!$A$2:$B$991,2,0)&amp;"]"</f>
        <v>[SP03006]</v>
      </c>
      <c r="D245" s="299" t="s">
        <v>944</v>
      </c>
      <c r="L245" s="83" t="s">
        <v>1583</v>
      </c>
      <c r="M245" s="83" t="s">
        <v>1563</v>
      </c>
      <c r="N245" s="2" t="s">
        <v>1649</v>
      </c>
      <c r="O245" s="113" t="s">
        <v>1650</v>
      </c>
      <c r="P245" s="129" t="str">
        <f t="shared" si="6"/>
        <v>(line.mat_inside_skin_choices.code=='SS') and (line.mat_outside_skin_choices.code=='AW') and (line.L/1000/200) or 0.0</v>
      </c>
      <c r="Q245" s="83" t="str">
        <f>VLOOKUP(D245,Parts!$A$2:$C$991,3,0)</f>
        <v>roll</v>
      </c>
    </row>
    <row r="246" spans="3:17">
      <c r="C246" s="2" t="str">
        <f>"["&amp;VLOOKUP(D246,Parts!$A$2:$B$991,2,0)&amp;"]"</f>
        <v>[SP03007]</v>
      </c>
      <c r="D246" s="299" t="s">
        <v>946</v>
      </c>
      <c r="L246" s="83" t="s">
        <v>1583</v>
      </c>
      <c r="M246" s="83" t="s">
        <v>1572</v>
      </c>
      <c r="N246" s="2" t="s">
        <v>1649</v>
      </c>
      <c r="O246" s="113" t="s">
        <v>1650</v>
      </c>
      <c r="P246" s="129" t="str">
        <f t="shared" si="6"/>
        <v>(line.mat_inside_skin_choices.code=='SS') and (line.mat_outside_skin_choices.code=='GI') and (line.L/1000/200) or 0.0</v>
      </c>
      <c r="Q246" s="83" t="str">
        <f>VLOOKUP(D246,Parts!$A$2:$C$991,3,0)</f>
        <v>roll</v>
      </c>
    </row>
    <row r="247" spans="3:17">
      <c r="C247" s="2" t="str">
        <f>"["&amp;VLOOKUP(D247,Parts!$A$2:$B$991,2,0)&amp;"]"</f>
        <v>[SP03006]</v>
      </c>
      <c r="D247" s="299" t="s">
        <v>944</v>
      </c>
      <c r="L247" s="83" t="s">
        <v>1554</v>
      </c>
      <c r="M247" s="83" t="s">
        <v>1572</v>
      </c>
      <c r="N247" s="2" t="s">
        <v>1649</v>
      </c>
      <c r="O247" s="113" t="s">
        <v>1650</v>
      </c>
      <c r="P247" s="129" t="str">
        <f t="shared" si="6"/>
        <v>(line.mat_inside_skin_choices.code=='OW') and (line.mat_outside_skin_choices.code=='GI') and (line.L/1000/200) or 0.0</v>
      </c>
      <c r="Q247" s="83" t="str">
        <f>VLOOKUP(D247,Parts!$A$2:$C$991,3,0)</f>
        <v>roll</v>
      </c>
    </row>
    <row r="248" spans="3:17">
      <c r="C248" s="2" t="str">
        <f>"["&amp;VLOOKUP(D248,Parts!$A$2:$B$991,2,0)&amp;"]"</f>
        <v>[SP03006]</v>
      </c>
      <c r="D248" s="299" t="s">
        <v>944</v>
      </c>
      <c r="L248" s="83" t="s">
        <v>1572</v>
      </c>
      <c r="M248" s="83" t="s">
        <v>1554</v>
      </c>
      <c r="N248" s="2" t="s">
        <v>1649</v>
      </c>
      <c r="O248" s="113" t="s">
        <v>1650</v>
      </c>
      <c r="P248" s="129" t="str">
        <f t="shared" si="6"/>
        <v>(line.mat_inside_skin_choices.code=='GI') and (line.mat_outside_skin_choices.code=='OW') and (line.L/1000/200) or 0.0</v>
      </c>
      <c r="Q248" s="83" t="str">
        <f>VLOOKUP(D248,Parts!$A$2:$C$991,3,0)</f>
        <v>roll</v>
      </c>
    </row>
    <row r="249" spans="3:17">
      <c r="C249" s="2" t="str">
        <f>"["&amp;VLOOKUP(D249,Parts!$A$2:$B$991,2,0)&amp;"]"</f>
        <v>[SP03006]</v>
      </c>
      <c r="D249" s="299" t="s">
        <v>944</v>
      </c>
      <c r="L249" s="83" t="s">
        <v>1554</v>
      </c>
      <c r="M249" s="83" t="s">
        <v>1563</v>
      </c>
      <c r="N249" s="2" t="s">
        <v>1647</v>
      </c>
      <c r="O249" s="113" t="s">
        <v>1648</v>
      </c>
      <c r="P249" s="129" t="str">
        <f t="shared" si="6"/>
        <v>(line.mat_inside_skin_choices.code=='OW') and (line.mat_outside_skin_choices.code=='AW') and (line.L/1000/200*2) or 0.0</v>
      </c>
      <c r="Q249" s="83" t="str">
        <f>VLOOKUP(D249,Parts!$A$2:$C$991,3,0)</f>
        <v>roll</v>
      </c>
    </row>
    <row r="250" spans="3:17">
      <c r="C250" s="2" t="str">
        <f>"["&amp;VLOOKUP(D250,Parts!$A$2:$B$991,2,0)&amp;"]"</f>
        <v>[SP03006]</v>
      </c>
      <c r="D250" s="299" t="s">
        <v>944</v>
      </c>
      <c r="L250" s="83" t="s">
        <v>1563</v>
      </c>
      <c r="M250" s="83" t="s">
        <v>1572</v>
      </c>
      <c r="N250" s="2" t="s">
        <v>1649</v>
      </c>
      <c r="O250" s="113" t="s">
        <v>1650</v>
      </c>
      <c r="P250" s="129" t="str">
        <f t="shared" si="6"/>
        <v>(line.mat_inside_skin_choices.code=='AW') and (line.mat_outside_skin_choices.code=='GI') and (line.L/1000/200) or 0.0</v>
      </c>
      <c r="Q250" s="83" t="str">
        <f>VLOOKUP(D250,Parts!$A$2:$C$991,3,0)</f>
        <v>roll</v>
      </c>
    </row>
    <row r="251" spans="3:17">
      <c r="C251" s="2" t="str">
        <f>"["&amp;VLOOKUP(D251,Parts!$A$2:$B$991,2,0)&amp;"]"</f>
        <v>[SP03006]</v>
      </c>
      <c r="D251" s="299" t="s">
        <v>944</v>
      </c>
      <c r="L251" s="83" t="s">
        <v>1572</v>
      </c>
      <c r="M251" s="83" t="s">
        <v>1563</v>
      </c>
      <c r="N251" s="2" t="s">
        <v>1649</v>
      </c>
      <c r="O251" s="113" t="s">
        <v>1650</v>
      </c>
      <c r="P251" s="129" t="str">
        <f t="shared" si="6"/>
        <v>(line.mat_inside_skin_choices.code=='GI') and (line.mat_outside_skin_choices.code=='AW') and (line.L/1000/200) or 0.0</v>
      </c>
      <c r="Q251" s="83" t="str">
        <f>VLOOKUP(D251,Parts!$A$2:$C$991,3,0)</f>
        <v>roll</v>
      </c>
    </row>
    <row r="252" spans="3:17">
      <c r="C252" s="2" t="str">
        <f>"["&amp;VLOOKUP(D252,Parts!$A$2:$B$991,2,0)&amp;"]"</f>
        <v>[SP03007]</v>
      </c>
      <c r="D252" s="299" t="s">
        <v>946</v>
      </c>
      <c r="L252" s="83" t="s">
        <v>1554</v>
      </c>
      <c r="M252" s="83" t="s">
        <v>1583</v>
      </c>
      <c r="N252" s="2" t="s">
        <v>1649</v>
      </c>
      <c r="O252" s="113" t="s">
        <v>1650</v>
      </c>
      <c r="P252" s="129" t="str">
        <f t="shared" si="6"/>
        <v>(line.mat_inside_skin_choices.code=='OW') and (line.mat_outside_skin_choices.code=='SS') and (line.L/1000/200) or 0.0</v>
      </c>
      <c r="Q252" s="83" t="str">
        <f>VLOOKUP(D252,Parts!$A$2:$C$991,3,0)</f>
        <v>roll</v>
      </c>
    </row>
    <row r="253" spans="3:17">
      <c r="C253" s="2" t="str">
        <f>"["&amp;VLOOKUP(D253,Parts!$A$2:$B$991,2,0)&amp;"]"</f>
        <v>[SP03006]</v>
      </c>
      <c r="D253" s="299" t="s">
        <v>944</v>
      </c>
      <c r="L253" s="83" t="s">
        <v>1554</v>
      </c>
      <c r="M253" s="83" t="s">
        <v>1583</v>
      </c>
      <c r="N253" s="2" t="s">
        <v>1649</v>
      </c>
      <c r="O253" s="113" t="s">
        <v>1650</v>
      </c>
      <c r="P253" s="129" t="str">
        <f t="shared" si="6"/>
        <v>(line.mat_inside_skin_choices.code=='OW') and (line.mat_outside_skin_choices.code=='SS') and (line.L/1000/200) or 0.0</v>
      </c>
      <c r="Q253" s="83" t="str">
        <f>VLOOKUP(D253,Parts!$A$2:$C$991,3,0)</f>
        <v>roll</v>
      </c>
    </row>
    <row r="254" spans="3:17">
      <c r="C254" s="2" t="str">
        <f>"["&amp;VLOOKUP(D254,Parts!$A$2:$B$991,2,0)&amp;"]"</f>
        <v>[SP03007]</v>
      </c>
      <c r="D254" s="299" t="s">
        <v>946</v>
      </c>
      <c r="L254" s="83" t="s">
        <v>1563</v>
      </c>
      <c r="M254" s="83" t="s">
        <v>1583</v>
      </c>
      <c r="N254" s="2" t="s">
        <v>1649</v>
      </c>
      <c r="O254" s="113" t="s">
        <v>1650</v>
      </c>
      <c r="P254" s="129" t="str">
        <f t="shared" si="6"/>
        <v>(line.mat_inside_skin_choices.code=='AW') and (line.mat_outside_skin_choices.code=='SS') and (line.L/1000/200) or 0.0</v>
      </c>
      <c r="Q254" s="83" t="str">
        <f>VLOOKUP(D254,Parts!$A$2:$C$991,3,0)</f>
        <v>roll</v>
      </c>
    </row>
    <row r="255" spans="3:17">
      <c r="C255" s="2" t="str">
        <f>"["&amp;VLOOKUP(D255,Parts!$A$2:$B$991,2,0)&amp;"]"</f>
        <v>[SP03006]</v>
      </c>
      <c r="D255" s="299" t="s">
        <v>944</v>
      </c>
      <c r="L255" s="83" t="s">
        <v>1563</v>
      </c>
      <c r="M255" s="83" t="s">
        <v>1583</v>
      </c>
      <c r="N255" s="2" t="s">
        <v>1649</v>
      </c>
      <c r="O255" s="113" t="s">
        <v>1650</v>
      </c>
      <c r="P255" s="129" t="str">
        <f t="shared" si="6"/>
        <v>(line.mat_inside_skin_choices.code=='AW') and (line.mat_outside_skin_choices.code=='SS') and (line.L/1000/200) or 0.0</v>
      </c>
      <c r="Q255" s="83" t="str">
        <f>VLOOKUP(D255,Parts!$A$2:$C$991,3,0)</f>
        <v>roll</v>
      </c>
    </row>
    <row r="256" spans="3:17">
      <c r="C256" s="2" t="str">
        <f>"["&amp;VLOOKUP(D256,Parts!$A$2:$B$991,2,0)&amp;"]"</f>
        <v>[SP03007]</v>
      </c>
      <c r="D256" s="299" t="s">
        <v>946</v>
      </c>
      <c r="L256" s="83" t="s">
        <v>1572</v>
      </c>
      <c r="M256" s="83" t="s">
        <v>1583</v>
      </c>
      <c r="N256" s="2" t="s">
        <v>1649</v>
      </c>
      <c r="O256" s="113" t="s">
        <v>1650</v>
      </c>
      <c r="P256" s="129" t="str">
        <f t="shared" si="6"/>
        <v>(line.mat_inside_skin_choices.code=='GI') and (line.mat_outside_skin_choices.code=='SS') and (line.L/1000/200) or 0.0</v>
      </c>
      <c r="Q256" s="83" t="str">
        <f>VLOOKUP(D256,Parts!$A$2:$C$991,3,0)</f>
        <v>roll</v>
      </c>
    </row>
    <row r="257" spans="1:20">
      <c r="A257" s="191"/>
      <c r="B257" s="185"/>
      <c r="C257" s="3" t="str">
        <f>"["&amp;VLOOKUP(D257,Parts!$A$2:$B$991,2,0)&amp;"]"</f>
        <v>[SP04057]</v>
      </c>
      <c r="D257" s="30" t="s">
        <v>1299</v>
      </c>
      <c r="E257" s="28" t="s">
        <v>1697</v>
      </c>
      <c r="I257" s="28" t="s">
        <v>1709</v>
      </c>
      <c r="N257" s="30">
        <v>0.25</v>
      </c>
      <c r="O257" s="30">
        <v>0.25</v>
      </c>
      <c r="P257" t="str">
        <f>"(line.T.name=='"&amp;E257&amp;"') and (line.mat_window_choices.code == "&amp;I257&amp;") and "&amp;O257&amp;" or 0.0"</f>
        <v>(line.T.name=='42(F42)') and (line.mat_window_choices.code == 'Double') and 0.25 or 0.0</v>
      </c>
      <c r="Q257" s="17" t="str">
        <f>VLOOKUP(D257,Parts!$A$2:$C$991,3,0)</f>
        <v>pcs</v>
      </c>
    </row>
    <row r="258" spans="1:20">
      <c r="B258" s="185"/>
      <c r="C258" s="3" t="str">
        <f>"["&amp;VLOOKUP(D258,Parts!$A$2:$B$991,2,0)&amp;"]"</f>
        <v>[SP04057]</v>
      </c>
      <c r="D258" s="30" t="s">
        <v>1299</v>
      </c>
      <c r="E258" s="28" t="s">
        <v>1699</v>
      </c>
      <c r="I258" s="28" t="s">
        <v>1709</v>
      </c>
      <c r="N258" s="30">
        <v>0.25</v>
      </c>
      <c r="O258" s="30">
        <v>0.25</v>
      </c>
      <c r="P258" t="str">
        <f t="shared" ref="P258:P268" si="7">"(line.T.name=='"&amp;E258&amp;"') and (line.mat_window_choices.code == "&amp;I258&amp;") and "&amp;O258&amp;" or 0.0"</f>
        <v>(line.T.name=='42(F100)') and (line.mat_window_choices.code == 'Double') and 0.25 or 0.0</v>
      </c>
      <c r="Q258" s="17" t="str">
        <f>VLOOKUP(D258,Parts!$A$2:$C$991,3,0)</f>
        <v>pcs</v>
      </c>
    </row>
    <row r="259" spans="1:20">
      <c r="A259" s="191"/>
      <c r="B259" s="185"/>
      <c r="C259" s="3" t="str">
        <f>"["&amp;VLOOKUP(D259,Parts!$A$2:$B$991,2,0)&amp;"]"</f>
        <v>[SP04005-2]</v>
      </c>
      <c r="D259" s="196" t="s">
        <v>1972</v>
      </c>
      <c r="E259" s="33" t="s">
        <v>1698</v>
      </c>
      <c r="I259" s="33" t="s">
        <v>1709</v>
      </c>
      <c r="N259" s="196">
        <v>0.25</v>
      </c>
      <c r="O259" s="196">
        <v>0.25</v>
      </c>
      <c r="P259" t="str">
        <f t="shared" si="7"/>
        <v>(line.T.name=='50(F50)') and (line.mat_window_choices.code == 'Double') and 0.25 or 0.0</v>
      </c>
      <c r="Q259" s="17" t="str">
        <f>VLOOKUP(D259,Parts!$A$2:$C$991,3,0)</f>
        <v>pcs</v>
      </c>
    </row>
    <row r="260" spans="1:20">
      <c r="B260" s="185"/>
      <c r="C260" s="3" t="str">
        <f>"["&amp;VLOOKUP(D260,Parts!$A$2:$B$991,2,0)&amp;"]"</f>
        <v>[SP04005-2]</v>
      </c>
      <c r="D260" s="196" t="s">
        <v>1972</v>
      </c>
      <c r="E260" s="33" t="s">
        <v>1700</v>
      </c>
      <c r="I260" s="33" t="s">
        <v>1709</v>
      </c>
      <c r="N260" s="196">
        <v>0.25</v>
      </c>
      <c r="O260" s="196">
        <v>0.25</v>
      </c>
      <c r="P260" t="str">
        <f t="shared" si="7"/>
        <v>(line.T.name=='50(F100)') and (line.mat_window_choices.code == 'Double') and 0.25 or 0.0</v>
      </c>
      <c r="Q260" s="17" t="str">
        <f>VLOOKUP(D260,Parts!$A$2:$C$991,3,0)</f>
        <v>pcs</v>
      </c>
    </row>
    <row r="261" spans="1:20">
      <c r="B261" s="185"/>
      <c r="C261" s="3" t="str">
        <f>"["&amp;VLOOKUP(D261,Parts!$A$2:$B$991,2,0)&amp;"]"</f>
        <v>[SP04081]</v>
      </c>
      <c r="D261" s="193" t="s">
        <v>1323</v>
      </c>
      <c r="E261" s="194" t="s">
        <v>1697</v>
      </c>
      <c r="I261" s="197" t="s">
        <v>1709</v>
      </c>
      <c r="N261" s="198">
        <v>0.75</v>
      </c>
      <c r="O261" s="198">
        <v>0.75</v>
      </c>
      <c r="P261" t="str">
        <f t="shared" si="7"/>
        <v>(line.T.name=='42(F42)') and (line.mat_window_choices.code == 'Double') and 0.75 or 0.0</v>
      </c>
      <c r="Q261" s="17" t="str">
        <f>VLOOKUP(D261,Parts!$A$2:$C$991,3,0)</f>
        <v>pcs</v>
      </c>
    </row>
    <row r="262" spans="1:20">
      <c r="B262" s="185"/>
      <c r="C262" s="3" t="str">
        <f>"["&amp;VLOOKUP(D262,Parts!$A$2:$B$991,2,0)&amp;"]"</f>
        <v>[SP04081]</v>
      </c>
      <c r="D262" s="193" t="s">
        <v>1323</v>
      </c>
      <c r="E262" s="194" t="s">
        <v>1699</v>
      </c>
      <c r="I262" s="197" t="s">
        <v>1709</v>
      </c>
      <c r="N262" s="198">
        <v>0.75</v>
      </c>
      <c r="O262" s="198">
        <v>0.75</v>
      </c>
      <c r="P262" t="str">
        <f t="shared" si="7"/>
        <v>(line.T.name=='42(F100)') and (line.mat_window_choices.code == 'Double') and 0.75 or 0.0</v>
      </c>
      <c r="Q262" s="17" t="str">
        <f>VLOOKUP(D262,Parts!$A$2:$C$991,3,0)</f>
        <v>pcs</v>
      </c>
    </row>
    <row r="263" spans="1:20">
      <c r="B263" s="185"/>
      <c r="C263" s="3" t="str">
        <f>"["&amp;VLOOKUP(D263,Parts!$A$2:$B$991,2,0)&amp;"]"</f>
        <v>[SP04097]</v>
      </c>
      <c r="D263" s="196" t="s">
        <v>1341</v>
      </c>
      <c r="E263" s="33" t="s">
        <v>1698</v>
      </c>
      <c r="I263" s="33" t="s">
        <v>1709</v>
      </c>
      <c r="N263" s="196">
        <v>0.75</v>
      </c>
      <c r="O263" s="196">
        <v>0.75</v>
      </c>
      <c r="P263" t="str">
        <f t="shared" si="7"/>
        <v>(line.T.name=='50(F50)') and (line.mat_window_choices.code == 'Double') and 0.75 or 0.0</v>
      </c>
      <c r="Q263" s="17" t="str">
        <f>VLOOKUP(D263,Parts!$A$2:$C$991,3,0)</f>
        <v>pcs</v>
      </c>
    </row>
    <row r="264" spans="1:20">
      <c r="B264" s="185"/>
      <c r="C264" s="3" t="str">
        <f>"["&amp;VLOOKUP(D264,Parts!$A$2:$B$991,2,0)&amp;"]"</f>
        <v>[SP04097]</v>
      </c>
      <c r="D264" s="196" t="s">
        <v>1341</v>
      </c>
      <c r="E264" s="33" t="s">
        <v>1700</v>
      </c>
      <c r="I264" s="33" t="s">
        <v>1709</v>
      </c>
      <c r="N264" s="196">
        <v>0.75</v>
      </c>
      <c r="O264" s="196">
        <v>0.75</v>
      </c>
      <c r="P264" t="str">
        <f t="shared" si="7"/>
        <v>(line.T.name=='50(F100)') and (line.mat_window_choices.code == 'Double') and 0.75 or 0.0</v>
      </c>
      <c r="Q264" s="17" t="str">
        <f>VLOOKUP(D264,Parts!$A$2:$C$991,3,0)</f>
        <v>pcs</v>
      </c>
    </row>
    <row r="265" spans="1:20">
      <c r="B265" s="185"/>
      <c r="C265" s="3" t="str">
        <f>"["&amp;VLOOKUP(D265,Parts!$A$2:$B$991,2,0)&amp;"]"</f>
        <v>[SP01436]</v>
      </c>
      <c r="D265" s="30" t="s">
        <v>544</v>
      </c>
      <c r="E265" s="28" t="s">
        <v>1697</v>
      </c>
      <c r="I265" s="28" t="s">
        <v>1709</v>
      </c>
      <c r="N265" s="196">
        <v>0.5</v>
      </c>
      <c r="O265" s="196">
        <v>0.5</v>
      </c>
      <c r="P265" t="str">
        <f t="shared" si="7"/>
        <v>(line.T.name=='42(F42)') and (line.mat_window_choices.code == 'Double') and 0.5 or 0.0</v>
      </c>
      <c r="Q265" s="17" t="str">
        <f>VLOOKUP(D265,Parts!$A$2:$C$991,3,0)</f>
        <v>pcs</v>
      </c>
    </row>
    <row r="266" spans="1:20">
      <c r="B266" s="185"/>
      <c r="C266" s="3" t="str">
        <f>"["&amp;VLOOKUP(D266,Parts!$A$2:$B$991,2,0)&amp;"]"</f>
        <v>[SP01436]</v>
      </c>
      <c r="D266" s="30" t="s">
        <v>544</v>
      </c>
      <c r="E266" s="28" t="s">
        <v>1699</v>
      </c>
      <c r="I266" s="28" t="s">
        <v>1709</v>
      </c>
      <c r="N266" s="196">
        <v>0.5</v>
      </c>
      <c r="O266" s="196">
        <v>0.5</v>
      </c>
      <c r="P266" t="str">
        <f t="shared" si="7"/>
        <v>(line.T.name=='42(F100)') and (line.mat_window_choices.code == 'Double') and 0.5 or 0.0</v>
      </c>
      <c r="Q266" s="17" t="str">
        <f>VLOOKUP(D266,Parts!$A$2:$C$991,3,0)</f>
        <v>pcs</v>
      </c>
    </row>
    <row r="267" spans="1:20">
      <c r="B267" s="185"/>
      <c r="C267" s="3" t="str">
        <f>"["&amp;VLOOKUP(D267,Parts!$A$2:$B$991,2,0)&amp;"]"</f>
        <v>[SP01385]</v>
      </c>
      <c r="D267" s="196" t="s">
        <v>1899</v>
      </c>
      <c r="E267" s="33" t="s">
        <v>1698</v>
      </c>
      <c r="I267" s="33" t="s">
        <v>1709</v>
      </c>
      <c r="N267" s="196">
        <v>0.5</v>
      </c>
      <c r="O267" s="196">
        <v>0.5</v>
      </c>
      <c r="P267" t="str">
        <f t="shared" si="7"/>
        <v>(line.T.name=='50(F50)') and (line.mat_window_choices.code == 'Double') and 0.5 or 0.0</v>
      </c>
      <c r="Q267" s="17" t="str">
        <f>VLOOKUP(D267,Parts!$A$2:$C$991,3,0)</f>
        <v>pcs</v>
      </c>
    </row>
    <row r="268" spans="1:20">
      <c r="B268" s="185"/>
      <c r="C268" s="3" t="str">
        <f>"["&amp;VLOOKUP(D268,Parts!$A$2:$B$991,2,0)&amp;"]"</f>
        <v>[SP01385]</v>
      </c>
      <c r="D268" s="196" t="s">
        <v>1899</v>
      </c>
      <c r="E268" s="33" t="s">
        <v>1700</v>
      </c>
      <c r="I268" s="33" t="s">
        <v>1709</v>
      </c>
      <c r="N268" s="196">
        <v>0.5</v>
      </c>
      <c r="O268" s="196">
        <v>0.5</v>
      </c>
      <c r="P268" t="str">
        <f t="shared" si="7"/>
        <v>(line.T.name=='50(F100)') and (line.mat_window_choices.code == 'Double') and 0.5 or 0.0</v>
      </c>
      <c r="Q268" s="17" t="str">
        <f>VLOOKUP(D268,Parts!$A$2:$C$991,3,0)</f>
        <v>pcs</v>
      </c>
    </row>
    <row r="269" spans="1:20" s="201" customFormat="1">
      <c r="C269" s="300" t="str">
        <f>"["&amp;VLOOKUP(D269,Parts!$A$2:$B$991,2,0)&amp;"]"</f>
        <v>[SP03160]</v>
      </c>
      <c r="D269" s="300" t="s">
        <v>1185</v>
      </c>
      <c r="E269" s="177"/>
      <c r="F269" s="177"/>
      <c r="G269" s="177"/>
      <c r="H269" s="177"/>
      <c r="L269" s="177"/>
      <c r="M269" s="177"/>
      <c r="N269" s="200">
        <v>1</v>
      </c>
      <c r="O269" s="200">
        <v>1</v>
      </c>
      <c r="P269" s="53" t="str">
        <f t="shared" ref="P269:P272" si="8">"("&amp;O269&amp;") or 0.0"</f>
        <v>(1) or 0.0</v>
      </c>
      <c r="Q269" s="202" t="str">
        <f>VLOOKUP(D269,Parts!$A$2:$C$991,3,0)</f>
        <v>pcs</v>
      </c>
    </row>
    <row r="270" spans="1:20">
      <c r="C270" s="300" t="str">
        <f>"["&amp;VLOOKUP(D270,Parts!$A$2:$B$991,2,0)&amp;"]"</f>
        <v>[SP04079]</v>
      </c>
      <c r="D270" t="s">
        <v>1898</v>
      </c>
      <c r="N270" s="200">
        <v>1</v>
      </c>
      <c r="O270" s="200">
        <v>1</v>
      </c>
      <c r="P270" s="53" t="str">
        <f t="shared" si="8"/>
        <v>(1) or 0.0</v>
      </c>
      <c r="Q270" s="202" t="str">
        <f>VLOOKUP(D270,Parts!$A$2:$C$991,3,0)</f>
        <v>pcs</v>
      </c>
      <c r="R270" s="201"/>
      <c r="S270" s="201"/>
      <c r="T270" s="201"/>
    </row>
    <row r="271" spans="1:20">
      <c r="C271" s="300" t="str">
        <f>"["&amp;VLOOKUP(D271,Parts!$A$2:$B$991,2,0)&amp;"]"</f>
        <v>[SP04080]</v>
      </c>
      <c r="D271" t="s">
        <v>1321</v>
      </c>
      <c r="N271" s="200">
        <v>1</v>
      </c>
      <c r="O271" s="200">
        <v>1</v>
      </c>
      <c r="P271" s="53" t="str">
        <f t="shared" si="8"/>
        <v>(1) or 0.0</v>
      </c>
      <c r="Q271" s="202" t="str">
        <f>VLOOKUP(D271,Parts!$A$2:$C$991,3,0)</f>
        <v>pcs</v>
      </c>
    </row>
    <row r="272" spans="1:20">
      <c r="C272" s="300" t="str">
        <f>"["&amp;VLOOKUP(D272,Parts!$A$2:$B$991,2,0)&amp;"]"</f>
        <v>[SP01321]</v>
      </c>
      <c r="D272" t="s">
        <v>402</v>
      </c>
      <c r="N272" s="200">
        <v>0.1</v>
      </c>
      <c r="O272" s="200">
        <v>0.1</v>
      </c>
      <c r="P272" s="53" t="str">
        <f t="shared" si="8"/>
        <v>(0.1) or 0.0</v>
      </c>
      <c r="Q272" s="202" t="str">
        <f>VLOOKUP(D272,Parts!$A$2:$C$991,3,0)</f>
        <v>pcs</v>
      </c>
    </row>
    <row r="273" spans="3:17">
      <c r="C273" s="300" t="str">
        <f>"["&amp;VLOOKUP(D273,Parts!$A$2:$B$991,2,0)&amp;"]"</f>
        <v>[SP01035]</v>
      </c>
      <c r="D273" s="128" t="s">
        <v>1901</v>
      </c>
      <c r="E273" s="60"/>
      <c r="I273" s="60" t="s">
        <v>1708</v>
      </c>
      <c r="N273" s="200">
        <v>0.5</v>
      </c>
      <c r="O273" s="200">
        <v>0.5</v>
      </c>
      <c r="P273" t="str">
        <f t="shared" ref="P273:P280" si="9">"(line.mat_window_choices.code == "&amp;I273&amp;") and "&amp;O273&amp;" or 0.0"</f>
        <v>(line.mat_window_choices.code == 'Single') and 0.5 or 0.0</v>
      </c>
      <c r="Q273" s="202" t="str">
        <f>VLOOKUP(D273,Parts!$A$2:$C$991,3,0)</f>
        <v>pcs</v>
      </c>
    </row>
    <row r="274" spans="3:17">
      <c r="C274" s="300" t="str">
        <f>"["&amp;VLOOKUP(D274,Parts!$A$2:$B$991,2,0)&amp;"]"</f>
        <v>[SP01039]</v>
      </c>
      <c r="D274" s="128" t="s">
        <v>1902</v>
      </c>
      <c r="E274" s="60"/>
      <c r="I274" s="60" t="s">
        <v>1708</v>
      </c>
      <c r="N274" s="200">
        <v>0.5</v>
      </c>
      <c r="O274" s="200">
        <v>0.5</v>
      </c>
      <c r="P274" t="str">
        <f t="shared" si="9"/>
        <v>(line.mat_window_choices.code == 'Single') and 0.5 or 0.0</v>
      </c>
      <c r="Q274" s="202" t="str">
        <f>VLOOKUP(D274,Parts!$A$2:$C$991,3,0)</f>
        <v>pcs</v>
      </c>
    </row>
    <row r="275" spans="3:17">
      <c r="C275" s="300" t="str">
        <f>"["&amp;VLOOKUP(D275,Parts!$A$2:$B$991,2,0)&amp;"]"</f>
        <v>[SP02022-3]</v>
      </c>
      <c r="D275" s="128" t="s">
        <v>1903</v>
      </c>
      <c r="E275" s="60"/>
      <c r="I275" s="60" t="s">
        <v>1708</v>
      </c>
      <c r="N275" s="200">
        <v>2.5</v>
      </c>
      <c r="O275" s="200">
        <v>2.5</v>
      </c>
      <c r="P275" t="str">
        <f t="shared" si="9"/>
        <v>(line.mat_window_choices.code == 'Single') and 2.5 or 0.0</v>
      </c>
      <c r="Q275" s="202" t="str">
        <f>VLOOKUP(D275,Parts!$A$2:$C$991,3,0)</f>
        <v>m</v>
      </c>
    </row>
    <row r="276" spans="3:17">
      <c r="C276" s="300" t="str">
        <f>"["&amp;VLOOKUP(D276,Parts!$A$2:$B$991,2,0)&amp;"]"</f>
        <v>[SP02023-3]</v>
      </c>
      <c r="D276" s="128" t="s">
        <v>1905</v>
      </c>
      <c r="E276" s="60"/>
      <c r="I276" s="60" t="s">
        <v>1708</v>
      </c>
      <c r="N276" s="200">
        <v>2.5</v>
      </c>
      <c r="O276" s="200">
        <v>2.5</v>
      </c>
      <c r="P276" t="str">
        <f t="shared" si="9"/>
        <v>(line.mat_window_choices.code == 'Single') and 2.5 or 0.0</v>
      </c>
      <c r="Q276" s="202" t="str">
        <f>VLOOKUP(D276,Parts!$A$2:$C$991,3,0)</f>
        <v>m</v>
      </c>
    </row>
    <row r="277" spans="3:17">
      <c r="C277" s="300" t="str">
        <f>"["&amp;VLOOKUP(D277,Parts!$A$2:$B$991,2,0)&amp;"]"</f>
        <v>[SP01163]</v>
      </c>
      <c r="D277" s="128" t="s">
        <v>214</v>
      </c>
      <c r="E277" s="60" t="s">
        <v>1697</v>
      </c>
      <c r="I277" s="60" t="s">
        <v>1708</v>
      </c>
      <c r="N277" s="200">
        <v>0.5</v>
      </c>
      <c r="O277" s="200">
        <v>0.5</v>
      </c>
      <c r="P277" t="str">
        <f t="shared" si="9"/>
        <v>(line.mat_window_choices.code == 'Single') and 0.5 or 0.0</v>
      </c>
      <c r="Q277" s="202" t="str">
        <f>VLOOKUP(D277,Parts!$A$2:$C$991,3,0)</f>
        <v>pcs</v>
      </c>
    </row>
    <row r="278" spans="3:17">
      <c r="C278" s="300" t="str">
        <f>"["&amp;VLOOKUP(D278,Parts!$A$2:$B$991,2,0)&amp;"]"</f>
        <v>[SP01163]</v>
      </c>
      <c r="D278" s="128" t="s">
        <v>214</v>
      </c>
      <c r="E278" s="60" t="s">
        <v>1699</v>
      </c>
      <c r="I278" s="60" t="s">
        <v>1708</v>
      </c>
      <c r="N278" s="200">
        <v>0.5</v>
      </c>
      <c r="O278" s="200">
        <v>0.5</v>
      </c>
      <c r="P278" t="str">
        <f t="shared" si="9"/>
        <v>(line.mat_window_choices.code == 'Single') and 0.5 or 0.0</v>
      </c>
      <c r="Q278" s="202" t="str">
        <f>VLOOKUP(D278,Parts!$A$2:$C$991,3,0)</f>
        <v>pcs</v>
      </c>
    </row>
    <row r="279" spans="3:17">
      <c r="C279" s="300" t="str">
        <f>"["&amp;VLOOKUP(D279,Parts!$A$2:$B$991,2,0)&amp;"]"</f>
        <v>[SP01095]</v>
      </c>
      <c r="D279" s="196" t="s">
        <v>144</v>
      </c>
      <c r="E279" s="33" t="s">
        <v>1698</v>
      </c>
      <c r="I279" s="33" t="s">
        <v>1708</v>
      </c>
      <c r="N279" s="200">
        <v>0.5</v>
      </c>
      <c r="O279" s="200">
        <v>0.5</v>
      </c>
      <c r="P279" t="str">
        <f t="shared" si="9"/>
        <v>(line.mat_window_choices.code == 'Single') and 0.5 or 0.0</v>
      </c>
      <c r="Q279" s="202" t="str">
        <f>VLOOKUP(D279,Parts!$A$2:$C$991,3,0)</f>
        <v>pcs</v>
      </c>
    </row>
    <row r="280" spans="3:17">
      <c r="C280" s="300" t="str">
        <f>"["&amp;VLOOKUP(D280,Parts!$A$2:$B$991,2,0)&amp;"]"</f>
        <v>[SP01095]</v>
      </c>
      <c r="D280" s="196" t="s">
        <v>144</v>
      </c>
      <c r="E280" s="33" t="s">
        <v>1700</v>
      </c>
      <c r="I280" s="33" t="s">
        <v>1708</v>
      </c>
      <c r="N280" s="200">
        <v>0.5</v>
      </c>
      <c r="O280" s="200">
        <v>0.5</v>
      </c>
      <c r="P280" t="str">
        <f t="shared" si="9"/>
        <v>(line.mat_window_choices.code == 'Single') and 0.5 or 0.0</v>
      </c>
      <c r="Q280" s="202" t="str">
        <f>VLOOKUP(D280,Parts!$A$2:$C$991,3,0)</f>
        <v>pcs</v>
      </c>
    </row>
    <row r="281" spans="3:17">
      <c r="C281" s="300" t="str">
        <f>"["&amp;VLOOKUP(D281,Parts!$A$2:$B$991,2,0)&amp;"]"</f>
        <v>[SP01356]</v>
      </c>
      <c r="D281" t="s">
        <v>446</v>
      </c>
      <c r="E281" s="202"/>
      <c r="N281" s="200">
        <v>0.06</v>
      </c>
      <c r="O281" s="200">
        <v>0.06</v>
      </c>
      <c r="P281" s="53" t="str">
        <f t="shared" ref="P281:P286" si="10">"("&amp;O281&amp;") or 0.0"</f>
        <v>(0.06) or 0.0</v>
      </c>
      <c r="Q281" s="202" t="str">
        <f>VLOOKUP(D281,Parts!$A$2:$C$991,3,0)</f>
        <v>pcs</v>
      </c>
    </row>
    <row r="282" spans="3:17">
      <c r="C282" s="300" t="str">
        <f>"["&amp;VLOOKUP(D282,Parts!$A$2:$B$991,2,0)&amp;"]"</f>
        <v>[SP04094]</v>
      </c>
      <c r="D282" t="s">
        <v>1335</v>
      </c>
      <c r="N282" s="200">
        <v>8</v>
      </c>
      <c r="O282" s="200">
        <v>8</v>
      </c>
      <c r="P282" s="53" t="str">
        <f t="shared" si="10"/>
        <v>(8) or 0.0</v>
      </c>
      <c r="Q282" s="202" t="str">
        <f>VLOOKUP(D282,Parts!$A$2:$C$991,3,0)</f>
        <v>pcs</v>
      </c>
    </row>
    <row r="283" spans="3:17">
      <c r="C283" s="300" t="str">
        <f>"["&amp;VLOOKUP(D283,Parts!$A$2:$B$991,2,0)&amp;"]"</f>
        <v>[SP02165]</v>
      </c>
      <c r="D283" t="s">
        <v>825</v>
      </c>
      <c r="N283" s="200">
        <v>8</v>
      </c>
      <c r="O283" s="200">
        <v>8</v>
      </c>
      <c r="P283" s="53" t="str">
        <f t="shared" si="10"/>
        <v>(8) or 0.0</v>
      </c>
      <c r="Q283" s="202" t="str">
        <f>VLOOKUP(D283,Parts!$A$2:$C$991,3,0)</f>
        <v>pcs</v>
      </c>
    </row>
    <row r="284" spans="3:17">
      <c r="C284" s="300" t="e">
        <f>"["&amp;VLOOKUP(D284,Parts!$A$2:$B$991,2,0)&amp;"]"</f>
        <v>#N/A</v>
      </c>
      <c r="D284" t="s">
        <v>785</v>
      </c>
      <c r="N284" s="200">
        <v>0.5</v>
      </c>
      <c r="O284" s="200">
        <v>0.5</v>
      </c>
      <c r="P284" s="53" t="str">
        <f t="shared" si="10"/>
        <v>(0.5) or 0.0</v>
      </c>
      <c r="Q284" s="202" t="e">
        <f>VLOOKUP(D284,Parts!$A$2:$C$991,3,0)</f>
        <v>#N/A</v>
      </c>
    </row>
    <row r="285" spans="3:17">
      <c r="C285" s="300" t="str">
        <f>"["&amp;VLOOKUP(D285,Parts!$A$2:$B$991,2,0)&amp;"]"</f>
        <v>[SP02010]</v>
      </c>
      <c r="D285" t="s">
        <v>581</v>
      </c>
      <c r="N285" s="200">
        <v>8</v>
      </c>
      <c r="O285" s="200">
        <v>8</v>
      </c>
      <c r="P285" s="53" t="str">
        <f t="shared" si="10"/>
        <v>(8) or 0.0</v>
      </c>
      <c r="Q285" s="202" t="str">
        <f>VLOOKUP(D285,Parts!$A$2:$C$991,3,0)</f>
        <v>pcs</v>
      </c>
    </row>
    <row r="286" spans="3:17">
      <c r="C286" s="300" t="str">
        <f>"["&amp;VLOOKUP(D286,Parts!$A$2:$B$991,2,0)&amp;"]"</f>
        <v>[SP02049]</v>
      </c>
      <c r="D286" t="s">
        <v>658</v>
      </c>
      <c r="N286" s="200">
        <v>4</v>
      </c>
      <c r="O286" s="200">
        <v>4</v>
      </c>
      <c r="P286" s="53" t="str">
        <f t="shared" si="10"/>
        <v>(4) or 0.0</v>
      </c>
      <c r="Q286" s="202" t="str">
        <f>VLOOKUP(D286,Parts!$A$2:$C$991,3,0)</f>
        <v>pcs</v>
      </c>
    </row>
    <row r="287" spans="3:17">
      <c r="Q287" s="202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31" zoomScale="75" zoomScaleNormal="75" workbookViewId="0">
      <selection activeCell="E63" sqref="E63"/>
    </sheetView>
  </sheetViews>
  <sheetFormatPr defaultRowHeight="12.75"/>
  <cols>
    <col min="1" max="1" width="27"/>
    <col min="2" max="2" width="23.42578125"/>
    <col min="3" max="3" width="11.140625"/>
    <col min="4" max="4" width="55.85546875"/>
    <col min="5" max="5" width="21.85546875" style="5"/>
    <col min="6" max="6" width="8.28515625" style="5"/>
    <col min="7" max="7" width="13.85546875" style="5"/>
    <col min="8" max="8" width="18.2851562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89.140625"/>
    <col min="16" max="16" width="126.42578125"/>
    <col min="17" max="17" width="5.5703125" style="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130" t="s">
        <v>1711</v>
      </c>
      <c r="H2" s="130" t="s">
        <v>1712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1713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1714</v>
      </c>
      <c r="O3" s="20" t="s">
        <v>1715</v>
      </c>
      <c r="P3" s="21" t="str">
        <f t="shared" ref="P3:P20" si="0">"(" &amp; IF(G3&lt;&gt;"","("&amp;F3&amp;"+line.W/2)&gt;"&amp;G3,"") &amp; IF(AND(G3&lt;&gt;"",H3&lt;&gt;"")," and ","") &amp; IF(H3&lt;&gt;"","("&amp;F3&amp;"+line.W/2)&lt;="&amp;H3,"") &amp; ") and (line.mat_inside_skin_choices.code=="&amp;L3&amp;") and (line.mat_outside_skin_choices.code=="&amp;M3&amp;") and ("&amp;O3&amp;") or 0.0"</f>
        <v>((14+line.W/2)&lt;=914) and (line.mat_inside_skin_choices.code=='OW') and (line.mat_outside_skin_choices.code=='OW') and (914*line.L/1000000*3.75*4) or 0.0</v>
      </c>
      <c r="Q3" s="17" t="str">
        <f>VLOOKUP(D3,Parts!$A$2:$C$991,3,0)</f>
        <v>kg</v>
      </c>
    </row>
    <row r="4" spans="1:17" ht="19.5">
      <c r="A4" s="14" t="s">
        <v>1739</v>
      </c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1684</v>
      </c>
      <c r="O4" s="20" t="s">
        <v>1685</v>
      </c>
      <c r="P4" s="21" t="str">
        <f t="shared" si="0"/>
        <v>((14+line.W/2)&gt;914 and (14+line.W/2)&lt;=1219) and (line.mat_inside_skin_choices.code=='OW') and (line.mat_outside_skin_choices.code=='OW') and (1219*line.L/1000000*3.75*4)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[SP05008]</v>
      </c>
      <c r="D5" s="22" t="s">
        <v>1381</v>
      </c>
      <c r="E5" s="16"/>
      <c r="F5" s="23">
        <v>14</v>
      </c>
      <c r="G5" s="23"/>
      <c r="H5" s="23">
        <v>914</v>
      </c>
      <c r="J5" s="16"/>
      <c r="K5" s="16"/>
      <c r="L5" s="23" t="s">
        <v>1563</v>
      </c>
      <c r="M5" s="23" t="s">
        <v>1563</v>
      </c>
      <c r="N5" s="25" t="s">
        <v>1717</v>
      </c>
      <c r="O5" s="25" t="s">
        <v>1718</v>
      </c>
      <c r="P5" s="21" t="str">
        <f t="shared" si="0"/>
        <v>((14+line.W/2)&lt;=914) and (line.mat_inside_skin_choices.code=='AW') and (line.mat_outside_skin_choices.code=='AW') and (914*line.L/1000000*3.4*4)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914</v>
      </c>
      <c r="H6" s="23">
        <v>1219</v>
      </c>
      <c r="J6" s="16"/>
      <c r="K6" s="16"/>
      <c r="L6" s="23" t="s">
        <v>1563</v>
      </c>
      <c r="M6" s="23" t="s">
        <v>1563</v>
      </c>
      <c r="N6" s="25" t="s">
        <v>1686</v>
      </c>
      <c r="O6" s="25" t="s">
        <v>1687</v>
      </c>
      <c r="P6" s="21" t="str">
        <f t="shared" si="0"/>
        <v>((14+line.W/2)&gt;914 and (14+line.W/2)&lt;=1219) and (line.mat_inside_skin_choices.code=='AW') and (line.mat_outside_skin_choices.code=='AW') and (1219*line.L/1000000*3.4*4)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1740</v>
      </c>
      <c r="O7" s="31" t="s">
        <v>1690</v>
      </c>
      <c r="P7" s="21" t="str">
        <f t="shared" si="0"/>
        <v>((14+line.W/2)&lt;=1219) and (line.mat_inside_skin_choices.code=='GI') and (line.mat_outside_skin_choices.code=='GI') and (1219*line.L/1000000*3.2*4)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[SP05013]</v>
      </c>
      <c r="D8" s="32" t="s">
        <v>1391</v>
      </c>
      <c r="E8" s="16"/>
      <c r="F8" s="33">
        <v>14</v>
      </c>
      <c r="G8" s="33"/>
      <c r="H8" s="33">
        <v>914</v>
      </c>
      <c r="J8" s="16"/>
      <c r="K8" s="16"/>
      <c r="L8" s="33" t="s">
        <v>1583</v>
      </c>
      <c r="M8" s="33" t="s">
        <v>1583</v>
      </c>
      <c r="N8" s="35" t="s">
        <v>1719</v>
      </c>
      <c r="O8" s="35" t="s">
        <v>1720</v>
      </c>
      <c r="P8" s="21" t="str">
        <f t="shared" si="0"/>
        <v>((14+line.W/2)&lt;=914) and (line.mat_inside_skin_choices.code=='SS') and (line.mat_outside_skin_choices.code=='SS') and (914*line.L/1000000*3.9*4)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1691</v>
      </c>
      <c r="O9" s="35" t="s">
        <v>1692</v>
      </c>
      <c r="P9" s="21" t="str">
        <f t="shared" si="0"/>
        <v>((14+line.W/2)&gt;914 and (14+line.W/2)&lt;=1219) and (line.mat_inside_skin_choices.code=='SS') and (line.mat_outside_skin_choices.code=='SS') and (1219*line.L/1000000*3.9*4)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[SP05006]</v>
      </c>
      <c r="D10" s="2" t="s">
        <v>1377</v>
      </c>
      <c r="E10" s="16"/>
      <c r="F10" s="83">
        <v>14</v>
      </c>
      <c r="G10" s="83"/>
      <c r="H10" s="83">
        <v>914</v>
      </c>
      <c r="J10" s="16"/>
      <c r="K10" s="16"/>
      <c r="L10" s="83" t="s">
        <v>1583</v>
      </c>
      <c r="M10" s="83" t="s">
        <v>1554</v>
      </c>
      <c r="N10" s="113" t="s">
        <v>1721</v>
      </c>
      <c r="O10" s="113" t="s">
        <v>1560</v>
      </c>
      <c r="P10" s="21" t="str">
        <f t="shared" si="0"/>
        <v>((14+line.W/2)&lt;=914) and (line.mat_inside_skin_choices.code=='SS') and (line.mat_outside_skin_choices.code=='OW') and (914*line.L/1000000*3.75*2)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[SP05007]</v>
      </c>
      <c r="D11" s="2" t="s">
        <v>1379</v>
      </c>
      <c r="E11" s="16"/>
      <c r="F11" s="83">
        <v>14</v>
      </c>
      <c r="G11" s="83">
        <v>914</v>
      </c>
      <c r="H11" s="83">
        <v>1219</v>
      </c>
      <c r="J11" s="16"/>
      <c r="K11" s="16"/>
      <c r="L11" s="83" t="s">
        <v>1583</v>
      </c>
      <c r="M11" s="83" t="s">
        <v>1554</v>
      </c>
      <c r="N11" s="113" t="s">
        <v>1722</v>
      </c>
      <c r="O11" s="113" t="s">
        <v>1562</v>
      </c>
      <c r="P11" s="21" t="str">
        <f t="shared" si="0"/>
        <v>((14+line.W/2)&gt;914 and (14+line.W/2)&lt;=1219) and (line.mat_inside_skin_choices.code=='SS') and (line.mat_outside_skin_choices.code=='OW') and (1219*line.L/1000000*3.75*2)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2" t="s">
        <v>1391</v>
      </c>
      <c r="E12" s="16"/>
      <c r="F12" s="83">
        <v>14</v>
      </c>
      <c r="G12" s="83"/>
      <c r="H12" s="83">
        <v>914</v>
      </c>
      <c r="J12" s="16"/>
      <c r="K12" s="16"/>
      <c r="L12" s="83" t="s">
        <v>1583</v>
      </c>
      <c r="M12" s="83" t="s">
        <v>1554</v>
      </c>
      <c r="N12" s="113" t="s">
        <v>1723</v>
      </c>
      <c r="O12" s="113" t="s">
        <v>1589</v>
      </c>
      <c r="P12" s="21" t="str">
        <f t="shared" si="0"/>
        <v>((14+line.W/2)&lt;=914) and (line.mat_inside_skin_choices.code=='SS') and (line.mat_outside_skin_choices.code=='OW')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2" t="s">
        <v>1391</v>
      </c>
      <c r="E13" s="16"/>
      <c r="F13" s="83">
        <v>14</v>
      </c>
      <c r="G13" s="83">
        <v>914</v>
      </c>
      <c r="H13" s="83">
        <v>1219</v>
      </c>
      <c r="J13" s="16"/>
      <c r="K13" s="16"/>
      <c r="L13" s="83" t="s">
        <v>1583</v>
      </c>
      <c r="M13" s="83" t="s">
        <v>1554</v>
      </c>
      <c r="N13" s="113" t="s">
        <v>1724</v>
      </c>
      <c r="O13" s="113" t="s">
        <v>1591</v>
      </c>
      <c r="P13" s="21" t="str">
        <f t="shared" si="0"/>
        <v>((14+line.W/2)&gt;914 and (14+line.W/2)&lt;=1219) and (line.mat_inside_skin_choices.code=='SS') and (line.mat_outside_skin_choices.code=='OW')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[SP05008]</v>
      </c>
      <c r="D14" s="2" t="s">
        <v>1381</v>
      </c>
      <c r="E14" s="16"/>
      <c r="F14" s="83">
        <v>14</v>
      </c>
      <c r="G14" s="83"/>
      <c r="H14" s="83">
        <v>914</v>
      </c>
      <c r="J14" s="16"/>
      <c r="K14" s="16"/>
      <c r="L14" s="83" t="s">
        <v>1583</v>
      </c>
      <c r="M14" s="83" t="s">
        <v>1563</v>
      </c>
      <c r="N14" s="113" t="s">
        <v>1725</v>
      </c>
      <c r="O14" s="113" t="s">
        <v>1569</v>
      </c>
      <c r="P14" s="21" t="str">
        <f t="shared" si="0"/>
        <v>((14+line.W/2)&lt;=914) and (line.mat_inside_skin_choices.code=='SS') and (line.mat_outside_skin_choices.code=='AW') and (914*line.L/1000000*3.4*2) or 0.0</v>
      </c>
      <c r="Q14" s="17" t="str">
        <f>VLOOKUP(D14,Parts!$A$2:$C$991,3,0)</f>
        <v>kg</v>
      </c>
    </row>
    <row r="15" spans="1:17">
      <c r="C15" s="3" t="str">
        <f>"["&amp;VLOOKUP(D15,Parts!$A$2:$B$991,2,0)&amp;"]"</f>
        <v>[SP05009]</v>
      </c>
      <c r="D15" s="2" t="s">
        <v>1383</v>
      </c>
      <c r="E15" s="16"/>
      <c r="F15" s="83">
        <v>14</v>
      </c>
      <c r="G15" s="83">
        <v>914</v>
      </c>
      <c r="H15" s="83">
        <v>1219</v>
      </c>
      <c r="J15" s="16"/>
      <c r="K15" s="16"/>
      <c r="L15" s="83" t="s">
        <v>1583</v>
      </c>
      <c r="M15" s="83" t="s">
        <v>1563</v>
      </c>
      <c r="N15" s="113" t="s">
        <v>1726</v>
      </c>
      <c r="O15" s="113" t="s">
        <v>1571</v>
      </c>
      <c r="P15" s="21" t="str">
        <f t="shared" si="0"/>
        <v>((14+line.W/2)&gt;914 and (14+line.W/2)&lt;=1219) and (line.mat_inside_skin_choices.code=='SS') and (line.mat_outside_skin_choices.code=='AW') and (1219*line.L/1000000*3.4*2) or 0.0</v>
      </c>
      <c r="Q15" s="17" t="str">
        <f>VLOOKUP(D15,Parts!$A$2:$C$991,3,0)</f>
        <v>kg</v>
      </c>
    </row>
    <row r="16" spans="1:17">
      <c r="C16" s="3" t="str">
        <f>"["&amp;VLOOKUP(D16,Parts!$A$2:$B$991,2,0)&amp;"]"</f>
        <v>[SP05013]</v>
      </c>
      <c r="D16" s="2" t="s">
        <v>1391</v>
      </c>
      <c r="E16" s="16"/>
      <c r="F16" s="83">
        <v>14</v>
      </c>
      <c r="G16" s="83"/>
      <c r="H16" s="83">
        <v>914</v>
      </c>
      <c r="J16" s="16"/>
      <c r="K16" s="16"/>
      <c r="L16" s="83" t="s">
        <v>1583</v>
      </c>
      <c r="M16" s="83" t="s">
        <v>1563</v>
      </c>
      <c r="N16" s="113" t="s">
        <v>1723</v>
      </c>
      <c r="O16" s="113" t="s">
        <v>1589</v>
      </c>
      <c r="P16" s="21" t="str">
        <f t="shared" si="0"/>
        <v>((14+line.W/2)&lt;=914) and (line.mat_inside_skin_choices.code=='SS') and (line.mat_outside_skin_choices.code=='AW') and (914*line.L/1000000*3.9*2) or 0.0</v>
      </c>
      <c r="Q16" s="17" t="str">
        <f>VLOOKUP(D16,Parts!$A$2:$C$991,3,0)</f>
        <v>kg</v>
      </c>
    </row>
    <row r="17" spans="2:17">
      <c r="C17" s="3" t="str">
        <f>"["&amp;VLOOKUP(D17,Parts!$A$2:$B$991,2,0)&amp;"]"</f>
        <v>[SP05013]</v>
      </c>
      <c r="D17" s="2" t="s">
        <v>1391</v>
      </c>
      <c r="E17" s="16"/>
      <c r="F17" s="83">
        <v>14</v>
      </c>
      <c r="G17" s="83">
        <v>914</v>
      </c>
      <c r="H17" s="83">
        <v>1219</v>
      </c>
      <c r="J17" s="16"/>
      <c r="K17" s="16"/>
      <c r="L17" s="83" t="s">
        <v>1583</v>
      </c>
      <c r="M17" s="83" t="s">
        <v>1563</v>
      </c>
      <c r="N17" s="113" t="s">
        <v>1724</v>
      </c>
      <c r="O17" s="113" t="s">
        <v>1591</v>
      </c>
      <c r="P17" s="21" t="str">
        <f t="shared" si="0"/>
        <v>((14+line.W/2)&gt;914 and (14+line.W/2)&lt;=1219) and (line.mat_inside_skin_choices.code=='SS') and (line.mat_outside_skin_choices.code=='AW') and (1219*line.L/1000000*3.9*2) or 0.0</v>
      </c>
      <c r="Q17" s="17" t="str">
        <f>VLOOKUP(D17,Parts!$A$2:$C$991,3,0)</f>
        <v>kg</v>
      </c>
    </row>
    <row r="18" spans="2:17">
      <c r="C18" s="3" t="str">
        <f>"["&amp;VLOOKUP(D18,Parts!$A$2:$B$991,2,0)&amp;"]"</f>
        <v>[SP05018]</v>
      </c>
      <c r="D18" s="2" t="s">
        <v>1402</v>
      </c>
      <c r="E18" s="16"/>
      <c r="F18" s="83">
        <v>14</v>
      </c>
      <c r="G18" s="83"/>
      <c r="H18" s="83">
        <v>1219</v>
      </c>
      <c r="J18" s="16"/>
      <c r="K18" s="16"/>
      <c r="L18" s="83" t="s">
        <v>1583</v>
      </c>
      <c r="M18" s="83" t="s">
        <v>1572</v>
      </c>
      <c r="N18" s="113" t="s">
        <v>1724</v>
      </c>
      <c r="O18" s="113" t="s">
        <v>1591</v>
      </c>
      <c r="P18" s="21" t="str">
        <f t="shared" si="0"/>
        <v>((14+line.W/2)&lt;=1219) and (line.mat_inside_skin_choices.code=='SS') and (line.mat_outside_skin_choices.code=='GI') and (1219*line.L/1000000*3.9*2) or 0.0</v>
      </c>
      <c r="Q18" s="17" t="str">
        <f>VLOOKUP(D18,Parts!$A$2:$C$991,3,0)</f>
        <v>kg</v>
      </c>
    </row>
    <row r="19" spans="2:17">
      <c r="C19" s="3" t="str">
        <f>"["&amp;VLOOKUP(D19,Parts!$A$2:$B$991,2,0)&amp;"]"</f>
        <v>[SP05013]</v>
      </c>
      <c r="D19" s="2" t="s">
        <v>1391</v>
      </c>
      <c r="E19" s="16"/>
      <c r="F19" s="83">
        <v>14</v>
      </c>
      <c r="G19" s="83"/>
      <c r="H19" s="83">
        <v>914</v>
      </c>
      <c r="J19" s="16"/>
      <c r="K19" s="16"/>
      <c r="L19" s="83" t="s">
        <v>1583</v>
      </c>
      <c r="M19" s="83" t="s">
        <v>1572</v>
      </c>
      <c r="N19" s="113" t="s">
        <v>1723</v>
      </c>
      <c r="O19" s="113" t="s">
        <v>1589</v>
      </c>
      <c r="P19" s="21" t="str">
        <f t="shared" si="0"/>
        <v>((14+line.W/2)&lt;=914) and (line.mat_inside_skin_choices.code=='SS') and (line.mat_outside_skin_choices.code=='GI') and (914*line.L/1000000*3.9*2) or 0.0</v>
      </c>
      <c r="Q19" s="17" t="str">
        <f>VLOOKUP(D19,Parts!$A$2:$C$991,3,0)</f>
        <v>kg</v>
      </c>
    </row>
    <row r="20" spans="2:17">
      <c r="C20" s="3" t="str">
        <f>"["&amp;VLOOKUP(D20,Parts!$A$2:$B$991,2,0)&amp;"]"</f>
        <v>[SP05013]</v>
      </c>
      <c r="D20" s="2" t="s">
        <v>1391</v>
      </c>
      <c r="E20" s="16"/>
      <c r="F20" s="83">
        <v>14</v>
      </c>
      <c r="G20" s="83">
        <v>914</v>
      </c>
      <c r="H20" s="83">
        <v>1219</v>
      </c>
      <c r="J20" s="16"/>
      <c r="K20" s="16"/>
      <c r="L20" s="83" t="s">
        <v>1583</v>
      </c>
      <c r="M20" s="83" t="s">
        <v>1572</v>
      </c>
      <c r="N20" s="113" t="s">
        <v>1724</v>
      </c>
      <c r="O20" s="113" t="s">
        <v>1591</v>
      </c>
      <c r="P20" s="21" t="str">
        <f t="shared" si="0"/>
        <v>((14+line.W/2)&gt;914 and (14+line.W/2)&lt;=1219) and (line.mat_inside_skin_choices.code=='SS') and (line.mat_outside_skin_choices.code=='GI') and (1219*line.L/1000000*3.9*2) or 0.0</v>
      </c>
      <c r="Q20" s="17" t="str">
        <f>VLOOKUP(D20,Parts!$A$2:$C$991,3,0)</f>
        <v>kg</v>
      </c>
    </row>
    <row r="21" spans="2:17">
      <c r="C21" s="3" t="str">
        <f>"["&amp;VLOOKUP(D21,Parts!$A$2:$B$991,2,0)&amp;"]"</f>
        <v>[SP05002]</v>
      </c>
      <c r="D21" s="49" t="s">
        <v>1369</v>
      </c>
      <c r="E21" s="16"/>
      <c r="F21"/>
      <c r="G21"/>
      <c r="H21"/>
      <c r="J21" s="50" t="s">
        <v>1602</v>
      </c>
      <c r="K21" s="16"/>
      <c r="L21" s="5"/>
      <c r="M21" s="5"/>
      <c r="N21" s="51" t="s">
        <v>1727</v>
      </c>
      <c r="O21" s="52" t="s">
        <v>1728</v>
      </c>
      <c r="P21" s="21" t="str">
        <f>"(line.mat_insulation_choices.code == "&amp;J21&amp;") and ("&amp;O21&amp;") or 0.0"</f>
        <v>(line.mat_insulation_choices.code == 'PU') and ((line.W*line.L*line.T.value/1000000000*80*0.437*1.13)*2-(line.cut_area*line.T.value*80*0.437*1.13*2/1000)) or 0.0</v>
      </c>
      <c r="Q21" s="17" t="str">
        <f>VLOOKUP(D21,Parts!$A$2:$C$991,3,0)</f>
        <v>kg</v>
      </c>
    </row>
    <row r="22" spans="2:17">
      <c r="C22" s="3" t="str">
        <f>"["&amp;VLOOKUP(D22,Parts!$A$2:$B$991,2,0)&amp;"]"</f>
        <v>[SP05003]</v>
      </c>
      <c r="D22" s="49" t="s">
        <v>1371</v>
      </c>
      <c r="E22" s="16"/>
      <c r="F22"/>
      <c r="G22"/>
      <c r="H22"/>
      <c r="J22" s="50" t="s">
        <v>1602</v>
      </c>
      <c r="K22" s="16"/>
      <c r="L22" s="5"/>
      <c r="M22" s="5"/>
      <c r="N22" s="51" t="s">
        <v>1729</v>
      </c>
      <c r="O22" s="52" t="s">
        <v>1730</v>
      </c>
      <c r="P22" s="21" t="str">
        <f>"(line.mat_insulation_choices.code == "&amp;J22&amp;") and ("&amp;O22&amp;") or 0.0"</f>
        <v>(line.mat_insulation_choices.code == 'PU') and ((line.W*line.L*line.T.value/1000000000*80*0.563*1.13)*2-(line.cut_area*line.T.value*80*0.563*1.13*2/1000)) or 0.0</v>
      </c>
      <c r="Q22" s="17" t="str">
        <f>VLOOKUP(D22,Parts!$A$2:$C$991,3,0)</f>
        <v>kg</v>
      </c>
    </row>
    <row r="23" spans="2:17">
      <c r="C23" s="3" t="str">
        <f>"["&amp;VLOOKUP(D23,Parts!$A$2:$B$991,2,0)&amp;"]"</f>
        <v>[SP01328]</v>
      </c>
      <c r="D23" s="2" t="s">
        <v>414</v>
      </c>
      <c r="E23" s="126" t="s">
        <v>1697</v>
      </c>
      <c r="F23"/>
      <c r="G23"/>
      <c r="H23"/>
      <c r="N23" s="2" t="s">
        <v>1741</v>
      </c>
      <c r="O23" s="2" t="s">
        <v>1731</v>
      </c>
      <c r="P23" s="63" t="str">
        <f>"(line.T.name=='"&amp;E23&amp;"') and ("&amp;O23&amp;") or 0.0"</f>
        <v>(line.T.name=='42(F42)') and (round(((line.W*2)+(line.L*2))/1000/6+0.5,0)) or 0.0</v>
      </c>
      <c r="Q23" s="17" t="str">
        <f>VLOOKUP(D23,Parts!$A$2:$C$991,3,0)</f>
        <v>pcs</v>
      </c>
    </row>
    <row r="24" spans="2:17">
      <c r="C24" s="3" t="str">
        <f>"["&amp;VLOOKUP(D24,Parts!$A$2:$B$991,2,0)&amp;"]"</f>
        <v>[SP01340]</v>
      </c>
      <c r="D24" s="2" t="s">
        <v>420</v>
      </c>
      <c r="E24" s="126" t="s">
        <v>1698</v>
      </c>
      <c r="F24"/>
      <c r="G24"/>
      <c r="H24"/>
      <c r="N24" s="2" t="s">
        <v>1741</v>
      </c>
      <c r="O24" s="2" t="s">
        <v>1731</v>
      </c>
      <c r="P24" s="63" t="str">
        <f>"(line.T.name=='"&amp;E24&amp;"') and ("&amp;O24&amp;") or 0.0"</f>
        <v>(line.T.name=='50(F50)') and (round(((line.W*2)+(line.L*2))/1000/6+0.5,0)) or 0.0</v>
      </c>
      <c r="Q24" s="17" t="str">
        <f>VLOOKUP(D24,Parts!$A$2:$C$991,3,0)</f>
        <v>pcs</v>
      </c>
    </row>
    <row r="25" spans="2:17">
      <c r="C25" s="3" t="str">
        <f>"["&amp;VLOOKUP(D25,Parts!$A$2:$B$991,2,0)&amp;"]"</f>
        <v>[SP01344]</v>
      </c>
      <c r="D25" s="2" t="s">
        <v>426</v>
      </c>
      <c r="E25" s="126" t="s">
        <v>1699</v>
      </c>
      <c r="F25"/>
      <c r="G25"/>
      <c r="H25"/>
      <c r="N25" s="2" t="s">
        <v>1741</v>
      </c>
      <c r="O25" s="2" t="s">
        <v>1731</v>
      </c>
      <c r="P25" s="63" t="str">
        <f>"(line.T.name=='"&amp;E25&amp;"') and ("&amp;O25&amp;") or 0.0"</f>
        <v>(line.T.name=='42(F100)') and (round(((line.W*2)+(line.L*2))/1000/6+0.5,0)) or 0.0</v>
      </c>
      <c r="Q25" s="17" t="str">
        <f>VLOOKUP(D25,Parts!$A$2:$C$991,3,0)</f>
        <v>pcs</v>
      </c>
    </row>
    <row r="26" spans="2:17">
      <c r="C26" s="3" t="str">
        <f>"["&amp;VLOOKUP(D26,Parts!$A$2:$B$991,2,0)&amp;"]"</f>
        <v>[SP01431]</v>
      </c>
      <c r="D26" s="2" t="s">
        <v>534</v>
      </c>
      <c r="E26" s="126" t="s">
        <v>1700</v>
      </c>
      <c r="F26"/>
      <c r="G26"/>
      <c r="H26"/>
      <c r="N26" s="2" t="s">
        <v>1741</v>
      </c>
      <c r="O26" s="2" t="s">
        <v>1731</v>
      </c>
      <c r="P26" s="63" t="str">
        <f>"(line.T.name=='"&amp;E26&amp;"') and ("&amp;O26&amp;") or 0.0"</f>
        <v>(line.T.name=='50(F100)') and (round(((line.W*2)+(line.L*2))/1000/6+0.5,0)) or 0.0</v>
      </c>
      <c r="Q26" s="17" t="str">
        <f>VLOOKUP(D26,Parts!$A$2:$C$991,3,0)</f>
        <v>pcs</v>
      </c>
    </row>
    <row r="27" spans="2:17">
      <c r="C27" s="3" t="str">
        <f>"["&amp;VLOOKUP(D27,Parts!$A$2:$B$991,2,0)&amp;"]"</f>
        <v>[SP02183]</v>
      </c>
      <c r="D27" s="22" t="s">
        <v>855</v>
      </c>
      <c r="E27"/>
      <c r="F27"/>
      <c r="G27"/>
      <c r="H27"/>
      <c r="N27" s="22" t="s">
        <v>1701</v>
      </c>
      <c r="O27" s="22" t="s">
        <v>1732</v>
      </c>
      <c r="P27" s="3" t="str">
        <f>"("&amp;O27&amp;") or 0.0"</f>
        <v>(round((((line.W*2)+(line.L*2))/1000),1)) or 0.0</v>
      </c>
      <c r="Q27" s="17" t="str">
        <f>VLOOKUP(D27,Parts!$A$2:$C$991,3,0)</f>
        <v>m</v>
      </c>
    </row>
    <row r="28" spans="2:17">
      <c r="C28" s="3" t="str">
        <f>"["&amp;VLOOKUP(D28,Parts!$A$2:$B$991,2,0)&amp;"]"</f>
        <v>[SP02149]</v>
      </c>
      <c r="D28" s="22" t="s">
        <v>803</v>
      </c>
      <c r="E28"/>
      <c r="F28"/>
      <c r="G28"/>
      <c r="H28"/>
      <c r="N28" s="22" t="s">
        <v>1742</v>
      </c>
      <c r="O28" s="22" t="s">
        <v>1743</v>
      </c>
      <c r="P28" s="3" t="str">
        <f>"("&amp;O28&amp;") or 0.0"</f>
        <v>(line.L/1000) or 0.0</v>
      </c>
      <c r="Q28" s="17" t="str">
        <f>VLOOKUP(D28,Parts!$A$2:$C$991,3,0)</f>
        <v>m</v>
      </c>
    </row>
    <row r="29" spans="2:17">
      <c r="C29" s="3" t="str">
        <f>"["&amp;VLOOKUP(D29,Parts!$A$2:$B$991,2,0)&amp;"]"</f>
        <v>[SP01181]</v>
      </c>
      <c r="D29" s="22" t="s">
        <v>234</v>
      </c>
      <c r="E29"/>
      <c r="F29"/>
      <c r="G29"/>
      <c r="H29"/>
      <c r="N29" s="25" t="s">
        <v>1744</v>
      </c>
      <c r="O29" s="22" t="s">
        <v>1745</v>
      </c>
      <c r="P29" s="3" t="str">
        <f>"("&amp;O29&amp;") or 0.0"</f>
        <v>(round(line.W*2/1000/6,0)) or 0.0</v>
      </c>
      <c r="Q29" s="17" t="str">
        <f>VLOOKUP(D29,Parts!$A$2:$C$991,3,0)</f>
        <v>pcs</v>
      </c>
    </row>
    <row r="30" spans="2:17">
      <c r="B30" s="132" t="s">
        <v>1746</v>
      </c>
      <c r="C30" s="3" t="str">
        <f>"["&amp;VLOOKUP(D30,Parts!$A$2:$B$991,2,0)&amp;"]"</f>
        <v>[SP01134]</v>
      </c>
      <c r="D30" s="127" t="s">
        <v>188</v>
      </c>
      <c r="E30" s="131" t="s">
        <v>1697</v>
      </c>
      <c r="F30"/>
      <c r="G30"/>
      <c r="H30"/>
      <c r="N30" s="123" t="s">
        <v>1747</v>
      </c>
      <c r="O30" s="123" t="s">
        <v>1748</v>
      </c>
      <c r="P30" s="63" t="str">
        <f t="shared" ref="P30:P37" si="1">"(line.T.name=='"&amp;E30&amp;"') and ("&amp;O30&amp;") or 0.0"</f>
        <v>(line.T.name=='42(F42)') and (round(((line.W*2)+(line.L*3))/1000/6+0.5,0)) or 0.0</v>
      </c>
      <c r="Q30" s="17" t="str">
        <f>VLOOKUP(D30,Parts!$A$2:$C$991,3,0)</f>
        <v>pcs</v>
      </c>
    </row>
    <row r="31" spans="2:17">
      <c r="B31" s="132" t="s">
        <v>1746</v>
      </c>
      <c r="C31" s="3" t="str">
        <f>"["&amp;VLOOKUP(D31,Parts!$A$2:$B$991,2,0)&amp;"]"</f>
        <v>[SP01300]</v>
      </c>
      <c r="D31" s="127" t="s">
        <v>376</v>
      </c>
      <c r="E31" s="131" t="s">
        <v>1698</v>
      </c>
      <c r="F31"/>
      <c r="G31"/>
      <c r="H31"/>
      <c r="N31" s="123" t="s">
        <v>1747</v>
      </c>
      <c r="O31" s="123" t="s">
        <v>1748</v>
      </c>
      <c r="P31" s="63" t="str">
        <f t="shared" si="1"/>
        <v>(line.T.name=='50(F50)') and (round(((line.W*2)+(line.L*3))/1000/6+0.5,0)) or 0.0</v>
      </c>
      <c r="Q31" s="17" t="str">
        <f>VLOOKUP(D31,Parts!$A$2:$C$991,3,0)</f>
        <v>pcs</v>
      </c>
    </row>
    <row r="32" spans="2:17">
      <c r="B32" s="132" t="s">
        <v>1746</v>
      </c>
      <c r="C32" s="3" t="str">
        <f>"["&amp;VLOOKUP(D32,Parts!$A$2:$B$991,2,0)&amp;"]"</f>
        <v>[SP01134]</v>
      </c>
      <c r="D32" s="127" t="s">
        <v>188</v>
      </c>
      <c r="E32" s="131" t="s">
        <v>1699</v>
      </c>
      <c r="F32"/>
      <c r="G32"/>
      <c r="H32"/>
      <c r="N32" s="123" t="s">
        <v>1747</v>
      </c>
      <c r="O32" s="123" t="s">
        <v>1748</v>
      </c>
      <c r="P32" s="63" t="str">
        <f t="shared" si="1"/>
        <v>(line.T.name=='42(F100)') and (round(((line.W*2)+(line.L*3))/1000/6+0.5,0)) or 0.0</v>
      </c>
      <c r="Q32" s="17" t="str">
        <f>VLOOKUP(D32,Parts!$A$2:$C$991,3,0)</f>
        <v>pcs</v>
      </c>
    </row>
    <row r="33" spans="1:17">
      <c r="B33" s="132" t="s">
        <v>1746</v>
      </c>
      <c r="C33" s="3" t="str">
        <f>"["&amp;VLOOKUP(D33,Parts!$A$2:$B$991,2,0)&amp;"]"</f>
        <v>[SP01300]</v>
      </c>
      <c r="D33" s="127" t="s">
        <v>376</v>
      </c>
      <c r="E33" s="131" t="s">
        <v>1700</v>
      </c>
      <c r="F33"/>
      <c r="G33"/>
      <c r="H33"/>
      <c r="N33" s="123" t="s">
        <v>1747</v>
      </c>
      <c r="O33" s="123" t="s">
        <v>1748</v>
      </c>
      <c r="P33" s="63" t="str">
        <f t="shared" si="1"/>
        <v>(line.T.name=='50(F100)') and (round(((line.W*2)+(line.L*3))/1000/6+0.5,0)) or 0.0</v>
      </c>
      <c r="Q33" s="17" t="str">
        <f>VLOOKUP(D33,Parts!$A$2:$C$991,3,0)</f>
        <v>pcs</v>
      </c>
    </row>
    <row r="34" spans="1:17">
      <c r="B34" s="49" t="s">
        <v>1749</v>
      </c>
      <c r="C34" s="3" t="str">
        <f>"["&amp;VLOOKUP(D34,Parts!$A$2:$B$991,2,0)&amp;"]"</f>
        <v>[SP01288]</v>
      </c>
      <c r="D34" s="49" t="s">
        <v>358</v>
      </c>
      <c r="E34" s="50" t="s">
        <v>1697</v>
      </c>
      <c r="F34"/>
      <c r="G34"/>
      <c r="H34"/>
      <c r="N34" s="123" t="s">
        <v>1750</v>
      </c>
      <c r="O34" s="123" t="s">
        <v>1751</v>
      </c>
      <c r="P34" s="63" t="str">
        <f t="shared" si="1"/>
        <v>(line.T.name=='42(F42)') and (round((line.L/1000/6)+0.5,0)) or 0.0</v>
      </c>
      <c r="Q34" s="17" t="str">
        <f>VLOOKUP(D34,Parts!$A$2:$C$991,3,0)</f>
        <v>pcs</v>
      </c>
    </row>
    <row r="35" spans="1:17">
      <c r="B35" s="49" t="s">
        <v>1749</v>
      </c>
      <c r="C35" s="3" t="str">
        <f>"["&amp;VLOOKUP(D35,Parts!$A$2:$B$991,2,0)&amp;"]"</f>
        <v>[SP01348]</v>
      </c>
      <c r="D35" s="49" t="s">
        <v>432</v>
      </c>
      <c r="E35" s="50" t="s">
        <v>1698</v>
      </c>
      <c r="F35"/>
      <c r="G35"/>
      <c r="H35"/>
      <c r="N35" s="123" t="s">
        <v>1750</v>
      </c>
      <c r="O35" s="123" t="s">
        <v>1751</v>
      </c>
      <c r="P35" s="63" t="str">
        <f t="shared" si="1"/>
        <v>(line.T.name=='50(F50)') and (round((line.L/1000/6)+0.5,0)) or 0.0</v>
      </c>
      <c r="Q35" s="17" t="str">
        <f>VLOOKUP(D35,Parts!$A$2:$C$991,3,0)</f>
        <v>pcs</v>
      </c>
    </row>
    <row r="36" spans="1:17">
      <c r="B36" s="49" t="s">
        <v>1749</v>
      </c>
      <c r="C36" s="3" t="str">
        <f>"["&amp;VLOOKUP(D36,Parts!$A$2:$B$991,2,0)&amp;"]"</f>
        <v>[SP01288]</v>
      </c>
      <c r="D36" s="49" t="s">
        <v>358</v>
      </c>
      <c r="E36" s="50" t="s">
        <v>1699</v>
      </c>
      <c r="F36"/>
      <c r="G36"/>
      <c r="H36"/>
      <c r="N36" s="123" t="s">
        <v>1750</v>
      </c>
      <c r="O36" s="123" t="s">
        <v>1751</v>
      </c>
      <c r="P36" s="63" t="str">
        <f t="shared" si="1"/>
        <v>(line.T.name=='42(F100)') and (round((line.L/1000/6)+0.5,0)) or 0.0</v>
      </c>
      <c r="Q36" s="17" t="str">
        <f>VLOOKUP(D36,Parts!$A$2:$C$991,3,0)</f>
        <v>pcs</v>
      </c>
    </row>
    <row r="37" spans="1:17">
      <c r="B37" s="49" t="s">
        <v>1749</v>
      </c>
      <c r="C37" s="3" t="str">
        <f>"["&amp;VLOOKUP(D37,Parts!$A$2:$B$991,2,0)&amp;"]"</f>
        <v>[SP01348]</v>
      </c>
      <c r="D37" s="49" t="s">
        <v>432</v>
      </c>
      <c r="E37" s="50" t="s">
        <v>1700</v>
      </c>
      <c r="F37"/>
      <c r="G37"/>
      <c r="H37"/>
      <c r="N37" s="123" t="s">
        <v>1750</v>
      </c>
      <c r="O37" s="123" t="s">
        <v>1751</v>
      </c>
      <c r="P37" s="63" t="str">
        <f t="shared" si="1"/>
        <v>(line.T.name=='50(F100)') and (round((line.L/1000/6)+0.5,0)) or 0.0</v>
      </c>
      <c r="Q37" s="17" t="str">
        <f>VLOOKUP(D37,Parts!$A$2:$C$991,3,0)</f>
        <v>pcs</v>
      </c>
    </row>
    <row r="38" spans="1:17">
      <c r="C38" s="3" t="str">
        <f>"["&amp;VLOOKUP(D38,Parts!$A$2:$B$991,2,0)&amp;"]"</f>
        <v>[SP02114]</v>
      </c>
      <c r="D38" s="27" t="s">
        <v>759</v>
      </c>
      <c r="E38"/>
      <c r="F38"/>
      <c r="G38"/>
      <c r="H38"/>
      <c r="N38" s="27" t="s">
        <v>1733</v>
      </c>
      <c r="O38" s="27" t="s">
        <v>1734</v>
      </c>
      <c r="P38" t="str">
        <f>O38</f>
        <v>(line.W &lt;= 930) and 2.0 or 0.0</v>
      </c>
      <c r="Q38" s="17" t="str">
        <f>VLOOKUP(D38,Parts!$A$2:$C$991,3,0)</f>
        <v>pcs</v>
      </c>
    </row>
    <row r="39" spans="1:17">
      <c r="C39" s="3" t="str">
        <f>"["&amp;VLOOKUP(D39,Parts!$A$2:$B$991,2,0)&amp;"]"</f>
        <v>[SP02122]</v>
      </c>
      <c r="D39" s="27" t="s">
        <v>771</v>
      </c>
      <c r="E39"/>
      <c r="F39"/>
      <c r="G39"/>
      <c r="H39"/>
      <c r="N39" s="27" t="s">
        <v>1735</v>
      </c>
      <c r="O39" s="27" t="s">
        <v>1736</v>
      </c>
      <c r="P39" t="str">
        <f>O39</f>
        <v>(line.W &gt; 930 and line.W &lt;= 1085) and 2.0 or 0.0</v>
      </c>
      <c r="Q39" s="17" t="str">
        <f>VLOOKUP(D39,Parts!$A$2:$C$991,3,0)</f>
        <v>pcs</v>
      </c>
    </row>
    <row r="40" spans="1:17">
      <c r="C40" s="3" t="str">
        <f>"["&amp;VLOOKUP(D40,Parts!$A$2:$B$991,2,0)&amp;"]"</f>
        <v>[SP02116]</v>
      </c>
      <c r="D40" s="27" t="s">
        <v>761</v>
      </c>
      <c r="E40"/>
      <c r="F40"/>
      <c r="G40"/>
      <c r="H40"/>
      <c r="N40" s="27" t="s">
        <v>1737</v>
      </c>
      <c r="O40" s="27" t="s">
        <v>1738</v>
      </c>
      <c r="P40" t="str">
        <f>O40</f>
        <v>(line.W &gt; 1085 and line.W &lt;= 1230) and 2.0 or 0.0</v>
      </c>
      <c r="Q40" s="17" t="str">
        <f>VLOOKUP(D40,Parts!$A$2:$C$991,3,0)</f>
        <v>pcs</v>
      </c>
    </row>
    <row r="41" spans="1:17">
      <c r="C41" s="3" t="str">
        <f>"["&amp;VLOOKUP(D41,Parts!$A$2:$B$991,2,0)&amp;"]"</f>
        <v>[SP02071]</v>
      </c>
      <c r="D41" s="128" t="s">
        <v>688</v>
      </c>
      <c r="E41"/>
      <c r="F41"/>
      <c r="G41"/>
      <c r="H41"/>
      <c r="I41" s="60" t="s">
        <v>1617</v>
      </c>
      <c r="N41" s="61">
        <v>0</v>
      </c>
      <c r="O41" s="61">
        <v>0</v>
      </c>
      <c r="P41" t="str">
        <f>"(line.mat_window_choices.code == "&amp;I41&amp;") and "&amp;O41&amp;" or 0.0"</f>
        <v>(line.mat_window_choices.code == 'None') and 0 or 0.0</v>
      </c>
      <c r="Q41" s="17" t="str">
        <f>VLOOKUP(D41,Parts!$A$2:$C$991,3,0)</f>
        <v>pcs</v>
      </c>
    </row>
    <row r="42" spans="1:17">
      <c r="C42" s="3" t="str">
        <f>"["&amp;VLOOKUP(D42,Parts!$A$2:$B$991,2,0)&amp;"]"</f>
        <v>[SP02071]</v>
      </c>
      <c r="D42" s="128" t="s">
        <v>688</v>
      </c>
      <c r="E42"/>
      <c r="F42"/>
      <c r="G42"/>
      <c r="H42"/>
      <c r="I42" s="60" t="s">
        <v>1708</v>
      </c>
      <c r="N42" s="61">
        <v>2</v>
      </c>
      <c r="O42" s="61">
        <v>2</v>
      </c>
      <c r="P42" t="str">
        <f>"(line.mat_window_choices.code == "&amp;I42&amp;") and "&amp;O42&amp;" or 0.0"</f>
        <v>(line.mat_window_choices.code == 'Single') and 2 or 0.0</v>
      </c>
      <c r="Q42" s="17" t="str">
        <f>VLOOKUP(D42,Parts!$A$2:$C$991,3,0)</f>
        <v>pcs</v>
      </c>
    </row>
    <row r="43" spans="1:17">
      <c r="C43" s="3" t="str">
        <f>"["&amp;VLOOKUP(D43,Parts!$A$2:$B$991,2,0)&amp;"]"</f>
        <v>[SP02071]</v>
      </c>
      <c r="D43" s="128" t="s">
        <v>688</v>
      </c>
      <c r="E43"/>
      <c r="F43"/>
      <c r="G43"/>
      <c r="H43"/>
      <c r="I43" s="60" t="s">
        <v>1709</v>
      </c>
      <c r="N43" s="61">
        <v>4</v>
      </c>
      <c r="O43" s="61">
        <v>4</v>
      </c>
      <c r="P43" t="str">
        <f>"(line.mat_window_choices.code == "&amp;I43&amp;") and "&amp;O43&amp;" or 0.0"</f>
        <v>(line.mat_window_choices.code == 'Double') and 4 or 0.0</v>
      </c>
      <c r="Q43" s="17" t="str">
        <f>VLOOKUP(D43,Parts!$A$2:$C$991,3,0)</f>
        <v>pcs</v>
      </c>
    </row>
    <row r="44" spans="1:17">
      <c r="C44" s="3" t="str">
        <f>"["&amp;VLOOKUP(D44,Parts!$A$2:$B$991,2,0)&amp;"]"</f>
        <v>[SP03032]</v>
      </c>
      <c r="D44" s="3" t="s">
        <v>997</v>
      </c>
      <c r="E44"/>
      <c r="F44"/>
      <c r="G44"/>
      <c r="H44"/>
      <c r="N44" s="3">
        <v>2</v>
      </c>
      <c r="O44" s="3">
        <v>2</v>
      </c>
      <c r="P44" s="53" t="str">
        <f t="shared" ref="P44:P55" si="2">"("&amp;O44&amp;") or 0.0"</f>
        <v>(2) or 0.0</v>
      </c>
      <c r="Q44" s="17" t="str">
        <f>VLOOKUP(D44,Parts!$A$2:$C$991,3,0)</f>
        <v>pcs</v>
      </c>
    </row>
    <row r="45" spans="1:17">
      <c r="C45" s="3" t="str">
        <f>"["&amp;VLOOKUP(D45,Parts!$A$2:$B$991,2,0)&amp;"]"</f>
        <v>[SP02197]</v>
      </c>
      <c r="D45" s="3" t="s">
        <v>871</v>
      </c>
      <c r="E45"/>
      <c r="F45"/>
      <c r="G45"/>
      <c r="H45"/>
      <c r="N45" s="3">
        <v>2</v>
      </c>
      <c r="O45" s="3">
        <v>2</v>
      </c>
      <c r="P45" s="53" t="str">
        <f t="shared" si="2"/>
        <v>(2) or 0.0</v>
      </c>
      <c r="Q45" s="17" t="str">
        <f>VLOOKUP(D45,Parts!$A$2:$C$991,3,0)</f>
        <v>set</v>
      </c>
    </row>
    <row r="46" spans="1:17">
      <c r="C46" s="3" t="str">
        <f>"["&amp;VLOOKUP(D46,Parts!$A$2:$B$991,2,0)&amp;"]"</f>
        <v>[SP02195]</v>
      </c>
      <c r="D46" s="3" t="s">
        <v>867</v>
      </c>
      <c r="E46"/>
      <c r="F46"/>
      <c r="G46"/>
      <c r="H46"/>
      <c r="N46" s="3">
        <v>4</v>
      </c>
      <c r="O46" s="3">
        <v>4</v>
      </c>
      <c r="P46" s="53" t="str">
        <f t="shared" si="2"/>
        <v>(4) or 0.0</v>
      </c>
      <c r="Q46" s="17" t="str">
        <f>VLOOKUP(D46,Parts!$A$2:$C$991,3,0)</f>
        <v>set</v>
      </c>
    </row>
    <row r="47" spans="1:17">
      <c r="C47" s="3" t="str">
        <f>"["&amp;VLOOKUP(D47,Parts!$A$2:$B$991,2,0)&amp;"]"</f>
        <v>[SP02196]</v>
      </c>
      <c r="D47" s="3" t="s">
        <v>869</v>
      </c>
      <c r="E47"/>
      <c r="F47"/>
      <c r="G47"/>
      <c r="H47"/>
      <c r="N47" s="3">
        <v>4</v>
      </c>
      <c r="O47" s="3">
        <v>4</v>
      </c>
      <c r="P47" s="53" t="str">
        <f t="shared" si="2"/>
        <v>(4) or 0.0</v>
      </c>
      <c r="Q47" s="17" t="str">
        <f>VLOOKUP(D47,Parts!$A$2:$C$991,3,0)</f>
        <v>set</v>
      </c>
    </row>
    <row r="48" spans="1:17">
      <c r="A48" s="191" t="s">
        <v>1864</v>
      </c>
      <c r="B48" s="185">
        <v>41757</v>
      </c>
      <c r="C48" s="3" t="str">
        <f>"["&amp;VLOOKUP(D48,Parts!$A$2:$B$991,2,0)&amp;"]"</f>
        <v>[SP03173-1]</v>
      </c>
      <c r="D48" s="193" t="s">
        <v>1860</v>
      </c>
      <c r="E48" s="194" t="s">
        <v>1697</v>
      </c>
      <c r="F48"/>
      <c r="G48"/>
      <c r="H48"/>
      <c r="N48" s="21">
        <v>2</v>
      </c>
      <c r="O48" s="21">
        <v>2</v>
      </c>
      <c r="P48" s="63" t="str">
        <f>"(line.T.name=='"&amp;E48&amp;"') and ("&amp;O48&amp;") or 0.0"</f>
        <v>(line.T.name=='42(F42)') and (2) or 0.0</v>
      </c>
      <c r="Q48" s="17" t="str">
        <f>VLOOKUP(D48,Parts!$A$2:$C$991,3,0)</f>
        <v>pcs</v>
      </c>
    </row>
    <row r="49" spans="1:18">
      <c r="B49" s="185">
        <v>41757</v>
      </c>
      <c r="C49" s="3" t="str">
        <f>"["&amp;VLOOKUP(D49,Parts!$A$2:$B$991,2,0)&amp;"]"</f>
        <v>[SP03173-1]</v>
      </c>
      <c r="D49" s="193" t="s">
        <v>1860</v>
      </c>
      <c r="E49" s="194" t="s">
        <v>1698</v>
      </c>
      <c r="F49"/>
      <c r="G49"/>
      <c r="H49"/>
      <c r="N49" s="21">
        <v>2</v>
      </c>
      <c r="O49" s="21">
        <v>2</v>
      </c>
      <c r="P49" s="63" t="str">
        <f t="shared" ref="P49:P51" si="3">"(line.T.name=='"&amp;E49&amp;"') and ("&amp;O49&amp;") or 0.0"</f>
        <v>(line.T.name=='50(F50)') and (2) or 0.0</v>
      </c>
      <c r="Q49" s="17" t="str">
        <f>VLOOKUP(D49,Parts!$A$2:$C$991,3,0)</f>
        <v>pcs</v>
      </c>
    </row>
    <row r="50" spans="1:18">
      <c r="B50" s="185">
        <v>41757</v>
      </c>
      <c r="C50" s="3" t="str">
        <f>"["&amp;VLOOKUP(D50,Parts!$A$2:$B$991,2,0)&amp;"]"</f>
        <v>[SP03173-2]</v>
      </c>
      <c r="D50" s="193" t="s">
        <v>1861</v>
      </c>
      <c r="E50" s="194" t="s">
        <v>1699</v>
      </c>
      <c r="F50"/>
      <c r="G50"/>
      <c r="H50"/>
      <c r="N50" s="21">
        <v>2</v>
      </c>
      <c r="O50" s="21">
        <v>2</v>
      </c>
      <c r="P50" s="63" t="str">
        <f t="shared" si="3"/>
        <v>(line.T.name=='42(F100)') and (2) or 0.0</v>
      </c>
      <c r="Q50" s="17" t="str">
        <f>VLOOKUP(D50,Parts!$A$2:$C$991,3,0)</f>
        <v>pcs</v>
      </c>
    </row>
    <row r="51" spans="1:18">
      <c r="B51" s="185">
        <v>41757</v>
      </c>
      <c r="C51" s="3" t="str">
        <f>"["&amp;VLOOKUP(D51,Parts!$A$2:$B$991,2,0)&amp;"]"</f>
        <v>[SP03173-2]</v>
      </c>
      <c r="D51" s="193" t="s">
        <v>1861</v>
      </c>
      <c r="E51" s="194" t="s">
        <v>1700</v>
      </c>
      <c r="F51"/>
      <c r="G51"/>
      <c r="H51"/>
      <c r="N51" s="21">
        <v>2</v>
      </c>
      <c r="O51" s="21">
        <v>2</v>
      </c>
      <c r="P51" s="63" t="str">
        <f t="shared" si="3"/>
        <v>(line.T.name=='50(F100)') and (2) or 0.0</v>
      </c>
      <c r="Q51" s="17" t="str">
        <f>VLOOKUP(D51,Parts!$A$2:$C$991,3,0)</f>
        <v>pcs</v>
      </c>
    </row>
    <row r="52" spans="1:18">
      <c r="C52" s="3" t="str">
        <f>"["&amp;VLOOKUP(D52,Parts!$A$2:$B$991,2,0)&amp;"]"</f>
        <v>[SP03177]</v>
      </c>
      <c r="D52" s="3" t="s">
        <v>1215</v>
      </c>
      <c r="E52"/>
      <c r="F52"/>
      <c r="G52"/>
      <c r="H52"/>
      <c r="N52" s="3">
        <v>2</v>
      </c>
      <c r="O52" s="3">
        <v>2</v>
      </c>
      <c r="P52" s="53" t="str">
        <f t="shared" si="2"/>
        <v>(2) or 0.0</v>
      </c>
      <c r="Q52" s="17" t="str">
        <f>VLOOKUP(D52,Parts!$A$2:$C$991,3,0)</f>
        <v>pcs</v>
      </c>
    </row>
    <row r="53" spans="1:18">
      <c r="C53" s="3" t="str">
        <f>"["&amp;VLOOKUP(D53,Parts!$A$2:$B$991,2,0)&amp;"]"</f>
        <v>[SP03178]</v>
      </c>
      <c r="D53" s="3" t="s">
        <v>1217</v>
      </c>
      <c r="E53"/>
      <c r="F53"/>
      <c r="G53"/>
      <c r="H53"/>
      <c r="N53" s="3">
        <v>2</v>
      </c>
      <c r="O53" s="3">
        <v>2</v>
      </c>
      <c r="P53" s="53" t="str">
        <f t="shared" si="2"/>
        <v>(2) or 0.0</v>
      </c>
      <c r="Q53" s="17" t="str">
        <f>VLOOKUP(D53,Parts!$A$2:$C$991,3,0)</f>
        <v>pcs</v>
      </c>
    </row>
    <row r="54" spans="1:18">
      <c r="C54" s="3" t="str">
        <f>"["&amp;VLOOKUP(D54,Parts!$A$2:$B$991,2,0)&amp;"]"</f>
        <v>[SP02147]</v>
      </c>
      <c r="D54" s="3" t="s">
        <v>799</v>
      </c>
      <c r="E54"/>
      <c r="F54"/>
      <c r="G54"/>
      <c r="H54"/>
      <c r="N54" s="3">
        <v>2</v>
      </c>
      <c r="O54" s="3">
        <v>2</v>
      </c>
      <c r="P54" s="53" t="str">
        <f t="shared" si="2"/>
        <v>(2) or 0.0</v>
      </c>
      <c r="Q54" s="17" t="str">
        <f>VLOOKUP(D54,Parts!$A$2:$C$991,3,0)</f>
        <v>set</v>
      </c>
    </row>
    <row r="55" spans="1:18">
      <c r="C55" s="3" t="str">
        <f>"["&amp;VLOOKUP(D55,Parts!$A$2:$B$991,2,0)&amp;"]"</f>
        <v>[SP02148]</v>
      </c>
      <c r="D55" s="3" t="s">
        <v>801</v>
      </c>
      <c r="E55"/>
      <c r="F55"/>
      <c r="G55"/>
      <c r="H55"/>
      <c r="N55" s="3">
        <v>2</v>
      </c>
      <c r="O55" s="3">
        <v>2</v>
      </c>
      <c r="P55" s="53" t="str">
        <f t="shared" si="2"/>
        <v>(2) or 0.0</v>
      </c>
      <c r="Q55" s="17" t="str">
        <f>VLOOKUP(D55,Parts!$A$2:$C$991,3,0)</f>
        <v>pcs</v>
      </c>
    </row>
    <row r="56" spans="1:18" s="2" customFormat="1">
      <c r="C56" s="2" t="str">
        <f>"["&amp;VLOOKUP(D56,Parts!$A$2:$B$991,2,0)&amp;"]"</f>
        <v>[SP03007]</v>
      </c>
      <c r="D56" s="113" t="s">
        <v>946</v>
      </c>
      <c r="J56" s="83"/>
      <c r="K56" s="83"/>
      <c r="L56" s="83" t="s">
        <v>1583</v>
      </c>
      <c r="M56" s="83" t="s">
        <v>1583</v>
      </c>
      <c r="N56" s="113" t="s">
        <v>1647</v>
      </c>
      <c r="O56" s="113" t="s">
        <v>1648</v>
      </c>
      <c r="P56" s="129" t="str">
        <f t="shared" ref="P56:P63" si="4">"(line.mat_inside_skin_choices.code=="&amp;L56&amp;") and (line.mat_outside_skin_choices.code=="&amp;M56&amp;") and ("&amp;O56&amp;") or 0.0"</f>
        <v>(line.mat_inside_skin_choices.code=='SS') and (line.mat_outside_skin_choices.code=='SS') and (line.L/1000/200*2) or 0.0</v>
      </c>
      <c r="Q56" s="83" t="str">
        <f>VLOOKUP(D56,Parts!$A$2:$C$991,3,0)</f>
        <v>roll</v>
      </c>
      <c r="R56" s="2" t="s">
        <v>1629</v>
      </c>
    </row>
    <row r="57" spans="1:18">
      <c r="A57" s="2"/>
      <c r="B57" s="2"/>
      <c r="C57" s="2" t="str">
        <f>"["&amp;VLOOKUP(D57,Parts!$A$2:$B$991,2,0)&amp;"]"</f>
        <v>[SP03006]</v>
      </c>
      <c r="D57" s="2" t="s">
        <v>944</v>
      </c>
      <c r="E57" s="83"/>
      <c r="F57"/>
      <c r="G57"/>
      <c r="H57"/>
      <c r="J57" s="83"/>
      <c r="K57" s="83"/>
      <c r="L57" s="83" t="s">
        <v>1554</v>
      </c>
      <c r="M57" s="83" t="s">
        <v>1554</v>
      </c>
      <c r="N57" s="113" t="s">
        <v>1647</v>
      </c>
      <c r="O57" s="113" t="s">
        <v>1648</v>
      </c>
      <c r="P57" s="129" t="str">
        <f t="shared" si="4"/>
        <v>(line.mat_inside_skin_choices.code=='OW') and (line.mat_outside_skin_choices.code=='OW') and (line.L/1000/200*2) or 0.0</v>
      </c>
      <c r="Q57" s="83" t="str">
        <f>VLOOKUP(D57,Parts!$A$2:$C$991,3,0)</f>
        <v>roll</v>
      </c>
      <c r="R57" s="2" t="s">
        <v>1710</v>
      </c>
    </row>
    <row r="58" spans="1:18">
      <c r="C58" s="2" t="str">
        <f>"["&amp;VLOOKUP(D58,Parts!$A$2:$B$991,2,0)&amp;"]"</f>
        <v>[SP03006]</v>
      </c>
      <c r="D58" s="2" t="s">
        <v>944</v>
      </c>
      <c r="E58"/>
      <c r="F58"/>
      <c r="G58"/>
      <c r="H58"/>
      <c r="L58" s="5" t="s">
        <v>1563</v>
      </c>
      <c r="M58" s="5" t="s">
        <v>1563</v>
      </c>
      <c r="N58" s="113" t="s">
        <v>1647</v>
      </c>
      <c r="O58" s="113" t="s">
        <v>1648</v>
      </c>
      <c r="P58" s="129" t="str">
        <f t="shared" si="4"/>
        <v>(line.mat_inside_skin_choices.code=='AW') and (line.mat_outside_skin_choices.code=='AW') and (line.L/1000/200*2) or 0.0</v>
      </c>
      <c r="Q58" s="83" t="str">
        <f>VLOOKUP(D58,Parts!$A$2:$C$991,3,0)</f>
        <v>roll</v>
      </c>
    </row>
    <row r="59" spans="1:18">
      <c r="C59" s="2" t="str">
        <f>"["&amp;VLOOKUP(D59,Parts!$A$2:$B$991,2,0)&amp;"]"</f>
        <v>[SP03007]</v>
      </c>
      <c r="D59" s="2" t="s">
        <v>946</v>
      </c>
      <c r="E59" s="83"/>
      <c r="F59" s="83"/>
      <c r="G59" s="83"/>
      <c r="H59" s="83"/>
      <c r="I59" s="2"/>
      <c r="J59" s="2"/>
      <c r="K59" s="2"/>
      <c r="L59" s="83" t="s">
        <v>1583</v>
      </c>
      <c r="M59" s="83" t="s">
        <v>1554</v>
      </c>
      <c r="N59" s="2" t="s">
        <v>1649</v>
      </c>
      <c r="O59" s="113" t="s">
        <v>1650</v>
      </c>
      <c r="P59" s="129" t="str">
        <f t="shared" si="4"/>
        <v>(line.mat_inside_skin_choices.code=='SS') and (line.mat_outside_skin_choices.code=='OW') and (line.L/1000/200) or 0.0</v>
      </c>
      <c r="Q59" s="83" t="str">
        <f>VLOOKUP(D59,Parts!$A$2:$C$991,3,0)</f>
        <v>roll</v>
      </c>
    </row>
    <row r="60" spans="1:18">
      <c r="C60" s="2" t="str">
        <f>"["&amp;VLOOKUP(D60,Parts!$A$2:$B$991,2,0)&amp;"]"</f>
        <v>[SP03006]</v>
      </c>
      <c r="D60" s="2" t="s">
        <v>944</v>
      </c>
      <c r="E60" s="83"/>
      <c r="F60" s="83"/>
      <c r="G60" s="83"/>
      <c r="H60" s="83"/>
      <c r="I60" s="2"/>
      <c r="J60" s="2"/>
      <c r="K60" s="2"/>
      <c r="L60" s="83" t="s">
        <v>1583</v>
      </c>
      <c r="M60" s="83" t="s">
        <v>1554</v>
      </c>
      <c r="N60" s="2" t="s">
        <v>1649</v>
      </c>
      <c r="O60" s="113" t="s">
        <v>1650</v>
      </c>
      <c r="P60" s="129" t="str">
        <f t="shared" si="4"/>
        <v>(line.mat_inside_skin_choices.code=='SS') and (line.mat_outside_skin_choices.code=='OW') and (line.L/1000/200) or 0.0</v>
      </c>
      <c r="Q60" s="83" t="str">
        <f>VLOOKUP(D60,Parts!$A$2:$C$991,3,0)</f>
        <v>roll</v>
      </c>
    </row>
    <row r="61" spans="1:18">
      <c r="C61" s="2" t="str">
        <f>"["&amp;VLOOKUP(D61,Parts!$A$2:$B$991,2,0)&amp;"]"</f>
        <v>[SP03007]</v>
      </c>
      <c r="D61" s="2" t="s">
        <v>946</v>
      </c>
      <c r="E61" s="83"/>
      <c r="F61" s="83"/>
      <c r="G61" s="83"/>
      <c r="H61" s="83"/>
      <c r="I61" s="2"/>
      <c r="J61" s="2"/>
      <c r="K61" s="2"/>
      <c r="L61" s="83" t="s">
        <v>1583</v>
      </c>
      <c r="M61" s="83" t="s">
        <v>1563</v>
      </c>
      <c r="N61" s="2" t="s">
        <v>1649</v>
      </c>
      <c r="O61" s="113" t="s">
        <v>1650</v>
      </c>
      <c r="P61" s="129" t="str">
        <f t="shared" si="4"/>
        <v>(line.mat_inside_skin_choices.code=='SS') and (line.mat_outside_skin_choices.code=='AW') and (line.L/1000/200) or 0.0</v>
      </c>
      <c r="Q61" s="83" t="str">
        <f>VLOOKUP(D61,Parts!$A$2:$C$991,3,0)</f>
        <v>roll</v>
      </c>
    </row>
    <row r="62" spans="1:18">
      <c r="C62" s="2" t="str">
        <f>"["&amp;VLOOKUP(D62,Parts!$A$2:$B$991,2,0)&amp;"]"</f>
        <v>[SP03006]</v>
      </c>
      <c r="D62" s="2" t="s">
        <v>944</v>
      </c>
      <c r="E62" s="83"/>
      <c r="F62" s="83"/>
      <c r="G62" s="83"/>
      <c r="H62" s="83"/>
      <c r="I62" s="2"/>
      <c r="J62" s="2"/>
      <c r="K62" s="2"/>
      <c r="L62" s="83" t="s">
        <v>1583</v>
      </c>
      <c r="M62" s="83" t="s">
        <v>1563</v>
      </c>
      <c r="N62" s="2" t="s">
        <v>1649</v>
      </c>
      <c r="O62" s="113" t="s">
        <v>1650</v>
      </c>
      <c r="P62" s="129" t="str">
        <f t="shared" si="4"/>
        <v>(line.mat_inside_skin_choices.code=='SS') and (line.mat_outside_skin_choices.code=='AW') and (line.L/1000/200) or 0.0</v>
      </c>
      <c r="Q62" s="83" t="str">
        <f>VLOOKUP(D62,Parts!$A$2:$C$991,3,0)</f>
        <v>roll</v>
      </c>
    </row>
    <row r="63" spans="1:18">
      <c r="C63" s="2" t="str">
        <f>"["&amp;VLOOKUP(D63,Parts!$A$2:$B$991,2,0)&amp;"]"</f>
        <v>[SP03007]</v>
      </c>
      <c r="D63" s="2" t="s">
        <v>946</v>
      </c>
      <c r="E63" s="83"/>
      <c r="F63" s="83"/>
      <c r="G63" s="83"/>
      <c r="H63" s="83"/>
      <c r="I63" s="2"/>
      <c r="J63" s="2"/>
      <c r="K63" s="2"/>
      <c r="L63" s="83" t="s">
        <v>1583</v>
      </c>
      <c r="M63" s="83" t="s">
        <v>1572</v>
      </c>
      <c r="N63" s="2" t="s">
        <v>1649</v>
      </c>
      <c r="O63" s="113" t="s">
        <v>1650</v>
      </c>
      <c r="P63" s="129" t="str">
        <f t="shared" si="4"/>
        <v>(line.mat_inside_skin_choices.code=='SS') and (line.mat_outside_skin_choices.code=='GI') and (line.L/1000/200) or 0.0</v>
      </c>
      <c r="Q63" s="83" t="str">
        <f>VLOOKUP(D63,Parts!$A$2:$C$991,3,0)</f>
        <v>roll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5" zoomScaleNormal="75" workbookViewId="0">
      <selection activeCell="D33" sqref="D33"/>
    </sheetView>
  </sheetViews>
  <sheetFormatPr defaultRowHeight="12.75"/>
  <cols>
    <col min="1" max="1" width="27"/>
    <col min="2" max="2" width="23.42578125"/>
    <col min="3" max="3" width="16.140625" customWidth="1"/>
    <col min="4" max="4" width="55.85546875"/>
    <col min="5" max="6" width="8.28515625" style="5"/>
    <col min="7" max="7" width="13.85546875" style="5"/>
    <col min="8" max="8" width="12.710937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103.28515625"/>
    <col min="16" max="16" width="132.85546875"/>
    <col min="17" max="17" width="5.5703125" style="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1752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1561</v>
      </c>
      <c r="O3" s="20" t="s">
        <v>1562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(1219*line.L/1000000*3.75*2) or 0.0</v>
      </c>
      <c r="Q3" s="17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1684</v>
      </c>
      <c r="O4" s="20" t="s">
        <v>1685</v>
      </c>
      <c r="P4" s="21" t="str">
        <f t="shared" si="0"/>
        <v>((14+line.W)&gt;1219) and (line.mat_inside_skin_choices.code=='OW') and (line.mat_outside_skin_choices.code=='OW') and (1219*line.L/1000000*3.75*4)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1570</v>
      </c>
      <c r="O5" s="25" t="s">
        <v>1571</v>
      </c>
      <c r="P5" s="21" t="str">
        <f t="shared" si="0"/>
        <v>((14+line.W)&gt;914 and (14+line.W)&lt;=1219) and (line.mat_inside_skin_choices.code=='AW') and (line.mat_outside_skin_choices.code=='AW') and (1219*line.L/1000000*3.4*2)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1686</v>
      </c>
      <c r="O6" s="25" t="s">
        <v>1687</v>
      </c>
      <c r="P6" s="21" t="str">
        <f t="shared" si="0"/>
        <v>((14+line.W)&gt;1219) and (line.mat_inside_skin_choices.code=='AW') and (line.mat_outside_skin_choices.code=='AW') and (1219*line.L/1000000*3.4*4)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1688</v>
      </c>
      <c r="O7" s="31" t="s">
        <v>1640</v>
      </c>
      <c r="P7" s="21" t="str">
        <f t="shared" si="0"/>
        <v>((14+line.W)&lt;=1219) and (line.mat_inside_skin_choices.code=='GI') and (line.mat_outside_skin_choices.code=='GI') and (1219*line.L/1000000*3.2*2)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1689</v>
      </c>
      <c r="O8" s="31" t="s">
        <v>1690</v>
      </c>
      <c r="P8" s="21" t="str">
        <f t="shared" si="0"/>
        <v>((14+line.W)&gt;1219) and (line.mat_inside_skin_choices.code=='GI') and (line.mat_outside_skin_choices.code=='GI') and (1219*line.L/1000000*3.2*4)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1590</v>
      </c>
      <c r="O9" s="35" t="s">
        <v>1591</v>
      </c>
      <c r="P9" s="21" t="str">
        <f t="shared" si="0"/>
        <v>((14+line.W)&gt;914 and (14+line.W)&lt;=1219) and (line.mat_inside_skin_choices.code=='SS') and (line.mat_outside_skin_choices.code=='SS') and (1219*line.L/1000000*3.9*2)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1691</v>
      </c>
      <c r="O10" s="35" t="s">
        <v>1692</v>
      </c>
      <c r="P10" s="21" t="str">
        <f t="shared" si="0"/>
        <v>((14+line.W)&gt;1219) and (line.mat_inside_skin_choices.code=='SS') and (line.mat_outside_skin_choices.code=='SS') and (1219*line.L/1000000*3.9*4)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[SP01006]</v>
      </c>
      <c r="D13" s="22" t="s">
        <v>14</v>
      </c>
      <c r="E13" s="16"/>
      <c r="F13" s="56"/>
      <c r="G13" s="56"/>
      <c r="H13" s="56"/>
      <c r="I13" s="42"/>
      <c r="K13" s="44"/>
      <c r="L13" s="56"/>
      <c r="M13" s="56"/>
      <c r="N13" s="22" t="s">
        <v>1757</v>
      </c>
      <c r="O13" s="22" t="s">
        <v>1758</v>
      </c>
      <c r="P13" s="63" t="str">
        <f>"("&amp;O13&amp;") or 0.0"</f>
        <v>(round((line.W+(line.L*2)/1000/6)+0.5,0)) or 0.0</v>
      </c>
      <c r="Q13" s="17" t="str">
        <f>VLOOKUP(D13,Parts!$A$2:$C$991,3,0)</f>
        <v>pcs</v>
      </c>
    </row>
    <row r="14" spans="1:17">
      <c r="C14" s="3" t="str">
        <f>"["&amp;VLOOKUP(D14,Parts!$A$2:$B$991,2,0)&amp;"]"</f>
        <v>[SP01102]</v>
      </c>
      <c r="D14" s="22" t="s">
        <v>156</v>
      </c>
      <c r="E14" s="16"/>
      <c r="F14" s="56"/>
      <c r="G14" s="56"/>
      <c r="H14" s="56"/>
      <c r="I14" s="42"/>
      <c r="K14" s="44"/>
      <c r="L14" s="56"/>
      <c r="M14" s="56"/>
      <c r="N14" s="22" t="s">
        <v>1757</v>
      </c>
      <c r="O14" s="22" t="s">
        <v>1758</v>
      </c>
      <c r="P14" s="63" t="str">
        <f>"("&amp;O14&amp;") or 0.0"</f>
        <v>(round((line.W+(line.L*2)/1000/6)+0.5,0)) or 0.0</v>
      </c>
      <c r="Q14" s="17" t="str">
        <f>VLOOKUP(D14,Parts!$A$2:$C$991,3,0)</f>
        <v>pcs</v>
      </c>
    </row>
    <row r="15" spans="1:17">
      <c r="C15" s="3" t="str">
        <f>"["&amp;VLOOKUP(D15,Parts!$A$2:$B$991,2,0)&amp;"]"</f>
        <v>[SP02071]</v>
      </c>
      <c r="D15" s="128" t="s">
        <v>688</v>
      </c>
      <c r="E15"/>
      <c r="F15"/>
      <c r="G15"/>
      <c r="H15"/>
      <c r="I15" s="60" t="s">
        <v>1617</v>
      </c>
      <c r="N15" s="61">
        <v>0</v>
      </c>
      <c r="O15" s="61">
        <v>0</v>
      </c>
      <c r="P15" t="str">
        <f>"(line.mat_window_choices.code == "&amp;I15&amp;") and "&amp;O15&amp;" or 0.0"</f>
        <v>(line.mat_window_choices.code == 'None') and 0 or 0.0</v>
      </c>
      <c r="Q15" s="17" t="str">
        <f>VLOOKUP(D15,Parts!$A$2:$C$991,3,0)</f>
        <v>pcs</v>
      </c>
    </row>
    <row r="16" spans="1:17">
      <c r="C16" s="3" t="str">
        <f>"["&amp;VLOOKUP(D16,Parts!$A$2:$B$991,2,0)&amp;"]"</f>
        <v>[SP02071]</v>
      </c>
      <c r="D16" s="128" t="s">
        <v>688</v>
      </c>
      <c r="E16"/>
      <c r="F16"/>
      <c r="G16"/>
      <c r="H16"/>
      <c r="I16" s="60" t="s">
        <v>1708</v>
      </c>
      <c r="N16" s="61">
        <v>1</v>
      </c>
      <c r="O16" s="61">
        <v>1</v>
      </c>
      <c r="P16" t="str">
        <f>"(line.mat_window_choices.code == "&amp;I16&amp;") and "&amp;O16&amp;" or 0.0"</f>
        <v>(line.mat_window_choices.code == 'Single') and 1 or 0.0</v>
      </c>
      <c r="Q16" s="17" t="str">
        <f>VLOOKUP(D16,Parts!$A$2:$C$991,3,0)</f>
        <v>pcs</v>
      </c>
    </row>
    <row r="17" spans="1:18">
      <c r="C17" s="3" t="str">
        <f>"["&amp;VLOOKUP(D17,Parts!$A$2:$B$991,2,0)&amp;"]"</f>
        <v>[SP02071]</v>
      </c>
      <c r="D17" s="128" t="s">
        <v>688</v>
      </c>
      <c r="E17"/>
      <c r="F17"/>
      <c r="G17"/>
      <c r="H17"/>
      <c r="I17" s="60" t="s">
        <v>1709</v>
      </c>
      <c r="N17" s="61">
        <v>2</v>
      </c>
      <c r="O17" s="61">
        <v>2</v>
      </c>
      <c r="P17" t="str">
        <f>"(line.mat_window_choices.code == "&amp;I17&amp;") and "&amp;O17&amp;" or 0.0"</f>
        <v>(line.mat_window_choices.code == 'Double') and 2 or 0.0</v>
      </c>
      <c r="Q17" s="17" t="str">
        <f>VLOOKUP(D17,Parts!$A$2:$C$991,3,0)</f>
        <v>pcs</v>
      </c>
    </row>
    <row r="18" spans="1:18">
      <c r="C18" s="3" t="str">
        <f>"["&amp;VLOOKUP(D18,Parts!$A$2:$B$991,2,0)&amp;"]"</f>
        <v>[SP01019]</v>
      </c>
      <c r="D18" s="117" t="s">
        <v>38</v>
      </c>
      <c r="E18"/>
      <c r="F18"/>
      <c r="G18"/>
      <c r="H18"/>
      <c r="N18" s="21" t="s">
        <v>1759</v>
      </c>
      <c r="O18" s="21" t="s">
        <v>1760</v>
      </c>
      <c r="P18" s="53" t="str">
        <f t="shared" ref="P18:P29" si="1">"("&amp;O18&amp;") or 0.0"</f>
        <v>(round(((line.L*2)/1000/6)+0.5,0)) or 0.0</v>
      </c>
      <c r="Q18" s="17" t="str">
        <f>VLOOKUP(D18,Parts!$A$2:$C$991,3,0)</f>
        <v>pcs</v>
      </c>
    </row>
    <row r="19" spans="1:18">
      <c r="C19" s="3" t="str">
        <f>"["&amp;VLOOKUP(D19,Parts!$A$2:$B$991,2,0)&amp;"]"</f>
        <v>[SP01023]</v>
      </c>
      <c r="D19" s="117" t="s">
        <v>46</v>
      </c>
      <c r="E19"/>
      <c r="F19"/>
      <c r="G19"/>
      <c r="H19"/>
      <c r="N19" s="21" t="s">
        <v>1761</v>
      </c>
      <c r="O19" s="21" t="s">
        <v>1762</v>
      </c>
      <c r="P19" s="53" t="str">
        <f t="shared" si="1"/>
        <v>(round((line.W/1000/6)+0.5,0)) or 0.0</v>
      </c>
      <c r="Q19" s="17" t="str">
        <f>VLOOKUP(D19,Parts!$A$2:$C$991,3,0)</f>
        <v>pcs</v>
      </c>
    </row>
    <row r="20" spans="1:18">
      <c r="C20" s="3" t="str">
        <f>"["&amp;VLOOKUP(D20,Parts!$A$2:$B$991,2,0)&amp;"]"</f>
        <v>[SP01027]</v>
      </c>
      <c r="D20" s="117" t="s">
        <v>54</v>
      </c>
      <c r="E20"/>
      <c r="F20"/>
      <c r="G20"/>
      <c r="H20"/>
      <c r="N20" s="21" t="s">
        <v>1761</v>
      </c>
      <c r="O20" s="21" t="s">
        <v>1762</v>
      </c>
      <c r="P20" s="53" t="str">
        <f t="shared" si="1"/>
        <v>(round((line.W/1000/6)+0.5,0)) or 0.0</v>
      </c>
      <c r="Q20" s="17" t="str">
        <f>VLOOKUP(D20,Parts!$A$2:$C$991,3,0)</f>
        <v>pcs</v>
      </c>
    </row>
    <row r="21" spans="1:18">
      <c r="C21" s="3" t="str">
        <f>"["&amp;VLOOKUP(D21,Parts!$A$2:$B$991,2,0)&amp;"]"</f>
        <v>[SP01059]</v>
      </c>
      <c r="D21" s="117" t="s">
        <v>98</v>
      </c>
      <c r="E21"/>
      <c r="F21"/>
      <c r="G21"/>
      <c r="H21"/>
      <c r="N21" s="21" t="s">
        <v>1763</v>
      </c>
      <c r="O21" s="21" t="s">
        <v>1764</v>
      </c>
      <c r="P21" s="53" t="str">
        <f t="shared" si="1"/>
        <v>(round(((line.W*2)+2/100/6)+0.5,0)) or 0.0</v>
      </c>
      <c r="Q21" s="17" t="str">
        <f>VLOOKUP(D21,Parts!$A$2:$C$991,3,0)</f>
        <v>pcs</v>
      </c>
    </row>
    <row r="22" spans="1:18">
      <c r="C22" s="3" t="str">
        <f>"["&amp;VLOOKUP(D22,Parts!$A$2:$B$991,2,0)&amp;"]"</f>
        <v>[SP01277]</v>
      </c>
      <c r="D22" s="117" t="s">
        <v>338</v>
      </c>
      <c r="E22"/>
      <c r="F22"/>
      <c r="G22"/>
      <c r="H22"/>
      <c r="N22" s="21" t="s">
        <v>1765</v>
      </c>
      <c r="O22" s="21" t="s">
        <v>1751</v>
      </c>
      <c r="P22" s="53" t="str">
        <f t="shared" si="1"/>
        <v>(round((line.L/1000/6)+0.5,0)) or 0.0</v>
      </c>
      <c r="Q22" s="17" t="str">
        <f>VLOOKUP(D22,Parts!$A$2:$C$991,3,0)</f>
        <v>pcs</v>
      </c>
    </row>
    <row r="23" spans="1:18">
      <c r="C23" s="3" t="str">
        <f>"["&amp;VLOOKUP(D23,Parts!$A$2:$B$991,2,0)&amp;"]"</f>
        <v>[SP01011]</v>
      </c>
      <c r="D23" s="117" t="s">
        <v>24</v>
      </c>
      <c r="E23"/>
      <c r="F23"/>
      <c r="G23"/>
      <c r="H23"/>
      <c r="N23" s="21" t="s">
        <v>1763</v>
      </c>
      <c r="O23" s="21" t="s">
        <v>1764</v>
      </c>
      <c r="P23" s="53" t="str">
        <f t="shared" si="1"/>
        <v>(round(((line.W*2)+2/100/6)+0.5,0)) or 0.0</v>
      </c>
      <c r="Q23" s="17" t="str">
        <f>VLOOKUP(D23,Parts!$A$2:$C$991,3,0)</f>
        <v>pcs</v>
      </c>
    </row>
    <row r="24" spans="1:18">
      <c r="C24" s="3" t="str">
        <f>"["&amp;VLOOKUP(D24,Parts!$A$2:$B$991,2,0)&amp;"]"</f>
        <v>[SP01155]</v>
      </c>
      <c r="D24" s="117" t="s">
        <v>198</v>
      </c>
      <c r="E24"/>
      <c r="F24"/>
      <c r="G24"/>
      <c r="H24"/>
      <c r="N24" s="21" t="s">
        <v>1763</v>
      </c>
      <c r="O24" s="21" t="s">
        <v>1764</v>
      </c>
      <c r="P24" s="53" t="str">
        <f t="shared" si="1"/>
        <v>(round(((line.W*2)+2/100/6)+0.5,0)) or 0.0</v>
      </c>
      <c r="Q24" s="17" t="str">
        <f>VLOOKUP(D24,Parts!$A$2:$C$991,3,0)</f>
        <v>pcs</v>
      </c>
    </row>
    <row r="25" spans="1:18">
      <c r="C25" s="3" t="str">
        <f>"["&amp;VLOOKUP(D25,Parts!$A$2:$B$991,2,0)&amp;"]"</f>
        <v>[SP02034]</v>
      </c>
      <c r="D25" s="117" t="s">
        <v>629</v>
      </c>
      <c r="E25"/>
      <c r="F25"/>
      <c r="G25"/>
      <c r="H25"/>
      <c r="N25" s="133">
        <v>2</v>
      </c>
      <c r="O25" s="133">
        <v>2</v>
      </c>
      <c r="P25" s="53" t="str">
        <f t="shared" si="1"/>
        <v>(2) or 0.0</v>
      </c>
      <c r="Q25" s="17" t="str">
        <f>VLOOKUP(D25,Parts!$A$2:$C$991,3,0)</f>
        <v>set</v>
      </c>
    </row>
    <row r="26" spans="1:18">
      <c r="C26" s="3" t="str">
        <f>"["&amp;VLOOKUP(D26,Parts!$A$2:$B$991,2,0)&amp;"]"</f>
        <v>[SP02083]</v>
      </c>
      <c r="D26" s="117" t="s">
        <v>711</v>
      </c>
      <c r="E26"/>
      <c r="F26"/>
      <c r="G26"/>
      <c r="H26"/>
      <c r="N26" s="133">
        <v>1</v>
      </c>
      <c r="O26" s="133">
        <v>1</v>
      </c>
      <c r="P26" s="53" t="str">
        <f t="shared" si="1"/>
        <v>(1) or 0.0</v>
      </c>
      <c r="Q26" s="17" t="str">
        <f>VLOOKUP(D26,Parts!$A$2:$C$991,3,0)</f>
        <v>pcs</v>
      </c>
    </row>
    <row r="27" spans="1:18">
      <c r="C27" s="3" t="str">
        <f>"["&amp;VLOOKUP(D27,Parts!$A$2:$B$991,2,0)&amp;"]"</f>
        <v>[SP02107]</v>
      </c>
      <c r="D27" s="117" t="s">
        <v>753</v>
      </c>
      <c r="E27"/>
      <c r="F27"/>
      <c r="G27"/>
      <c r="H27"/>
      <c r="N27" s="133">
        <v>1</v>
      </c>
      <c r="O27" s="133">
        <v>1</v>
      </c>
      <c r="P27" s="53" t="str">
        <f t="shared" si="1"/>
        <v>(1) or 0.0</v>
      </c>
      <c r="Q27" s="17" t="str">
        <f>VLOOKUP(D27,Parts!$A$2:$C$991,3,0)</f>
        <v>pcs</v>
      </c>
    </row>
    <row r="28" spans="1:18" ht="14.25">
      <c r="C28" s="3" t="str">
        <f>"["&amp;VLOOKUP(D28,Parts!$A$2:$B$991,2,0)&amp;"]"</f>
        <v>[SP03045]</v>
      </c>
      <c r="D28" s="134" t="s">
        <v>1023</v>
      </c>
      <c r="E28"/>
      <c r="F28"/>
      <c r="G28"/>
      <c r="H28"/>
      <c r="N28" s="135">
        <v>2</v>
      </c>
      <c r="O28" s="135">
        <v>2</v>
      </c>
      <c r="P28" s="53" t="str">
        <f t="shared" si="1"/>
        <v>(2) or 0.0</v>
      </c>
      <c r="Q28" s="17" t="str">
        <f>VLOOKUP(D28,Parts!$A$2:$C$991,3,0)</f>
        <v>pcs</v>
      </c>
    </row>
    <row r="29" spans="1:18">
      <c r="C29" s="3" t="str">
        <f>"["&amp;VLOOKUP(D29,Parts!$A$2:$B$991,2,0)&amp;"]"</f>
        <v>[SP03032]</v>
      </c>
      <c r="D29" s="117" t="s">
        <v>997</v>
      </c>
      <c r="E29"/>
      <c r="F29"/>
      <c r="G29"/>
      <c r="H29"/>
      <c r="N29" s="133">
        <v>1</v>
      </c>
      <c r="O29" s="133">
        <v>1</v>
      </c>
      <c r="P29" s="53" t="str">
        <f t="shared" si="1"/>
        <v>(1) or 0.0</v>
      </c>
      <c r="Q29" s="17" t="str">
        <f>VLOOKUP(D29,Parts!$A$2:$C$991,3,0)</f>
        <v>pcs</v>
      </c>
    </row>
    <row r="30" spans="1:18" s="2" customFormat="1">
      <c r="C30" s="2" t="str">
        <f>"["&amp;VLOOKUP(D30,Parts!$A$2:$B$991,2,0)&amp;"]"</f>
        <v>[SP03007]</v>
      </c>
      <c r="D30" s="113" t="s">
        <v>946</v>
      </c>
      <c r="J30" s="83"/>
      <c r="K30" s="83"/>
      <c r="L30" s="83" t="s">
        <v>1583</v>
      </c>
      <c r="M30" s="83" t="s">
        <v>1583</v>
      </c>
      <c r="N30" s="113" t="s">
        <v>1647</v>
      </c>
      <c r="O30" s="113" t="s">
        <v>1648</v>
      </c>
      <c r="P30" s="129" t="str">
        <f>"(line.mat_inside_skin_choices.code=="&amp;L30&amp;") and (line.mat_outside_skin_choices.code=="&amp;M30&amp;") and ("&amp;O30&amp;") or 0.0"</f>
        <v>(line.mat_inside_skin_choices.code=='SS') and (line.mat_outside_skin_choices.code=='SS') and (line.L/1000/200*2) or 0.0</v>
      </c>
      <c r="Q30" s="83" t="str">
        <f>VLOOKUP(D30,Parts!$A$2:$C$991,3,0)</f>
        <v>roll</v>
      </c>
      <c r="R30" s="2" t="s">
        <v>1629</v>
      </c>
    </row>
    <row r="31" spans="1:18">
      <c r="A31" s="2"/>
      <c r="B31" s="2"/>
      <c r="C31" s="2" t="str">
        <f>"["&amp;VLOOKUP(D31,Parts!$A$2:$B$991,2,0)&amp;"]"</f>
        <v>[SP03006]</v>
      </c>
      <c r="D31" s="2" t="s">
        <v>944</v>
      </c>
      <c r="E31" s="83"/>
      <c r="J31" s="83"/>
      <c r="K31" s="83"/>
      <c r="L31" s="83" t="s">
        <v>1554</v>
      </c>
      <c r="M31" s="83" t="s">
        <v>1554</v>
      </c>
      <c r="N31" s="113" t="s">
        <v>1647</v>
      </c>
      <c r="O31" s="113" t="s">
        <v>1648</v>
      </c>
      <c r="P31" s="129" t="str">
        <f>"(line.mat_inside_skin_choices.code=="&amp;L31&amp;") and (line.mat_outside_skin_choices.code=="&amp;M31&amp;") and ("&amp;O31&amp;") or 0.0"</f>
        <v>(line.mat_inside_skin_choices.code=='OW') and (line.mat_outside_skin_choices.code=='OW') and (line.L/1000/200*2) or 0.0</v>
      </c>
      <c r="Q31" s="83" t="str">
        <f>VLOOKUP(D31,Parts!$A$2:$C$991,3,0)</f>
        <v>roll</v>
      </c>
      <c r="R31" s="2" t="s">
        <v>1710</v>
      </c>
    </row>
    <row r="32" spans="1:18">
      <c r="C32" s="2" t="str">
        <f>"["&amp;VLOOKUP(D32,Parts!$A$2:$B$991,2,0)&amp;"]"</f>
        <v>[SP03006]</v>
      </c>
      <c r="D32" s="2" t="s">
        <v>944</v>
      </c>
      <c r="L32" s="5" t="s">
        <v>1563</v>
      </c>
      <c r="M32" s="5" t="s">
        <v>1563</v>
      </c>
      <c r="N32" s="113" t="s">
        <v>1647</v>
      </c>
      <c r="O32" s="113" t="s">
        <v>1648</v>
      </c>
      <c r="P32" s="129" t="str">
        <f>"(line.mat_inside_skin_choices.code=="&amp;L32&amp;") and (line.mat_outside_skin_choices.code=="&amp;M32&amp;") and ("&amp;O32&amp;") or 0.0"</f>
        <v>(line.mat_inside_skin_choices.code=='AW') and (line.mat_outside_skin_choices.code=='AW') and (line.L/1000/200*2) or 0.0</v>
      </c>
      <c r="Q32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5" zoomScaleNormal="75" workbookViewId="0">
      <selection activeCell="C37" sqref="C37"/>
    </sheetView>
  </sheetViews>
  <sheetFormatPr defaultRowHeight="12.75"/>
  <cols>
    <col min="1" max="1" width="27"/>
    <col min="2" max="2" width="23.42578125"/>
    <col min="3" max="3" width="13.140625" customWidth="1"/>
    <col min="4" max="4" width="55.85546875"/>
    <col min="5" max="6" width="8.28515625" style="5"/>
    <col min="7" max="7" width="13.85546875" style="5"/>
    <col min="8" max="8" width="14.4257812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105.5703125"/>
    <col min="16" max="16" width="126.42578125"/>
    <col min="17" max="17" width="5.5703125" style="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1766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1767</v>
      </c>
      <c r="O3" s="20" t="s">
        <v>1768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1769</v>
      </c>
      <c r="O4" s="20" t="s">
        <v>1770</v>
      </c>
      <c r="P4" s="21" t="str">
        <f t="shared" si="0"/>
        <v>((14+line.W)&gt;1219) and (line.mat_inside_skin_choices.code=='OW') and (line.mat_outside_skin_choices.code=='OW') and ((1219*line.L/1000000*3.75*4))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1771</v>
      </c>
      <c r="O5" s="25" t="s">
        <v>1772</v>
      </c>
      <c r="P5" s="21" t="str">
        <f t="shared" si="0"/>
        <v>((14+line.W)&gt;914 and (14+line.W)&lt;=1219) and (line.mat_inside_skin_choices.code=='AW') and (line.mat_outside_skin_choices.code=='AW') and ((1219*line.L/1000000*3.4*2))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1773</v>
      </c>
      <c r="O6" s="25" t="s">
        <v>1774</v>
      </c>
      <c r="P6" s="21" t="str">
        <f t="shared" si="0"/>
        <v>((14+line.W)&gt;1219) and (line.mat_inside_skin_choices.code=='AW') and (line.mat_outside_skin_choices.code=='AW') and ((1219*line.L/1000000*3.4*4))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1775</v>
      </c>
      <c r="O7" s="31" t="s">
        <v>1776</v>
      </c>
      <c r="P7" s="21" t="str">
        <f t="shared" si="0"/>
        <v>((14+line.W)&lt;=1219) and (line.mat_inside_skin_choices.code=='GI') and (line.mat_outside_skin_choices.code=='GI') and ((1219*line.L/1000000*3.2*2))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1777</v>
      </c>
      <c r="O8" s="31" t="s">
        <v>1778</v>
      </c>
      <c r="P8" s="21" t="str">
        <f t="shared" si="0"/>
        <v>((14+line.W)&gt;1219) and (line.mat_inside_skin_choices.code=='GI') and (line.mat_outside_skin_choices.code=='GI') and ((1219*line.L/1000000*3.2*4))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1779</v>
      </c>
      <c r="O9" s="35" t="s">
        <v>1780</v>
      </c>
      <c r="P9" s="21" t="str">
        <f t="shared" si="0"/>
        <v>((14+line.W)&gt;914 and (14+line.W)&lt;=1219) and (line.mat_inside_skin_choices.code=='SS') and (line.mat_outside_skin_choices.code=='SS') and ((1219*line.L/1000000*3.9*2))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1781</v>
      </c>
      <c r="O10" s="35" t="s">
        <v>1782</v>
      </c>
      <c r="P10" s="21" t="str">
        <f t="shared" si="0"/>
        <v>((14+line.W)&gt;1219) and (line.mat_inside_skin_choices.code=='SS') and (line.mat_outside_skin_choices.code=='SS') and ((1219*line.L/1000000*3.9*4))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[SP04009]</v>
      </c>
      <c r="D13" s="22" t="s">
        <v>1227</v>
      </c>
      <c r="E13" s="16"/>
      <c r="F13" s="56"/>
      <c r="G13" s="56"/>
      <c r="H13" s="56"/>
      <c r="I13" s="42"/>
      <c r="K13" s="44"/>
      <c r="L13" s="56"/>
      <c r="M13" s="56"/>
      <c r="N13" s="22" t="s">
        <v>1783</v>
      </c>
      <c r="O13" s="22" t="s">
        <v>1784</v>
      </c>
      <c r="P13" s="63" t="str">
        <f t="shared" ref="P13:P26" si="1">"("&amp;O13&amp;") or 0.0"</f>
        <v>(round(((line.W+(line.L*2))/1000)/3+0.5,0)) or 0.0</v>
      </c>
      <c r="Q13" s="16" t="str">
        <f>VLOOKUP(D13,Parts!$A$2:$C$991,3,0)</f>
        <v>pcs</v>
      </c>
    </row>
    <row r="14" spans="1:17">
      <c r="C14" s="3" t="str">
        <f>"["&amp;VLOOKUP(D14,Parts!$A$2:$B$991,2,0)&amp;"]"</f>
        <v>[SP04007-2]</v>
      </c>
      <c r="D14" s="22" t="s">
        <v>1975</v>
      </c>
      <c r="E14" s="16"/>
      <c r="F14" s="56"/>
      <c r="G14" s="56"/>
      <c r="H14" s="56"/>
      <c r="I14" s="42"/>
      <c r="K14" s="44"/>
      <c r="L14" s="56"/>
      <c r="M14" s="56"/>
      <c r="N14" s="22" t="s">
        <v>1785</v>
      </c>
      <c r="O14" s="22" t="s">
        <v>1786</v>
      </c>
      <c r="P14" s="63" t="str">
        <f t="shared" si="1"/>
        <v>(round((line.W/1000)/3+0.5,0)) or 0.0</v>
      </c>
      <c r="Q14" s="16" t="str">
        <f>VLOOKUP(D14,Parts!$A$2:$C$991,3,0)</f>
        <v>pcs</v>
      </c>
    </row>
    <row r="15" spans="1:17">
      <c r="C15" s="3" t="str">
        <f>"["&amp;VLOOKUP(D15,Parts!$A$2:$B$991,2,0)&amp;"]"</f>
        <v>[SP01011]</v>
      </c>
      <c r="D15" s="117" t="s">
        <v>24</v>
      </c>
      <c r="E15"/>
      <c r="F15"/>
      <c r="G15"/>
      <c r="H15"/>
      <c r="N15" s="21" t="s">
        <v>1787</v>
      </c>
      <c r="O15" s="21" t="s">
        <v>1788</v>
      </c>
      <c r="P15" s="53" t="str">
        <f t="shared" si="1"/>
        <v>(round(((line.W+(line.L*2))/1000/6)+0.5,0)) or 0.0</v>
      </c>
      <c r="Q15" s="16" t="str">
        <f>VLOOKUP(D15,Parts!$A$2:$C$991,3,0)</f>
        <v>pcs</v>
      </c>
    </row>
    <row r="16" spans="1:17" ht="14.25">
      <c r="C16" s="3" t="str">
        <f>"["&amp;VLOOKUP(D16,Parts!$A$2:$B$991,2,0)&amp;"]"</f>
        <v>[SP01211]</v>
      </c>
      <c r="D16" s="134" t="s">
        <v>266</v>
      </c>
      <c r="E16"/>
      <c r="F16"/>
      <c r="G16"/>
      <c r="H16"/>
      <c r="N16" s="21" t="s">
        <v>1787</v>
      </c>
      <c r="O16" s="21" t="s">
        <v>1788</v>
      </c>
      <c r="P16" s="53" t="str">
        <f t="shared" si="1"/>
        <v>(round(((line.W+(line.L*2))/1000/6)+0.5,0)) or 0.0</v>
      </c>
      <c r="Q16" s="16" t="str">
        <f>VLOOKUP(D16,Parts!$A$2:$C$991,3,0)</f>
        <v>pcs</v>
      </c>
    </row>
    <row r="17" spans="1:18">
      <c r="C17" s="3" t="str">
        <f>"["&amp;VLOOKUP(D17,Parts!$A$2:$B$991,2,0)&amp;"]"</f>
        <v>[SP01055]</v>
      </c>
      <c r="D17" s="117" t="s">
        <v>94</v>
      </c>
      <c r="E17"/>
      <c r="F17"/>
      <c r="G17"/>
      <c r="H17"/>
      <c r="N17" s="21" t="s">
        <v>1787</v>
      </c>
      <c r="O17" s="21" t="s">
        <v>1788</v>
      </c>
      <c r="P17" s="53" t="str">
        <f t="shared" si="1"/>
        <v>(round(((line.W+(line.L*2))/1000/6)+0.5,0)) or 0.0</v>
      </c>
      <c r="Q17" s="16" t="str">
        <f>VLOOKUP(D17,Parts!$A$2:$C$991,3,0)</f>
        <v>pcs</v>
      </c>
    </row>
    <row r="18" spans="1:18">
      <c r="C18" s="3" t="str">
        <f>"["&amp;VLOOKUP(D18,Parts!$A$2:$B$991,2,0)&amp;"]"</f>
        <v>[SP02040]</v>
      </c>
      <c r="D18" s="117" t="s">
        <v>641</v>
      </c>
      <c r="E18"/>
      <c r="F18"/>
      <c r="G18"/>
      <c r="H18"/>
      <c r="N18" s="21">
        <v>10</v>
      </c>
      <c r="O18" s="21">
        <v>10</v>
      </c>
      <c r="P18" s="53" t="str">
        <f t="shared" si="1"/>
        <v>(10) or 0.0</v>
      </c>
      <c r="Q18" s="16" t="str">
        <f>VLOOKUP(D18,Parts!$A$2:$C$991,3,0)</f>
        <v>pcs</v>
      </c>
    </row>
    <row r="19" spans="1:18">
      <c r="C19" s="3" t="str">
        <f>"["&amp;VLOOKUP(D19,Parts!$A$2:$B$991,2,0)&amp;"]"</f>
        <v>[SP02072]</v>
      </c>
      <c r="D19" s="117" t="s">
        <v>690</v>
      </c>
      <c r="E19"/>
      <c r="F19"/>
      <c r="G19"/>
      <c r="H19"/>
      <c r="N19" s="21">
        <v>10</v>
      </c>
      <c r="O19" s="21">
        <v>10</v>
      </c>
      <c r="P19" s="53" t="str">
        <f t="shared" si="1"/>
        <v>(10) or 0.0</v>
      </c>
      <c r="Q19" s="16" t="str">
        <f>VLOOKUP(D19,Parts!$A$2:$C$991,3,0)</f>
        <v>pcs</v>
      </c>
    </row>
    <row r="20" spans="1:18">
      <c r="C20" s="3" t="str">
        <f>"["&amp;VLOOKUP(D20,Parts!$A$2:$B$991,2,0)&amp;"]"</f>
        <v>[SP02026]</v>
      </c>
      <c r="D20" s="117" t="s">
        <v>613</v>
      </c>
      <c r="E20"/>
      <c r="F20"/>
      <c r="G20"/>
      <c r="H20"/>
      <c r="N20" s="21" t="s">
        <v>1789</v>
      </c>
      <c r="O20" s="21" t="s">
        <v>1790</v>
      </c>
      <c r="P20" s="53" t="str">
        <f t="shared" si="1"/>
        <v>(((line.W+(line.L*2))/1000)) or 0.0</v>
      </c>
      <c r="Q20" s="16" t="str">
        <f>VLOOKUP(D20,Parts!$A$2:$C$991,3,0)</f>
        <v>m</v>
      </c>
    </row>
    <row r="21" spans="1:18">
      <c r="C21" s="3" t="str">
        <f>"["&amp;VLOOKUP(D21,Parts!$A$2:$B$991,2,0)&amp;"]"</f>
        <v>[SP02028]</v>
      </c>
      <c r="D21" s="117" t="s">
        <v>617</v>
      </c>
      <c r="E21"/>
      <c r="F21"/>
      <c r="G21"/>
      <c r="H21"/>
      <c r="N21" s="21">
        <v>1</v>
      </c>
      <c r="O21" s="21">
        <v>1</v>
      </c>
      <c r="P21" s="53" t="str">
        <f t="shared" si="1"/>
        <v>(1) or 0.0</v>
      </c>
      <c r="Q21" s="16" t="str">
        <f>VLOOKUP(D21,Parts!$A$2:$C$991,3,0)</f>
        <v>set</v>
      </c>
    </row>
    <row r="22" spans="1:18">
      <c r="C22" s="3" t="str">
        <f>"["&amp;VLOOKUP(D22,Parts!$A$2:$B$991,2,0)&amp;"]"</f>
        <v>[SP02029]</v>
      </c>
      <c r="D22" s="117" t="s">
        <v>619</v>
      </c>
      <c r="E22"/>
      <c r="F22"/>
      <c r="G22"/>
      <c r="H22"/>
      <c r="N22" s="133">
        <v>2</v>
      </c>
      <c r="O22" s="133">
        <v>2</v>
      </c>
      <c r="P22" s="53" t="str">
        <f t="shared" si="1"/>
        <v>(2) or 0.0</v>
      </c>
      <c r="Q22" s="16" t="str">
        <f>VLOOKUP(D22,Parts!$A$2:$C$991,3,0)</f>
        <v>set</v>
      </c>
    </row>
    <row r="23" spans="1:18">
      <c r="C23" s="3" t="str">
        <f>"["&amp;VLOOKUP(D23,Parts!$A$2:$B$991,2,0)&amp;"]"</f>
        <v>[SP03025]</v>
      </c>
      <c r="D23" s="117" t="s">
        <v>983</v>
      </c>
      <c r="E23"/>
      <c r="F23"/>
      <c r="G23"/>
      <c r="H23"/>
      <c r="N23" s="21" t="s">
        <v>1789</v>
      </c>
      <c r="O23" s="21" t="s">
        <v>1790</v>
      </c>
      <c r="P23" s="53" t="str">
        <f t="shared" si="1"/>
        <v>(((line.W+(line.L*2))/1000)) or 0.0</v>
      </c>
      <c r="Q23" s="16" t="str">
        <f>VLOOKUP(D23,Parts!$A$2:$C$991,3,0)</f>
        <v>m</v>
      </c>
    </row>
    <row r="24" spans="1:18">
      <c r="C24" s="3" t="str">
        <f>"["&amp;VLOOKUP(D24,Parts!$A$2:$B$991,2,0)&amp;"]"</f>
        <v>[SP03030]</v>
      </c>
      <c r="D24" s="117" t="s">
        <v>993</v>
      </c>
      <c r="E24"/>
      <c r="F24"/>
      <c r="G24"/>
      <c r="H24"/>
      <c r="N24" s="133" t="s">
        <v>1791</v>
      </c>
      <c r="O24" s="133" t="s">
        <v>1792</v>
      </c>
      <c r="P24" s="53" t="str">
        <f t="shared" si="1"/>
        <v>(line.W/100) or 0.0</v>
      </c>
      <c r="Q24" s="16" t="str">
        <f>VLOOKUP(D24,Parts!$A$2:$C$991,3,0)</f>
        <v>m</v>
      </c>
    </row>
    <row r="25" spans="1:18" ht="14.25">
      <c r="C25" s="3" t="str">
        <f>"["&amp;VLOOKUP(D25,Parts!$A$2:$B$991,2,0)&amp;"]"</f>
        <v>[SP03149]</v>
      </c>
      <c r="D25" s="117" t="s">
        <v>1793</v>
      </c>
      <c r="E25"/>
      <c r="F25"/>
      <c r="G25"/>
      <c r="H25"/>
      <c r="N25" s="135">
        <v>2</v>
      </c>
      <c r="O25" s="135">
        <v>2</v>
      </c>
      <c r="P25" s="53" t="str">
        <f t="shared" si="1"/>
        <v>(2) or 0.0</v>
      </c>
      <c r="Q25" s="16" t="str">
        <f>VLOOKUP(D25,Parts!$A$2:$C$991,3,0)</f>
        <v>pcs</v>
      </c>
    </row>
    <row r="26" spans="1:18">
      <c r="C26" s="3" t="str">
        <f>"["&amp;VLOOKUP(D26,Parts!$A$2:$B$991,2,0)&amp;"]"</f>
        <v>[SP03032]</v>
      </c>
      <c r="D26" s="117" t="s">
        <v>997</v>
      </c>
      <c r="E26"/>
      <c r="F26"/>
      <c r="G26"/>
      <c r="H26"/>
      <c r="N26" s="133">
        <v>1</v>
      </c>
      <c r="O26" s="133">
        <v>1</v>
      </c>
      <c r="P26" s="53" t="str">
        <f t="shared" si="1"/>
        <v>(1) or 0.0</v>
      </c>
      <c r="Q26" s="16" t="str">
        <f>VLOOKUP(D26,Parts!$A$2:$C$991,3,0)</f>
        <v>pcs</v>
      </c>
    </row>
    <row r="27" spans="1:18" s="2" customFormat="1">
      <c r="C27" s="2" t="str">
        <f>"["&amp;VLOOKUP(D27,Parts!$A$2:$B$991,2,0)&amp;"]"</f>
        <v>[SP03007]</v>
      </c>
      <c r="D27" s="113" t="s">
        <v>946</v>
      </c>
      <c r="J27" s="83"/>
      <c r="K27" s="83"/>
      <c r="L27" s="83" t="s">
        <v>1583</v>
      </c>
      <c r="M27" s="83" t="s">
        <v>1583</v>
      </c>
      <c r="N27" s="113" t="s">
        <v>1647</v>
      </c>
      <c r="O27" s="113" t="s">
        <v>1648</v>
      </c>
      <c r="P27" s="129" t="str">
        <f>"(line.mat_inside_skin_choices.code=="&amp;L27&amp;") and (line.mat_outside_skin_choices.code=="&amp;M27&amp;") and ("&amp;O27&amp;") or 0.0"</f>
        <v>(line.mat_inside_skin_choices.code=='SS') and (line.mat_outside_skin_choices.code=='SS') and (line.L/1000/200*2) or 0.0</v>
      </c>
      <c r="Q27" s="83" t="str">
        <f>VLOOKUP(D27,Parts!$A$2:$C$991,3,0)</f>
        <v>roll</v>
      </c>
      <c r="R27" s="2" t="s">
        <v>1629</v>
      </c>
    </row>
    <row r="28" spans="1:18">
      <c r="A28" s="2"/>
      <c r="B28" s="2"/>
      <c r="C28" s="2" t="str">
        <f>"["&amp;VLOOKUP(D28,Parts!$A$2:$B$991,2,0)&amp;"]"</f>
        <v>[SP03006]</v>
      </c>
      <c r="D28" s="2" t="s">
        <v>944</v>
      </c>
      <c r="E28" s="83"/>
      <c r="J28" s="83"/>
      <c r="K28" s="83"/>
      <c r="L28" s="83" t="s">
        <v>1554</v>
      </c>
      <c r="M28" s="83" t="s">
        <v>1554</v>
      </c>
      <c r="N28" s="113" t="s">
        <v>1647</v>
      </c>
      <c r="O28" s="113" t="s">
        <v>1648</v>
      </c>
      <c r="P28" s="129" t="str">
        <f>"(line.mat_inside_skin_choices.code=="&amp;L28&amp;") and (line.mat_outside_skin_choices.code=="&amp;M28&amp;") and ("&amp;O28&amp;") or 0.0"</f>
        <v>(line.mat_inside_skin_choices.code=='OW') and (line.mat_outside_skin_choices.code=='OW') and (line.L/1000/200*2) or 0.0</v>
      </c>
      <c r="Q28" s="83" t="str">
        <f>VLOOKUP(D28,Parts!$A$2:$C$991,3,0)</f>
        <v>roll</v>
      </c>
      <c r="R28" s="2" t="s">
        <v>1710</v>
      </c>
    </row>
    <row r="29" spans="1:18">
      <c r="C29" s="2" t="str">
        <f>"["&amp;VLOOKUP(D29,Parts!$A$2:$B$991,2,0)&amp;"]"</f>
        <v>[SP03006]</v>
      </c>
      <c r="D29" s="2" t="s">
        <v>944</v>
      </c>
      <c r="L29" s="5" t="s">
        <v>1563</v>
      </c>
      <c r="M29" s="5" t="s">
        <v>1563</v>
      </c>
      <c r="N29" s="113" t="s">
        <v>1647</v>
      </c>
      <c r="O29" s="113" t="s">
        <v>1648</v>
      </c>
      <c r="P29" s="129" t="str">
        <f>"(line.mat_inside_skin_choices.code=="&amp;L29&amp;") and (line.mat_outside_skin_choices.code=="&amp;M29&amp;") and ("&amp;O29&amp;") or 0.0"</f>
        <v>(line.mat_inside_skin_choices.code=='AW') and (line.mat_outside_skin_choices.code=='AW') and (line.L/1000/200*2) or 0.0</v>
      </c>
      <c r="Q29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7" zoomScale="75" zoomScaleNormal="75" workbookViewId="0">
      <selection activeCell="F28" sqref="F28"/>
    </sheetView>
  </sheetViews>
  <sheetFormatPr defaultRowHeight="12.75"/>
  <cols>
    <col min="1" max="1" width="27"/>
    <col min="2" max="2" width="23.42578125"/>
    <col min="3" max="3" width="15.28515625"/>
    <col min="4" max="4" width="55.85546875"/>
    <col min="5" max="6" width="8.28515625" style="5"/>
    <col min="7" max="7" width="13.85546875" style="5"/>
    <col min="8" max="8" width="12.7109375" style="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84.28515625"/>
    <col min="16" max="16" width="81.7109375"/>
    <col min="17" max="17" width="11.5703125" style="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1794</v>
      </c>
      <c r="B3" s="14"/>
      <c r="C3" s="3" t="str">
        <f>"["&amp;VLOOKUP(D3,Parts!$A$2:$B$991,2,0)&amp;"]"</f>
        <v>[SP05007]</v>
      </c>
      <c r="D3" s="15" t="s">
        <v>1379</v>
      </c>
      <c r="E3" s="16"/>
      <c r="F3" s="17">
        <v>14</v>
      </c>
      <c r="G3" s="17">
        <v>914</v>
      </c>
      <c r="H3" s="17">
        <v>1219</v>
      </c>
      <c r="J3" s="16"/>
      <c r="K3" s="16"/>
      <c r="L3" s="17" t="s">
        <v>1554</v>
      </c>
      <c r="M3" s="17" t="s">
        <v>1554</v>
      </c>
      <c r="N3" s="19" t="s">
        <v>1767</v>
      </c>
      <c r="O3" s="20" t="s">
        <v>1768</v>
      </c>
      <c r="P3" s="21" t="str">
        <f t="shared" ref="P3:P10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((14+line.W)&gt;914 and (14+line.W)&lt;=1219) and (line.mat_inside_skin_choices.code=='OW') and (line.mat_outside_skin_choices.code=='OW') and ((1219*line.L/1000000*3.75*2)) or 0.0</v>
      </c>
      <c r="Q3" s="16" t="str">
        <f>VLOOKUP(D3,Parts!$A$2:$C$991,3,0)</f>
        <v>kg</v>
      </c>
    </row>
    <row r="4" spans="1:17" ht="19.5">
      <c r="A4" s="14"/>
      <c r="B4" s="14"/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1219</v>
      </c>
      <c r="H4" s="17"/>
      <c r="J4" s="16"/>
      <c r="K4" s="16"/>
      <c r="L4" s="17" t="s">
        <v>1554</v>
      </c>
      <c r="M4" s="17" t="s">
        <v>1554</v>
      </c>
      <c r="N4" s="19" t="s">
        <v>1769</v>
      </c>
      <c r="O4" s="20" t="s">
        <v>1768</v>
      </c>
      <c r="P4" s="21" t="str">
        <f t="shared" si="0"/>
        <v>((14+line.W)&gt;1219) and (line.mat_inside_skin_choices.code=='OW') and (line.mat_outside_skin_choices.code=='OW') and ((1219*line.L/1000000*3.75*2))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[SP05009]</v>
      </c>
      <c r="D5" s="22" t="s">
        <v>1383</v>
      </c>
      <c r="E5" s="16"/>
      <c r="F5" s="23">
        <v>14</v>
      </c>
      <c r="G5" s="23">
        <v>914</v>
      </c>
      <c r="H5" s="23">
        <v>1219</v>
      </c>
      <c r="J5" s="16"/>
      <c r="K5" s="16"/>
      <c r="L5" s="23" t="s">
        <v>1563</v>
      </c>
      <c r="M5" s="23" t="s">
        <v>1563</v>
      </c>
      <c r="N5" s="25" t="s">
        <v>1771</v>
      </c>
      <c r="O5" s="25" t="s">
        <v>1772</v>
      </c>
      <c r="P5" s="21" t="str">
        <f t="shared" si="0"/>
        <v>((14+line.W)&gt;914 and (14+line.W)&lt;=1219) and (line.mat_inside_skin_choices.code=='AW') and (line.mat_outside_skin_choices.code=='AW') and ((1219*line.L/1000000*3.4*2))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[SP05009]</v>
      </c>
      <c r="D6" s="22" t="s">
        <v>1383</v>
      </c>
      <c r="E6" s="16"/>
      <c r="F6" s="23">
        <v>14</v>
      </c>
      <c r="G6" s="23">
        <v>1219</v>
      </c>
      <c r="H6" s="23"/>
      <c r="J6" s="16"/>
      <c r="K6" s="16"/>
      <c r="L6" s="23" t="s">
        <v>1563</v>
      </c>
      <c r="M6" s="23" t="s">
        <v>1563</v>
      </c>
      <c r="N6" s="25" t="s">
        <v>1773</v>
      </c>
      <c r="O6" s="25" t="s">
        <v>1774</v>
      </c>
      <c r="P6" s="21" t="str">
        <f t="shared" si="0"/>
        <v>((14+line.W)&gt;1219) and (line.mat_inside_skin_choices.code=='AW') and (line.mat_outside_skin_choices.code=='AW') and ((1219*line.L/1000000*3.4*4))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[SP05018]</v>
      </c>
      <c r="D7" s="27" t="s">
        <v>1402</v>
      </c>
      <c r="E7" s="16"/>
      <c r="F7" s="28">
        <v>14</v>
      </c>
      <c r="G7" s="28"/>
      <c r="H7" s="28">
        <v>1219</v>
      </c>
      <c r="J7" s="16"/>
      <c r="K7" s="16"/>
      <c r="L7" s="28" t="s">
        <v>1572</v>
      </c>
      <c r="M7" s="28" t="s">
        <v>1572</v>
      </c>
      <c r="N7" s="30" t="s">
        <v>1775</v>
      </c>
      <c r="O7" s="31" t="s">
        <v>1776</v>
      </c>
      <c r="P7" s="21" t="str">
        <f t="shared" si="0"/>
        <v>((14+line.W)&lt;=1219) and (line.mat_inside_skin_choices.code=='GI') and (line.mat_outside_skin_choices.code=='GI') and ((1219*line.L/1000000*3.2*2))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[SP05018]</v>
      </c>
      <c r="D8" s="27" t="s">
        <v>1402</v>
      </c>
      <c r="E8" s="16"/>
      <c r="F8" s="28">
        <v>14</v>
      </c>
      <c r="G8" s="28">
        <v>1219</v>
      </c>
      <c r="H8" s="28"/>
      <c r="J8" s="16"/>
      <c r="K8" s="16"/>
      <c r="L8" s="28" t="s">
        <v>1572</v>
      </c>
      <c r="M8" s="28" t="s">
        <v>1572</v>
      </c>
      <c r="N8" s="30" t="s">
        <v>1777</v>
      </c>
      <c r="O8" s="31" t="s">
        <v>1778</v>
      </c>
      <c r="P8" s="21" t="str">
        <f t="shared" si="0"/>
        <v>((14+line.W)&gt;1219) and (line.mat_inside_skin_choices.code=='GI') and (line.mat_outside_skin_choices.code=='GI') and ((1219*line.L/1000000*3.2*4))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[SP05013]</v>
      </c>
      <c r="D9" s="32" t="s">
        <v>1391</v>
      </c>
      <c r="E9" s="16"/>
      <c r="F9" s="33">
        <v>14</v>
      </c>
      <c r="G9" s="33">
        <v>914</v>
      </c>
      <c r="H9" s="33">
        <v>1219</v>
      </c>
      <c r="J9" s="16"/>
      <c r="K9" s="16"/>
      <c r="L9" s="33" t="s">
        <v>1583</v>
      </c>
      <c r="M9" s="33" t="s">
        <v>1583</v>
      </c>
      <c r="N9" s="35" t="s">
        <v>1779</v>
      </c>
      <c r="O9" s="35" t="s">
        <v>1780</v>
      </c>
      <c r="P9" s="21" t="str">
        <f t="shared" si="0"/>
        <v>((14+line.W)&gt;914 and (14+line.W)&lt;=1219) and (line.mat_inside_skin_choices.code=='SS') and (line.mat_outside_skin_choices.code=='SS') and ((1219*line.L/1000000*3.9*2))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[SP05013]</v>
      </c>
      <c r="D10" s="32" t="s">
        <v>1391</v>
      </c>
      <c r="E10" s="16"/>
      <c r="F10" s="33">
        <v>14</v>
      </c>
      <c r="G10" s="33">
        <v>1219</v>
      </c>
      <c r="H10" s="33"/>
      <c r="J10" s="16"/>
      <c r="K10" s="16"/>
      <c r="L10" s="33" t="s">
        <v>1583</v>
      </c>
      <c r="M10" s="33" t="s">
        <v>1583</v>
      </c>
      <c r="N10" s="35" t="s">
        <v>1781</v>
      </c>
      <c r="O10" s="35" t="s">
        <v>1782</v>
      </c>
      <c r="P10" s="21" t="str">
        <f t="shared" si="0"/>
        <v>((14+line.W)&gt;1219) and (line.mat_inside_skin_choices.code=='SS') and (line.mat_outside_skin_choices.code=='SS') and ((1219*line.L/1000000*3.9*4))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[SP05002]</v>
      </c>
      <c r="D11" s="49" t="s">
        <v>1369</v>
      </c>
      <c r="E11" s="16"/>
      <c r="F11"/>
      <c r="G11"/>
      <c r="H11"/>
      <c r="J11" s="50" t="s">
        <v>1602</v>
      </c>
      <c r="K11" s="16"/>
      <c r="L11" s="5"/>
      <c r="M11" s="5"/>
      <c r="N11" s="51" t="s">
        <v>1753</v>
      </c>
      <c r="O11" s="52" t="s">
        <v>1754</v>
      </c>
      <c r="P11" s="21" t="str">
        <f>"(line.mat_insulation_choices.code == "&amp;J11&amp;") and ("&amp;O11&amp;") or 0.0"</f>
        <v>(line.mat_insulation_choices.code == 'PU') and ((line.W*line.L*line.T.value/1000000000*80*0.437*1.13)-(line.cut_area*line.T.value*80*0.437*1.13/1000))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[SP05003]</v>
      </c>
      <c r="D12" s="49" t="s">
        <v>1371</v>
      </c>
      <c r="E12" s="16"/>
      <c r="F12"/>
      <c r="G12"/>
      <c r="H12"/>
      <c r="J12" s="50" t="s">
        <v>1602</v>
      </c>
      <c r="K12" s="16"/>
      <c r="L12" s="5"/>
      <c r="M12" s="5"/>
      <c r="N12" s="51" t="s">
        <v>1755</v>
      </c>
      <c r="O12" s="52" t="s">
        <v>1756</v>
      </c>
      <c r="P12" s="21" t="str">
        <f>"(line.mat_insulation_choices.code == "&amp;J12&amp;") and ("&amp;O12&amp;") or 0.0"</f>
        <v>(line.mat_insulation_choices.code == 'PU') and ((line.W*line.L*line.T.value/1000000000*80*0.563*1.13)-(line.cut_area*line.T.value*80*0.563*1.13/1000))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[SP04007-2]</v>
      </c>
      <c r="D13" s="111" t="s">
        <v>1975</v>
      </c>
      <c r="E13" s="16">
        <v>100</v>
      </c>
      <c r="F13" s="56"/>
      <c r="G13" s="56"/>
      <c r="H13" s="56"/>
      <c r="I13" s="42"/>
      <c r="K13" s="44"/>
      <c r="L13" s="56"/>
      <c r="M13" s="56"/>
      <c r="N13" s="112" t="s">
        <v>1795</v>
      </c>
      <c r="O13" s="112" t="s">
        <v>1796</v>
      </c>
      <c r="P13" s="53" t="str">
        <f>"(line.T.name=='"&amp;E13&amp;"') and ("&amp;O13&amp;") or 0.0"</f>
        <v>(line.T.name=='100') and (round(((line.W+line.L)*2/1000)/3+0.5,0)) or 0.0</v>
      </c>
      <c r="Q13" s="16" t="str">
        <f>VLOOKUP(D13,Parts!$A$2:$C$991,3,0)</f>
        <v>pcs</v>
      </c>
    </row>
    <row r="14" spans="1:17">
      <c r="C14" s="3" t="str">
        <f>"["&amp;VLOOKUP(D14,Parts!$A$2:$B$991,2,0)&amp;"]"</f>
        <v>[SP04006-2]</v>
      </c>
      <c r="D14" s="2" t="s">
        <v>2011</v>
      </c>
      <c r="E14" s="83">
        <v>75</v>
      </c>
      <c r="F14" s="56"/>
      <c r="G14" s="56"/>
      <c r="H14" s="56"/>
      <c r="I14" s="42"/>
      <c r="K14" s="44"/>
      <c r="L14" s="56"/>
      <c r="M14" s="56"/>
      <c r="N14" s="112" t="s">
        <v>1795</v>
      </c>
      <c r="O14" s="112" t="s">
        <v>1796</v>
      </c>
      <c r="P14" s="53" t="str">
        <f>"(line.T.name=='"&amp;E14&amp;"') and ("&amp;O14&amp;") or 0.0"</f>
        <v>(line.T.name=='75') and (round(((line.W+line.L)*2/1000)/3+0.5,0)) or 0.0</v>
      </c>
      <c r="Q14" s="16" t="str">
        <f>VLOOKUP(D14,Parts!$A$2:$C$991,3,0)</f>
        <v>pcs</v>
      </c>
    </row>
    <row r="15" spans="1:17">
      <c r="C15" s="3" t="str">
        <f>"["&amp;VLOOKUP(D15,Parts!$A$2:$B$991,2,0)&amp;"]"</f>
        <v>[SP01011]</v>
      </c>
      <c r="D15" s="117" t="s">
        <v>24</v>
      </c>
      <c r="E15"/>
      <c r="F15"/>
      <c r="G15"/>
      <c r="H15"/>
      <c r="N15" s="21" t="s">
        <v>1797</v>
      </c>
      <c r="O15" s="21" t="s">
        <v>1798</v>
      </c>
      <c r="P15" s="53" t="str">
        <f t="shared" ref="P15:P45" si="1">"("&amp;O15&amp;") or 0.0"</f>
        <v>(round(((line.W+(line.L*2))/1000)/6+0.5,0)) or 0.0</v>
      </c>
      <c r="Q15" s="16" t="str">
        <f>VLOOKUP(D15,Parts!$A$2:$C$991,3,0)</f>
        <v>pcs</v>
      </c>
    </row>
    <row r="16" spans="1:17">
      <c r="C16" s="3" t="str">
        <f>"["&amp;VLOOKUP(D16,Parts!$A$2:$B$991,2,0)&amp;"]"</f>
        <v>[SP01067]</v>
      </c>
      <c r="D16" s="117" t="s">
        <v>112</v>
      </c>
      <c r="E16"/>
      <c r="F16"/>
      <c r="G16"/>
      <c r="H16"/>
      <c r="N16" s="21" t="s">
        <v>1799</v>
      </c>
      <c r="O16" s="21" t="s">
        <v>1798</v>
      </c>
      <c r="P16" s="53" t="str">
        <f t="shared" si="1"/>
        <v>(round(((line.W+(line.L*2))/1000)/6+0.5,0)) or 0.0</v>
      </c>
      <c r="Q16" s="16" t="str">
        <f>VLOOKUP(D16,Parts!$A$2:$C$991,3,0)</f>
        <v>pcs</v>
      </c>
    </row>
    <row r="17" spans="3:17">
      <c r="C17" s="3" t="str">
        <f>"["&amp;VLOOKUP(D17,Parts!$A$2:$B$991,2,0)&amp;"]"</f>
        <v>[SP01167]</v>
      </c>
      <c r="D17" s="117" t="s">
        <v>222</v>
      </c>
      <c r="E17"/>
      <c r="F17"/>
      <c r="G17"/>
      <c r="H17"/>
      <c r="N17" s="21" t="s">
        <v>1763</v>
      </c>
      <c r="O17" s="21" t="s">
        <v>1800</v>
      </c>
      <c r="P17" s="53" t="str">
        <f t="shared" si="1"/>
        <v>(round((((line.W*2)+200)/1000)/6+0.5,0)) or 0.0</v>
      </c>
      <c r="Q17" s="16" t="str">
        <f>VLOOKUP(D17,Parts!$A$2:$C$991,3,0)</f>
        <v>pcs</v>
      </c>
    </row>
    <row r="18" spans="3:17">
      <c r="C18" s="3" t="str">
        <f>"["&amp;VLOOKUP(D18,Parts!$A$2:$B$991,2,0)&amp;"]"</f>
        <v>[SP01227]</v>
      </c>
      <c r="D18" s="3" t="s">
        <v>284</v>
      </c>
      <c r="E18"/>
      <c r="F18"/>
      <c r="G18"/>
      <c r="H18"/>
      <c r="N18" s="21" t="s">
        <v>1763</v>
      </c>
      <c r="O18" s="21" t="s">
        <v>1800</v>
      </c>
      <c r="P18" s="53" t="str">
        <f t="shared" si="1"/>
        <v>(round((((line.W*2)+200)/1000)/6+0.5,0)) or 0.0</v>
      </c>
      <c r="Q18" s="16" t="str">
        <f>VLOOKUP(D18,Parts!$A$2:$C$991,3,0)</f>
        <v>pcs</v>
      </c>
    </row>
    <row r="19" spans="3:17">
      <c r="C19" s="3" t="str">
        <f>"["&amp;VLOOKUP(D19,Parts!$A$2:$B$991,2,0)&amp;"]"</f>
        <v>[SP01244]</v>
      </c>
      <c r="D19" s="3" t="s">
        <v>302</v>
      </c>
      <c r="E19"/>
      <c r="F19"/>
      <c r="G19"/>
      <c r="H19"/>
      <c r="N19" s="21" t="s">
        <v>1763</v>
      </c>
      <c r="O19" s="21" t="s">
        <v>1800</v>
      </c>
      <c r="P19" s="53" t="str">
        <f t="shared" si="1"/>
        <v>(round((((line.W*2)+200)/1000)/6+0.5,0)) or 0.0</v>
      </c>
      <c r="Q19" s="16" t="str">
        <f>VLOOKUP(D19,Parts!$A$2:$C$991,3,0)</f>
        <v>pcs</v>
      </c>
    </row>
    <row r="20" spans="3:17">
      <c r="C20" s="3" t="str">
        <f>"["&amp;VLOOKUP(D20,Parts!$A$2:$B$991,2,0)&amp;"]"</f>
        <v>[SP02026]</v>
      </c>
      <c r="D20" s="3" t="s">
        <v>613</v>
      </c>
      <c r="E20"/>
      <c r="F20"/>
      <c r="G20"/>
      <c r="H20"/>
      <c r="N20" s="21" t="s">
        <v>1789</v>
      </c>
      <c r="O20" s="21" t="s">
        <v>1790</v>
      </c>
      <c r="P20" s="53" t="str">
        <f t="shared" si="1"/>
        <v>(((line.W+(line.L*2))/1000)) or 0.0</v>
      </c>
      <c r="Q20" s="16" t="str">
        <f>VLOOKUP(D20,Parts!$A$2:$C$991,3,0)</f>
        <v>m</v>
      </c>
    </row>
    <row r="21" spans="3:17">
      <c r="C21" s="3" t="str">
        <f>"["&amp;VLOOKUP(D21,Parts!$A$2:$B$991,2,0)&amp;"]"</f>
        <v>[SP02031]</v>
      </c>
      <c r="D21" s="117" t="s">
        <v>623</v>
      </c>
      <c r="E21"/>
      <c r="F21"/>
      <c r="G21"/>
      <c r="H21"/>
      <c r="N21" s="21">
        <v>6</v>
      </c>
      <c r="O21" s="21">
        <v>6</v>
      </c>
      <c r="P21" s="53" t="str">
        <f t="shared" si="1"/>
        <v>(6) or 0.0</v>
      </c>
      <c r="Q21" s="16" t="str">
        <f>VLOOKUP(D21,Parts!$A$2:$C$991,3,0)</f>
        <v>pcs</v>
      </c>
    </row>
    <row r="22" spans="3:17">
      <c r="C22" s="3" t="str">
        <f>"["&amp;VLOOKUP(D22,Parts!$A$2:$B$991,2,0)&amp;"]"</f>
        <v>[SP02033]</v>
      </c>
      <c r="D22" s="117" t="s">
        <v>627</v>
      </c>
      <c r="E22"/>
      <c r="F22"/>
      <c r="G22"/>
      <c r="H22"/>
      <c r="N22" s="21">
        <v>1</v>
      </c>
      <c r="O22" s="21">
        <v>1</v>
      </c>
      <c r="P22" s="53" t="str">
        <f t="shared" si="1"/>
        <v>(1) or 0.0</v>
      </c>
      <c r="Q22" s="16" t="str">
        <f>VLOOKUP(D22,Parts!$A$2:$C$991,3,0)</f>
        <v>set</v>
      </c>
    </row>
    <row r="23" spans="3:17">
      <c r="C23" s="3" t="str">
        <f>"["&amp;VLOOKUP(D23,Parts!$A$2:$B$991,2,0)&amp;"]"</f>
        <v>[SP02034]</v>
      </c>
      <c r="D23" s="117" t="s">
        <v>629</v>
      </c>
      <c r="E23"/>
      <c r="F23"/>
      <c r="G23"/>
      <c r="H23"/>
      <c r="N23" s="21">
        <v>2</v>
      </c>
      <c r="O23" s="21">
        <v>2</v>
      </c>
      <c r="P23" s="53" t="str">
        <f t="shared" si="1"/>
        <v>(2) or 0.0</v>
      </c>
      <c r="Q23" s="16" t="str">
        <f>VLOOKUP(D23,Parts!$A$2:$C$991,3,0)</f>
        <v>set</v>
      </c>
    </row>
    <row r="24" spans="3:17">
      <c r="C24" s="3" t="str">
        <f>"["&amp;VLOOKUP(D24,Parts!$A$2:$B$991,2,0)&amp;"]"</f>
        <v>[SP02035]</v>
      </c>
      <c r="D24" s="117" t="s">
        <v>631</v>
      </c>
      <c r="E24"/>
      <c r="F24"/>
      <c r="G24"/>
      <c r="H24"/>
      <c r="N24" s="21">
        <v>1</v>
      </c>
      <c r="O24" s="21">
        <v>1</v>
      </c>
      <c r="P24" s="53" t="str">
        <f t="shared" si="1"/>
        <v>(1) or 0.0</v>
      </c>
      <c r="Q24" s="16" t="str">
        <f>VLOOKUP(D24,Parts!$A$2:$C$991,3,0)</f>
        <v>set</v>
      </c>
    </row>
    <row r="25" spans="3:17">
      <c r="C25" s="3" t="str">
        <f>"["&amp;VLOOKUP(D25,Parts!$A$2:$B$991,2,0)&amp;"]"</f>
        <v>[SP02036]</v>
      </c>
      <c r="D25" s="117" t="s">
        <v>633</v>
      </c>
      <c r="E25"/>
      <c r="F25"/>
      <c r="G25"/>
      <c r="H25"/>
      <c r="N25" s="21">
        <v>1</v>
      </c>
      <c r="O25" s="21">
        <v>1</v>
      </c>
      <c r="P25" s="53" t="str">
        <f t="shared" si="1"/>
        <v>(1) or 0.0</v>
      </c>
      <c r="Q25" s="16" t="str">
        <f>VLOOKUP(D25,Parts!$A$2:$C$991,3,0)</f>
        <v>set</v>
      </c>
    </row>
    <row r="26" spans="3:17">
      <c r="C26" s="3" t="str">
        <f>"["&amp;VLOOKUP(D26,Parts!$A$2:$B$991,2,0)&amp;"]"</f>
        <v>[SP02040]</v>
      </c>
      <c r="D26" s="117" t="s">
        <v>641</v>
      </c>
      <c r="E26"/>
      <c r="F26"/>
      <c r="G26"/>
      <c r="H26"/>
      <c r="N26" s="21">
        <v>10</v>
      </c>
      <c r="O26" s="21">
        <v>10</v>
      </c>
      <c r="P26" s="53" t="str">
        <f t="shared" si="1"/>
        <v>(10) or 0.0</v>
      </c>
      <c r="Q26" s="16" t="str">
        <f>VLOOKUP(D26,Parts!$A$2:$C$991,3,0)</f>
        <v>pcs</v>
      </c>
    </row>
    <row r="27" spans="3:17">
      <c r="C27" s="3" t="str">
        <f>"["&amp;VLOOKUP(D27,Parts!$A$2:$B$991,2,0)&amp;"]"</f>
        <v>[SP02072]</v>
      </c>
      <c r="D27" s="117" t="s">
        <v>690</v>
      </c>
      <c r="E27"/>
      <c r="F27"/>
      <c r="G27"/>
      <c r="H27"/>
      <c r="N27" s="21">
        <v>10</v>
      </c>
      <c r="O27" s="21">
        <v>10</v>
      </c>
      <c r="P27" s="53" t="str">
        <f t="shared" si="1"/>
        <v>(10) or 0.0</v>
      </c>
      <c r="Q27" s="16" t="str">
        <f>VLOOKUP(D27,Parts!$A$2:$C$991,3,0)</f>
        <v>pcs</v>
      </c>
    </row>
    <row r="28" spans="3:17">
      <c r="C28" s="3" t="str">
        <f>"["&amp;VLOOKUP(D28,Parts!$A$2:$B$991,2,0)&amp;"]"</f>
        <v>[SP02041]</v>
      </c>
      <c r="D28" s="117" t="s">
        <v>643</v>
      </c>
      <c r="E28"/>
      <c r="F28"/>
      <c r="G28"/>
      <c r="H28"/>
      <c r="N28" s="21">
        <v>1</v>
      </c>
      <c r="O28" s="21">
        <v>1</v>
      </c>
      <c r="P28" s="53" t="str">
        <f t="shared" si="1"/>
        <v>(1) or 0.0</v>
      </c>
      <c r="Q28" s="16" t="str">
        <f>VLOOKUP(D28,Parts!$A$2:$C$991,3,0)</f>
        <v>pcs</v>
      </c>
    </row>
    <row r="29" spans="3:17">
      <c r="C29" s="3" t="str">
        <f>"["&amp;VLOOKUP(D29,Parts!$A$2:$B$991,2,0)&amp;"]"</f>
        <v>[SP02014]</v>
      </c>
      <c r="D29" s="117" t="s">
        <v>589</v>
      </c>
      <c r="E29"/>
      <c r="F29"/>
      <c r="G29"/>
      <c r="H29"/>
      <c r="N29" s="21">
        <v>2</v>
      </c>
      <c r="O29" s="21">
        <v>2</v>
      </c>
      <c r="P29" s="53" t="str">
        <f t="shared" si="1"/>
        <v>(2) or 0.0</v>
      </c>
      <c r="Q29" s="16" t="str">
        <f>VLOOKUP(D29,Parts!$A$2:$C$991,3,0)</f>
        <v>pcs</v>
      </c>
    </row>
    <row r="30" spans="3:17" ht="14.25">
      <c r="C30" s="3" t="str">
        <f>"["&amp;VLOOKUP(D30,Parts!$A$2:$B$991,2,0)&amp;"]"</f>
        <v>[SP02044]</v>
      </c>
      <c r="D30" s="134" t="s">
        <v>648</v>
      </c>
      <c r="E30"/>
      <c r="F30"/>
      <c r="G30"/>
      <c r="H30"/>
      <c r="N30" s="21">
        <v>6</v>
      </c>
      <c r="O30" s="21">
        <v>6</v>
      </c>
      <c r="P30" s="53" t="str">
        <f t="shared" si="1"/>
        <v>(6) or 0.0</v>
      </c>
      <c r="Q30" s="16" t="str">
        <f>VLOOKUP(D30,Parts!$A$2:$C$991,3,0)</f>
        <v>pcs</v>
      </c>
    </row>
    <row r="31" spans="3:17">
      <c r="C31" s="3" t="str">
        <f>"["&amp;VLOOKUP(D31,Parts!$A$2:$B$991,2,0)&amp;"]"</f>
        <v>[SP02050]</v>
      </c>
      <c r="D31" s="117" t="s">
        <v>660</v>
      </c>
      <c r="E31"/>
      <c r="F31"/>
      <c r="G31"/>
      <c r="H31"/>
      <c r="N31" s="21">
        <v>4</v>
      </c>
      <c r="O31" s="21">
        <v>4</v>
      </c>
      <c r="P31" s="53" t="str">
        <f t="shared" si="1"/>
        <v>(4) or 0.0</v>
      </c>
      <c r="Q31" s="16" t="str">
        <f>VLOOKUP(D31,Parts!$A$2:$C$991,3,0)</f>
        <v>pcs</v>
      </c>
    </row>
    <row r="32" spans="3:17">
      <c r="C32" s="3" t="str">
        <f>"["&amp;VLOOKUP(D32,Parts!$A$2:$B$991,2,0)&amp;"]"</f>
        <v>[SP02093]</v>
      </c>
      <c r="D32" s="117" t="s">
        <v>727</v>
      </c>
      <c r="E32"/>
      <c r="F32"/>
      <c r="G32"/>
      <c r="H32"/>
      <c r="N32" s="21">
        <v>1</v>
      </c>
      <c r="O32" s="21">
        <v>1</v>
      </c>
      <c r="P32" s="53" t="str">
        <f t="shared" si="1"/>
        <v>(1) or 0.0</v>
      </c>
      <c r="Q32" s="16" t="str">
        <f>VLOOKUP(D32,Parts!$A$2:$C$991,3,0)</f>
        <v>pcs</v>
      </c>
    </row>
    <row r="33" spans="1:18">
      <c r="C33" s="3" t="str">
        <f>"["&amp;VLOOKUP(D33,Parts!$A$2:$B$991,2,0)&amp;"]"</f>
        <v>[SP02126]</v>
      </c>
      <c r="D33" s="117" t="s">
        <v>777</v>
      </c>
      <c r="E33"/>
      <c r="F33"/>
      <c r="G33"/>
      <c r="H33"/>
      <c r="N33" s="21">
        <v>1</v>
      </c>
      <c r="O33" s="21">
        <v>1</v>
      </c>
      <c r="P33" s="53" t="str">
        <f t="shared" si="1"/>
        <v>(1) or 0.0</v>
      </c>
      <c r="Q33" s="16" t="str">
        <f>VLOOKUP(D33,Parts!$A$2:$C$991,3,0)</f>
        <v>pcs</v>
      </c>
    </row>
    <row r="34" spans="1:18">
      <c r="C34" s="3" t="str">
        <f>"["&amp;VLOOKUP(D34,Parts!$A$2:$B$991,2,0)&amp;"]"</f>
        <v>[SP03005]</v>
      </c>
      <c r="D34" s="117" t="s">
        <v>942</v>
      </c>
      <c r="E34"/>
      <c r="F34"/>
      <c r="G34"/>
      <c r="H34"/>
      <c r="N34" s="21">
        <v>1</v>
      </c>
      <c r="O34" s="21">
        <v>1</v>
      </c>
      <c r="P34" s="53" t="str">
        <f t="shared" si="1"/>
        <v>(1) or 0.0</v>
      </c>
      <c r="Q34" s="16" t="str">
        <f>VLOOKUP(D34,Parts!$A$2:$C$991,3,0)</f>
        <v>pcs</v>
      </c>
    </row>
    <row r="35" spans="1:18" ht="14.25">
      <c r="C35" s="3" t="str">
        <f>"["&amp;VLOOKUP(D35,Parts!$A$2:$B$991,2,0)&amp;"]"</f>
        <v>[SP03016]</v>
      </c>
      <c r="D35" s="134" t="s">
        <v>963</v>
      </c>
      <c r="E35"/>
      <c r="F35"/>
      <c r="G35"/>
      <c r="H35"/>
      <c r="N35" s="21">
        <v>1</v>
      </c>
      <c r="O35" s="21">
        <v>1</v>
      </c>
      <c r="P35" s="53" t="str">
        <f t="shared" si="1"/>
        <v>(1) or 0.0</v>
      </c>
      <c r="Q35" s="16" t="str">
        <f>VLOOKUP(D35,Parts!$A$2:$C$991,3,0)</f>
        <v>pcs</v>
      </c>
    </row>
    <row r="36" spans="1:18" ht="14.25">
      <c r="C36" s="3" t="str">
        <f>"["&amp;VLOOKUP(D36,Parts!$A$2:$B$991,2,0)&amp;"]"</f>
        <v>[SP03025]</v>
      </c>
      <c r="D36" s="134" t="s">
        <v>983</v>
      </c>
      <c r="E36"/>
      <c r="F36"/>
      <c r="G36"/>
      <c r="H36"/>
      <c r="N36" s="21" t="s">
        <v>1789</v>
      </c>
      <c r="O36" s="21" t="s">
        <v>1790</v>
      </c>
      <c r="P36" s="53" t="str">
        <f t="shared" si="1"/>
        <v>(((line.W+(line.L*2))/1000)) or 0.0</v>
      </c>
      <c r="Q36" s="16" t="str">
        <f>VLOOKUP(D36,Parts!$A$2:$C$991,3,0)</f>
        <v>m</v>
      </c>
    </row>
    <row r="37" spans="1:18" ht="14.25">
      <c r="C37" s="3" t="str">
        <f>"["&amp;VLOOKUP(D37,Parts!$A$2:$B$991,2,0)&amp;"]"</f>
        <v>[SP03026]</v>
      </c>
      <c r="D37" s="134" t="s">
        <v>985</v>
      </c>
      <c r="E37"/>
      <c r="F37"/>
      <c r="G37"/>
      <c r="H37"/>
      <c r="N37" s="21">
        <v>1</v>
      </c>
      <c r="O37" s="21">
        <v>1</v>
      </c>
      <c r="P37" s="53" t="str">
        <f t="shared" si="1"/>
        <v>(1) or 0.0</v>
      </c>
      <c r="Q37" s="16" t="str">
        <f>VLOOKUP(D37,Parts!$A$2:$C$991,3,0)</f>
        <v>pcs</v>
      </c>
    </row>
    <row r="38" spans="1:18" ht="14.25">
      <c r="C38" s="3" t="str">
        <f>"["&amp;VLOOKUP(D38,Parts!$A$2:$B$991,2,0)&amp;"]"</f>
        <v>[SP03027]</v>
      </c>
      <c r="D38" s="134" t="s">
        <v>987</v>
      </c>
      <c r="E38"/>
      <c r="F38"/>
      <c r="G38"/>
      <c r="H38"/>
      <c r="N38" s="21">
        <v>1</v>
      </c>
      <c r="O38" s="21">
        <v>1</v>
      </c>
      <c r="P38" s="53" t="str">
        <f t="shared" si="1"/>
        <v>(1) or 0.0</v>
      </c>
      <c r="Q38" s="16" t="str">
        <f>VLOOKUP(D38,Parts!$A$2:$C$991,3,0)</f>
        <v>pcs</v>
      </c>
    </row>
    <row r="39" spans="1:18">
      <c r="C39" s="3" t="str">
        <f>"["&amp;VLOOKUP(D39,Parts!$A$2:$B$991,2,0)&amp;"]"</f>
        <v>[SP03028]</v>
      </c>
      <c r="D39" s="117" t="s">
        <v>989</v>
      </c>
      <c r="E39"/>
      <c r="F39"/>
      <c r="G39"/>
      <c r="H39"/>
      <c r="N39" s="21">
        <v>1</v>
      </c>
      <c r="O39" s="21">
        <v>1</v>
      </c>
      <c r="P39" s="53" t="str">
        <f t="shared" si="1"/>
        <v>(1) or 0.0</v>
      </c>
      <c r="Q39" s="16" t="str">
        <f>VLOOKUP(D39,Parts!$A$2:$C$991,3,0)</f>
        <v>pcs</v>
      </c>
    </row>
    <row r="40" spans="1:18">
      <c r="C40" s="3" t="str">
        <f>"["&amp;VLOOKUP(D40,Parts!$A$2:$B$991,2,0)&amp;"]"</f>
        <v>[SP03030]</v>
      </c>
      <c r="D40" s="117" t="s">
        <v>993</v>
      </c>
      <c r="E40"/>
      <c r="F40"/>
      <c r="G40"/>
      <c r="H40"/>
      <c r="N40" s="136" t="s">
        <v>1791</v>
      </c>
      <c r="O40" s="136" t="s">
        <v>1801</v>
      </c>
      <c r="P40" s="53" t="str">
        <f t="shared" si="1"/>
        <v>(line.W/1000) or 0.0</v>
      </c>
      <c r="Q40" s="16" t="str">
        <f>VLOOKUP(D40,Parts!$A$2:$C$991,3,0)</f>
        <v>m</v>
      </c>
    </row>
    <row r="41" spans="1:18">
      <c r="C41" s="3" t="str">
        <f>"["&amp;VLOOKUP(D41,Parts!$A$2:$B$991,2,0)&amp;"]"</f>
        <v>[SP03033]</v>
      </c>
      <c r="D41" s="117" t="s">
        <v>999</v>
      </c>
      <c r="E41"/>
      <c r="F41"/>
      <c r="G41"/>
      <c r="H41"/>
      <c r="N41" s="21">
        <v>1</v>
      </c>
      <c r="O41" s="21">
        <v>1</v>
      </c>
      <c r="P41" s="53" t="str">
        <f t="shared" si="1"/>
        <v>(1) or 0.0</v>
      </c>
      <c r="Q41" s="16" t="str">
        <f>VLOOKUP(D41,Parts!$A$2:$C$991,3,0)</f>
        <v>pcs</v>
      </c>
    </row>
    <row r="42" spans="1:18">
      <c r="C42" s="3" t="str">
        <f>"["&amp;VLOOKUP(D42,Parts!$A$2:$B$991,2,0)&amp;"]"</f>
        <v>[SP03046]</v>
      </c>
      <c r="D42" s="117" t="s">
        <v>1025</v>
      </c>
      <c r="E42"/>
      <c r="F42"/>
      <c r="G42"/>
      <c r="H42"/>
      <c r="N42" s="21">
        <v>1</v>
      </c>
      <c r="O42" s="21">
        <v>1</v>
      </c>
      <c r="P42" s="53" t="str">
        <f t="shared" si="1"/>
        <v>(1) or 0.0</v>
      </c>
      <c r="Q42" s="16" t="str">
        <f>VLOOKUP(D42,Parts!$A$2:$C$991,3,0)</f>
        <v>pcs</v>
      </c>
    </row>
    <row r="43" spans="1:18">
      <c r="C43" s="3" t="str">
        <f>"["&amp;VLOOKUP(D43,Parts!$A$2:$B$991,2,0)&amp;"]"</f>
        <v>[SP03149]</v>
      </c>
      <c r="D43" s="117" t="s">
        <v>1165</v>
      </c>
      <c r="E43"/>
      <c r="F43"/>
      <c r="G43"/>
      <c r="H43"/>
      <c r="N43" s="21">
        <v>2</v>
      </c>
      <c r="O43" s="21">
        <v>2</v>
      </c>
      <c r="P43" s="53" t="str">
        <f t="shared" si="1"/>
        <v>(2) or 0.0</v>
      </c>
      <c r="Q43" s="16" t="str">
        <f>VLOOKUP(D43,Parts!$A$2:$C$991,3,0)</f>
        <v>pcs</v>
      </c>
    </row>
    <row r="44" spans="1:18">
      <c r="C44" s="3" t="str">
        <f>"["&amp;VLOOKUP(D44,Parts!$A$2:$B$991,2,0)&amp;"]"</f>
        <v>[SP04022]</v>
      </c>
      <c r="D44" s="117" t="s">
        <v>1251</v>
      </c>
      <c r="E44"/>
      <c r="F44"/>
      <c r="G44"/>
      <c r="H44"/>
      <c r="N44" s="21">
        <v>1</v>
      </c>
      <c r="O44" s="21">
        <v>1</v>
      </c>
      <c r="P44" s="53" t="str">
        <f t="shared" si="1"/>
        <v>(1) or 0.0</v>
      </c>
      <c r="Q44" s="16" t="str">
        <f>VLOOKUP(D44,Parts!$A$2:$C$991,3,0)</f>
        <v>pcs</v>
      </c>
    </row>
    <row r="45" spans="1:18">
      <c r="C45" s="3" t="str">
        <f>"["&amp;VLOOKUP(D45,Parts!$A$2:$B$991,2,0)&amp;"]"</f>
        <v>[SP02227]</v>
      </c>
      <c r="D45" s="137" t="s">
        <v>932</v>
      </c>
      <c r="E45"/>
      <c r="F45"/>
      <c r="G45"/>
      <c r="H45"/>
      <c r="N45" s="136">
        <v>1</v>
      </c>
      <c r="O45" s="136">
        <v>1</v>
      </c>
      <c r="P45" s="53" t="str">
        <f t="shared" si="1"/>
        <v>(1) or 0.0</v>
      </c>
      <c r="Q45" s="16" t="str">
        <f>VLOOKUP(D45,Parts!$A$2:$C$991,3,0)</f>
        <v>pcs</v>
      </c>
    </row>
    <row r="46" spans="1:18" s="2" customFormat="1">
      <c r="C46" s="2" t="str">
        <f>"["&amp;VLOOKUP(D46,Parts!$A$2:$B$991,2,0)&amp;"]"</f>
        <v>[SP03007]</v>
      </c>
      <c r="D46" s="113" t="s">
        <v>946</v>
      </c>
      <c r="J46" s="83"/>
      <c r="K46" s="83"/>
      <c r="L46" s="83" t="s">
        <v>1583</v>
      </c>
      <c r="M46" s="83" t="s">
        <v>1583</v>
      </c>
      <c r="N46" s="113" t="s">
        <v>1647</v>
      </c>
      <c r="O46" s="113" t="s">
        <v>1648</v>
      </c>
      <c r="P46" s="129" t="str">
        <f>"(line.mat_inside_skin_choices.code=="&amp;L46&amp;") and (line.mat_outside_skin_choices.code=="&amp;M46&amp;") and ("&amp;O46&amp;") or 0.0"</f>
        <v>(line.mat_inside_skin_choices.code=='SS') and (line.mat_outside_skin_choices.code=='SS') and (line.L/1000/200*2) or 0.0</v>
      </c>
      <c r="Q46" s="83" t="str">
        <f>VLOOKUP(D46,Parts!$A$2:$C$991,3,0)</f>
        <v>roll</v>
      </c>
      <c r="R46" s="2" t="s">
        <v>1629</v>
      </c>
    </row>
    <row r="47" spans="1:18">
      <c r="A47" s="2"/>
      <c r="B47" s="2"/>
      <c r="C47" s="2" t="str">
        <f>"["&amp;VLOOKUP(D47,Parts!$A$2:$B$991,2,0)&amp;"]"</f>
        <v>[SP03006]</v>
      </c>
      <c r="D47" s="2" t="s">
        <v>944</v>
      </c>
      <c r="E47" s="83"/>
      <c r="J47" s="83"/>
      <c r="K47" s="83"/>
      <c r="L47" s="83" t="s">
        <v>1554</v>
      </c>
      <c r="M47" s="83" t="s">
        <v>1554</v>
      </c>
      <c r="N47" s="113" t="s">
        <v>1647</v>
      </c>
      <c r="O47" s="113" t="s">
        <v>1648</v>
      </c>
      <c r="P47" s="129" t="str">
        <f>"(line.mat_inside_skin_choices.code=="&amp;L47&amp;") and (line.mat_outside_skin_choices.code=="&amp;M47&amp;") and ("&amp;O47&amp;") or 0.0"</f>
        <v>(line.mat_inside_skin_choices.code=='OW') and (line.mat_outside_skin_choices.code=='OW') and (line.L/1000/200*2) or 0.0</v>
      </c>
      <c r="Q47" s="83" t="str">
        <f>VLOOKUP(D47,Parts!$A$2:$C$991,3,0)</f>
        <v>roll</v>
      </c>
      <c r="R47" s="2" t="s">
        <v>1710</v>
      </c>
    </row>
    <row r="48" spans="1:18">
      <c r="C48" s="2" t="str">
        <f>"["&amp;VLOOKUP(D48,Parts!$A$2:$B$991,2,0)&amp;"]"</f>
        <v>[SP03006]</v>
      </c>
      <c r="D48" s="2" t="s">
        <v>944</v>
      </c>
      <c r="L48" s="5" t="s">
        <v>1563</v>
      </c>
      <c r="M48" s="5" t="s">
        <v>1563</v>
      </c>
      <c r="N48" s="113" t="s">
        <v>1647</v>
      </c>
      <c r="O48" s="113" t="s">
        <v>1648</v>
      </c>
      <c r="P48" s="129" t="str">
        <f>"(line.mat_inside_skin_choices.code=="&amp;L48&amp;") and (line.mat_outside_skin_choices.code=="&amp;M48&amp;") and ("&amp;O48&amp;") or 0.0"</f>
        <v>(line.mat_inside_skin_choices.code=='AW') and (line.mat_outside_skin_choices.code=='AW') and (line.L/1000/200*2) or 0.0</v>
      </c>
      <c r="Q48" s="5" t="s">
        <v>612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J1" zoomScale="115" zoomScaleNormal="115" workbookViewId="0">
      <selection activeCell="L3" sqref="L3:L13"/>
    </sheetView>
  </sheetViews>
  <sheetFormatPr defaultRowHeight="12.75"/>
  <cols>
    <col min="4" max="4" width="51.5703125" customWidth="1"/>
    <col min="7" max="7" width="9.140625" style="5"/>
    <col min="8" max="8" width="15.42578125" bestFit="1" customWidth="1"/>
    <col min="9" max="9" width="25.7109375" bestFit="1" customWidth="1"/>
    <col min="10" max="10" width="33.85546875" bestFit="1" customWidth="1"/>
    <col min="11" max="11" width="109.42578125" bestFit="1" customWidth="1"/>
    <col min="12" max="12" width="5.42578125" style="5" bestFit="1" customWidth="1"/>
  </cols>
  <sheetData>
    <row r="1" spans="1:12" s="6" customFormat="1" ht="12.75" customHeight="1" thickTop="1" thickBot="1">
      <c r="E1" s="635"/>
      <c r="F1" s="635"/>
      <c r="G1" s="639" t="s">
        <v>1535</v>
      </c>
      <c r="H1" s="639"/>
      <c r="I1" s="8"/>
      <c r="J1" s="9"/>
      <c r="L1" s="10"/>
    </row>
    <row r="2" spans="1:12" ht="24.6" customHeight="1" thickTop="1" thickBot="1">
      <c r="A2" s="6" t="s">
        <v>1536</v>
      </c>
      <c r="C2" s="6" t="s">
        <v>1537</v>
      </c>
      <c r="D2" s="6" t="s">
        <v>1538</v>
      </c>
      <c r="E2" s="635" t="s">
        <v>1802</v>
      </c>
      <c r="F2" s="635" t="s">
        <v>1803</v>
      </c>
      <c r="G2" s="11" t="s">
        <v>1539</v>
      </c>
      <c r="H2" s="323" t="s">
        <v>1677</v>
      </c>
      <c r="I2" s="8" t="s">
        <v>1548</v>
      </c>
      <c r="J2" s="9" t="s">
        <v>1549</v>
      </c>
      <c r="K2" s="6" t="s">
        <v>1550</v>
      </c>
      <c r="L2" s="10" t="s">
        <v>1551</v>
      </c>
    </row>
    <row r="3" spans="1:12" ht="20.25" thickTop="1">
      <c r="A3" s="14" t="s">
        <v>1804</v>
      </c>
      <c r="B3" s="14"/>
      <c r="C3" s="3" t="str">
        <f>"["&amp;VLOOKUP(D3,[1]Parts!$A$2:$B$991,2,0)&amp;"]"</f>
        <v>[SP02169]</v>
      </c>
      <c r="D3" s="128" t="s">
        <v>827</v>
      </c>
      <c r="E3" s="128">
        <v>1160</v>
      </c>
      <c r="F3" s="128">
        <v>900</v>
      </c>
      <c r="G3" s="16" t="s">
        <v>2102</v>
      </c>
      <c r="H3" s="16" t="s">
        <v>1708</v>
      </c>
      <c r="I3" s="109">
        <v>1</v>
      </c>
      <c r="J3" s="109">
        <v>1</v>
      </c>
      <c r="K3" s="21" t="str">
        <f>"(line.W=="&amp;E3&amp;") and (line.L=="&amp;F3&amp;") and (line.T.value in ["&amp;G3&amp;"]) and (line.mat_window_choices.code=="&amp;H3&amp;") and ("&amp;J3&amp;") or 0.0"</f>
        <v>(line.W==1160) and (line.L==900) and (line.T.value in [42,50]) and (line.mat_window_choices.code=='Single') and (1) or 0.0</v>
      </c>
      <c r="L3" s="60" t="str">
        <f>VLOOKUP(D3,[1]Parts!$A$2:$C$991,3,0)</f>
        <v>pcs</v>
      </c>
    </row>
    <row r="4" spans="1:12">
      <c r="C4" s="3" t="str">
        <f>"["&amp;VLOOKUP(D4,[1]Parts!$A$2:$B$991,2,0)&amp;"]"</f>
        <v>[SP01007]</v>
      </c>
      <c r="D4" s="128" t="s">
        <v>16</v>
      </c>
      <c r="E4" s="128"/>
      <c r="F4" s="128"/>
      <c r="G4" s="16">
        <v>42</v>
      </c>
      <c r="H4" s="16" t="s">
        <v>1708</v>
      </c>
      <c r="I4" s="61" t="s">
        <v>1805</v>
      </c>
      <c r="J4" s="61" t="s">
        <v>1806</v>
      </c>
      <c r="K4" s="21" t="str">
        <f t="shared" ref="K4:K9" si="0">"(line.T.value in ["&amp;G4&amp;"]) and (line.mat_window_choices.code=="&amp;H4&amp;") and ("&amp;J4&amp;") or 0.0"</f>
        <v>(line.T.value in [42]) and (line.mat_window_choices.code=='Single') and (round(((line.W+line.L)*2/1000/6)+0.5,0)) or 0.0</v>
      </c>
      <c r="L4" s="60" t="str">
        <f>VLOOKUP(D4,[1]Parts!$A$2:$C$991,3,0)</f>
        <v>pcs</v>
      </c>
    </row>
    <row r="5" spans="1:12">
      <c r="C5" s="3" t="str">
        <f>"["&amp;VLOOKUP(D5,[1]Parts!$A$2:$B$991,2,0)&amp;"]"</f>
        <v>[SP01095]</v>
      </c>
      <c r="D5" s="128" t="s">
        <v>144</v>
      </c>
      <c r="E5" s="128"/>
      <c r="F5" s="128"/>
      <c r="G5" s="16">
        <v>50</v>
      </c>
      <c r="H5" s="16" t="s">
        <v>1708</v>
      </c>
      <c r="I5" s="61" t="s">
        <v>1805</v>
      </c>
      <c r="J5" s="61"/>
      <c r="K5" s="21" t="str">
        <f t="shared" si="0"/>
        <v>(line.T.value in [50]) and (line.mat_window_choices.code=='Single') and () or 0.0</v>
      </c>
      <c r="L5" s="60" t="str">
        <f>VLOOKUP(D5,[1]Parts!$A$2:$C$991,3,0)</f>
        <v>pcs</v>
      </c>
    </row>
    <row r="6" spans="1:12">
      <c r="C6" s="3" t="str">
        <f>"["&amp;VLOOKUP(D6,[1]Parts!$A$2:$B$991,2,0)&amp;"]"</f>
        <v>[SP01035]</v>
      </c>
      <c r="D6" s="128" t="s">
        <v>62</v>
      </c>
      <c r="E6" s="128"/>
      <c r="F6" s="128"/>
      <c r="G6" s="16" t="s">
        <v>2102</v>
      </c>
      <c r="H6" s="16" t="s">
        <v>1708</v>
      </c>
      <c r="I6" s="61" t="s">
        <v>1805</v>
      </c>
      <c r="J6" s="61" t="s">
        <v>1806</v>
      </c>
      <c r="K6" s="21" t="str">
        <f t="shared" si="0"/>
        <v>(line.T.value in [42,50]) and (line.mat_window_choices.code=='Single') and (round(((line.W+line.L)*2/1000/6)+0.5,0)) or 0.0</v>
      </c>
      <c r="L6" s="60" t="str">
        <f>VLOOKUP(D6,[1]Parts!$A$2:$C$991,3,0)</f>
        <v>pcs</v>
      </c>
    </row>
    <row r="7" spans="1:12">
      <c r="C7" s="3" t="str">
        <f>"["&amp;VLOOKUP(D7,[1]Parts!$A$2:$B$991,2,0)&amp;"]"</f>
        <v>[SP01039]</v>
      </c>
      <c r="D7" s="128" t="s">
        <v>70</v>
      </c>
      <c r="E7" s="128"/>
      <c r="F7" s="128"/>
      <c r="G7" s="16" t="s">
        <v>2102</v>
      </c>
      <c r="H7" s="16" t="s">
        <v>1708</v>
      </c>
      <c r="I7" s="61" t="s">
        <v>1805</v>
      </c>
      <c r="J7" s="61" t="s">
        <v>1806</v>
      </c>
      <c r="K7" s="21" t="str">
        <f t="shared" si="0"/>
        <v>(line.T.value in [42,50]) and (line.mat_window_choices.code=='Single') and (round(((line.W+line.L)*2/1000/6)+0.5,0)) or 0.0</v>
      </c>
      <c r="L7" s="60" t="str">
        <f>VLOOKUP(D7,[1]Parts!$A$2:$C$991,3,0)</f>
        <v>pcs</v>
      </c>
    </row>
    <row r="8" spans="1:12">
      <c r="C8" s="3" t="str">
        <f>"["&amp;VLOOKUP(D8,[1]Parts!$A$2:$B$991,2,0)&amp;"]"</f>
        <v>[SP02022-2]</v>
      </c>
      <c r="D8" s="128" t="s">
        <v>2015</v>
      </c>
      <c r="E8" s="128"/>
      <c r="F8" s="128"/>
      <c r="G8" s="16" t="s">
        <v>2102</v>
      </c>
      <c r="H8" s="16" t="s">
        <v>1708</v>
      </c>
      <c r="I8" s="61" t="s">
        <v>1807</v>
      </c>
      <c r="J8" s="61" t="s">
        <v>1808</v>
      </c>
      <c r="K8" s="21" t="str">
        <f t="shared" si="0"/>
        <v>(line.T.value in [42,50]) and (line.mat_window_choices.code=='Single') and ((line.W+line.L)*2/1000) or 0.0</v>
      </c>
      <c r="L8" s="60" t="str">
        <f>VLOOKUP(D8,[1]Parts!$A$2:$C$991,3,0)</f>
        <v>m</v>
      </c>
    </row>
    <row r="9" spans="1:12">
      <c r="C9" s="3" t="str">
        <f>"["&amp;VLOOKUP(D9,[1]Parts!$A$2:$B$991,2,0)&amp;"]"</f>
        <v>[SP02023-2]</v>
      </c>
      <c r="D9" s="128" t="s">
        <v>2019</v>
      </c>
      <c r="E9" s="128"/>
      <c r="F9" s="128"/>
      <c r="G9" s="16" t="s">
        <v>2102</v>
      </c>
      <c r="H9" s="16" t="s">
        <v>1708</v>
      </c>
      <c r="I9" s="61" t="s">
        <v>1807</v>
      </c>
      <c r="J9" s="61" t="s">
        <v>1808</v>
      </c>
      <c r="K9" s="21" t="str">
        <f t="shared" si="0"/>
        <v>(line.T.value in [42,50]) and (line.mat_window_choices.code=='Single') and ((line.W+line.L)*2/1000) or 0.0</v>
      </c>
      <c r="L9" s="60" t="str">
        <f>VLOOKUP(D9,[1]Parts!$A$2:$C$991,3,0)</f>
        <v>m</v>
      </c>
    </row>
    <row r="10" spans="1:12">
      <c r="B10" s="3"/>
      <c r="C10" s="3" t="str">
        <f>"["&amp;VLOOKUP(D10,[1]Parts!$A$2:$B$991,2,0)&amp;"]"</f>
        <v>[SP02169]</v>
      </c>
      <c r="D10" s="37" t="s">
        <v>827</v>
      </c>
      <c r="E10" s="37">
        <v>1160</v>
      </c>
      <c r="F10" s="37">
        <v>900</v>
      </c>
      <c r="G10" s="16" t="s">
        <v>1809</v>
      </c>
      <c r="H10" s="16" t="s">
        <v>1709</v>
      </c>
      <c r="I10" s="109">
        <v>2</v>
      </c>
      <c r="J10" s="109">
        <v>2</v>
      </c>
      <c r="K10" s="21" t="str">
        <f>"(line.W=="&amp;E10&amp;") and (line.L=="&amp;F10&amp;") and (line.T.value in ["&amp;G10&amp;"]) and (line.mat_window_choices.code=="&amp;H10&amp;") and ("&amp;J10&amp;") or 0.0"</f>
        <v>(line.W==1160) and (line.L==900) and (line.T.value in [42,50,100]) and (line.mat_window_choices.code=='Double') and (2) or 0.0</v>
      </c>
      <c r="L10" s="60" t="str">
        <f>VLOOKUP(D10,[1]Parts!$A$2:$C$991,3,0)</f>
        <v>pcs</v>
      </c>
    </row>
    <row r="11" spans="1:12">
      <c r="B11" s="3"/>
      <c r="C11" s="3" t="str">
        <f>"["&amp;VLOOKUP(D11,[1]Parts!$A$2:$B$991,2,0)&amp;"]"</f>
        <v>[SP01436]</v>
      </c>
      <c r="D11" s="37" t="s">
        <v>544</v>
      </c>
      <c r="E11" s="37"/>
      <c r="F11" s="37"/>
      <c r="G11" s="16">
        <v>42</v>
      </c>
      <c r="H11" s="44" t="s">
        <v>1709</v>
      </c>
      <c r="I11" s="40" t="s">
        <v>1805</v>
      </c>
      <c r="J11" s="40" t="s">
        <v>1806</v>
      </c>
      <c r="K11" s="21" t="str">
        <f>"(line.T.value in ["&amp;G11&amp;"]) and (line.mat_window_choices.code=="&amp;H11&amp;") and ("&amp;J11&amp;") or 0.0"</f>
        <v>(line.T.value in [42]) and (line.mat_window_choices.code=='Double') and (round(((line.W+line.L)*2/1000/6)+0.5,0)) or 0.0</v>
      </c>
      <c r="L11" s="60" t="str">
        <f>VLOOKUP(D11,[1]Parts!$A$2:$C$991,3,0)</f>
        <v>pcs</v>
      </c>
    </row>
    <row r="12" spans="1:12">
      <c r="B12" s="3"/>
      <c r="C12" s="3" t="str">
        <f>"["&amp;VLOOKUP(D12,[1]Parts!$A$2:$B$991,2,0)&amp;"]"</f>
        <v>[SP01385]</v>
      </c>
      <c r="D12" s="37" t="s">
        <v>1899</v>
      </c>
      <c r="E12" s="37"/>
      <c r="F12" s="37"/>
      <c r="G12" s="16">
        <v>50</v>
      </c>
      <c r="H12" s="44" t="s">
        <v>1709</v>
      </c>
      <c r="I12" s="40" t="s">
        <v>1805</v>
      </c>
      <c r="J12" s="40" t="s">
        <v>1806</v>
      </c>
      <c r="K12" s="21" t="str">
        <f>"(line.T.value in ["&amp;G12&amp;"]) and (line.mat_window_choices.code=="&amp;H12&amp;") and ("&amp;J12&amp;") or 0.0"</f>
        <v>(line.T.value in [50]) and (line.mat_window_choices.code=='Double') and (round(((line.W+line.L)*2/1000/6)+0.5,0)) or 0.0</v>
      </c>
      <c r="L12" s="60" t="str">
        <f>VLOOKUP(D12,[1]Parts!$A$2:$C$991,3,0)</f>
        <v>pcs</v>
      </c>
    </row>
    <row r="13" spans="1:12">
      <c r="B13" s="3"/>
      <c r="C13" s="3" t="str">
        <f>"["&amp;VLOOKUP(D13,[1]Parts!$A$2:$B$991,2,0)&amp;"]"</f>
        <v>[SP01440]</v>
      </c>
      <c r="D13" s="37" t="s">
        <v>552</v>
      </c>
      <c r="E13" s="37"/>
      <c r="F13" s="37"/>
      <c r="G13" s="5">
        <v>100</v>
      </c>
      <c r="H13" s="16" t="s">
        <v>1709</v>
      </c>
      <c r="I13" s="40" t="s">
        <v>1805</v>
      </c>
      <c r="J13" s="40" t="s">
        <v>1806</v>
      </c>
      <c r="K13" s="21" t="str">
        <f>"(line.T.value in ["&amp;G13&amp;"]) and (line.mat_window_choices.code=="&amp;H13&amp;") and ("&amp;J13&amp;") or 0.0"</f>
        <v>(line.T.value in [100]) and (line.mat_window_choices.code=='Double') and (round(((line.W+line.L)*2/1000/6)+0.5,0)) or 0.0</v>
      </c>
      <c r="L13" s="60" t="str">
        <f>VLOOKUP(D13,[1]Parts!$A$2:$C$991,3,0)</f>
        <v>pcs</v>
      </c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2"/>
  <sheetViews>
    <sheetView topLeftCell="A136" zoomScale="75" zoomScaleNormal="75" workbookViewId="0">
      <selection activeCell="K154" sqref="K154"/>
    </sheetView>
  </sheetViews>
  <sheetFormatPr defaultRowHeight="12.75"/>
  <cols>
    <col min="3" max="3" width="20.140625" customWidth="1"/>
    <col min="4" max="4" width="59.42578125" customWidth="1"/>
    <col min="6" max="8" width="9.140625" customWidth="1"/>
    <col min="11" max="13" width="9.140625" customWidth="1"/>
    <col min="14" max="14" width="37.42578125" style="411" customWidth="1"/>
    <col min="15" max="15" width="49.85546875" customWidth="1"/>
    <col min="16" max="16" width="255.7109375" bestFit="1" customWidth="1"/>
    <col min="17" max="17" width="65.85546875" customWidth="1"/>
  </cols>
  <sheetData>
    <row r="1" spans="1:18" s="6" customFormat="1" ht="12.75" customHeight="1" thickTop="1" thickBo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397"/>
      <c r="O1" s="9"/>
      <c r="Q1" s="10"/>
    </row>
    <row r="2" spans="1:18" ht="24.6" customHeight="1" thickTop="1" thickBot="1">
      <c r="A2" s="138" t="s">
        <v>1536</v>
      </c>
      <c r="B2" s="138" t="s">
        <v>1645</v>
      </c>
      <c r="C2" s="138" t="s">
        <v>1537</v>
      </c>
      <c r="D2" s="138" t="s">
        <v>1538</v>
      </c>
      <c r="E2" s="11" t="s">
        <v>1539</v>
      </c>
      <c r="F2" s="12" t="s">
        <v>1540</v>
      </c>
      <c r="G2" s="322" t="s">
        <v>1541</v>
      </c>
      <c r="H2" s="322" t="s">
        <v>1542</v>
      </c>
      <c r="I2" s="322" t="s">
        <v>1543</v>
      </c>
      <c r="J2" s="322" t="s">
        <v>1544</v>
      </c>
      <c r="K2" s="322" t="s">
        <v>1545</v>
      </c>
      <c r="L2" s="322" t="s">
        <v>1546</v>
      </c>
      <c r="M2" s="322" t="s">
        <v>1547</v>
      </c>
      <c r="N2" s="398" t="s">
        <v>1548</v>
      </c>
      <c r="O2" s="139" t="s">
        <v>1549</v>
      </c>
      <c r="P2" s="138" t="s">
        <v>1550</v>
      </c>
      <c r="Q2" s="140" t="s">
        <v>1551</v>
      </c>
      <c r="R2" s="138"/>
    </row>
    <row r="3" spans="1:18" ht="20.25" thickTop="1">
      <c r="A3" s="14" t="s">
        <v>1810</v>
      </c>
      <c r="C3" s="3" t="str">
        <f>"["&amp;VLOOKUP(D3,[1]Parts!$A$2:$B$991,2,0)&amp;"]"</f>
        <v>[SP05006]</v>
      </c>
      <c r="D3" s="15" t="s">
        <v>1377</v>
      </c>
      <c r="E3" s="16"/>
      <c r="F3" s="17">
        <v>14</v>
      </c>
      <c r="G3" s="17"/>
      <c r="H3" s="17">
        <v>457</v>
      </c>
      <c r="I3" s="16"/>
      <c r="J3" s="16"/>
      <c r="K3" s="16"/>
      <c r="L3" s="17" t="s">
        <v>1554</v>
      </c>
      <c r="M3" s="17" t="s">
        <v>1554</v>
      </c>
      <c r="N3" s="399" t="s">
        <v>1555</v>
      </c>
      <c r="O3" s="20" t="s">
        <v>1556</v>
      </c>
      <c r="P3" s="21" t="str">
        <f t="shared" ref="P3:P66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((14+line.W)&lt;=457) and (line.mat_inside_skin_choices.code=='OW') and (line.mat_outside_skin_choices.code=='OW') and (457*line.L/1000000*3.75*2) or 0.0</v>
      </c>
      <c r="Q3" s="16" t="str">
        <f>VLOOKUP(D3,[1]Parts!$A$2:$C$991,3,0)</f>
        <v>kg</v>
      </c>
    </row>
    <row r="4" spans="1:18">
      <c r="C4" s="3" t="str">
        <f>"["&amp;VLOOKUP(D4,[1]Parts!$A$2:$B$991,2,0)&amp;"]"</f>
        <v>[SP05007]</v>
      </c>
      <c r="D4" s="15" t="s">
        <v>1379</v>
      </c>
      <c r="E4" s="16"/>
      <c r="F4" s="17">
        <v>14</v>
      </c>
      <c r="G4" s="17">
        <v>457</v>
      </c>
      <c r="H4" s="17">
        <v>610</v>
      </c>
      <c r="I4" s="16"/>
      <c r="J4" s="16"/>
      <c r="K4" s="16"/>
      <c r="L4" s="17" t="s">
        <v>1554</v>
      </c>
      <c r="M4" s="17" t="s">
        <v>1554</v>
      </c>
      <c r="N4" s="399" t="s">
        <v>1557</v>
      </c>
      <c r="O4" s="20" t="s">
        <v>1558</v>
      </c>
      <c r="P4" s="21" t="str">
        <f t="shared" si="0"/>
        <v>((14+line.W)&gt;457 and (14+line.W)&lt;=610) and (line.mat_inside_skin_choices.code=='OW') and (line.mat_outside_skin_choices.code=='OW') and (610*line.L/1000000*3.75*2) or 0.0</v>
      </c>
      <c r="Q4" s="16" t="str">
        <f>VLOOKUP(D4,[1]Parts!$A$2:$C$991,3,0)</f>
        <v>kg</v>
      </c>
    </row>
    <row r="5" spans="1:18">
      <c r="C5" s="3" t="str">
        <f>"["&amp;VLOOKUP(D5,[1]Parts!$A$2:$B$991,2,0)&amp;"]"</f>
        <v>[SP05006]</v>
      </c>
      <c r="D5" s="15" t="s">
        <v>1377</v>
      </c>
      <c r="E5" s="16"/>
      <c r="F5" s="17">
        <v>14</v>
      </c>
      <c r="G5" s="17">
        <v>610</v>
      </c>
      <c r="H5" s="17">
        <v>914</v>
      </c>
      <c r="I5" s="16"/>
      <c r="J5" s="16"/>
      <c r="K5" s="16"/>
      <c r="L5" s="17" t="s">
        <v>1554</v>
      </c>
      <c r="M5" s="17" t="s">
        <v>1554</v>
      </c>
      <c r="N5" s="399" t="s">
        <v>1559</v>
      </c>
      <c r="O5" s="20" t="s">
        <v>1560</v>
      </c>
      <c r="P5" s="21" t="str">
        <f t="shared" si="0"/>
        <v>((14+line.W)&gt;610 and (14+line.W)&lt;=914) and (line.mat_inside_skin_choices.code=='OW') and (line.mat_outside_skin_choices.code=='OW') and (914*line.L/1000000*3.75*2) or 0.0</v>
      </c>
      <c r="Q5" s="16" t="str">
        <f>VLOOKUP(D5,[1]Parts!$A$2:$C$991,3,0)</f>
        <v>kg</v>
      </c>
    </row>
    <row r="6" spans="1:18">
      <c r="C6" s="3" t="str">
        <f>"["&amp;VLOOKUP(D6,[1]Parts!$A$2:$B$991,2,0)&amp;"]"</f>
        <v>[SP05007]</v>
      </c>
      <c r="D6" s="15" t="s">
        <v>1379</v>
      </c>
      <c r="E6" s="16"/>
      <c r="F6" s="17">
        <v>14</v>
      </c>
      <c r="G6" s="17">
        <v>914</v>
      </c>
      <c r="H6" s="17">
        <v>1219</v>
      </c>
      <c r="I6" s="16"/>
      <c r="J6" s="16"/>
      <c r="K6" s="16"/>
      <c r="L6" s="17" t="s">
        <v>1554</v>
      </c>
      <c r="M6" s="17" t="s">
        <v>1554</v>
      </c>
      <c r="N6" s="399" t="s">
        <v>1561</v>
      </c>
      <c r="O6" s="20" t="s">
        <v>1562</v>
      </c>
      <c r="P6" s="21" t="str">
        <f t="shared" si="0"/>
        <v>((14+line.W)&gt;914 and (14+line.W)&lt;=1219) and (line.mat_inside_skin_choices.code=='OW') and (line.mat_outside_skin_choices.code=='OW') and (1219*line.L/1000000*3.75*2) or 0.0</v>
      </c>
      <c r="Q6" s="16" t="str">
        <f>VLOOKUP(D6,[1]Parts!$A$2:$C$991,3,0)</f>
        <v>kg</v>
      </c>
    </row>
    <row r="7" spans="1:18">
      <c r="C7" s="3" t="str">
        <f>"["&amp;VLOOKUP(D7,[1]Parts!$A$2:$B$991,2,0)&amp;"]"</f>
        <v>[SP05007]</v>
      </c>
      <c r="D7" s="15" t="s">
        <v>1379</v>
      </c>
      <c r="E7" s="16"/>
      <c r="F7" s="17">
        <v>14</v>
      </c>
      <c r="G7" s="17">
        <v>1219</v>
      </c>
      <c r="H7" s="17">
        <v>2106</v>
      </c>
      <c r="I7" s="16"/>
      <c r="J7" s="16"/>
      <c r="K7" s="16"/>
      <c r="L7" s="17" t="s">
        <v>1554</v>
      </c>
      <c r="M7" s="17" t="s">
        <v>1554</v>
      </c>
      <c r="N7" s="399" t="s">
        <v>1561</v>
      </c>
      <c r="O7" s="20" t="s">
        <v>1562</v>
      </c>
      <c r="P7" s="21" t="str">
        <f t="shared" si="0"/>
        <v>((14+line.W)&gt;1219 and (14+line.W)&lt;=2106) and (line.mat_inside_skin_choices.code=='OW') and (line.mat_outside_skin_choices.code=='OW') and (1219*line.L/1000000*3.75*2) or 0.0</v>
      </c>
      <c r="Q7" s="16" t="str">
        <f>VLOOKUP(D7,[1]Parts!$A$2:$C$991,3,0)</f>
        <v>kg</v>
      </c>
    </row>
    <row r="8" spans="1:18">
      <c r="C8" s="3" t="str">
        <f>"["&amp;VLOOKUP(D8,[1]Parts!$A$2:$B$991,2,0)&amp;"]"</f>
        <v>[SP05006]</v>
      </c>
      <c r="D8" s="15" t="s">
        <v>1377</v>
      </c>
      <c r="E8" s="16"/>
      <c r="F8" s="17">
        <v>14</v>
      </c>
      <c r="G8" s="17">
        <v>1219</v>
      </c>
      <c r="H8" s="17">
        <v>2106</v>
      </c>
      <c r="I8" s="16"/>
      <c r="J8" s="16"/>
      <c r="K8" s="16"/>
      <c r="L8" s="17" t="s">
        <v>1554</v>
      </c>
      <c r="M8" s="17" t="s">
        <v>1554</v>
      </c>
      <c r="N8" s="399" t="s">
        <v>1559</v>
      </c>
      <c r="O8" s="20" t="s">
        <v>1560</v>
      </c>
      <c r="P8" s="21" t="str">
        <f t="shared" si="0"/>
        <v>((14+line.W)&gt;1219 and (14+line.W)&lt;=2106) and (line.mat_inside_skin_choices.code=='OW') and (line.mat_outside_skin_choices.code=='OW') and (914*line.L/1000000*3.75*2) or 0.0</v>
      </c>
      <c r="Q8" s="16" t="str">
        <f>VLOOKUP(D8,[1]Parts!$A$2:$C$991,3,0)</f>
        <v>kg</v>
      </c>
    </row>
    <row r="9" spans="1:18">
      <c r="C9" s="3" t="str">
        <f>"["&amp;VLOOKUP(D9,[1]Parts!$A$2:$B$991,2,0)&amp;"]"</f>
        <v>[SP05008]</v>
      </c>
      <c r="D9" s="22" t="s">
        <v>1381</v>
      </c>
      <c r="E9" s="16"/>
      <c r="F9" s="23">
        <v>14</v>
      </c>
      <c r="G9" s="23"/>
      <c r="H9" s="23">
        <v>457</v>
      </c>
      <c r="I9" s="16"/>
      <c r="J9" s="16"/>
      <c r="K9" s="16"/>
      <c r="L9" s="23" t="s">
        <v>1563</v>
      </c>
      <c r="M9" s="23" t="s">
        <v>1563</v>
      </c>
      <c r="N9" s="400" t="s">
        <v>1564</v>
      </c>
      <c r="O9" s="26" t="s">
        <v>1565</v>
      </c>
      <c r="P9" s="21" t="str">
        <f t="shared" si="0"/>
        <v>((14+line.W)&lt;=457) and (line.mat_inside_skin_choices.code=='AW') and (line.mat_outside_skin_choices.code=='AW') and (457*line.L/1000000*3.4*2) or 0.0</v>
      </c>
      <c r="Q9" s="16" t="str">
        <f>VLOOKUP(D9,[1]Parts!$A$2:$C$991,3,0)</f>
        <v>kg</v>
      </c>
    </row>
    <row r="10" spans="1:18">
      <c r="C10" s="3" t="str">
        <f>"["&amp;VLOOKUP(D10,[1]Parts!$A$2:$B$991,2,0)&amp;"]"</f>
        <v>[SP05009]</v>
      </c>
      <c r="D10" s="22" t="s">
        <v>1383</v>
      </c>
      <c r="E10" s="16"/>
      <c r="F10" s="23">
        <v>14</v>
      </c>
      <c r="G10" s="23">
        <v>457</v>
      </c>
      <c r="H10" s="23">
        <v>610</v>
      </c>
      <c r="I10" s="16"/>
      <c r="J10" s="16"/>
      <c r="K10" s="16"/>
      <c r="L10" s="23" t="s">
        <v>1563</v>
      </c>
      <c r="M10" s="23" t="s">
        <v>1563</v>
      </c>
      <c r="N10" s="400" t="s">
        <v>1566</v>
      </c>
      <c r="O10" s="26" t="s">
        <v>1567</v>
      </c>
      <c r="P10" s="21" t="str">
        <f t="shared" si="0"/>
        <v>((14+line.W)&gt;457 and (14+line.W)&lt;=610) and (line.mat_inside_skin_choices.code=='AW') and (line.mat_outside_skin_choices.code=='AW') and (610*line.L/1000000*3.4*2) or 0.0</v>
      </c>
      <c r="Q10" s="16" t="str">
        <f>VLOOKUP(D10,[1]Parts!$A$2:$C$991,3,0)</f>
        <v>kg</v>
      </c>
    </row>
    <row r="11" spans="1:18">
      <c r="C11" s="3" t="str">
        <f>"["&amp;VLOOKUP(D11,[1]Parts!$A$2:$B$991,2,0)&amp;"]"</f>
        <v>[SP05008]</v>
      </c>
      <c r="D11" s="22" t="s">
        <v>1381</v>
      </c>
      <c r="E11" s="16"/>
      <c r="F11" s="23">
        <v>14</v>
      </c>
      <c r="G11" s="23">
        <v>610</v>
      </c>
      <c r="H11" s="23">
        <v>914</v>
      </c>
      <c r="I11" s="16"/>
      <c r="J11" s="16"/>
      <c r="K11" s="16"/>
      <c r="L11" s="23" t="s">
        <v>1563</v>
      </c>
      <c r="M11" s="23" t="s">
        <v>1563</v>
      </c>
      <c r="N11" s="400" t="s">
        <v>1568</v>
      </c>
      <c r="O11" s="26" t="s">
        <v>1569</v>
      </c>
      <c r="P11" s="21" t="str">
        <f t="shared" si="0"/>
        <v>((14+line.W)&gt;610 and (14+line.W)&lt;=914) and (line.mat_inside_skin_choices.code=='AW') and (line.mat_outside_skin_choices.code=='AW') and (914*line.L/1000000*3.4*2) or 0.0</v>
      </c>
      <c r="Q11" s="16" t="str">
        <f>VLOOKUP(D11,[1]Parts!$A$2:$C$991,3,0)</f>
        <v>kg</v>
      </c>
    </row>
    <row r="12" spans="1:18">
      <c r="C12" s="3" t="str">
        <f>"["&amp;VLOOKUP(D12,[1]Parts!$A$2:$B$991,2,0)&amp;"]"</f>
        <v>[SP05009]</v>
      </c>
      <c r="D12" s="22" t="s">
        <v>1383</v>
      </c>
      <c r="E12" s="16"/>
      <c r="F12" s="23">
        <v>14</v>
      </c>
      <c r="G12" s="23">
        <v>914</v>
      </c>
      <c r="H12" s="23">
        <v>1219</v>
      </c>
      <c r="I12" s="16"/>
      <c r="J12" s="16"/>
      <c r="K12" s="16"/>
      <c r="L12" s="23" t="s">
        <v>1563</v>
      </c>
      <c r="M12" s="23" t="s">
        <v>1563</v>
      </c>
      <c r="N12" s="400" t="s">
        <v>1570</v>
      </c>
      <c r="O12" s="26" t="s">
        <v>1571</v>
      </c>
      <c r="P12" s="21" t="str">
        <f t="shared" si="0"/>
        <v>((14+line.W)&gt;914 and (14+line.W)&lt;=1219) and (line.mat_inside_skin_choices.code=='AW') and (line.mat_outside_skin_choices.code=='AW') and (1219*line.L/1000000*3.4*2) or 0.0</v>
      </c>
      <c r="Q12" s="16" t="str">
        <f>VLOOKUP(D12,[1]Parts!$A$2:$C$991,3,0)</f>
        <v>kg</v>
      </c>
    </row>
    <row r="13" spans="1:18">
      <c r="C13" s="3" t="s">
        <v>1811</v>
      </c>
      <c r="D13" s="22" t="s">
        <v>1381</v>
      </c>
      <c r="E13" s="16"/>
      <c r="F13" s="23">
        <v>14</v>
      </c>
      <c r="G13" s="23">
        <v>1219</v>
      </c>
      <c r="H13" s="23">
        <v>2106</v>
      </c>
      <c r="I13" s="16"/>
      <c r="J13" s="16"/>
      <c r="K13" s="16"/>
      <c r="L13" s="23" t="s">
        <v>1563</v>
      </c>
      <c r="M13" s="23" t="s">
        <v>1563</v>
      </c>
      <c r="N13" s="400" t="s">
        <v>1570</v>
      </c>
      <c r="O13" s="26" t="s">
        <v>1571</v>
      </c>
      <c r="P13" s="21" t="str">
        <f t="shared" si="0"/>
        <v>((14+line.W)&gt;1219 and (14+line.W)&lt;=2106) and (line.mat_inside_skin_choices.code=='AW') and (line.mat_outside_skin_choices.code=='AW') and (1219*line.L/1000000*3.4*2) or 0.0</v>
      </c>
      <c r="Q13" s="16" t="str">
        <f>VLOOKUP(D13,[1]Parts!$A$2:$C$991,3,0)</f>
        <v>kg</v>
      </c>
    </row>
    <row r="14" spans="1:18">
      <c r="C14" s="3" t="s">
        <v>1812</v>
      </c>
      <c r="D14" s="22" t="s">
        <v>1383</v>
      </c>
      <c r="E14" s="16"/>
      <c r="F14" s="23">
        <v>14</v>
      </c>
      <c r="G14" s="23">
        <v>1219</v>
      </c>
      <c r="H14" s="23">
        <v>2106</v>
      </c>
      <c r="I14" s="16"/>
      <c r="J14" s="16"/>
      <c r="K14" s="16"/>
      <c r="L14" s="23" t="s">
        <v>1563</v>
      </c>
      <c r="M14" s="23" t="s">
        <v>1563</v>
      </c>
      <c r="N14" s="400" t="s">
        <v>1568</v>
      </c>
      <c r="O14" s="26" t="s">
        <v>1569</v>
      </c>
      <c r="P14" s="21" t="str">
        <f t="shared" si="0"/>
        <v>((14+line.W)&gt;1219 and (14+line.W)&lt;=2106) and (line.mat_inside_skin_choices.code=='AW') and (line.mat_outside_skin_choices.code=='AW') and (914*line.L/1000000*3.4*2) or 0.0</v>
      </c>
      <c r="Q14" s="16" t="str">
        <f>VLOOKUP(D14,[1]Parts!$A$2:$C$991,3,0)</f>
        <v>kg</v>
      </c>
    </row>
    <row r="15" spans="1:18">
      <c r="C15" s="3" t="str">
        <f>"["&amp;VLOOKUP(D15,[1]Parts!$A$2:$B$991,2,0)&amp;"]"</f>
        <v>[SP05006]</v>
      </c>
      <c r="D15" s="27" t="s">
        <v>1377</v>
      </c>
      <c r="E15" s="16"/>
      <c r="F15" s="28">
        <v>14</v>
      </c>
      <c r="G15" s="28"/>
      <c r="H15" s="28">
        <v>457</v>
      </c>
      <c r="I15" s="16"/>
      <c r="J15" s="16"/>
      <c r="K15" s="16"/>
      <c r="L15" s="28" t="s">
        <v>1572</v>
      </c>
      <c r="M15" s="28" t="s">
        <v>1554</v>
      </c>
      <c r="N15" s="401" t="s">
        <v>1573</v>
      </c>
      <c r="O15" s="31" t="s">
        <v>1574</v>
      </c>
      <c r="P15" s="21" t="str">
        <f t="shared" si="0"/>
        <v>((14+line.W)&lt;=457) and (line.mat_inside_skin_choices.code=='GI') and (line.mat_outside_skin_choices.code=='OW') and (457*line.L/1000000*3.75) or 0.0</v>
      </c>
      <c r="Q15" s="16" t="str">
        <f>VLOOKUP(D15,[1]Parts!$A$2:$C$991,3,0)</f>
        <v>kg</v>
      </c>
    </row>
    <row r="16" spans="1:18">
      <c r="C16" s="3" t="str">
        <f>"["&amp;VLOOKUP(D16,[1]Parts!$A$2:$B$991,2,0)&amp;"]"</f>
        <v>[SP05007]</v>
      </c>
      <c r="D16" s="27" t="s">
        <v>1379</v>
      </c>
      <c r="E16" s="16"/>
      <c r="F16" s="28">
        <v>14</v>
      </c>
      <c r="G16" s="28">
        <v>457</v>
      </c>
      <c r="H16" s="28">
        <v>610</v>
      </c>
      <c r="I16" s="16"/>
      <c r="J16" s="16"/>
      <c r="K16" s="16"/>
      <c r="L16" s="28" t="s">
        <v>1572</v>
      </c>
      <c r="M16" s="28" t="s">
        <v>1554</v>
      </c>
      <c r="N16" s="401" t="s">
        <v>1575</v>
      </c>
      <c r="O16" s="31" t="s">
        <v>1576</v>
      </c>
      <c r="P16" s="21" t="str">
        <f t="shared" si="0"/>
        <v>((14+line.W)&gt;457 and (14+line.W)&lt;=610) and (line.mat_inside_skin_choices.code=='GI') and (line.mat_outside_skin_choices.code=='OW') and (610*line.L/1000000*3.75) or 0.0</v>
      </c>
      <c r="Q16" s="16" t="str">
        <f>VLOOKUP(D16,[1]Parts!$A$2:$C$991,3,0)</f>
        <v>kg</v>
      </c>
    </row>
    <row r="17" spans="3:17">
      <c r="C17" s="3" t="str">
        <f>"["&amp;VLOOKUP(D17,[1]Parts!$A$2:$B$991,2,0)&amp;"]"</f>
        <v>[SP05006]</v>
      </c>
      <c r="D17" s="27" t="s">
        <v>1377</v>
      </c>
      <c r="E17" s="16"/>
      <c r="F17" s="28">
        <v>14</v>
      </c>
      <c r="G17" s="28">
        <v>610</v>
      </c>
      <c r="H17" s="28">
        <v>914</v>
      </c>
      <c r="I17" s="16"/>
      <c r="J17" s="16"/>
      <c r="K17" s="16"/>
      <c r="L17" s="28" t="s">
        <v>1572</v>
      </c>
      <c r="M17" s="28" t="s">
        <v>1554</v>
      </c>
      <c r="N17" s="401" t="s">
        <v>1577</v>
      </c>
      <c r="O17" s="31" t="s">
        <v>1578</v>
      </c>
      <c r="P17" s="21" t="str">
        <f t="shared" si="0"/>
        <v>((14+line.W)&gt;610 and (14+line.W)&lt;=914) and (line.mat_inside_skin_choices.code=='GI') and (line.mat_outside_skin_choices.code=='OW') and (914*line.L/1000000*3.75) or 0.0</v>
      </c>
      <c r="Q17" s="16" t="str">
        <f>VLOOKUP(D17,[1]Parts!$A$2:$C$991,3,0)</f>
        <v>kg</v>
      </c>
    </row>
    <row r="18" spans="3:17">
      <c r="C18" s="3" t="str">
        <f>"["&amp;VLOOKUP(D18,[1]Parts!$A$2:$B$991,2,0)&amp;"]"</f>
        <v>[SP05007]</v>
      </c>
      <c r="D18" s="27" t="s">
        <v>1379</v>
      </c>
      <c r="E18" s="16"/>
      <c r="F18" s="28">
        <v>14</v>
      </c>
      <c r="G18" s="28">
        <v>914</v>
      </c>
      <c r="H18" s="28">
        <v>1219</v>
      </c>
      <c r="I18" s="16"/>
      <c r="J18" s="16"/>
      <c r="K18" s="16"/>
      <c r="L18" s="28" t="s">
        <v>1572</v>
      </c>
      <c r="M18" s="28" t="s">
        <v>1554</v>
      </c>
      <c r="N18" s="401" t="s">
        <v>1580</v>
      </c>
      <c r="O18" s="31" t="s">
        <v>1581</v>
      </c>
      <c r="P18" s="21" t="str">
        <f t="shared" si="0"/>
        <v>((14+line.W)&gt;914 and (14+line.W)&lt;=1219) and (line.mat_inside_skin_choices.code=='GI') and (line.mat_outside_skin_choices.code=='OW') and (1219*line.L/1000000*3.75) or 0.0</v>
      </c>
      <c r="Q18" s="16" t="str">
        <f>VLOOKUP(D18,[1]Parts!$A$2:$C$991,3,0)</f>
        <v>kg</v>
      </c>
    </row>
    <row r="19" spans="3:17">
      <c r="C19" s="3" t="str">
        <f>"["&amp;VLOOKUP(D19,[1]Parts!$A$2:$B$991,2,0)&amp;"]"</f>
        <v>[SP05007]</v>
      </c>
      <c r="D19" s="27" t="s">
        <v>1379</v>
      </c>
      <c r="E19" s="16"/>
      <c r="F19" s="28">
        <v>14</v>
      </c>
      <c r="G19" s="28">
        <v>1219</v>
      </c>
      <c r="H19" s="28">
        <v>2106</v>
      </c>
      <c r="I19" s="16"/>
      <c r="J19" s="16"/>
      <c r="K19" s="16"/>
      <c r="L19" s="28" t="s">
        <v>1572</v>
      </c>
      <c r="M19" s="28" t="s">
        <v>1554</v>
      </c>
      <c r="N19" s="401" t="s">
        <v>1580</v>
      </c>
      <c r="O19" s="31" t="s">
        <v>1581</v>
      </c>
      <c r="P19" s="21" t="str">
        <f t="shared" si="0"/>
        <v>((14+line.W)&gt;1219 and (14+line.W)&lt;=2106) and (line.mat_inside_skin_choices.code=='GI') and (line.mat_outside_skin_choices.code=='OW') and (1219*line.L/1000000*3.75) or 0.0</v>
      </c>
      <c r="Q19" s="16" t="str">
        <f>VLOOKUP(D19,[1]Parts!$A$2:$C$991,3,0)</f>
        <v>kg</v>
      </c>
    </row>
    <row r="20" spans="3:17">
      <c r="C20" s="3" t="str">
        <f>"["&amp;VLOOKUP(D20,[1]Parts!$A$2:$B$991,2,0)&amp;"]"</f>
        <v>[SP05006]</v>
      </c>
      <c r="D20" s="27" t="s">
        <v>1377</v>
      </c>
      <c r="E20" s="16"/>
      <c r="F20" s="28">
        <v>14</v>
      </c>
      <c r="G20" s="28">
        <v>1219</v>
      </c>
      <c r="H20" s="28">
        <v>2106</v>
      </c>
      <c r="I20" s="16"/>
      <c r="J20" s="16"/>
      <c r="K20" s="16"/>
      <c r="L20" s="28" t="s">
        <v>1572</v>
      </c>
      <c r="M20" s="28" t="s">
        <v>1554</v>
      </c>
      <c r="N20" s="401" t="s">
        <v>1577</v>
      </c>
      <c r="O20" s="31" t="s">
        <v>1578</v>
      </c>
      <c r="P20" s="21" t="str">
        <f t="shared" si="0"/>
        <v>((14+line.W)&gt;1219 and (14+line.W)&lt;=2106) and (line.mat_inside_skin_choices.code=='GI') and (line.mat_outside_skin_choices.code=='OW') and (914*line.L/1000000*3.75) or 0.0</v>
      </c>
      <c r="Q20" s="16" t="str">
        <f>VLOOKUP(D20,[1]Parts!$A$2:$C$991,3,0)</f>
        <v>kg</v>
      </c>
    </row>
    <row r="21" spans="3:17">
      <c r="C21" s="3" t="str">
        <f>"["&amp;VLOOKUP(D21,[1]Parts!$A$2:$B$991,2,0)&amp;"]"</f>
        <v>[SP05004]</v>
      </c>
      <c r="D21" s="27" t="s">
        <v>1373</v>
      </c>
      <c r="E21" s="16"/>
      <c r="F21" s="28">
        <v>14</v>
      </c>
      <c r="G21" s="28"/>
      <c r="H21" s="28">
        <v>457</v>
      </c>
      <c r="I21" s="16"/>
      <c r="J21" s="16"/>
      <c r="K21" s="16"/>
      <c r="L21" s="28" t="s">
        <v>1572</v>
      </c>
      <c r="M21" s="28" t="s">
        <v>1554</v>
      </c>
      <c r="N21" s="401" t="s">
        <v>1962</v>
      </c>
      <c r="O21" s="31" t="s">
        <v>1961</v>
      </c>
      <c r="P21" s="21" t="str">
        <f t="shared" si="0"/>
        <v>((14+line.W)&lt;=457) and (line.mat_inside_skin_choices.code=='GI') and (line.mat_outside_skin_choices.code=='OW') and (457*line.L/1000000*3.2) or 0.0</v>
      </c>
      <c r="Q21" s="16" t="str">
        <f>VLOOKUP(D21,[1]Parts!$A$2:$C$991,3,0)</f>
        <v>kg</v>
      </c>
    </row>
    <row r="22" spans="3:17">
      <c r="C22" s="3" t="str">
        <f>"["&amp;VLOOKUP(D22,[1]Parts!$A$2:$B$991,2,0)&amp;"]"</f>
        <v>[SP05012]</v>
      </c>
      <c r="D22" s="27" t="s">
        <v>1389</v>
      </c>
      <c r="E22" s="16"/>
      <c r="F22" s="28">
        <v>14</v>
      </c>
      <c r="G22" s="28">
        <v>457</v>
      </c>
      <c r="H22" s="28">
        <v>610</v>
      </c>
      <c r="I22" s="16"/>
      <c r="J22" s="16"/>
      <c r="K22" s="16"/>
      <c r="L22" s="28" t="s">
        <v>1572</v>
      </c>
      <c r="M22" s="28" t="s">
        <v>1554</v>
      </c>
      <c r="N22" s="401" t="s">
        <v>1925</v>
      </c>
      <c r="O22" s="31" t="s">
        <v>1919</v>
      </c>
      <c r="P22" s="21" t="str">
        <f t="shared" si="0"/>
        <v>((14+line.W)&gt;457 and (14+line.W)&lt;=610) and (line.mat_inside_skin_choices.code=='GI') and (line.mat_outside_skin_choices.code=='OW') and (610*line.L/1000000*2.53) or 0.0</v>
      </c>
      <c r="Q22" s="16" t="str">
        <f>VLOOKUP(D22,[1]Parts!$A$2:$C$991,3,0)</f>
        <v>kg</v>
      </c>
    </row>
    <row r="23" spans="3:17">
      <c r="C23" s="304" t="str">
        <f>"["&amp;VLOOKUP(D23,[1]Parts!$A$2:$B$991,2,0)&amp;"]"</f>
        <v>[SP05004]</v>
      </c>
      <c r="D23" s="27" t="s">
        <v>1373</v>
      </c>
      <c r="E23" s="16"/>
      <c r="F23" s="28">
        <v>14</v>
      </c>
      <c r="G23" s="28">
        <v>610</v>
      </c>
      <c r="H23" s="28">
        <v>914</v>
      </c>
      <c r="I23" s="16"/>
      <c r="J23" s="16"/>
      <c r="K23" s="16"/>
      <c r="L23" s="28" t="s">
        <v>1572</v>
      </c>
      <c r="M23" s="28" t="s">
        <v>1554</v>
      </c>
      <c r="N23" s="401" t="s">
        <v>1963</v>
      </c>
      <c r="O23" s="31" t="s">
        <v>1579</v>
      </c>
      <c r="P23" s="21" t="str">
        <f t="shared" si="0"/>
        <v>((14+line.W)&gt;610 and (14+line.W)&lt;=914) and (line.mat_inside_skin_choices.code=='GI') and (line.mat_outside_skin_choices.code=='OW') and (914*line.L/1000000*3.2) or 0.0</v>
      </c>
      <c r="Q23" s="16" t="str">
        <f>VLOOKUP(D23,[1]Parts!$A$2:$C$991,3,0)</f>
        <v>kg</v>
      </c>
    </row>
    <row r="24" spans="3:17">
      <c r="C24" s="3" t="str">
        <f>"["&amp;VLOOKUP(D24,[1]Parts!$A$2:$B$991,2,0)&amp;"]"</f>
        <v>[SP05012]</v>
      </c>
      <c r="D24" s="27" t="s">
        <v>1389</v>
      </c>
      <c r="E24" s="16"/>
      <c r="F24" s="28">
        <v>14</v>
      </c>
      <c r="G24" s="28">
        <v>914</v>
      </c>
      <c r="H24" s="28">
        <v>1219</v>
      </c>
      <c r="I24" s="16"/>
      <c r="J24" s="16"/>
      <c r="K24" s="16"/>
      <c r="L24" s="28" t="s">
        <v>1572</v>
      </c>
      <c r="M24" s="28" t="s">
        <v>1554</v>
      </c>
      <c r="N24" s="401" t="s">
        <v>1927</v>
      </c>
      <c r="O24" s="31" t="s">
        <v>1921</v>
      </c>
      <c r="P24" s="21" t="str">
        <f t="shared" si="0"/>
        <v>((14+line.W)&gt;914 and (14+line.W)&lt;=1219) and (line.mat_inside_skin_choices.code=='GI') and (line.mat_outside_skin_choices.code=='OW') and (1219*line.L/1000000*2.53) or 0.0</v>
      </c>
      <c r="Q24" s="16" t="str">
        <f>VLOOKUP(D24,[1]Parts!$A$2:$C$991,3,0)</f>
        <v>kg</v>
      </c>
    </row>
    <row r="25" spans="3:17">
      <c r="C25" s="3" t="str">
        <f>"["&amp;VLOOKUP(D25,[1]Parts!$A$2:$B$991,2,0)&amp;"]"</f>
        <v>[SP05004]</v>
      </c>
      <c r="D25" s="27" t="s">
        <v>1373</v>
      </c>
      <c r="E25" s="16"/>
      <c r="F25" s="28">
        <v>14</v>
      </c>
      <c r="G25" s="28">
        <v>1219</v>
      </c>
      <c r="H25" s="28">
        <v>2106</v>
      </c>
      <c r="I25" s="16"/>
      <c r="J25" s="16"/>
      <c r="K25" s="16"/>
      <c r="L25" s="28" t="s">
        <v>1572</v>
      </c>
      <c r="M25" s="28" t="s">
        <v>1554</v>
      </c>
      <c r="N25" s="401" t="s">
        <v>1967</v>
      </c>
      <c r="O25" s="31" t="s">
        <v>1582</v>
      </c>
      <c r="P25" s="21" t="str">
        <f t="shared" si="0"/>
        <v>((14+line.W)&gt;1219 and (14+line.W)&lt;=2106) and (line.mat_inside_skin_choices.code=='GI') and (line.mat_outside_skin_choices.code=='OW') and (1219*line.L/1000000*3.2) or 0.0</v>
      </c>
      <c r="Q25" s="16" t="str">
        <f>VLOOKUP(D25,[1]Parts!$A$2:$C$991,3,0)</f>
        <v>kg</v>
      </c>
    </row>
    <row r="26" spans="3:17">
      <c r="C26" s="3" t="str">
        <f>"["&amp;VLOOKUP(D26,[1]Parts!$A$2:$B$991,2,0)&amp;"]"</f>
        <v>[SP05012]</v>
      </c>
      <c r="D26" s="27" t="s">
        <v>1389</v>
      </c>
      <c r="E26" s="16"/>
      <c r="F26" s="28">
        <v>14</v>
      </c>
      <c r="G26" s="28">
        <v>1219</v>
      </c>
      <c r="H26" s="28">
        <v>2106</v>
      </c>
      <c r="I26" s="16"/>
      <c r="J26" s="16"/>
      <c r="K26" s="16"/>
      <c r="L26" s="28" t="s">
        <v>1572</v>
      </c>
      <c r="M26" s="28" t="s">
        <v>1554</v>
      </c>
      <c r="N26" s="401" t="s">
        <v>1926</v>
      </c>
      <c r="O26" s="31" t="s">
        <v>1920</v>
      </c>
      <c r="P26" s="21" t="str">
        <f t="shared" si="0"/>
        <v>((14+line.W)&gt;1219 and (14+line.W)&lt;=2106) and (line.mat_inside_skin_choices.code=='GI') and (line.mat_outside_skin_choices.code=='OW') and (914*line.L/1000000*2.53) or 0.0</v>
      </c>
      <c r="Q26" s="16" t="str">
        <f>VLOOKUP(D26,[1]Parts!$A$2:$C$991,3,0)</f>
        <v>kg</v>
      </c>
    </row>
    <row r="27" spans="3:17">
      <c r="C27" s="3" t="str">
        <f>"["&amp;VLOOKUP(D27,[1]Parts!$A$2:$B$991,2,0)&amp;"]"</f>
        <v>[SP05013]</v>
      </c>
      <c r="D27" s="32" t="s">
        <v>1391</v>
      </c>
      <c r="E27" s="16"/>
      <c r="F27" s="33">
        <v>14</v>
      </c>
      <c r="G27" s="33"/>
      <c r="H27" s="33">
        <v>610</v>
      </c>
      <c r="I27" s="16"/>
      <c r="J27" s="16"/>
      <c r="K27" s="16"/>
      <c r="L27" s="33" t="s">
        <v>1583</v>
      </c>
      <c r="M27" s="33" t="s">
        <v>1583</v>
      </c>
      <c r="N27" s="402" t="s">
        <v>1813</v>
      </c>
      <c r="O27" s="36" t="s">
        <v>1595</v>
      </c>
      <c r="P27" s="21" t="str">
        <f t="shared" si="0"/>
        <v>((14+line.W)&lt;=610) and (line.mat_inside_skin_choices.code=='SS') and (line.mat_outside_skin_choices.code=='SS') and (610*line.L/1000000*3.9) or 0.0</v>
      </c>
      <c r="Q27" s="16" t="str">
        <f>VLOOKUP(D27,[1]Parts!$A$2:$C$991,3,0)</f>
        <v>kg</v>
      </c>
    </row>
    <row r="28" spans="3:17">
      <c r="C28" s="3" t="str">
        <f>"["&amp;VLOOKUP(D28,[1]Parts!$A$2:$B$991,2,0)&amp;"]"</f>
        <v>[SP05013]</v>
      </c>
      <c r="D28" s="32" t="s">
        <v>1391</v>
      </c>
      <c r="E28" s="16"/>
      <c r="F28" s="33">
        <v>14</v>
      </c>
      <c r="G28" s="33">
        <v>610</v>
      </c>
      <c r="H28" s="33">
        <v>2384</v>
      </c>
      <c r="I28" s="16"/>
      <c r="J28" s="16"/>
      <c r="K28" s="16"/>
      <c r="L28" s="33" t="s">
        <v>1583</v>
      </c>
      <c r="M28" s="33" t="s">
        <v>1583</v>
      </c>
      <c r="N28" s="402" t="s">
        <v>1691</v>
      </c>
      <c r="O28" s="36" t="s">
        <v>1591</v>
      </c>
      <c r="P28" s="21" t="str">
        <f t="shared" si="0"/>
        <v>((14+line.W)&gt;610 and (14+line.W)&lt;=2384) and (line.mat_inside_skin_choices.code=='SS') and (line.mat_outside_skin_choices.code=='SS') and (1219*line.L/1000000*3.9*2) or 0.0</v>
      </c>
      <c r="Q28" s="16" t="str">
        <f>VLOOKUP(D28,[1]Parts!$A$2:$C$991,3,0)</f>
        <v>kg</v>
      </c>
    </row>
    <row r="29" spans="3:17">
      <c r="C29" s="3" t="str">
        <f>"["&amp;VLOOKUP(D29,[1]Parts!$A$2:$B$991,2,0)&amp;"]"</f>
        <v>[SP05006]</v>
      </c>
      <c r="D29" s="37" t="s">
        <v>1377</v>
      </c>
      <c r="E29" s="16"/>
      <c r="F29" s="38">
        <v>14</v>
      </c>
      <c r="G29" s="38"/>
      <c r="H29" s="38">
        <v>457</v>
      </c>
      <c r="I29" s="16"/>
      <c r="J29" s="16"/>
      <c r="K29" s="16"/>
      <c r="L29" s="38" t="s">
        <v>1583</v>
      </c>
      <c r="M29" s="38" t="s">
        <v>1554</v>
      </c>
      <c r="N29" s="403" t="s">
        <v>1573</v>
      </c>
      <c r="O29" s="41" t="s">
        <v>1574</v>
      </c>
      <c r="P29" s="21" t="str">
        <f t="shared" si="0"/>
        <v>((14+line.W)&lt;=457) and (line.mat_inside_skin_choices.code=='SS') and (line.mat_outside_skin_choices.code=='OW') and (457*line.L/1000000*3.75) or 0.0</v>
      </c>
      <c r="Q29" s="16" t="str">
        <f>VLOOKUP(D29,[1]Parts!$A$2:$C$991,3,0)</f>
        <v>kg</v>
      </c>
    </row>
    <row r="30" spans="3:17">
      <c r="C30" s="3" t="str">
        <f>"["&amp;VLOOKUP(D30,[1]Parts!$A$2:$B$991,2,0)&amp;"]"</f>
        <v>[SP05007]</v>
      </c>
      <c r="D30" s="37" t="s">
        <v>1379</v>
      </c>
      <c r="E30" s="16"/>
      <c r="F30" s="38">
        <v>14</v>
      </c>
      <c r="G30" s="38">
        <v>457</v>
      </c>
      <c r="H30" s="38">
        <v>610</v>
      </c>
      <c r="I30" s="16"/>
      <c r="J30" s="16"/>
      <c r="K30" s="16"/>
      <c r="L30" s="38" t="s">
        <v>1583</v>
      </c>
      <c r="M30" s="38" t="s">
        <v>1554</v>
      </c>
      <c r="N30" s="403" t="s">
        <v>1575</v>
      </c>
      <c r="O30" s="41" t="s">
        <v>1576</v>
      </c>
      <c r="P30" s="21" t="str">
        <f t="shared" si="0"/>
        <v>((14+line.W)&gt;457 and (14+line.W)&lt;=610) and (line.mat_inside_skin_choices.code=='SS') and (line.mat_outside_skin_choices.code=='OW') and (610*line.L/1000000*3.75) or 0.0</v>
      </c>
      <c r="Q30" s="16" t="str">
        <f>VLOOKUP(D30,[1]Parts!$A$2:$C$991,3,0)</f>
        <v>kg</v>
      </c>
    </row>
    <row r="31" spans="3:17">
      <c r="C31" s="3" t="str">
        <f>"["&amp;VLOOKUP(D31,[1]Parts!$A$2:$B$991,2,0)&amp;"]"</f>
        <v>[SP05006]</v>
      </c>
      <c r="D31" s="37" t="s">
        <v>1377</v>
      </c>
      <c r="E31" s="16"/>
      <c r="F31" s="38">
        <v>14</v>
      </c>
      <c r="G31" s="38">
        <v>610</v>
      </c>
      <c r="H31" s="38">
        <v>914</v>
      </c>
      <c r="I31" s="16"/>
      <c r="J31" s="16"/>
      <c r="K31" s="16"/>
      <c r="L31" s="38" t="s">
        <v>1583</v>
      </c>
      <c r="M31" s="38" t="s">
        <v>1554</v>
      </c>
      <c r="N31" s="403" t="s">
        <v>1577</v>
      </c>
      <c r="O31" s="41" t="s">
        <v>1578</v>
      </c>
      <c r="P31" s="21" t="str">
        <f t="shared" si="0"/>
        <v>((14+line.W)&gt;610 and (14+line.W)&lt;=914) and (line.mat_inside_skin_choices.code=='SS') and (line.mat_outside_skin_choices.code=='OW') and (914*line.L/1000000*3.75) or 0.0</v>
      </c>
      <c r="Q31" s="16" t="str">
        <f>VLOOKUP(D31,[1]Parts!$A$2:$C$991,3,0)</f>
        <v>kg</v>
      </c>
    </row>
    <row r="32" spans="3:17">
      <c r="C32" s="3" t="str">
        <f>"["&amp;VLOOKUP(D32,[1]Parts!$A$2:$B$991,2,0)&amp;"]"</f>
        <v>[SP05007]</v>
      </c>
      <c r="D32" s="37" t="s">
        <v>1379</v>
      </c>
      <c r="E32" s="16"/>
      <c r="F32" s="38">
        <v>14</v>
      </c>
      <c r="G32" s="38">
        <v>914</v>
      </c>
      <c r="H32" s="38">
        <v>1219</v>
      </c>
      <c r="I32" s="16"/>
      <c r="J32" s="16"/>
      <c r="K32" s="16"/>
      <c r="L32" s="38" t="s">
        <v>1583</v>
      </c>
      <c r="M32" s="38" t="s">
        <v>1554</v>
      </c>
      <c r="N32" s="403" t="s">
        <v>1580</v>
      </c>
      <c r="O32" s="41" t="s">
        <v>1581</v>
      </c>
      <c r="P32" s="21" t="str">
        <f t="shared" si="0"/>
        <v>((14+line.W)&gt;914 and (14+line.W)&lt;=1219) and (line.mat_inside_skin_choices.code=='SS') and (line.mat_outside_skin_choices.code=='OW') and (1219*line.L/1000000*3.75) or 0.0</v>
      </c>
      <c r="Q32" s="16" t="str">
        <f>VLOOKUP(D32,[1]Parts!$A$2:$C$991,3,0)</f>
        <v>kg</v>
      </c>
    </row>
    <row r="33" spans="1:17">
      <c r="C33" s="3" t="str">
        <f>"["&amp;VLOOKUP(D33,[1]Parts!$A$2:$B$991,2,0)&amp;"]"</f>
        <v>[SP05007]</v>
      </c>
      <c r="D33" s="37" t="s">
        <v>1379</v>
      </c>
      <c r="E33" s="16"/>
      <c r="F33" s="38">
        <v>14</v>
      </c>
      <c r="G33" s="38">
        <v>1219</v>
      </c>
      <c r="H33" s="38">
        <v>2106</v>
      </c>
      <c r="I33" s="16"/>
      <c r="J33" s="16"/>
      <c r="K33" s="16"/>
      <c r="L33" s="38" t="s">
        <v>1583</v>
      </c>
      <c r="M33" s="38" t="s">
        <v>1554</v>
      </c>
      <c r="N33" s="403" t="s">
        <v>1580</v>
      </c>
      <c r="O33" s="41" t="s">
        <v>1581</v>
      </c>
      <c r="P33" s="21" t="str">
        <f t="shared" si="0"/>
        <v>((14+line.W)&gt;1219 and (14+line.W)&lt;=2106) and (line.mat_inside_skin_choices.code=='SS') and (line.mat_outside_skin_choices.code=='OW') and (1219*line.L/1000000*3.75) or 0.0</v>
      </c>
      <c r="Q33" s="16" t="str">
        <f>VLOOKUP(D33,[1]Parts!$A$2:$C$991,3,0)</f>
        <v>kg</v>
      </c>
    </row>
    <row r="34" spans="1:17">
      <c r="C34" s="3" t="str">
        <f>"["&amp;VLOOKUP(D34,[1]Parts!$A$2:$B$991,2,0)&amp;"]"</f>
        <v>[SP05006]</v>
      </c>
      <c r="D34" s="37" t="s">
        <v>1377</v>
      </c>
      <c r="E34" s="16"/>
      <c r="F34" s="38">
        <v>14</v>
      </c>
      <c r="G34" s="38">
        <v>1219</v>
      </c>
      <c r="H34" s="38">
        <v>2106</v>
      </c>
      <c r="I34" s="16"/>
      <c r="J34" s="16"/>
      <c r="K34" s="16"/>
      <c r="L34" s="38" t="s">
        <v>1583</v>
      </c>
      <c r="M34" s="38" t="s">
        <v>1554</v>
      </c>
      <c r="N34" s="403" t="s">
        <v>1577</v>
      </c>
      <c r="O34" s="41" t="s">
        <v>1578</v>
      </c>
      <c r="P34" s="21" t="str">
        <f t="shared" si="0"/>
        <v>((14+line.W)&gt;1219 and (14+line.W)&lt;=2106) and (line.mat_inside_skin_choices.code=='SS') and (line.mat_outside_skin_choices.code=='OW') and (914*line.L/1000000*3.75) or 0.0</v>
      </c>
      <c r="Q34" s="16" t="str">
        <f>VLOOKUP(D34,[1]Parts!$A$2:$C$991,3,0)</f>
        <v>kg</v>
      </c>
    </row>
    <row r="35" spans="1:17">
      <c r="C35" s="3" t="str">
        <f>"["&amp;VLOOKUP(D35,[1]Parts!$A$2:$B$991,2,0)&amp;"]"</f>
        <v>[SP05013]</v>
      </c>
      <c r="D35" s="37" t="s">
        <v>1391</v>
      </c>
      <c r="E35" s="16"/>
      <c r="F35" s="38">
        <v>14</v>
      </c>
      <c r="G35" s="38"/>
      <c r="H35" s="38">
        <v>610</v>
      </c>
      <c r="I35" s="16"/>
      <c r="J35" s="16"/>
      <c r="K35" s="16"/>
      <c r="L35" s="38" t="s">
        <v>1583</v>
      </c>
      <c r="M35" s="38" t="s">
        <v>1554</v>
      </c>
      <c r="N35" s="403" t="s">
        <v>1594</v>
      </c>
      <c r="O35" s="41" t="s">
        <v>1595</v>
      </c>
      <c r="P35" s="21" t="str">
        <f t="shared" si="0"/>
        <v>((14+line.W)&lt;=610) and (line.mat_inside_skin_choices.code=='SS') and (line.mat_outside_skin_choices.code=='OW') and (610*line.L/1000000*3.9) or 0.0</v>
      </c>
      <c r="Q35" s="16" t="str">
        <f>VLOOKUP(D35,[1]Parts!$A$2:$C$991,3,0)</f>
        <v>kg</v>
      </c>
    </row>
    <row r="36" spans="1:17" s="42" customFormat="1">
      <c r="C36" s="3" t="str">
        <f>"["&amp;VLOOKUP(D36,[1]Parts!$A$2:$B$991,2,0)&amp;"]"</f>
        <v>[SP05013]</v>
      </c>
      <c r="D36" s="37" t="s">
        <v>1391</v>
      </c>
      <c r="E36" s="16"/>
      <c r="F36" s="38">
        <v>14</v>
      </c>
      <c r="G36" s="141">
        <v>610</v>
      </c>
      <c r="H36" s="141">
        <v>2384</v>
      </c>
      <c r="I36" s="16"/>
      <c r="J36" s="48"/>
      <c r="K36" s="48"/>
      <c r="L36" s="38" t="s">
        <v>1583</v>
      </c>
      <c r="M36" s="38" t="s">
        <v>1554</v>
      </c>
      <c r="N36" s="403" t="s">
        <v>1590</v>
      </c>
      <c r="O36" s="47" t="s">
        <v>1591</v>
      </c>
      <c r="P36" s="21" t="str">
        <f t="shared" si="0"/>
        <v>((14+line.W)&gt;610 and (14+line.W)&lt;=2384) and (line.mat_inside_skin_choices.code=='SS') and (line.mat_outside_skin_choices.code=='OW') and (1219*line.L/1000000*3.9*2) or 0.0</v>
      </c>
      <c r="Q36" s="16" t="str">
        <f>VLOOKUP(D36,[1]Parts!$A$2:$C$991,3,0)</f>
        <v>kg</v>
      </c>
    </row>
    <row r="37" spans="1:17" s="87" customFormat="1">
      <c r="B37" s="54"/>
      <c r="C37" s="3" t="str">
        <f>"["&amp;VLOOKUP(D37,[1]Parts!$A$2:$B$991,2,0)&amp;"]"</f>
        <v>[SP05006]</v>
      </c>
      <c r="D37" s="88" t="s">
        <v>1377</v>
      </c>
      <c r="E37" s="16"/>
      <c r="F37" s="90">
        <v>14</v>
      </c>
      <c r="G37" s="90"/>
      <c r="H37" s="90">
        <v>457</v>
      </c>
      <c r="I37" s="16"/>
      <c r="J37" s="48"/>
      <c r="K37" s="48"/>
      <c r="L37" s="90" t="s">
        <v>1554</v>
      </c>
      <c r="M37" s="90" t="s">
        <v>1583</v>
      </c>
      <c r="N37" s="404" t="s">
        <v>1573</v>
      </c>
      <c r="O37" s="92" t="s">
        <v>1574</v>
      </c>
      <c r="P37" s="21" t="str">
        <f t="shared" si="0"/>
        <v>((14+line.W)&lt;=457) and (line.mat_inside_skin_choices.code=='OW') and (line.mat_outside_skin_choices.code=='SS') and (457*line.L/1000000*3.75) or 0.0</v>
      </c>
      <c r="Q37" s="16" t="str">
        <f>VLOOKUP(D37,[1]Parts!$A$2:$C$991,3,0)</f>
        <v>kg</v>
      </c>
    </row>
    <row r="38" spans="1:17" s="87" customFormat="1">
      <c r="B38" s="54"/>
      <c r="C38" s="3" t="str">
        <f>"["&amp;VLOOKUP(D38,[1]Parts!$A$2:$B$991,2,0)&amp;"]"</f>
        <v>[SP05007]</v>
      </c>
      <c r="D38" s="88" t="s">
        <v>1379</v>
      </c>
      <c r="E38" s="16"/>
      <c r="F38" s="90">
        <v>14</v>
      </c>
      <c r="G38" s="90">
        <v>457</v>
      </c>
      <c r="H38" s="90">
        <v>610</v>
      </c>
      <c r="I38" s="16"/>
      <c r="J38" s="48"/>
      <c r="K38" s="48"/>
      <c r="L38" s="90" t="s">
        <v>1554</v>
      </c>
      <c r="M38" s="90" t="s">
        <v>1583</v>
      </c>
      <c r="N38" s="404" t="s">
        <v>1575</v>
      </c>
      <c r="O38" s="92" t="s">
        <v>1576</v>
      </c>
      <c r="P38" s="21" t="str">
        <f t="shared" si="0"/>
        <v>((14+line.W)&gt;457 and (14+line.W)&lt;=610) and (line.mat_inside_skin_choices.code=='OW') and (line.mat_outside_skin_choices.code=='SS') and (610*line.L/1000000*3.75) or 0.0</v>
      </c>
      <c r="Q38" s="16" t="str">
        <f>VLOOKUP(D38,[1]Parts!$A$2:$C$991,3,0)</f>
        <v>kg</v>
      </c>
    </row>
    <row r="39" spans="1:17" s="87" customFormat="1">
      <c r="B39" s="54"/>
      <c r="C39" s="3" t="str">
        <f>"["&amp;VLOOKUP(D39,[1]Parts!$A$2:$B$991,2,0)&amp;"]"</f>
        <v>[SP05006]</v>
      </c>
      <c r="D39" s="88" t="s">
        <v>1377</v>
      </c>
      <c r="E39" s="16"/>
      <c r="F39" s="90">
        <v>14</v>
      </c>
      <c r="G39" s="90">
        <v>610</v>
      </c>
      <c r="H39" s="90">
        <v>914</v>
      </c>
      <c r="I39" s="16"/>
      <c r="J39" s="48"/>
      <c r="K39" s="48"/>
      <c r="L39" s="90" t="s">
        <v>1554</v>
      </c>
      <c r="M39" s="90" t="s">
        <v>1583</v>
      </c>
      <c r="N39" s="404" t="s">
        <v>1577</v>
      </c>
      <c r="O39" s="92" t="s">
        <v>1578</v>
      </c>
      <c r="P39" s="21" t="str">
        <f t="shared" si="0"/>
        <v>((14+line.W)&gt;610 and (14+line.W)&lt;=914) and (line.mat_inside_skin_choices.code=='OW') and (line.mat_outside_skin_choices.code=='SS') and (914*line.L/1000000*3.75) or 0.0</v>
      </c>
      <c r="Q39" s="16" t="str">
        <f>VLOOKUP(D39,[1]Parts!$A$2:$C$991,3,0)</f>
        <v>kg</v>
      </c>
    </row>
    <row r="40" spans="1:17" s="87" customFormat="1">
      <c r="B40" s="54"/>
      <c r="C40" s="3" t="str">
        <f>"["&amp;VLOOKUP(D40,[1]Parts!$A$2:$B$991,2,0)&amp;"]"</f>
        <v>[SP05007]</v>
      </c>
      <c r="D40" s="88" t="s">
        <v>1379</v>
      </c>
      <c r="E40" s="16"/>
      <c r="F40" s="90">
        <v>14</v>
      </c>
      <c r="G40" s="90">
        <v>914</v>
      </c>
      <c r="H40" s="90">
        <v>1219</v>
      </c>
      <c r="I40" s="16"/>
      <c r="J40" s="48"/>
      <c r="K40" s="48"/>
      <c r="L40" s="90" t="s">
        <v>1554</v>
      </c>
      <c r="M40" s="90" t="s">
        <v>1583</v>
      </c>
      <c r="N40" s="404" t="s">
        <v>1580</v>
      </c>
      <c r="O40" s="92" t="s">
        <v>1581</v>
      </c>
      <c r="P40" s="21" t="str">
        <f t="shared" si="0"/>
        <v>((14+line.W)&gt;914 and (14+line.W)&lt;=1219) and (line.mat_inside_skin_choices.code=='OW') and (line.mat_outside_skin_choices.code=='SS') and (1219*line.L/1000000*3.75) or 0.0</v>
      </c>
      <c r="Q40" s="16" t="str">
        <f>VLOOKUP(D40,[1]Parts!$A$2:$C$991,3,0)</f>
        <v>kg</v>
      </c>
    </row>
    <row r="41" spans="1:17" s="87" customFormat="1">
      <c r="B41" s="54"/>
      <c r="C41" s="3" t="str">
        <f>"["&amp;VLOOKUP(D41,[1]Parts!$A$2:$B$991,2,0)&amp;"]"</f>
        <v>[SP05007]</v>
      </c>
      <c r="D41" s="88" t="s">
        <v>1379</v>
      </c>
      <c r="E41" s="16"/>
      <c r="F41" s="90">
        <v>14</v>
      </c>
      <c r="G41" s="90">
        <v>1219</v>
      </c>
      <c r="H41" s="90">
        <v>2106</v>
      </c>
      <c r="I41" s="16"/>
      <c r="J41" s="48"/>
      <c r="K41" s="48"/>
      <c r="L41" s="90" t="s">
        <v>1554</v>
      </c>
      <c r="M41" s="90" t="s">
        <v>1583</v>
      </c>
      <c r="N41" s="404" t="s">
        <v>1580</v>
      </c>
      <c r="O41" s="92" t="s">
        <v>1581</v>
      </c>
      <c r="P41" s="21" t="str">
        <f t="shared" si="0"/>
        <v>((14+line.W)&gt;1219 and (14+line.W)&lt;=2106) and (line.mat_inside_skin_choices.code=='OW') and (line.mat_outside_skin_choices.code=='SS') and (1219*line.L/1000000*3.75) or 0.0</v>
      </c>
      <c r="Q41" s="16" t="str">
        <f>VLOOKUP(D41,[1]Parts!$A$2:$C$991,3,0)</f>
        <v>kg</v>
      </c>
    </row>
    <row r="42" spans="1:17" s="87" customFormat="1">
      <c r="B42" s="54"/>
      <c r="C42" s="3" t="str">
        <f>"["&amp;VLOOKUP(D42,[1]Parts!$A$2:$B$991,2,0)&amp;"]"</f>
        <v>[SP05006]</v>
      </c>
      <c r="D42" s="88" t="s">
        <v>1377</v>
      </c>
      <c r="E42" s="16"/>
      <c r="F42" s="90">
        <v>14</v>
      </c>
      <c r="G42" s="90">
        <v>1219</v>
      </c>
      <c r="H42" s="90">
        <v>2106</v>
      </c>
      <c r="I42" s="16"/>
      <c r="J42" s="48"/>
      <c r="K42" s="48"/>
      <c r="L42" s="90" t="s">
        <v>1554</v>
      </c>
      <c r="M42" s="90" t="s">
        <v>1583</v>
      </c>
      <c r="N42" s="404" t="s">
        <v>1577</v>
      </c>
      <c r="O42" s="92" t="s">
        <v>1578</v>
      </c>
      <c r="P42" s="21" t="str">
        <f t="shared" si="0"/>
        <v>((14+line.W)&gt;1219 and (14+line.W)&lt;=2106) and (line.mat_inside_skin_choices.code=='OW') and (line.mat_outside_skin_choices.code=='SS') and (914*line.L/1000000*3.75) or 0.0</v>
      </c>
      <c r="Q42" s="16" t="str">
        <f>VLOOKUP(D42,[1]Parts!$A$2:$C$991,3,0)</f>
        <v>kg</v>
      </c>
    </row>
    <row r="43" spans="1:17">
      <c r="A43" s="87"/>
      <c r="B43" s="54"/>
      <c r="C43" s="3" t="str">
        <f>"["&amp;VLOOKUP(D43,[1]Parts!$A$2:$B$991,2,0)&amp;"]"</f>
        <v>[SP05013]</v>
      </c>
      <c r="D43" s="88" t="s">
        <v>1391</v>
      </c>
      <c r="E43" s="16"/>
      <c r="F43" s="90">
        <v>14</v>
      </c>
      <c r="G43" s="90"/>
      <c r="H43" s="90">
        <v>610</v>
      </c>
      <c r="I43" s="16"/>
      <c r="J43" s="48"/>
      <c r="K43" s="48"/>
      <c r="L43" s="90" t="s">
        <v>1554</v>
      </c>
      <c r="M43" s="90" t="s">
        <v>1583</v>
      </c>
      <c r="N43" s="404" t="s">
        <v>1594</v>
      </c>
      <c r="O43" s="92" t="s">
        <v>1595</v>
      </c>
      <c r="P43" s="21" t="str">
        <f t="shared" si="0"/>
        <v>((14+line.W)&lt;=610) and (line.mat_inside_skin_choices.code=='OW') and (line.mat_outside_skin_choices.code=='SS') and (610*line.L/1000000*3.9) or 0.0</v>
      </c>
      <c r="Q43" s="16" t="str">
        <f>VLOOKUP(D43,[1]Parts!$A$2:$C$991,3,0)</f>
        <v>kg</v>
      </c>
    </row>
    <row r="44" spans="1:17">
      <c r="A44" s="87"/>
      <c r="B44" s="54"/>
      <c r="C44" s="3" t="str">
        <f>"["&amp;VLOOKUP(D44,[1]Parts!$A$2:$B$991,2,0)&amp;"]"</f>
        <v>[SP05013]</v>
      </c>
      <c r="D44" s="88" t="s">
        <v>1391</v>
      </c>
      <c r="E44" s="16"/>
      <c r="F44" s="90">
        <v>14</v>
      </c>
      <c r="G44" s="94">
        <v>610</v>
      </c>
      <c r="H44" s="94">
        <v>2384</v>
      </c>
      <c r="I44" s="16"/>
      <c r="J44" s="48"/>
      <c r="K44" s="48"/>
      <c r="L44" s="90" t="s">
        <v>1554</v>
      </c>
      <c r="M44" s="90" t="s">
        <v>1583</v>
      </c>
      <c r="N44" s="404" t="s">
        <v>1590</v>
      </c>
      <c r="O44" s="95" t="s">
        <v>1591</v>
      </c>
      <c r="P44" s="21" t="str">
        <f t="shared" si="0"/>
        <v>((14+line.W)&gt;610 and (14+line.W)&lt;=2384) and (line.mat_inside_skin_choices.code=='OW') and (line.mat_outside_skin_choices.code=='SS') and (1219*line.L/1000000*3.9*2) or 0.0</v>
      </c>
      <c r="Q44" s="16" t="str">
        <f>VLOOKUP(D44,[1]Parts!$A$2:$C$991,3,0)</f>
        <v>kg</v>
      </c>
    </row>
    <row r="45" spans="1:17">
      <c r="A45" s="87"/>
      <c r="B45" s="54"/>
      <c r="C45" s="3" t="str">
        <f>"["&amp;VLOOKUP(D45,[1]Parts!$A$2:$B$991,2,0)&amp;"]"</f>
        <v>[SP05006]</v>
      </c>
      <c r="D45" s="27" t="s">
        <v>1377</v>
      </c>
      <c r="E45" s="16"/>
      <c r="F45" s="28">
        <v>14</v>
      </c>
      <c r="G45" s="28"/>
      <c r="H45" s="28">
        <v>457</v>
      </c>
      <c r="I45" s="16"/>
      <c r="J45" s="48"/>
      <c r="K45" s="48"/>
      <c r="L45" s="28" t="s">
        <v>1554</v>
      </c>
      <c r="M45" s="28" t="s">
        <v>1572</v>
      </c>
      <c r="N45" s="401" t="s">
        <v>1573</v>
      </c>
      <c r="O45" s="31" t="s">
        <v>1574</v>
      </c>
      <c r="P45" s="21" t="str">
        <f t="shared" si="0"/>
        <v>((14+line.W)&lt;=457) and (line.mat_inside_skin_choices.code=='OW') and (line.mat_outside_skin_choices.code=='GI') and (457*line.L/1000000*3.75) or 0.0</v>
      </c>
      <c r="Q45" s="16" t="str">
        <f>VLOOKUP(D45,[1]Parts!$A$2:$C$991,3,0)</f>
        <v>kg</v>
      </c>
    </row>
    <row r="46" spans="1:17">
      <c r="A46" s="87"/>
      <c r="B46" s="54"/>
      <c r="C46" s="3" t="str">
        <f>"["&amp;VLOOKUP(D46,[1]Parts!$A$2:$B$991,2,0)&amp;"]"</f>
        <v>[SP05007]</v>
      </c>
      <c r="D46" s="27" t="s">
        <v>1379</v>
      </c>
      <c r="E46" s="16"/>
      <c r="F46" s="28">
        <v>14</v>
      </c>
      <c r="G46" s="28">
        <v>457</v>
      </c>
      <c r="H46" s="28">
        <v>610</v>
      </c>
      <c r="I46" s="16"/>
      <c r="J46" s="48"/>
      <c r="K46" s="48"/>
      <c r="L46" s="28" t="s">
        <v>1554</v>
      </c>
      <c r="M46" s="28" t="s">
        <v>1572</v>
      </c>
      <c r="N46" s="401" t="s">
        <v>1575</v>
      </c>
      <c r="O46" s="31" t="s">
        <v>1576</v>
      </c>
      <c r="P46" s="21" t="str">
        <f t="shared" si="0"/>
        <v>((14+line.W)&gt;457 and (14+line.W)&lt;=610) and (line.mat_inside_skin_choices.code=='OW') and (line.mat_outside_skin_choices.code=='GI') and (610*line.L/1000000*3.75) or 0.0</v>
      </c>
      <c r="Q46" s="16" t="str">
        <f>VLOOKUP(D46,[1]Parts!$A$2:$C$991,3,0)</f>
        <v>kg</v>
      </c>
    </row>
    <row r="47" spans="1:17">
      <c r="A47" s="87"/>
      <c r="B47" s="54"/>
      <c r="C47" s="3" t="str">
        <f>"["&amp;VLOOKUP(D47,[1]Parts!$A$2:$B$991,2,0)&amp;"]"</f>
        <v>[SP05006]</v>
      </c>
      <c r="D47" s="27" t="s">
        <v>1377</v>
      </c>
      <c r="E47" s="16"/>
      <c r="F47" s="28">
        <v>14</v>
      </c>
      <c r="G47" s="28">
        <v>610</v>
      </c>
      <c r="H47" s="28">
        <v>914</v>
      </c>
      <c r="I47" s="16"/>
      <c r="J47" s="48"/>
      <c r="K47" s="48"/>
      <c r="L47" s="28" t="s">
        <v>1554</v>
      </c>
      <c r="M47" s="28" t="s">
        <v>1572</v>
      </c>
      <c r="N47" s="401" t="s">
        <v>1577</v>
      </c>
      <c r="O47" s="31" t="s">
        <v>1578</v>
      </c>
      <c r="P47" s="21" t="str">
        <f t="shared" si="0"/>
        <v>((14+line.W)&gt;610 and (14+line.W)&lt;=914) and (line.mat_inside_skin_choices.code=='OW') and (line.mat_outside_skin_choices.code=='GI') and (914*line.L/1000000*3.75) or 0.0</v>
      </c>
      <c r="Q47" s="16" t="str">
        <f>VLOOKUP(D47,[1]Parts!$A$2:$C$991,3,0)</f>
        <v>kg</v>
      </c>
    </row>
    <row r="48" spans="1:17">
      <c r="A48" s="87"/>
      <c r="B48" s="54"/>
      <c r="C48" s="3" t="str">
        <f>"["&amp;VLOOKUP(D48,[1]Parts!$A$2:$B$991,2,0)&amp;"]"</f>
        <v>[SP05007]</v>
      </c>
      <c r="D48" s="27" t="s">
        <v>1379</v>
      </c>
      <c r="E48" s="16"/>
      <c r="F48" s="28">
        <v>14</v>
      </c>
      <c r="G48" s="28">
        <v>914</v>
      </c>
      <c r="H48" s="28">
        <v>1219</v>
      </c>
      <c r="I48" s="16"/>
      <c r="J48" s="48"/>
      <c r="K48" s="48"/>
      <c r="L48" s="28" t="s">
        <v>1554</v>
      </c>
      <c r="M48" s="28" t="s">
        <v>1572</v>
      </c>
      <c r="N48" s="401" t="s">
        <v>1580</v>
      </c>
      <c r="O48" s="31" t="s">
        <v>1581</v>
      </c>
      <c r="P48" s="21" t="str">
        <f t="shared" si="0"/>
        <v>((14+line.W)&gt;914 and (14+line.W)&lt;=1219) and (line.mat_inside_skin_choices.code=='OW') and (line.mat_outside_skin_choices.code=='GI') and (1219*line.L/1000000*3.75) or 0.0</v>
      </c>
      <c r="Q48" s="16" t="str">
        <f>VLOOKUP(D48,[1]Parts!$A$2:$C$991,3,0)</f>
        <v>kg</v>
      </c>
    </row>
    <row r="49" spans="1:17">
      <c r="A49" s="87"/>
      <c r="B49" s="54"/>
      <c r="C49" s="3" t="str">
        <f>"["&amp;VLOOKUP(D49,[1]Parts!$A$2:$B$991,2,0)&amp;"]"</f>
        <v>[SP05007]</v>
      </c>
      <c r="D49" s="27" t="s">
        <v>1379</v>
      </c>
      <c r="E49" s="16"/>
      <c r="F49" s="28">
        <v>14</v>
      </c>
      <c r="G49" s="28">
        <v>1219</v>
      </c>
      <c r="H49" s="28">
        <v>2106</v>
      </c>
      <c r="I49" s="16"/>
      <c r="J49" s="48"/>
      <c r="K49" s="48"/>
      <c r="L49" s="28" t="s">
        <v>1554</v>
      </c>
      <c r="M49" s="28" t="s">
        <v>1572</v>
      </c>
      <c r="N49" s="401" t="s">
        <v>1580</v>
      </c>
      <c r="O49" s="31" t="s">
        <v>1581</v>
      </c>
      <c r="P49" s="21" t="str">
        <f t="shared" si="0"/>
        <v>((14+line.W)&gt;1219 and (14+line.W)&lt;=2106) and (line.mat_inside_skin_choices.code=='OW') and (line.mat_outside_skin_choices.code=='GI') and (1219*line.L/1000000*3.75) or 0.0</v>
      </c>
      <c r="Q49" s="16" t="str">
        <f>VLOOKUP(D49,[1]Parts!$A$2:$C$991,3,0)</f>
        <v>kg</v>
      </c>
    </row>
    <row r="50" spans="1:17">
      <c r="A50" s="87"/>
      <c r="B50" s="54"/>
      <c r="C50" s="3" t="str">
        <f>"["&amp;VLOOKUP(D50,[1]Parts!$A$2:$B$991,2,0)&amp;"]"</f>
        <v>[SP05006]</v>
      </c>
      <c r="D50" s="27" t="s">
        <v>1377</v>
      </c>
      <c r="E50" s="16"/>
      <c r="F50" s="28">
        <v>14</v>
      </c>
      <c r="G50" s="28">
        <v>1219</v>
      </c>
      <c r="H50" s="28">
        <v>2106</v>
      </c>
      <c r="I50" s="16"/>
      <c r="J50" s="48"/>
      <c r="K50" s="48"/>
      <c r="L50" s="28" t="s">
        <v>1554</v>
      </c>
      <c r="M50" s="28" t="s">
        <v>1572</v>
      </c>
      <c r="N50" s="401" t="s">
        <v>1577</v>
      </c>
      <c r="O50" s="31" t="s">
        <v>1578</v>
      </c>
      <c r="P50" s="21" t="str">
        <f t="shared" si="0"/>
        <v>((14+line.W)&gt;1219 and (14+line.W)&lt;=2106) and (line.mat_inside_skin_choices.code=='OW') and (line.mat_outside_skin_choices.code=='GI') and (914*line.L/1000000*3.75) or 0.0</v>
      </c>
      <c r="Q50" s="16" t="str">
        <f>VLOOKUP(D50,[1]Parts!$A$2:$C$991,3,0)</f>
        <v>kg</v>
      </c>
    </row>
    <row r="51" spans="1:17">
      <c r="A51" s="87"/>
      <c r="B51" s="54"/>
      <c r="C51" s="3" t="str">
        <f>"["&amp;VLOOKUP(D51,[1]Parts!$A$2:$B$991,2,0)&amp;"]"</f>
        <v>[SP05004]</v>
      </c>
      <c r="D51" s="27" t="s">
        <v>1373</v>
      </c>
      <c r="E51" s="16"/>
      <c r="F51" s="28">
        <v>14</v>
      </c>
      <c r="G51" s="28"/>
      <c r="H51" s="28">
        <v>457</v>
      </c>
      <c r="I51" s="16"/>
      <c r="J51" s="48"/>
      <c r="K51" s="48"/>
      <c r="L51" s="28" t="s">
        <v>1554</v>
      </c>
      <c r="M51" s="28" t="s">
        <v>1572</v>
      </c>
      <c r="N51" s="401" t="s">
        <v>1962</v>
      </c>
      <c r="O51" s="31" t="s">
        <v>1961</v>
      </c>
      <c r="P51" s="21" t="str">
        <f t="shared" si="0"/>
        <v>((14+line.W)&lt;=457) and (line.mat_inside_skin_choices.code=='OW') and (line.mat_outside_skin_choices.code=='GI') and (457*line.L/1000000*3.2) or 0.0</v>
      </c>
      <c r="Q51" s="16" t="str">
        <f>VLOOKUP(D51,[1]Parts!$A$2:$C$991,3,0)</f>
        <v>kg</v>
      </c>
    </row>
    <row r="52" spans="1:17">
      <c r="A52" s="87"/>
      <c r="B52" s="54"/>
      <c r="C52" s="3" t="str">
        <f>"["&amp;VLOOKUP(D52,[1]Parts!$A$2:$B$991,2,0)&amp;"]"</f>
        <v>[SP05012]</v>
      </c>
      <c r="D52" s="27" t="s">
        <v>1389</v>
      </c>
      <c r="E52" s="16"/>
      <c r="F52" s="28">
        <v>14</v>
      </c>
      <c r="G52" s="28">
        <v>457</v>
      </c>
      <c r="H52" s="28">
        <v>610</v>
      </c>
      <c r="I52" s="16"/>
      <c r="J52" s="48"/>
      <c r="K52" s="48"/>
      <c r="L52" s="28" t="s">
        <v>1554</v>
      </c>
      <c r="M52" s="28" t="s">
        <v>1572</v>
      </c>
      <c r="N52" s="401" t="s">
        <v>1925</v>
      </c>
      <c r="O52" s="31" t="s">
        <v>1919</v>
      </c>
      <c r="P52" s="21" t="str">
        <f t="shared" si="0"/>
        <v>((14+line.W)&gt;457 and (14+line.W)&lt;=610) and (line.mat_inside_skin_choices.code=='OW') and (line.mat_outside_skin_choices.code=='GI') and (610*line.L/1000000*2.53) or 0.0</v>
      </c>
      <c r="Q52" s="16" t="str">
        <f>VLOOKUP(D52,[1]Parts!$A$2:$C$991,3,0)</f>
        <v>kg</v>
      </c>
    </row>
    <row r="53" spans="1:17">
      <c r="A53" s="87"/>
      <c r="B53" s="54"/>
      <c r="C53" s="304" t="str">
        <f>"["&amp;VLOOKUP(D53,[1]Parts!$A$2:$B$991,2,0)&amp;"]"</f>
        <v>[SP05004]</v>
      </c>
      <c r="D53" s="27" t="s">
        <v>1373</v>
      </c>
      <c r="E53" s="16"/>
      <c r="F53" s="28">
        <v>14</v>
      </c>
      <c r="G53" s="28">
        <v>610</v>
      </c>
      <c r="H53" s="28">
        <v>914</v>
      </c>
      <c r="I53" s="16"/>
      <c r="J53" s="48"/>
      <c r="K53" s="48"/>
      <c r="L53" s="28" t="s">
        <v>1554</v>
      </c>
      <c r="M53" s="28" t="s">
        <v>1572</v>
      </c>
      <c r="N53" s="401" t="s">
        <v>1963</v>
      </c>
      <c r="O53" s="31" t="s">
        <v>1579</v>
      </c>
      <c r="P53" s="21" t="str">
        <f t="shared" si="0"/>
        <v>((14+line.W)&gt;610 and (14+line.W)&lt;=914) and (line.mat_inside_skin_choices.code=='OW') and (line.mat_outside_skin_choices.code=='GI') and (914*line.L/1000000*3.2) or 0.0</v>
      </c>
      <c r="Q53" s="16" t="str">
        <f>VLOOKUP(D53,[1]Parts!$A$2:$C$991,3,0)</f>
        <v>kg</v>
      </c>
    </row>
    <row r="54" spans="1:17">
      <c r="A54" s="87"/>
      <c r="B54" s="54"/>
      <c r="C54" s="3" t="str">
        <f>"["&amp;VLOOKUP(D54,[1]Parts!$A$2:$B$991,2,0)&amp;"]"</f>
        <v>[SP05012]</v>
      </c>
      <c r="D54" s="27" t="s">
        <v>1389</v>
      </c>
      <c r="E54" s="16"/>
      <c r="F54" s="28">
        <v>14</v>
      </c>
      <c r="G54" s="28">
        <v>914</v>
      </c>
      <c r="H54" s="28">
        <v>1219</v>
      </c>
      <c r="I54" s="16"/>
      <c r="J54" s="48"/>
      <c r="K54" s="48"/>
      <c r="L54" s="28" t="s">
        <v>1554</v>
      </c>
      <c r="M54" s="28" t="s">
        <v>1572</v>
      </c>
      <c r="N54" s="401" t="s">
        <v>1927</v>
      </c>
      <c r="O54" s="31" t="s">
        <v>1921</v>
      </c>
      <c r="P54" s="21" t="str">
        <f t="shared" si="0"/>
        <v>((14+line.W)&gt;914 and (14+line.W)&lt;=1219) and (line.mat_inside_skin_choices.code=='OW') and (line.mat_outside_skin_choices.code=='GI') and (1219*line.L/1000000*2.53) or 0.0</v>
      </c>
      <c r="Q54" s="16" t="str">
        <f>VLOOKUP(D54,[1]Parts!$A$2:$C$991,3,0)</f>
        <v>kg</v>
      </c>
    </row>
    <row r="55" spans="1:17">
      <c r="A55" s="87"/>
      <c r="B55" s="54"/>
      <c r="C55" s="3" t="str">
        <f>"["&amp;VLOOKUP(D55,[1]Parts!$A$2:$B$991,2,0)&amp;"]"</f>
        <v>[SP05004]</v>
      </c>
      <c r="D55" s="27" t="s">
        <v>1373</v>
      </c>
      <c r="E55" s="16"/>
      <c r="F55" s="28">
        <v>14</v>
      </c>
      <c r="G55" s="28">
        <v>1219</v>
      </c>
      <c r="H55" s="28">
        <v>2106</v>
      </c>
      <c r="I55" s="16"/>
      <c r="J55" s="48"/>
      <c r="K55" s="48"/>
      <c r="L55" s="28" t="s">
        <v>1554</v>
      </c>
      <c r="M55" s="28" t="s">
        <v>1572</v>
      </c>
      <c r="N55" s="401" t="s">
        <v>1967</v>
      </c>
      <c r="O55" s="31" t="s">
        <v>1582</v>
      </c>
      <c r="P55" s="21" t="str">
        <f t="shared" si="0"/>
        <v>((14+line.W)&gt;1219 and (14+line.W)&lt;=2106) and (line.mat_inside_skin_choices.code=='OW') and (line.mat_outside_skin_choices.code=='GI') and (1219*line.L/1000000*3.2) or 0.0</v>
      </c>
      <c r="Q55" s="16" t="str">
        <f>VLOOKUP(D55,[1]Parts!$A$2:$C$991,3,0)</f>
        <v>kg</v>
      </c>
    </row>
    <row r="56" spans="1:17">
      <c r="A56" s="87"/>
      <c r="B56" s="54"/>
      <c r="C56" s="3" t="str">
        <f>"["&amp;VLOOKUP(D56,[1]Parts!$A$2:$B$991,2,0)&amp;"]"</f>
        <v>[SP05012]</v>
      </c>
      <c r="D56" s="27" t="s">
        <v>1389</v>
      </c>
      <c r="E56" s="16"/>
      <c r="F56" s="28">
        <v>14</v>
      </c>
      <c r="G56" s="28">
        <v>1219</v>
      </c>
      <c r="H56" s="28">
        <v>2106</v>
      </c>
      <c r="I56" s="16"/>
      <c r="J56" s="48"/>
      <c r="K56" s="48"/>
      <c r="L56" s="28" t="s">
        <v>1554</v>
      </c>
      <c r="M56" s="28" t="s">
        <v>1572</v>
      </c>
      <c r="N56" s="401" t="s">
        <v>1926</v>
      </c>
      <c r="O56" s="31" t="s">
        <v>1920</v>
      </c>
      <c r="P56" s="21" t="str">
        <f t="shared" si="0"/>
        <v>((14+line.W)&gt;1219 and (14+line.W)&lt;=2106) and (line.mat_inside_skin_choices.code=='OW') and (line.mat_outside_skin_choices.code=='GI') and (914*line.L/1000000*2.53) or 0.0</v>
      </c>
      <c r="Q56" s="16" t="str">
        <f>VLOOKUP(D56,[1]Parts!$A$2:$C$991,3,0)</f>
        <v>kg</v>
      </c>
    </row>
    <row r="57" spans="1:17">
      <c r="A57" s="87"/>
      <c r="B57" s="54"/>
      <c r="C57" s="3" t="str">
        <f>"["&amp;VLOOKUP(D57,[1]Parts!$A$2:$B$991,2,0)&amp;"]"</f>
        <v>[SP05004]</v>
      </c>
      <c r="D57" s="96" t="s">
        <v>1373</v>
      </c>
      <c r="E57" s="16"/>
      <c r="F57" s="97">
        <v>14</v>
      </c>
      <c r="G57" s="97"/>
      <c r="H57" s="97">
        <v>457</v>
      </c>
      <c r="I57" s="16"/>
      <c r="J57" s="48"/>
      <c r="K57" s="48"/>
      <c r="L57" s="97" t="s">
        <v>1572</v>
      </c>
      <c r="M57" s="97" t="s">
        <v>1572</v>
      </c>
      <c r="N57" s="405" t="s">
        <v>1964</v>
      </c>
      <c r="O57" s="99" t="s">
        <v>1966</v>
      </c>
      <c r="P57" s="21" t="str">
        <f t="shared" si="0"/>
        <v>((14+line.W)&lt;=457) and (line.mat_inside_skin_choices.code=='GI') and (line.mat_outside_skin_choices.code=='GI') and (457*line.L/1000000*3.2*2) or 0.0</v>
      </c>
      <c r="Q57" s="16" t="str">
        <f>VLOOKUP(D57,[1]Parts!$A$2:$C$991,3,0)</f>
        <v>kg</v>
      </c>
    </row>
    <row r="58" spans="1:17">
      <c r="A58" s="87"/>
      <c r="B58" s="54"/>
      <c r="C58" s="3" t="str">
        <f>"["&amp;VLOOKUP(D58,[1]Parts!$A$2:$B$991,2,0)&amp;"]"</f>
        <v>[SP05012]</v>
      </c>
      <c r="D58" s="96" t="s">
        <v>1389</v>
      </c>
      <c r="E58" s="16"/>
      <c r="F58" s="97">
        <v>14</v>
      </c>
      <c r="G58" s="97">
        <v>457</v>
      </c>
      <c r="H58" s="97">
        <v>610</v>
      </c>
      <c r="I58" s="16"/>
      <c r="J58" s="48"/>
      <c r="K58" s="48"/>
      <c r="L58" s="97" t="s">
        <v>1572</v>
      </c>
      <c r="M58" s="97" t="s">
        <v>1572</v>
      </c>
      <c r="N58" s="405" t="s">
        <v>1928</v>
      </c>
      <c r="O58" s="99" t="s">
        <v>1922</v>
      </c>
      <c r="P58" s="21" t="str">
        <f t="shared" si="0"/>
        <v>((14+line.W)&gt;457 and (14+line.W)&lt;=610) and (line.mat_inside_skin_choices.code=='GI') and (line.mat_outside_skin_choices.code=='GI') and (610*line.L/1000000*2.53*2) or 0.0</v>
      </c>
      <c r="Q58" s="16" t="str">
        <f>VLOOKUP(D58,[1]Parts!$A$2:$C$991,3,0)</f>
        <v>kg</v>
      </c>
    </row>
    <row r="59" spans="1:17">
      <c r="A59" s="87"/>
      <c r="B59" s="54"/>
      <c r="C59" s="3" t="str">
        <f>"["&amp;VLOOKUP(D59,[1]Parts!$A$2:$B$991,2,0)&amp;"]"</f>
        <v>[SP05004]</v>
      </c>
      <c r="D59" s="96" t="s">
        <v>1373</v>
      </c>
      <c r="E59" s="16"/>
      <c r="F59" s="97">
        <v>14</v>
      </c>
      <c r="G59" s="97">
        <v>610</v>
      </c>
      <c r="H59" s="97">
        <v>914</v>
      </c>
      <c r="I59" s="16"/>
      <c r="J59" s="48"/>
      <c r="K59" s="48"/>
      <c r="L59" s="97" t="s">
        <v>1572</v>
      </c>
      <c r="M59" s="97" t="s">
        <v>1572</v>
      </c>
      <c r="N59" s="405" t="s">
        <v>1965</v>
      </c>
      <c r="O59" s="99" t="s">
        <v>1639</v>
      </c>
      <c r="P59" s="21" t="str">
        <f t="shared" si="0"/>
        <v>((14+line.W)&gt;610 and (14+line.W)&lt;=914) and (line.mat_inside_skin_choices.code=='GI') and (line.mat_outside_skin_choices.code=='GI') and (914*line.L/1000000*3.2*2) or 0.0</v>
      </c>
      <c r="Q59" s="16" t="str">
        <f>VLOOKUP(D59,[1]Parts!$A$2:$C$991,3,0)</f>
        <v>kg</v>
      </c>
    </row>
    <row r="60" spans="1:17">
      <c r="A60" s="87"/>
      <c r="B60" s="54"/>
      <c r="C60" s="3" t="str">
        <f>"["&amp;VLOOKUP(D60,[1]Parts!$A$2:$B$991,2,0)&amp;"]"</f>
        <v>[SP05012]</v>
      </c>
      <c r="D60" s="96" t="s">
        <v>1389</v>
      </c>
      <c r="E60" s="16"/>
      <c r="F60" s="97">
        <v>14</v>
      </c>
      <c r="G60" s="97">
        <v>914</v>
      </c>
      <c r="H60" s="97">
        <v>1219</v>
      </c>
      <c r="I60" s="16"/>
      <c r="J60" s="48"/>
      <c r="K60" s="48"/>
      <c r="L60" s="97" t="s">
        <v>1572</v>
      </c>
      <c r="M60" s="97" t="s">
        <v>1572</v>
      </c>
      <c r="N60" s="405" t="s">
        <v>1930</v>
      </c>
      <c r="O60" s="99" t="s">
        <v>1924</v>
      </c>
      <c r="P60" s="21" t="str">
        <f t="shared" si="0"/>
        <v>((14+line.W)&gt;914 and (14+line.W)&lt;=1219) and (line.mat_inside_skin_choices.code=='GI') and (line.mat_outside_skin_choices.code=='GI') and (1219*line.L/1000000*2.53*2) or 0.0</v>
      </c>
      <c r="Q60" s="16" t="str">
        <f>VLOOKUP(D60,[1]Parts!$A$2:$C$991,3,0)</f>
        <v>kg</v>
      </c>
    </row>
    <row r="61" spans="1:17">
      <c r="A61" s="87"/>
      <c r="B61" s="54"/>
      <c r="C61" s="3" t="str">
        <f>"["&amp;VLOOKUP(D61,[1]Parts!$A$2:$B$991,2,0)&amp;"]"</f>
        <v>[SP05004]</v>
      </c>
      <c r="D61" s="96" t="s">
        <v>1373</v>
      </c>
      <c r="E61" s="16"/>
      <c r="F61" s="97">
        <v>14</v>
      </c>
      <c r="G61" s="97">
        <v>1219</v>
      </c>
      <c r="H61" s="97">
        <v>2106</v>
      </c>
      <c r="I61" s="16"/>
      <c r="J61" s="48"/>
      <c r="K61" s="48"/>
      <c r="L61" s="97" t="s">
        <v>1572</v>
      </c>
      <c r="M61" s="97" t="s">
        <v>1572</v>
      </c>
      <c r="N61" s="405" t="s">
        <v>1968</v>
      </c>
      <c r="O61" s="99" t="s">
        <v>1640</v>
      </c>
      <c r="P61" s="21" t="str">
        <f t="shared" si="0"/>
        <v>((14+line.W)&gt;1219 and (14+line.W)&lt;=2106) and (line.mat_inside_skin_choices.code=='GI') and (line.mat_outside_skin_choices.code=='GI') and (1219*line.L/1000000*3.2*2) or 0.0</v>
      </c>
      <c r="Q61" s="16" t="str">
        <f>VLOOKUP(D61,[1]Parts!$A$2:$C$991,3,0)</f>
        <v>kg</v>
      </c>
    </row>
    <row r="62" spans="1:17">
      <c r="A62" s="87"/>
      <c r="B62" s="54"/>
      <c r="C62" s="3" t="str">
        <f>"["&amp;VLOOKUP(D62,[1]Parts!$A$2:$B$991,2,0)&amp;"]"</f>
        <v>[SP05012]</v>
      </c>
      <c r="D62" s="96" t="s">
        <v>1389</v>
      </c>
      <c r="E62" s="16"/>
      <c r="F62" s="97">
        <v>14</v>
      </c>
      <c r="G62" s="97">
        <v>1219</v>
      </c>
      <c r="H62" s="97">
        <v>2106</v>
      </c>
      <c r="I62" s="16"/>
      <c r="J62" s="48"/>
      <c r="K62" s="48"/>
      <c r="L62" s="97" t="s">
        <v>1572</v>
      </c>
      <c r="M62" s="97" t="s">
        <v>1572</v>
      </c>
      <c r="N62" s="405" t="s">
        <v>1929</v>
      </c>
      <c r="O62" s="99" t="s">
        <v>1923</v>
      </c>
      <c r="P62" s="21" t="str">
        <f t="shared" si="0"/>
        <v>((14+line.W)&gt;1219 and (14+line.W)&lt;=2106) and (line.mat_inside_skin_choices.code=='GI') and (line.mat_outside_skin_choices.code=='GI') and (914*line.L/1000000*2.53*2) or 0.0</v>
      </c>
      <c r="Q62" s="16" t="str">
        <f>VLOOKUP(D62,[1]Parts!$A$2:$C$991,3,0)</f>
        <v>kg</v>
      </c>
    </row>
    <row r="63" spans="1:17">
      <c r="C63" s="3" t="str">
        <f>"["&amp;VLOOKUP(D63,[1]Parts!$A$2:$B$991,2,0)&amp;"]"</f>
        <v>[999-14-SP05001]</v>
      </c>
      <c r="D63" s="142" t="s">
        <v>1533</v>
      </c>
      <c r="E63" s="5"/>
      <c r="F63" s="143">
        <v>14</v>
      </c>
      <c r="G63" s="143"/>
      <c r="H63" s="143">
        <v>457</v>
      </c>
      <c r="I63" s="16"/>
      <c r="L63" s="143" t="s">
        <v>1814</v>
      </c>
      <c r="M63" s="143" t="s">
        <v>1814</v>
      </c>
      <c r="N63" s="406" t="s">
        <v>1815</v>
      </c>
      <c r="O63" s="144" t="s">
        <v>1816</v>
      </c>
      <c r="P63" s="21" t="str">
        <f t="shared" si="0"/>
        <v>((14+line.W)&lt;=457) and (line.mat_inside_skin_choices.code=='ALUZ') and (line.mat_outside_skin_choices.code=='ALUZ') and (457*line.L/1000000*3.56*2) or 0.0</v>
      </c>
      <c r="Q63" s="16" t="str">
        <f>VLOOKUP(D63,[1]Parts!$A$2:$C$991,3,0)</f>
        <v>kg</v>
      </c>
    </row>
    <row r="64" spans="1:17">
      <c r="C64" s="3" t="str">
        <f>"["&amp;VLOOKUP(D64,[1]Parts!$A$2:$B$991,2,0)&amp;"]"</f>
        <v>[999-14-SP05001]</v>
      </c>
      <c r="D64" s="142" t="s">
        <v>1533</v>
      </c>
      <c r="E64" s="5"/>
      <c r="F64" s="143">
        <v>14</v>
      </c>
      <c r="G64" s="143">
        <v>457</v>
      </c>
      <c r="H64" s="143">
        <v>610</v>
      </c>
      <c r="I64" s="16"/>
      <c r="L64" s="143" t="s">
        <v>1814</v>
      </c>
      <c r="M64" s="143" t="s">
        <v>1814</v>
      </c>
      <c r="N64" s="406" t="s">
        <v>1817</v>
      </c>
      <c r="O64" s="144" t="s">
        <v>1818</v>
      </c>
      <c r="P64" s="21" t="str">
        <f t="shared" si="0"/>
        <v>((14+line.W)&gt;457 and (14+line.W)&lt;=610) and (line.mat_inside_skin_choices.code=='ALUZ') and (line.mat_outside_skin_choices.code=='ALUZ') and (610*line.L/1000000*3.56*2) or 0.0</v>
      </c>
      <c r="Q64" s="16" t="str">
        <f>VLOOKUP(D64,[1]Parts!$A$2:$C$991,3,0)</f>
        <v>kg</v>
      </c>
    </row>
    <row r="65" spans="3:17">
      <c r="C65" s="3" t="str">
        <f>"["&amp;VLOOKUP(D65,[1]Parts!$A$2:$B$991,2,0)&amp;"]"</f>
        <v>[999-14-SP05001]</v>
      </c>
      <c r="D65" s="142" t="s">
        <v>1533</v>
      </c>
      <c r="E65" s="5"/>
      <c r="F65" s="143">
        <v>14</v>
      </c>
      <c r="G65" s="143">
        <v>610</v>
      </c>
      <c r="H65" s="143">
        <v>914</v>
      </c>
      <c r="I65" s="16"/>
      <c r="L65" s="143" t="s">
        <v>1814</v>
      </c>
      <c r="M65" s="143" t="s">
        <v>1814</v>
      </c>
      <c r="N65" s="406" t="s">
        <v>1819</v>
      </c>
      <c r="O65" s="144" t="s">
        <v>1820</v>
      </c>
      <c r="P65" s="21" t="str">
        <f t="shared" si="0"/>
        <v>((14+line.W)&gt;610 and (14+line.W)&lt;=914) and (line.mat_inside_skin_choices.code=='ALUZ') and (line.mat_outside_skin_choices.code=='ALUZ') and (914*line.L/1000000*3.56*2) or 0.0</v>
      </c>
      <c r="Q65" s="16" t="str">
        <f>VLOOKUP(D65,[1]Parts!$A$2:$C$991,3,0)</f>
        <v>kg</v>
      </c>
    </row>
    <row r="66" spans="3:17">
      <c r="C66" s="3" t="str">
        <f>"["&amp;VLOOKUP(D66,[1]Parts!$A$2:$B$991,2,0)&amp;"]"</f>
        <v>[999-14-SP05001]</v>
      </c>
      <c r="D66" s="142" t="s">
        <v>1533</v>
      </c>
      <c r="E66" s="5"/>
      <c r="F66" s="143">
        <v>14</v>
      </c>
      <c r="G66" s="143">
        <v>914</v>
      </c>
      <c r="H66" s="143">
        <v>1331</v>
      </c>
      <c r="I66" s="16"/>
      <c r="L66" s="143" t="s">
        <v>1814</v>
      </c>
      <c r="M66" s="143" t="s">
        <v>1814</v>
      </c>
      <c r="N66" s="406" t="s">
        <v>1821</v>
      </c>
      <c r="O66" s="144" t="s">
        <v>1822</v>
      </c>
      <c r="P66" s="21" t="str">
        <f t="shared" si="0"/>
        <v>((14+line.W)&gt;914 and (14+line.W)&lt;=1331) and (line.mat_inside_skin_choices.code=='ALUZ') and (line.mat_outside_skin_choices.code=='ALUZ') and (914*line.L/1000000*3.56*3) or 0.0</v>
      </c>
      <c r="Q66" s="16" t="str">
        <f>VLOOKUP(D66,[1]Parts!$A$2:$C$991,3,0)</f>
        <v>kg</v>
      </c>
    </row>
    <row r="67" spans="3:17">
      <c r="C67" s="3" t="str">
        <f>"["&amp;VLOOKUP(D67,[1]Parts!$A$2:$B$991,2,0)&amp;"]"</f>
        <v>[999-14-SP05001]</v>
      </c>
      <c r="D67" s="142" t="s">
        <v>1533</v>
      </c>
      <c r="E67" s="5"/>
      <c r="F67" s="143">
        <v>14</v>
      </c>
      <c r="G67" s="143">
        <v>1331</v>
      </c>
      <c r="H67" s="143">
        <v>1828</v>
      </c>
      <c r="I67" s="5"/>
      <c r="L67" s="143" t="s">
        <v>1814</v>
      </c>
      <c r="M67" s="143" t="s">
        <v>1814</v>
      </c>
      <c r="N67" s="406" t="s">
        <v>1823</v>
      </c>
      <c r="O67" s="144" t="s">
        <v>1824</v>
      </c>
      <c r="P67" s="21" t="str">
        <f t="shared" ref="P67:P113" si="1">"(" &amp; IF(G67&lt;&gt;"","("&amp;F67&amp;"+line.W)&gt;"&amp;G67,"") &amp; IF(AND(G67&lt;&gt;"",H67&lt;&gt;"")," and ","") &amp; IF(H67&lt;&gt;"","("&amp;F67&amp;"+line.W)&lt;="&amp;H67,"") &amp; ") and (line.mat_inside_skin_choices.code=="&amp;L67&amp;") and (line.mat_outside_skin_choices.code=="&amp;M67&amp;") and ("&amp;O67&amp;") or 0.0"</f>
        <v>((14+line.W)&gt;1331 and (14+line.W)&lt;=1828) and (line.mat_inside_skin_choices.code=='ALUZ') and (line.mat_outside_skin_choices.code=='ALUZ') and (914*line.L/1000000*3.56*4) or 0.0</v>
      </c>
      <c r="Q67" s="16" t="str">
        <f>VLOOKUP(D67,[1]Parts!$A$2:$C$991,3,0)</f>
        <v>kg</v>
      </c>
    </row>
    <row r="68" spans="3:17">
      <c r="C68" s="3" t="str">
        <f>"["&amp;VLOOKUP(D68,[1]Parts!$A$2:$B$991,2,0)&amp;"]"</f>
        <v>[999-14-SP05001]</v>
      </c>
      <c r="D68" s="27" t="s">
        <v>1533</v>
      </c>
      <c r="E68" s="16"/>
      <c r="F68" s="28">
        <v>14</v>
      </c>
      <c r="G68" s="28"/>
      <c r="H68" s="28">
        <v>457</v>
      </c>
      <c r="I68" s="5"/>
      <c r="L68" s="28" t="s">
        <v>1814</v>
      </c>
      <c r="M68" s="28" t="s">
        <v>1572</v>
      </c>
      <c r="N68" s="401" t="s">
        <v>1825</v>
      </c>
      <c r="O68" s="31" t="s">
        <v>1826</v>
      </c>
      <c r="P68" s="21" t="str">
        <f t="shared" si="1"/>
        <v>((14+line.W)&lt;=457) and (line.mat_inside_skin_choices.code=='ALUZ') and (line.mat_outside_skin_choices.code=='GI') and (457*line.L/1000000*3.56) or 0.0</v>
      </c>
      <c r="Q68" s="16" t="str">
        <f>VLOOKUP(D68,[1]Parts!$A$2:$C$991,3,0)</f>
        <v>kg</v>
      </c>
    </row>
    <row r="69" spans="3:17">
      <c r="C69" s="3" t="str">
        <f>"["&amp;VLOOKUP(D69,[1]Parts!$A$2:$B$991,2,0)&amp;"]"</f>
        <v>[999-14-SP05001]</v>
      </c>
      <c r="D69" s="27" t="s">
        <v>1533</v>
      </c>
      <c r="E69" s="16"/>
      <c r="F69" s="28">
        <v>14</v>
      </c>
      <c r="G69" s="28">
        <v>457</v>
      </c>
      <c r="H69" s="28">
        <v>914</v>
      </c>
      <c r="I69" s="5"/>
      <c r="L69" s="28" t="s">
        <v>1814</v>
      </c>
      <c r="M69" s="28" t="s">
        <v>1572</v>
      </c>
      <c r="N69" s="401" t="s">
        <v>1827</v>
      </c>
      <c r="O69" s="31" t="s">
        <v>1828</v>
      </c>
      <c r="P69" s="21" t="str">
        <f t="shared" si="1"/>
        <v>((14+line.W)&gt;457 and (14+line.W)&lt;=914) and (line.mat_inside_skin_choices.code=='ALUZ') and (line.mat_outside_skin_choices.code=='GI') and (914*line.L/1000000*3.56) or 0.0</v>
      </c>
      <c r="Q69" s="16" t="str">
        <f>VLOOKUP(D69,[1]Parts!$A$2:$C$991,3,0)</f>
        <v>kg</v>
      </c>
    </row>
    <row r="70" spans="3:17">
      <c r="C70" s="3" t="str">
        <f>"["&amp;VLOOKUP(D70,[1]Parts!$A$2:$B$991,2,0)&amp;"]"</f>
        <v>[999-14-SP05001]</v>
      </c>
      <c r="D70" s="27" t="s">
        <v>1533</v>
      </c>
      <c r="E70" s="16"/>
      <c r="F70" s="28">
        <v>14</v>
      </c>
      <c r="G70" s="28">
        <v>914</v>
      </c>
      <c r="H70" s="28">
        <v>1774</v>
      </c>
      <c r="I70" s="5"/>
      <c r="L70" s="28" t="s">
        <v>1814</v>
      </c>
      <c r="M70" s="28" t="s">
        <v>1572</v>
      </c>
      <c r="N70" s="401" t="s">
        <v>1819</v>
      </c>
      <c r="O70" s="31" t="s">
        <v>1820</v>
      </c>
      <c r="P70" s="21" t="str">
        <f t="shared" si="1"/>
        <v>((14+line.W)&gt;914 and (14+line.W)&lt;=1774) and (line.mat_inside_skin_choices.code=='ALUZ') and (line.mat_outside_skin_choices.code=='GI') and (914*line.L/1000000*3.56*2) or 0.0</v>
      </c>
      <c r="Q70" s="16" t="str">
        <f>VLOOKUP(D70,[1]Parts!$A$2:$C$991,3,0)</f>
        <v>kg</v>
      </c>
    </row>
    <row r="71" spans="3:17">
      <c r="C71" s="3" t="str">
        <f>"["&amp;VLOOKUP(D71,[1]Parts!$A$2:$B$991,2,0)&amp;"]"</f>
        <v>[SP05004]</v>
      </c>
      <c r="D71" s="27" t="s">
        <v>1373</v>
      </c>
      <c r="E71" s="16"/>
      <c r="F71" s="28">
        <v>14</v>
      </c>
      <c r="G71" s="28"/>
      <c r="H71" s="28">
        <v>457</v>
      </c>
      <c r="I71" s="5"/>
      <c r="L71" s="28" t="s">
        <v>1814</v>
      </c>
      <c r="M71" s="28" t="s">
        <v>1572</v>
      </c>
      <c r="N71" s="401" t="s">
        <v>1962</v>
      </c>
      <c r="O71" s="31" t="s">
        <v>1961</v>
      </c>
      <c r="P71" s="21" t="str">
        <f t="shared" si="1"/>
        <v>((14+line.W)&lt;=457) and (line.mat_inside_skin_choices.code=='ALUZ') and (line.mat_outside_skin_choices.code=='GI') and (457*line.L/1000000*3.2) or 0.0</v>
      </c>
      <c r="Q71" s="16" t="str">
        <f>VLOOKUP(D71,[1]Parts!$A$2:$C$991,3,0)</f>
        <v>kg</v>
      </c>
    </row>
    <row r="72" spans="3:17">
      <c r="C72" s="3" t="str">
        <f>"["&amp;VLOOKUP(D72,[1]Parts!$A$2:$B$991,2,0)&amp;"]"</f>
        <v>[SP05012]</v>
      </c>
      <c r="D72" s="27" t="s">
        <v>1389</v>
      </c>
      <c r="E72" s="16"/>
      <c r="F72" s="28">
        <v>14</v>
      </c>
      <c r="G72" s="28">
        <v>457</v>
      </c>
      <c r="H72" s="28">
        <v>610</v>
      </c>
      <c r="I72" s="5"/>
      <c r="L72" s="28" t="s">
        <v>1814</v>
      </c>
      <c r="M72" s="28" t="s">
        <v>1572</v>
      </c>
      <c r="N72" s="401" t="s">
        <v>1925</v>
      </c>
      <c r="O72" s="31" t="s">
        <v>1919</v>
      </c>
      <c r="P72" s="21" t="str">
        <f t="shared" si="1"/>
        <v>((14+line.W)&gt;457 and (14+line.W)&lt;=610) and (line.mat_inside_skin_choices.code=='ALUZ') and (line.mat_outside_skin_choices.code=='GI') and (610*line.L/1000000*2.53) or 0.0</v>
      </c>
      <c r="Q72" s="16" t="str">
        <f>VLOOKUP(D72,[1]Parts!$A$2:$C$991,3,0)</f>
        <v>kg</v>
      </c>
    </row>
    <row r="73" spans="3:17">
      <c r="C73" s="3" t="str">
        <f>"["&amp;VLOOKUP(D73,[1]Parts!$A$2:$B$991,2,0)&amp;"]"</f>
        <v>[SP05004]</v>
      </c>
      <c r="D73" s="27" t="s">
        <v>1373</v>
      </c>
      <c r="E73" s="16"/>
      <c r="F73" s="28">
        <v>14</v>
      </c>
      <c r="G73" s="28">
        <v>610</v>
      </c>
      <c r="H73" s="28">
        <v>914</v>
      </c>
      <c r="I73" s="5"/>
      <c r="L73" s="28" t="s">
        <v>1814</v>
      </c>
      <c r="M73" s="28" t="s">
        <v>1572</v>
      </c>
      <c r="N73" s="401" t="s">
        <v>1963</v>
      </c>
      <c r="O73" s="31" t="s">
        <v>1579</v>
      </c>
      <c r="P73" s="21" t="str">
        <f t="shared" si="1"/>
        <v>((14+line.W)&gt;610 and (14+line.W)&lt;=914) and (line.mat_inside_skin_choices.code=='ALUZ') and (line.mat_outside_skin_choices.code=='GI') and (914*line.L/1000000*3.2) or 0.0</v>
      </c>
      <c r="Q73" s="16" t="str">
        <f>VLOOKUP(D73,[1]Parts!$A$2:$C$991,3,0)</f>
        <v>kg</v>
      </c>
    </row>
    <row r="74" spans="3:17">
      <c r="C74" s="3" t="str">
        <f>"["&amp;VLOOKUP(D74,[1]Parts!$A$2:$B$991,2,0)&amp;"]"</f>
        <v>[SP05012]</v>
      </c>
      <c r="D74" s="27" t="s">
        <v>1389</v>
      </c>
      <c r="E74" s="16"/>
      <c r="F74" s="28">
        <v>14</v>
      </c>
      <c r="G74" s="28">
        <v>914</v>
      </c>
      <c r="H74" s="28">
        <v>1219</v>
      </c>
      <c r="I74" s="5"/>
      <c r="L74" s="28" t="s">
        <v>1814</v>
      </c>
      <c r="M74" s="28" t="s">
        <v>1572</v>
      </c>
      <c r="N74" s="401" t="s">
        <v>1927</v>
      </c>
      <c r="O74" s="31" t="s">
        <v>1921</v>
      </c>
      <c r="P74" s="21" t="str">
        <f t="shared" si="1"/>
        <v>((14+line.W)&gt;914 and (14+line.W)&lt;=1219) and (line.mat_inside_skin_choices.code=='ALUZ') and (line.mat_outside_skin_choices.code=='GI') and (1219*line.L/1000000*2.53) or 0.0</v>
      </c>
      <c r="Q74" s="16" t="str">
        <f>VLOOKUP(D74,[1]Parts!$A$2:$C$991,3,0)</f>
        <v>kg</v>
      </c>
    </row>
    <row r="75" spans="3:17">
      <c r="C75" s="3" t="str">
        <f>"["&amp;VLOOKUP(D75,[1]Parts!$A$2:$B$991,2,0)&amp;"]"</f>
        <v>[SP05004]</v>
      </c>
      <c r="D75" s="27" t="s">
        <v>1373</v>
      </c>
      <c r="E75" s="16"/>
      <c r="F75" s="28">
        <v>14</v>
      </c>
      <c r="G75" s="28">
        <v>1219</v>
      </c>
      <c r="H75" s="28">
        <v>2106</v>
      </c>
      <c r="I75" s="5"/>
      <c r="L75" s="28" t="s">
        <v>1814</v>
      </c>
      <c r="M75" s="28" t="s">
        <v>1572</v>
      </c>
      <c r="N75" s="401" t="s">
        <v>1967</v>
      </c>
      <c r="O75" s="31" t="s">
        <v>1582</v>
      </c>
      <c r="P75" s="21" t="str">
        <f t="shared" si="1"/>
        <v>((14+line.W)&gt;1219 and (14+line.W)&lt;=2106) and (line.mat_inside_skin_choices.code=='ALUZ') and (line.mat_outside_skin_choices.code=='GI') and (1219*line.L/1000000*3.2) or 0.0</v>
      </c>
      <c r="Q75" s="16" t="str">
        <f>VLOOKUP(D75,[1]Parts!$A$2:$C$991,3,0)</f>
        <v>kg</v>
      </c>
    </row>
    <row r="76" spans="3:17">
      <c r="C76" s="3" t="str">
        <f>"["&amp;VLOOKUP(D76,[1]Parts!$A$2:$B$991,2,0)&amp;"]"</f>
        <v>[SP05012]</v>
      </c>
      <c r="D76" s="27" t="s">
        <v>1389</v>
      </c>
      <c r="E76" s="16"/>
      <c r="F76" s="28">
        <v>14</v>
      </c>
      <c r="G76" s="28">
        <v>1219</v>
      </c>
      <c r="H76" s="28">
        <v>2106</v>
      </c>
      <c r="I76" s="5"/>
      <c r="L76" s="28" t="s">
        <v>1814</v>
      </c>
      <c r="M76" s="28" t="s">
        <v>1572</v>
      </c>
      <c r="N76" s="401" t="s">
        <v>1926</v>
      </c>
      <c r="O76" s="31" t="s">
        <v>1920</v>
      </c>
      <c r="P76" s="21" t="str">
        <f t="shared" si="1"/>
        <v>((14+line.W)&gt;1219 and (14+line.W)&lt;=2106) and (line.mat_inside_skin_choices.code=='ALUZ') and (line.mat_outside_skin_choices.code=='GI') and (914*line.L/1000000*2.53) or 0.0</v>
      </c>
      <c r="Q76" s="16" t="str">
        <f>VLOOKUP(D76,[1]Parts!$A$2:$C$991,3,0)</f>
        <v>kg</v>
      </c>
    </row>
    <row r="77" spans="3:17">
      <c r="C77" s="3" t="str">
        <f>"["&amp;VLOOKUP(D77,[1]Parts!$A$2:$B$991,2,0)&amp;"]"</f>
        <v>[999-14-SP05001]</v>
      </c>
      <c r="D77" s="70" t="s">
        <v>1533</v>
      </c>
      <c r="E77" s="16"/>
      <c r="F77" s="145">
        <v>14</v>
      </c>
      <c r="G77" s="145"/>
      <c r="H77" s="145">
        <v>457</v>
      </c>
      <c r="I77" s="5"/>
      <c r="L77" s="145" t="s">
        <v>1572</v>
      </c>
      <c r="M77" s="145" t="s">
        <v>1814</v>
      </c>
      <c r="N77" s="407" t="s">
        <v>1825</v>
      </c>
      <c r="O77" s="146" t="s">
        <v>1826</v>
      </c>
      <c r="P77" s="21" t="str">
        <f t="shared" si="1"/>
        <v>((14+line.W)&lt;=457) and (line.mat_inside_skin_choices.code=='GI') and (line.mat_outside_skin_choices.code=='ALUZ') and (457*line.L/1000000*3.56) or 0.0</v>
      </c>
      <c r="Q77" s="16" t="str">
        <f>VLOOKUP(D77,[1]Parts!$A$2:$C$991,3,0)</f>
        <v>kg</v>
      </c>
    </row>
    <row r="78" spans="3:17">
      <c r="C78" s="3" t="str">
        <f>"["&amp;VLOOKUP(D78,[1]Parts!$A$2:$B$991,2,0)&amp;"]"</f>
        <v>[999-14-SP05001]</v>
      </c>
      <c r="D78" s="70" t="s">
        <v>1533</v>
      </c>
      <c r="E78" s="16"/>
      <c r="F78" s="145">
        <v>14</v>
      </c>
      <c r="G78" s="145">
        <v>457</v>
      </c>
      <c r="H78" s="145">
        <v>914</v>
      </c>
      <c r="I78" s="5"/>
      <c r="L78" s="145" t="s">
        <v>1572</v>
      </c>
      <c r="M78" s="145" t="s">
        <v>1814</v>
      </c>
      <c r="N78" s="407" t="s">
        <v>1827</v>
      </c>
      <c r="O78" s="146" t="s">
        <v>1828</v>
      </c>
      <c r="P78" s="21" t="str">
        <f t="shared" si="1"/>
        <v>((14+line.W)&gt;457 and (14+line.W)&lt;=914) and (line.mat_inside_skin_choices.code=='GI') and (line.mat_outside_skin_choices.code=='ALUZ') and (914*line.L/1000000*3.56) or 0.0</v>
      </c>
      <c r="Q78" s="16" t="str">
        <f>VLOOKUP(D78,[1]Parts!$A$2:$C$991,3,0)</f>
        <v>kg</v>
      </c>
    </row>
    <row r="79" spans="3:17">
      <c r="C79" s="3" t="str">
        <f>"["&amp;VLOOKUP(D79,[1]Parts!$A$2:$B$991,2,0)&amp;"]"</f>
        <v>[999-14-SP05001]</v>
      </c>
      <c r="D79" s="70" t="s">
        <v>1533</v>
      </c>
      <c r="E79" s="16"/>
      <c r="F79" s="145">
        <v>14</v>
      </c>
      <c r="G79" s="145">
        <v>914</v>
      </c>
      <c r="H79" s="145">
        <v>1774</v>
      </c>
      <c r="I79" s="5"/>
      <c r="L79" s="145" t="s">
        <v>1572</v>
      </c>
      <c r="M79" s="145" t="s">
        <v>1814</v>
      </c>
      <c r="N79" s="407" t="s">
        <v>1819</v>
      </c>
      <c r="O79" s="146" t="s">
        <v>1820</v>
      </c>
      <c r="P79" s="21" t="str">
        <f t="shared" si="1"/>
        <v>((14+line.W)&gt;914 and (14+line.W)&lt;=1774) and (line.mat_inside_skin_choices.code=='GI') and (line.mat_outside_skin_choices.code=='ALUZ') and (914*line.L/1000000*3.56*2) or 0.0</v>
      </c>
      <c r="Q79" s="16" t="str">
        <f>VLOOKUP(D79,[1]Parts!$A$2:$C$991,3,0)</f>
        <v>kg</v>
      </c>
    </row>
    <row r="80" spans="3:17">
      <c r="C80" s="3" t="str">
        <f>"["&amp;VLOOKUP(D80,[1]Parts!$A$2:$B$991,2,0)&amp;"]"</f>
        <v>[SP05004]</v>
      </c>
      <c r="D80" s="70" t="s">
        <v>1373</v>
      </c>
      <c r="E80" s="16"/>
      <c r="F80" s="145">
        <v>14</v>
      </c>
      <c r="G80" s="145"/>
      <c r="H80" s="145">
        <v>457</v>
      </c>
      <c r="I80" s="5"/>
      <c r="L80" s="145" t="s">
        <v>1572</v>
      </c>
      <c r="M80" s="145" t="s">
        <v>1814</v>
      </c>
      <c r="N80" s="407" t="s">
        <v>1962</v>
      </c>
      <c r="O80" s="146" t="s">
        <v>1961</v>
      </c>
      <c r="P80" s="21" t="str">
        <f t="shared" si="1"/>
        <v>((14+line.W)&lt;=457) and (line.mat_inside_skin_choices.code=='GI') and (line.mat_outside_skin_choices.code=='ALUZ') and (457*line.L/1000000*3.2) or 0.0</v>
      </c>
      <c r="Q80" s="16" t="str">
        <f>VLOOKUP(D80,[1]Parts!$A$2:$C$991,3,0)</f>
        <v>kg</v>
      </c>
    </row>
    <row r="81" spans="3:17">
      <c r="C81" s="3" t="str">
        <f>"["&amp;VLOOKUP(D81,[1]Parts!$A$2:$B$991,2,0)&amp;"]"</f>
        <v>[SP05012]</v>
      </c>
      <c r="D81" s="70" t="s">
        <v>1389</v>
      </c>
      <c r="E81" s="16"/>
      <c r="F81" s="145">
        <v>14</v>
      </c>
      <c r="G81" s="145">
        <v>457</v>
      </c>
      <c r="H81" s="145">
        <v>610</v>
      </c>
      <c r="I81" s="5"/>
      <c r="L81" s="145" t="s">
        <v>1572</v>
      </c>
      <c r="M81" s="145" t="s">
        <v>1814</v>
      </c>
      <c r="N81" s="407" t="s">
        <v>1925</v>
      </c>
      <c r="O81" s="146" t="s">
        <v>1919</v>
      </c>
      <c r="P81" s="21" t="str">
        <f t="shared" si="1"/>
        <v>((14+line.W)&gt;457 and (14+line.W)&lt;=610) and (line.mat_inside_skin_choices.code=='GI') and (line.mat_outside_skin_choices.code=='ALUZ') and (610*line.L/1000000*2.53) or 0.0</v>
      </c>
      <c r="Q81" s="16" t="str">
        <f>VLOOKUP(D81,[1]Parts!$A$2:$C$991,3,0)</f>
        <v>kg</v>
      </c>
    </row>
    <row r="82" spans="3:17">
      <c r="C82" s="3" t="str">
        <f>"["&amp;VLOOKUP(D82,[1]Parts!$A$2:$B$991,2,0)&amp;"]"</f>
        <v>[SP05004]</v>
      </c>
      <c r="D82" s="70" t="s">
        <v>1373</v>
      </c>
      <c r="E82" s="16"/>
      <c r="F82" s="145">
        <v>14</v>
      </c>
      <c r="G82" s="145">
        <v>610</v>
      </c>
      <c r="H82" s="145">
        <v>914</v>
      </c>
      <c r="I82" s="5"/>
      <c r="L82" s="145" t="s">
        <v>1572</v>
      </c>
      <c r="M82" s="145" t="s">
        <v>1814</v>
      </c>
      <c r="N82" s="407" t="s">
        <v>1963</v>
      </c>
      <c r="O82" s="146" t="s">
        <v>1579</v>
      </c>
      <c r="P82" s="21" t="str">
        <f t="shared" si="1"/>
        <v>((14+line.W)&gt;610 and (14+line.W)&lt;=914) and (line.mat_inside_skin_choices.code=='GI') and (line.mat_outside_skin_choices.code=='ALUZ') and (914*line.L/1000000*3.2) or 0.0</v>
      </c>
      <c r="Q82" s="16" t="str">
        <f>VLOOKUP(D82,[1]Parts!$A$2:$C$991,3,0)</f>
        <v>kg</v>
      </c>
    </row>
    <row r="83" spans="3:17">
      <c r="C83" s="3" t="str">
        <f>"["&amp;VLOOKUP(D83,[1]Parts!$A$2:$B$991,2,0)&amp;"]"</f>
        <v>[SP05012]</v>
      </c>
      <c r="D83" s="70" t="s">
        <v>1389</v>
      </c>
      <c r="E83" s="16"/>
      <c r="F83" s="145">
        <v>14</v>
      </c>
      <c r="G83" s="145">
        <v>914</v>
      </c>
      <c r="H83" s="145">
        <v>1219</v>
      </c>
      <c r="I83" s="5"/>
      <c r="L83" s="145" t="s">
        <v>1572</v>
      </c>
      <c r="M83" s="145" t="s">
        <v>1814</v>
      </c>
      <c r="N83" s="407" t="s">
        <v>1927</v>
      </c>
      <c r="O83" s="146" t="s">
        <v>1921</v>
      </c>
      <c r="P83" s="21" t="str">
        <f t="shared" si="1"/>
        <v>((14+line.W)&gt;914 and (14+line.W)&lt;=1219) and (line.mat_inside_skin_choices.code=='GI') and (line.mat_outside_skin_choices.code=='ALUZ') and (1219*line.L/1000000*2.53) or 0.0</v>
      </c>
      <c r="Q83" s="16" t="str">
        <f>VLOOKUP(D83,[1]Parts!$A$2:$C$991,3,0)</f>
        <v>kg</v>
      </c>
    </row>
    <row r="84" spans="3:17">
      <c r="C84" s="3" t="str">
        <f>"["&amp;VLOOKUP(D84,[1]Parts!$A$2:$B$991,2,0)&amp;"]"</f>
        <v>[SP05004]</v>
      </c>
      <c r="D84" s="70" t="s">
        <v>1373</v>
      </c>
      <c r="E84" s="16"/>
      <c r="F84" s="145">
        <v>14</v>
      </c>
      <c r="G84" s="145">
        <v>1219</v>
      </c>
      <c r="H84" s="145">
        <v>2106</v>
      </c>
      <c r="I84" s="5"/>
      <c r="L84" s="145" t="s">
        <v>1572</v>
      </c>
      <c r="M84" s="145" t="s">
        <v>1814</v>
      </c>
      <c r="N84" s="407" t="s">
        <v>1967</v>
      </c>
      <c r="O84" s="146" t="s">
        <v>1582</v>
      </c>
      <c r="P84" s="21" t="str">
        <f t="shared" si="1"/>
        <v>((14+line.W)&gt;1219 and (14+line.W)&lt;=2106) and (line.mat_inside_skin_choices.code=='GI') and (line.mat_outside_skin_choices.code=='ALUZ') and (1219*line.L/1000000*3.2) or 0.0</v>
      </c>
      <c r="Q84" s="16" t="str">
        <f>VLOOKUP(D84,[1]Parts!$A$2:$C$991,3,0)</f>
        <v>kg</v>
      </c>
    </row>
    <row r="85" spans="3:17">
      <c r="C85" s="3" t="str">
        <f>"["&amp;VLOOKUP(D85,[1]Parts!$A$2:$B$991,2,0)&amp;"]"</f>
        <v>[SP05012]</v>
      </c>
      <c r="D85" s="70" t="s">
        <v>1389</v>
      </c>
      <c r="E85" s="16"/>
      <c r="F85" s="145">
        <v>14</v>
      </c>
      <c r="G85" s="145">
        <v>1219</v>
      </c>
      <c r="H85" s="145">
        <v>2106</v>
      </c>
      <c r="I85" s="5"/>
      <c r="L85" s="145" t="s">
        <v>1572</v>
      </c>
      <c r="M85" s="145" t="s">
        <v>1814</v>
      </c>
      <c r="N85" s="407" t="s">
        <v>1926</v>
      </c>
      <c r="O85" s="146" t="s">
        <v>1920</v>
      </c>
      <c r="P85" s="21" t="str">
        <f t="shared" si="1"/>
        <v>((14+line.W)&gt;1219 and (14+line.W)&lt;=2106) and (line.mat_inside_skin_choices.code=='GI') and (line.mat_outside_skin_choices.code=='ALUZ') and (914*line.L/1000000*2.53) or 0.0</v>
      </c>
      <c r="Q85" s="16" t="str">
        <f>VLOOKUP(D85,[1]Parts!$A$2:$C$991,3,0)</f>
        <v>kg</v>
      </c>
    </row>
    <row r="86" spans="3:17">
      <c r="C86" s="3" t="str">
        <f>"["&amp;VLOOKUP(D86,[1]Parts!$A$2:$B$991,2,0)&amp;"]"</f>
        <v>[999-14-SP05001]</v>
      </c>
      <c r="D86" s="27" t="s">
        <v>1533</v>
      </c>
      <c r="E86" s="16"/>
      <c r="F86" s="28">
        <v>14</v>
      </c>
      <c r="G86" s="28"/>
      <c r="H86" s="28">
        <v>457</v>
      </c>
      <c r="I86" s="5"/>
      <c r="L86" s="28" t="s">
        <v>1814</v>
      </c>
      <c r="M86" s="28" t="s">
        <v>1554</v>
      </c>
      <c r="N86" s="401" t="s">
        <v>1825</v>
      </c>
      <c r="O86" s="31" t="s">
        <v>1826</v>
      </c>
      <c r="P86" s="21" t="str">
        <f t="shared" si="1"/>
        <v>((14+line.W)&lt;=457) and (line.mat_inside_skin_choices.code=='ALUZ') and (line.mat_outside_skin_choices.code=='OW') and (457*line.L/1000000*3.56) or 0.0</v>
      </c>
      <c r="Q86" s="16" t="str">
        <f>VLOOKUP(D86,[1]Parts!$A$2:$C$991,3,0)</f>
        <v>kg</v>
      </c>
    </row>
    <row r="87" spans="3:17">
      <c r="C87" s="3" t="str">
        <f>"["&amp;VLOOKUP(D87,[1]Parts!$A$2:$B$991,2,0)&amp;"]"</f>
        <v>[999-14-SP05001]</v>
      </c>
      <c r="D87" s="27" t="s">
        <v>1533</v>
      </c>
      <c r="E87" s="16"/>
      <c r="F87" s="28">
        <v>14</v>
      </c>
      <c r="G87" s="28">
        <v>457</v>
      </c>
      <c r="H87" s="28">
        <v>914</v>
      </c>
      <c r="I87" s="5"/>
      <c r="L87" s="28" t="s">
        <v>1814</v>
      </c>
      <c r="M87" s="28" t="s">
        <v>1554</v>
      </c>
      <c r="N87" s="401" t="s">
        <v>1827</v>
      </c>
      <c r="O87" s="31" t="s">
        <v>1828</v>
      </c>
      <c r="P87" s="21" t="str">
        <f t="shared" si="1"/>
        <v>((14+line.W)&gt;457 and (14+line.W)&lt;=914) and (line.mat_inside_skin_choices.code=='ALUZ') and (line.mat_outside_skin_choices.code=='OW') and (914*line.L/1000000*3.56) or 0.0</v>
      </c>
      <c r="Q87" s="16" t="str">
        <f>VLOOKUP(D87,[1]Parts!$A$2:$C$991,3,0)</f>
        <v>kg</v>
      </c>
    </row>
    <row r="88" spans="3:17">
      <c r="C88" s="3" t="str">
        <f>"["&amp;VLOOKUP(D88,[1]Parts!$A$2:$B$991,2,0)&amp;"]"</f>
        <v>[999-14-SP05001]</v>
      </c>
      <c r="D88" s="27" t="s">
        <v>1533</v>
      </c>
      <c r="E88" s="16"/>
      <c r="F88" s="28">
        <v>14</v>
      </c>
      <c r="G88" s="28">
        <v>914</v>
      </c>
      <c r="H88" s="28">
        <v>1774</v>
      </c>
      <c r="I88" s="5"/>
      <c r="L88" s="28" t="s">
        <v>1814</v>
      </c>
      <c r="M88" s="28" t="s">
        <v>1554</v>
      </c>
      <c r="N88" s="401" t="s">
        <v>1819</v>
      </c>
      <c r="O88" s="31" t="s">
        <v>1820</v>
      </c>
      <c r="P88" s="21" t="str">
        <f t="shared" si="1"/>
        <v>((14+line.W)&gt;914 and (14+line.W)&lt;=1774) and (line.mat_inside_skin_choices.code=='ALUZ') and (line.mat_outside_skin_choices.code=='OW') and (914*line.L/1000000*3.56*2) or 0.0</v>
      </c>
      <c r="Q88" s="16" t="str">
        <f>VLOOKUP(D88,[1]Parts!$A$2:$C$991,3,0)</f>
        <v>kg</v>
      </c>
    </row>
    <row r="89" spans="3:17">
      <c r="C89" s="3" t="str">
        <f>"["&amp;VLOOKUP(D89,[1]Parts!$A$2:$B$991,2,0)&amp;"]"</f>
        <v>[SP05006]</v>
      </c>
      <c r="D89" s="27" t="s">
        <v>1377</v>
      </c>
      <c r="E89" s="16"/>
      <c r="F89" s="28">
        <v>14</v>
      </c>
      <c r="G89" s="28"/>
      <c r="H89" s="28">
        <v>457</v>
      </c>
      <c r="I89" s="5"/>
      <c r="L89" s="28" t="s">
        <v>1814</v>
      </c>
      <c r="M89" s="28" t="s">
        <v>1554</v>
      </c>
      <c r="N89" s="401" t="s">
        <v>1573</v>
      </c>
      <c r="O89" s="31" t="s">
        <v>1574</v>
      </c>
      <c r="P89" s="21" t="str">
        <f t="shared" si="1"/>
        <v>((14+line.W)&lt;=457) and (line.mat_inside_skin_choices.code=='ALUZ') and (line.mat_outside_skin_choices.code=='OW') and (457*line.L/1000000*3.75) or 0.0</v>
      </c>
      <c r="Q89" s="16" t="str">
        <f>VLOOKUP(D89,[1]Parts!$A$2:$C$991,3,0)</f>
        <v>kg</v>
      </c>
    </row>
    <row r="90" spans="3:17">
      <c r="C90" s="3" t="str">
        <f>"["&amp;VLOOKUP(D90,[1]Parts!$A$2:$B$991,2,0)&amp;"]"</f>
        <v>[SP05007]</v>
      </c>
      <c r="D90" s="27" t="s">
        <v>1379</v>
      </c>
      <c r="E90" s="16"/>
      <c r="F90" s="28">
        <v>14</v>
      </c>
      <c r="G90" s="28">
        <v>457</v>
      </c>
      <c r="H90" s="28">
        <v>610</v>
      </c>
      <c r="I90" s="5"/>
      <c r="L90" s="28" t="s">
        <v>1814</v>
      </c>
      <c r="M90" s="28" t="s">
        <v>1554</v>
      </c>
      <c r="N90" s="401" t="s">
        <v>1575</v>
      </c>
      <c r="O90" s="31" t="s">
        <v>1576</v>
      </c>
      <c r="P90" s="21" t="str">
        <f t="shared" si="1"/>
        <v>((14+line.W)&gt;457 and (14+line.W)&lt;=610) and (line.mat_inside_skin_choices.code=='ALUZ') and (line.mat_outside_skin_choices.code=='OW') and (610*line.L/1000000*3.75) or 0.0</v>
      </c>
      <c r="Q90" s="16" t="str">
        <f>VLOOKUP(D90,[1]Parts!$A$2:$C$991,3,0)</f>
        <v>kg</v>
      </c>
    </row>
    <row r="91" spans="3:17">
      <c r="C91" s="3" t="str">
        <f>"["&amp;VLOOKUP(D91,[1]Parts!$A$2:$B$991,2,0)&amp;"]"</f>
        <v>[SP05006]</v>
      </c>
      <c r="D91" s="27" t="s">
        <v>1377</v>
      </c>
      <c r="E91" s="16"/>
      <c r="F91" s="28">
        <v>14</v>
      </c>
      <c r="G91" s="28">
        <v>610</v>
      </c>
      <c r="H91" s="28">
        <v>914</v>
      </c>
      <c r="I91" s="5"/>
      <c r="L91" s="28" t="s">
        <v>1814</v>
      </c>
      <c r="M91" s="28" t="s">
        <v>1554</v>
      </c>
      <c r="N91" s="401" t="s">
        <v>1577</v>
      </c>
      <c r="O91" s="31" t="s">
        <v>1578</v>
      </c>
      <c r="P91" s="21" t="str">
        <f t="shared" si="1"/>
        <v>((14+line.W)&gt;610 and (14+line.W)&lt;=914) and (line.mat_inside_skin_choices.code=='ALUZ') and (line.mat_outside_skin_choices.code=='OW') and (914*line.L/1000000*3.75) or 0.0</v>
      </c>
      <c r="Q91" s="16" t="str">
        <f>VLOOKUP(D91,[1]Parts!$A$2:$C$991,3,0)</f>
        <v>kg</v>
      </c>
    </row>
    <row r="92" spans="3:17">
      <c r="C92" s="3" t="str">
        <f>"["&amp;VLOOKUP(D92,[1]Parts!$A$2:$B$991,2,0)&amp;"]"</f>
        <v>[SP05007]</v>
      </c>
      <c r="D92" s="27" t="s">
        <v>1379</v>
      </c>
      <c r="E92" s="16"/>
      <c r="F92" s="28">
        <v>14</v>
      </c>
      <c r="G92" s="28">
        <v>914</v>
      </c>
      <c r="H92" s="28">
        <v>1219</v>
      </c>
      <c r="I92" s="5"/>
      <c r="L92" s="28" t="s">
        <v>1814</v>
      </c>
      <c r="M92" s="28" t="s">
        <v>1554</v>
      </c>
      <c r="N92" s="401" t="s">
        <v>1580</v>
      </c>
      <c r="O92" s="31" t="s">
        <v>1581</v>
      </c>
      <c r="P92" s="21" t="str">
        <f t="shared" si="1"/>
        <v>((14+line.W)&gt;914 and (14+line.W)&lt;=1219) and (line.mat_inside_skin_choices.code=='ALUZ') and (line.mat_outside_skin_choices.code=='OW') and (1219*line.L/1000000*3.75) or 0.0</v>
      </c>
      <c r="Q92" s="16" t="str">
        <f>VLOOKUP(D92,[1]Parts!$A$2:$C$991,3,0)</f>
        <v>kg</v>
      </c>
    </row>
    <row r="93" spans="3:17">
      <c r="C93" s="3" t="str">
        <f>"["&amp;VLOOKUP(D93,[1]Parts!$A$2:$B$991,2,0)&amp;"]"</f>
        <v>[SP05007]</v>
      </c>
      <c r="D93" s="27" t="s">
        <v>1379</v>
      </c>
      <c r="E93" s="16"/>
      <c r="F93" s="28">
        <v>14</v>
      </c>
      <c r="G93" s="28">
        <v>1219</v>
      </c>
      <c r="H93" s="28">
        <v>2106</v>
      </c>
      <c r="I93" s="5"/>
      <c r="L93" s="28" t="s">
        <v>1814</v>
      </c>
      <c r="M93" s="28" t="s">
        <v>1554</v>
      </c>
      <c r="N93" s="401" t="s">
        <v>1580</v>
      </c>
      <c r="O93" s="31" t="s">
        <v>1581</v>
      </c>
      <c r="P93" s="21" t="str">
        <f t="shared" si="1"/>
        <v>((14+line.W)&gt;1219 and (14+line.W)&lt;=2106) and (line.mat_inside_skin_choices.code=='ALUZ') and (line.mat_outside_skin_choices.code=='OW') and (1219*line.L/1000000*3.75) or 0.0</v>
      </c>
      <c r="Q93" s="16" t="str">
        <f>VLOOKUP(D93,[1]Parts!$A$2:$C$991,3,0)</f>
        <v>kg</v>
      </c>
    </row>
    <row r="94" spans="3:17">
      <c r="C94" s="3" t="str">
        <f>"["&amp;VLOOKUP(D94,[1]Parts!$A$2:$B$991,2,0)&amp;"]"</f>
        <v>[SP05006]</v>
      </c>
      <c r="D94" s="27" t="s">
        <v>1377</v>
      </c>
      <c r="E94" s="16"/>
      <c r="F94" s="28">
        <v>14</v>
      </c>
      <c r="G94" s="28">
        <v>1219</v>
      </c>
      <c r="H94" s="28">
        <v>2106</v>
      </c>
      <c r="I94" s="5"/>
      <c r="L94" s="28" t="s">
        <v>1814</v>
      </c>
      <c r="M94" s="28" t="s">
        <v>1554</v>
      </c>
      <c r="N94" s="401" t="s">
        <v>1577</v>
      </c>
      <c r="O94" s="31" t="s">
        <v>1578</v>
      </c>
      <c r="P94" s="21" t="str">
        <f t="shared" si="1"/>
        <v>((14+line.W)&gt;1219 and (14+line.W)&lt;=2106) and (line.mat_inside_skin_choices.code=='ALUZ') and (line.mat_outside_skin_choices.code=='OW') and (914*line.L/1000000*3.75) or 0.0</v>
      </c>
      <c r="Q94" s="16" t="str">
        <f>VLOOKUP(D94,[1]Parts!$A$2:$C$991,3,0)</f>
        <v>kg</v>
      </c>
    </row>
    <row r="95" spans="3:17">
      <c r="C95" s="3" t="str">
        <f>"["&amp;VLOOKUP(D95,[1]Parts!$A$2:$B$991,2,0)&amp;"]"</f>
        <v>[999-14-SP05001]</v>
      </c>
      <c r="D95" s="70" t="s">
        <v>1533</v>
      </c>
      <c r="E95" s="16"/>
      <c r="F95" s="145">
        <v>14</v>
      </c>
      <c r="G95" s="145"/>
      <c r="H95" s="145">
        <v>457</v>
      </c>
      <c r="I95" s="5"/>
      <c r="L95" s="145" t="s">
        <v>1554</v>
      </c>
      <c r="M95" s="145" t="s">
        <v>1814</v>
      </c>
      <c r="N95" s="407" t="s">
        <v>1825</v>
      </c>
      <c r="O95" s="57" t="s">
        <v>1826</v>
      </c>
      <c r="P95" s="21" t="str">
        <f t="shared" si="1"/>
        <v>((14+line.W)&lt;=457) and (line.mat_inside_skin_choices.code=='OW') and (line.mat_outside_skin_choices.code=='ALUZ') and (457*line.L/1000000*3.56) or 0.0</v>
      </c>
      <c r="Q95" s="16" t="str">
        <f>VLOOKUP(D95,[1]Parts!$A$2:$C$991,3,0)</f>
        <v>kg</v>
      </c>
    </row>
    <row r="96" spans="3:17">
      <c r="C96" s="3" t="str">
        <f>"["&amp;VLOOKUP(D96,[1]Parts!$A$2:$B$991,2,0)&amp;"]"</f>
        <v>[999-14-SP05001]</v>
      </c>
      <c r="D96" s="70" t="s">
        <v>1533</v>
      </c>
      <c r="E96" s="16"/>
      <c r="F96" s="145">
        <v>14</v>
      </c>
      <c r="G96" s="145">
        <v>457</v>
      </c>
      <c r="H96" s="145">
        <v>914</v>
      </c>
      <c r="I96" s="5"/>
      <c r="L96" s="145" t="s">
        <v>1554</v>
      </c>
      <c r="M96" s="145" t="s">
        <v>1814</v>
      </c>
      <c r="N96" s="407" t="s">
        <v>1827</v>
      </c>
      <c r="O96" s="57" t="s">
        <v>1828</v>
      </c>
      <c r="P96" s="21" t="str">
        <f t="shared" si="1"/>
        <v>((14+line.W)&gt;457 and (14+line.W)&lt;=914) and (line.mat_inside_skin_choices.code=='OW') and (line.mat_outside_skin_choices.code=='ALUZ') and (914*line.L/1000000*3.56) or 0.0</v>
      </c>
      <c r="Q96" s="16" t="str">
        <f>VLOOKUP(D96,[1]Parts!$A$2:$C$991,3,0)</f>
        <v>kg</v>
      </c>
    </row>
    <row r="97" spans="3:17">
      <c r="C97" s="3" t="str">
        <f>"["&amp;VLOOKUP(D97,[1]Parts!$A$2:$B$991,2,0)&amp;"]"</f>
        <v>[999-14-SP05001]</v>
      </c>
      <c r="D97" s="70" t="s">
        <v>1533</v>
      </c>
      <c r="E97" s="16"/>
      <c r="F97" s="145">
        <v>14</v>
      </c>
      <c r="G97" s="145">
        <v>914</v>
      </c>
      <c r="H97" s="145">
        <v>1774</v>
      </c>
      <c r="I97" s="5"/>
      <c r="L97" s="145" t="s">
        <v>1554</v>
      </c>
      <c r="M97" s="145" t="s">
        <v>1814</v>
      </c>
      <c r="N97" s="407" t="s">
        <v>1819</v>
      </c>
      <c r="O97" s="57" t="s">
        <v>1820</v>
      </c>
      <c r="P97" s="21" t="str">
        <f t="shared" si="1"/>
        <v>((14+line.W)&gt;914 and (14+line.W)&lt;=1774) and (line.mat_inside_skin_choices.code=='OW') and (line.mat_outside_skin_choices.code=='ALUZ') and (914*line.L/1000000*3.56*2) or 0.0</v>
      </c>
      <c r="Q97" s="16" t="str">
        <f>VLOOKUP(D97,[1]Parts!$A$2:$C$991,3,0)</f>
        <v>kg</v>
      </c>
    </row>
    <row r="98" spans="3:17">
      <c r="C98" s="3" t="str">
        <f>"["&amp;VLOOKUP(D98,[1]Parts!$A$2:$B$991,2,0)&amp;"]"</f>
        <v>[SP05006]</v>
      </c>
      <c r="D98" s="70" t="s">
        <v>1377</v>
      </c>
      <c r="E98" s="16"/>
      <c r="F98" s="145">
        <v>14</v>
      </c>
      <c r="G98" s="145"/>
      <c r="H98" s="145">
        <v>457</v>
      </c>
      <c r="I98" s="5"/>
      <c r="L98" s="145" t="s">
        <v>1554</v>
      </c>
      <c r="M98" s="145" t="s">
        <v>1814</v>
      </c>
      <c r="N98" s="407" t="s">
        <v>1573</v>
      </c>
      <c r="O98" s="57" t="s">
        <v>1574</v>
      </c>
      <c r="P98" s="21" t="str">
        <f t="shared" si="1"/>
        <v>((14+line.W)&lt;=457) and (line.mat_inside_skin_choices.code=='OW') and (line.mat_outside_skin_choices.code=='ALUZ') and (457*line.L/1000000*3.75) or 0.0</v>
      </c>
      <c r="Q98" s="16" t="str">
        <f>VLOOKUP(D98,[1]Parts!$A$2:$C$991,3,0)</f>
        <v>kg</v>
      </c>
    </row>
    <row r="99" spans="3:17">
      <c r="C99" s="3" t="str">
        <f>"["&amp;VLOOKUP(D99,[1]Parts!$A$2:$B$991,2,0)&amp;"]"</f>
        <v>[SP05007]</v>
      </c>
      <c r="D99" s="70" t="s">
        <v>1379</v>
      </c>
      <c r="E99" s="16"/>
      <c r="F99" s="145">
        <v>14</v>
      </c>
      <c r="G99" s="145">
        <v>457</v>
      </c>
      <c r="H99" s="145">
        <v>610</v>
      </c>
      <c r="I99" s="5"/>
      <c r="L99" s="145" t="s">
        <v>1554</v>
      </c>
      <c r="M99" s="145" t="s">
        <v>1814</v>
      </c>
      <c r="N99" s="407" t="s">
        <v>1575</v>
      </c>
      <c r="O99" s="57" t="s">
        <v>1576</v>
      </c>
      <c r="P99" s="21" t="str">
        <f t="shared" si="1"/>
        <v>((14+line.W)&gt;457 and (14+line.W)&lt;=610) and (line.mat_inside_skin_choices.code=='OW') and (line.mat_outside_skin_choices.code=='ALUZ') and (610*line.L/1000000*3.75) or 0.0</v>
      </c>
      <c r="Q99" s="16" t="str">
        <f>VLOOKUP(D99,[1]Parts!$A$2:$C$991,3,0)</f>
        <v>kg</v>
      </c>
    </row>
    <row r="100" spans="3:17">
      <c r="C100" s="3" t="str">
        <f>"["&amp;VLOOKUP(D100,[1]Parts!$A$2:$B$991,2,0)&amp;"]"</f>
        <v>[SP05006]</v>
      </c>
      <c r="D100" s="70" t="s">
        <v>1377</v>
      </c>
      <c r="E100" s="16"/>
      <c r="F100" s="145">
        <v>14</v>
      </c>
      <c r="G100" s="145">
        <v>610</v>
      </c>
      <c r="H100" s="145">
        <v>914</v>
      </c>
      <c r="I100" s="5"/>
      <c r="L100" s="145" t="s">
        <v>1554</v>
      </c>
      <c r="M100" s="145" t="s">
        <v>1814</v>
      </c>
      <c r="N100" s="407" t="s">
        <v>1577</v>
      </c>
      <c r="O100" s="57" t="s">
        <v>1578</v>
      </c>
      <c r="P100" s="21" t="str">
        <f t="shared" si="1"/>
        <v>((14+line.W)&gt;610 and (14+line.W)&lt;=914) and (line.mat_inside_skin_choices.code=='OW') and (line.mat_outside_skin_choices.code=='ALUZ') and (914*line.L/1000000*3.75) or 0.0</v>
      </c>
      <c r="Q100" s="16" t="str">
        <f>VLOOKUP(D100,[1]Parts!$A$2:$C$991,3,0)</f>
        <v>kg</v>
      </c>
    </row>
    <row r="101" spans="3:17">
      <c r="C101" s="3" t="str">
        <f>"["&amp;VLOOKUP(D101,[1]Parts!$A$2:$B$991,2,0)&amp;"]"</f>
        <v>[SP05007]</v>
      </c>
      <c r="D101" s="70" t="s">
        <v>1379</v>
      </c>
      <c r="E101" s="16"/>
      <c r="F101" s="145">
        <v>14</v>
      </c>
      <c r="G101" s="145">
        <v>914</v>
      </c>
      <c r="H101" s="145">
        <v>1219</v>
      </c>
      <c r="I101" s="5"/>
      <c r="L101" s="145" t="s">
        <v>1554</v>
      </c>
      <c r="M101" s="145" t="s">
        <v>1814</v>
      </c>
      <c r="N101" s="407" t="s">
        <v>1580</v>
      </c>
      <c r="O101" s="57" t="s">
        <v>1581</v>
      </c>
      <c r="P101" s="21" t="str">
        <f t="shared" si="1"/>
        <v>((14+line.W)&gt;914 and (14+line.W)&lt;=1219) and (line.mat_inside_skin_choices.code=='OW') and (line.mat_outside_skin_choices.code=='ALUZ') and (1219*line.L/1000000*3.75) or 0.0</v>
      </c>
      <c r="Q101" s="16" t="str">
        <f>VLOOKUP(D101,[1]Parts!$A$2:$C$991,3,0)</f>
        <v>kg</v>
      </c>
    </row>
    <row r="102" spans="3:17">
      <c r="C102" s="3" t="str">
        <f>"["&amp;VLOOKUP(D102,[1]Parts!$A$2:$B$991,2,0)&amp;"]"</f>
        <v>[SP05007]</v>
      </c>
      <c r="D102" s="70" t="s">
        <v>1379</v>
      </c>
      <c r="E102" s="16"/>
      <c r="F102" s="145">
        <v>14</v>
      </c>
      <c r="G102" s="145">
        <v>1219</v>
      </c>
      <c r="H102" s="145">
        <v>2106</v>
      </c>
      <c r="I102" s="5"/>
      <c r="L102" s="145" t="s">
        <v>1554</v>
      </c>
      <c r="M102" s="145" t="s">
        <v>1814</v>
      </c>
      <c r="N102" s="407" t="s">
        <v>1580</v>
      </c>
      <c r="O102" s="57" t="s">
        <v>1581</v>
      </c>
      <c r="P102" s="21" t="str">
        <f t="shared" si="1"/>
        <v>((14+line.W)&gt;1219 and (14+line.W)&lt;=2106) and (line.mat_inside_skin_choices.code=='OW') and (line.mat_outside_skin_choices.code=='ALUZ') and (1219*line.L/1000000*3.75) or 0.0</v>
      </c>
      <c r="Q102" s="16" t="str">
        <f>VLOOKUP(D102,[1]Parts!$A$2:$C$991,3,0)</f>
        <v>kg</v>
      </c>
    </row>
    <row r="103" spans="3:17">
      <c r="C103" s="3" t="str">
        <f>"["&amp;VLOOKUP(D103,[1]Parts!$A$2:$B$991,2,0)&amp;"]"</f>
        <v>[SP05006]</v>
      </c>
      <c r="D103" s="70" t="s">
        <v>1377</v>
      </c>
      <c r="E103" s="16"/>
      <c r="F103" s="145">
        <v>14</v>
      </c>
      <c r="G103" s="145">
        <v>1219</v>
      </c>
      <c r="H103" s="145">
        <v>2106</v>
      </c>
      <c r="I103" s="5"/>
      <c r="L103" s="145" t="s">
        <v>1554</v>
      </c>
      <c r="M103" s="145" t="s">
        <v>1814</v>
      </c>
      <c r="N103" s="407" t="s">
        <v>1577</v>
      </c>
      <c r="O103" s="57" t="s">
        <v>1578</v>
      </c>
      <c r="P103" s="21" t="str">
        <f t="shared" si="1"/>
        <v>((14+line.W)&gt;1219 and (14+line.W)&lt;=2106) and (line.mat_inside_skin_choices.code=='OW') and (line.mat_outside_skin_choices.code=='ALUZ') and (914*line.L/1000000*3.75) or 0.0</v>
      </c>
      <c r="Q103" s="16" t="str">
        <f>VLOOKUP(D103,[1]Parts!$A$2:$C$991,3,0)</f>
        <v>kg</v>
      </c>
    </row>
    <row r="104" spans="3:17">
      <c r="C104" s="3" t="str">
        <f>"["&amp;VLOOKUP(D104,[1]Parts!$A$2:$B$991,2,0)&amp;"]"</f>
        <v>[999-14-SP05001]</v>
      </c>
      <c r="D104" s="88" t="s">
        <v>1533</v>
      </c>
      <c r="E104" s="16"/>
      <c r="F104" s="90">
        <v>14</v>
      </c>
      <c r="G104" s="90"/>
      <c r="H104" s="90">
        <v>457</v>
      </c>
      <c r="I104" s="5"/>
      <c r="L104" s="90" t="s">
        <v>1814</v>
      </c>
      <c r="M104" s="90" t="s">
        <v>1583</v>
      </c>
      <c r="N104" s="404" t="s">
        <v>1825</v>
      </c>
      <c r="O104" s="91" t="s">
        <v>1826</v>
      </c>
      <c r="P104" s="21" t="str">
        <f t="shared" si="1"/>
        <v>((14+line.W)&lt;=457) and (line.mat_inside_skin_choices.code=='ALUZ') and (line.mat_outside_skin_choices.code=='SS') and (457*line.L/1000000*3.56) or 0.0</v>
      </c>
      <c r="Q104" s="16" t="str">
        <f>VLOOKUP(D104,[1]Parts!$A$2:$C$991,3,0)</f>
        <v>kg</v>
      </c>
    </row>
    <row r="105" spans="3:17">
      <c r="C105" s="3" t="str">
        <f>"["&amp;VLOOKUP(D105,[1]Parts!$A$2:$B$991,2,0)&amp;"]"</f>
        <v>[999-14-SP05001]</v>
      </c>
      <c r="D105" s="88" t="s">
        <v>1533</v>
      </c>
      <c r="E105" s="16"/>
      <c r="F105" s="90">
        <v>14</v>
      </c>
      <c r="G105" s="90">
        <v>457</v>
      </c>
      <c r="H105" s="90">
        <v>914</v>
      </c>
      <c r="I105" s="5"/>
      <c r="L105" s="90" t="s">
        <v>1814</v>
      </c>
      <c r="M105" s="90" t="s">
        <v>1583</v>
      </c>
      <c r="N105" s="404" t="s">
        <v>1827</v>
      </c>
      <c r="O105" s="91" t="s">
        <v>1828</v>
      </c>
      <c r="P105" s="21" t="str">
        <f t="shared" si="1"/>
        <v>((14+line.W)&gt;457 and (14+line.W)&lt;=914) and (line.mat_inside_skin_choices.code=='ALUZ') and (line.mat_outside_skin_choices.code=='SS') and (914*line.L/1000000*3.56) or 0.0</v>
      </c>
      <c r="Q105" s="16" t="str">
        <f>VLOOKUP(D105,[1]Parts!$A$2:$C$991,3,0)</f>
        <v>kg</v>
      </c>
    </row>
    <row r="106" spans="3:17">
      <c r="C106" s="3" t="str">
        <f>"["&amp;VLOOKUP(D106,[1]Parts!$A$2:$B$991,2,0)&amp;"]"</f>
        <v>[999-14-SP05001]</v>
      </c>
      <c r="D106" s="88" t="s">
        <v>1533</v>
      </c>
      <c r="E106" s="5"/>
      <c r="F106" s="90">
        <v>14</v>
      </c>
      <c r="G106" s="90">
        <v>914</v>
      </c>
      <c r="H106" s="90">
        <v>1774</v>
      </c>
      <c r="I106" s="5"/>
      <c r="L106" s="90" t="s">
        <v>1814</v>
      </c>
      <c r="M106" s="90" t="s">
        <v>1583</v>
      </c>
      <c r="N106" s="404" t="s">
        <v>1819</v>
      </c>
      <c r="O106" s="91" t="s">
        <v>1820</v>
      </c>
      <c r="P106" s="21" t="str">
        <f t="shared" si="1"/>
        <v>((14+line.W)&gt;914 and (14+line.W)&lt;=1774) and (line.mat_inside_skin_choices.code=='ALUZ') and (line.mat_outside_skin_choices.code=='SS') and (914*line.L/1000000*3.56*2) or 0.0</v>
      </c>
      <c r="Q106" s="16" t="str">
        <f>VLOOKUP(D106,[1]Parts!$A$2:$C$991,3,0)</f>
        <v>kg</v>
      </c>
    </row>
    <row r="107" spans="3:17">
      <c r="C107" s="3" t="str">
        <f>"["&amp;VLOOKUP(D107,[1]Parts!$A$2:$B$991,2,0)&amp;"]"</f>
        <v>[SP05013]</v>
      </c>
      <c r="D107" s="88" t="s">
        <v>1391</v>
      </c>
      <c r="E107" s="16"/>
      <c r="F107" s="90">
        <v>14</v>
      </c>
      <c r="G107" s="90"/>
      <c r="H107" s="90">
        <v>610</v>
      </c>
      <c r="I107" s="5"/>
      <c r="L107" s="90" t="s">
        <v>1814</v>
      </c>
      <c r="M107" s="90" t="s">
        <v>1583</v>
      </c>
      <c r="N107" s="404" t="s">
        <v>1594</v>
      </c>
      <c r="O107" s="91" t="s">
        <v>1595</v>
      </c>
      <c r="P107" s="21" t="str">
        <f t="shared" si="1"/>
        <v>((14+line.W)&lt;=610) and (line.mat_inside_skin_choices.code=='ALUZ') and (line.mat_outside_skin_choices.code=='SS') and (610*line.L/1000000*3.9) or 0.0</v>
      </c>
      <c r="Q107" s="16" t="str">
        <f>VLOOKUP(D107,[1]Parts!$A$2:$C$991,3,0)</f>
        <v>kg</v>
      </c>
    </row>
    <row r="108" spans="3:17">
      <c r="C108" s="3" t="str">
        <f>"["&amp;VLOOKUP(D108,[1]Parts!$A$2:$B$991,2,0)&amp;"]"</f>
        <v>[SP05013]</v>
      </c>
      <c r="D108" s="88" t="s">
        <v>1391</v>
      </c>
      <c r="E108" s="16"/>
      <c r="F108" s="90">
        <v>14</v>
      </c>
      <c r="G108" s="90">
        <v>610</v>
      </c>
      <c r="H108" s="90">
        <v>2384</v>
      </c>
      <c r="I108" s="5"/>
      <c r="L108" s="90" t="s">
        <v>1814</v>
      </c>
      <c r="M108" s="90" t="s">
        <v>1583</v>
      </c>
      <c r="N108" s="404" t="s">
        <v>1590</v>
      </c>
      <c r="O108" s="91" t="s">
        <v>1591</v>
      </c>
      <c r="P108" s="21" t="str">
        <f t="shared" si="1"/>
        <v>((14+line.W)&gt;610 and (14+line.W)&lt;=2384) and (line.mat_inside_skin_choices.code=='ALUZ') and (line.mat_outside_skin_choices.code=='SS') and (1219*line.L/1000000*3.9*2) or 0.0</v>
      </c>
      <c r="Q108" s="16" t="str">
        <f>VLOOKUP(D108,[1]Parts!$A$2:$C$991,3,0)</f>
        <v>kg</v>
      </c>
    </row>
    <row r="109" spans="3:17">
      <c r="C109" s="3" t="str">
        <f>"["&amp;VLOOKUP(D109,[1]Parts!$A$2:$B$991,2,0)&amp;"]"</f>
        <v>[999-14-SP05001]</v>
      </c>
      <c r="D109" s="70" t="s">
        <v>1533</v>
      </c>
      <c r="E109" s="16"/>
      <c r="F109" s="145">
        <v>14</v>
      </c>
      <c r="G109" s="145"/>
      <c r="H109" s="145">
        <v>457</v>
      </c>
      <c r="I109" s="5"/>
      <c r="L109" s="145" t="s">
        <v>1583</v>
      </c>
      <c r="M109" s="145" t="s">
        <v>1814</v>
      </c>
      <c r="N109" s="407" t="s">
        <v>1825</v>
      </c>
      <c r="O109" s="57" t="s">
        <v>1826</v>
      </c>
      <c r="P109" s="21" t="str">
        <f t="shared" si="1"/>
        <v>((14+line.W)&lt;=457) and (line.mat_inside_skin_choices.code=='SS') and (line.mat_outside_skin_choices.code=='ALUZ') and (457*line.L/1000000*3.56) or 0.0</v>
      </c>
      <c r="Q109" s="16" t="str">
        <f>VLOOKUP(D109,[1]Parts!$A$2:$C$991,3,0)</f>
        <v>kg</v>
      </c>
    </row>
    <row r="110" spans="3:17">
      <c r="C110" s="3" t="str">
        <f>"["&amp;VLOOKUP(D110,[1]Parts!$A$2:$B$991,2,0)&amp;"]"</f>
        <v>[999-14-SP05001]</v>
      </c>
      <c r="D110" s="70" t="s">
        <v>1533</v>
      </c>
      <c r="E110" s="16"/>
      <c r="F110" s="145">
        <v>14</v>
      </c>
      <c r="G110" s="145">
        <v>457</v>
      </c>
      <c r="H110" s="145">
        <v>914</v>
      </c>
      <c r="I110" s="5"/>
      <c r="L110" s="145" t="s">
        <v>1583</v>
      </c>
      <c r="M110" s="145" t="s">
        <v>1814</v>
      </c>
      <c r="N110" s="407" t="s">
        <v>1827</v>
      </c>
      <c r="O110" s="57" t="s">
        <v>1828</v>
      </c>
      <c r="P110" s="21" t="str">
        <f t="shared" si="1"/>
        <v>((14+line.W)&gt;457 and (14+line.W)&lt;=914) and (line.mat_inside_skin_choices.code=='SS') and (line.mat_outside_skin_choices.code=='ALUZ') and (914*line.L/1000000*3.56) or 0.0</v>
      </c>
      <c r="Q110" s="16" t="str">
        <f>VLOOKUP(D110,[1]Parts!$A$2:$C$991,3,0)</f>
        <v>kg</v>
      </c>
    </row>
    <row r="111" spans="3:17">
      <c r="C111" s="3" t="str">
        <f>"["&amp;VLOOKUP(D111,[1]Parts!$A$2:$B$991,2,0)&amp;"]"</f>
        <v>[999-14-SP05001]</v>
      </c>
      <c r="D111" s="70" t="s">
        <v>1533</v>
      </c>
      <c r="E111" s="5"/>
      <c r="F111" s="145">
        <v>14</v>
      </c>
      <c r="G111" s="145">
        <v>914</v>
      </c>
      <c r="H111" s="145">
        <v>1774</v>
      </c>
      <c r="I111" s="5"/>
      <c r="L111" s="145" t="s">
        <v>1583</v>
      </c>
      <c r="M111" s="145" t="s">
        <v>1814</v>
      </c>
      <c r="N111" s="407" t="s">
        <v>1819</v>
      </c>
      <c r="O111" s="57" t="s">
        <v>1820</v>
      </c>
      <c r="P111" s="21" t="str">
        <f t="shared" si="1"/>
        <v>((14+line.W)&gt;914 and (14+line.W)&lt;=1774) and (line.mat_inside_skin_choices.code=='SS') and (line.mat_outside_skin_choices.code=='ALUZ') and (914*line.L/1000000*3.56*2) or 0.0</v>
      </c>
      <c r="Q111" s="16" t="str">
        <f>VLOOKUP(D111,[1]Parts!$A$2:$C$991,3,0)</f>
        <v>kg</v>
      </c>
    </row>
    <row r="112" spans="3:17">
      <c r="C112" s="3" t="str">
        <f>"["&amp;VLOOKUP(D112,[1]Parts!$A$2:$B$991,2,0)&amp;"]"</f>
        <v>[SP05013]</v>
      </c>
      <c r="D112" s="70" t="s">
        <v>1391</v>
      </c>
      <c r="E112" s="16"/>
      <c r="F112" s="145">
        <v>14</v>
      </c>
      <c r="G112" s="145"/>
      <c r="H112" s="145">
        <v>610</v>
      </c>
      <c r="I112" s="5"/>
      <c r="L112" s="145" t="s">
        <v>1583</v>
      </c>
      <c r="M112" s="145" t="s">
        <v>1814</v>
      </c>
      <c r="N112" s="407" t="s">
        <v>1594</v>
      </c>
      <c r="O112" s="57" t="s">
        <v>1595</v>
      </c>
      <c r="P112" s="21" t="str">
        <f t="shared" si="1"/>
        <v>((14+line.W)&lt;=610) and (line.mat_inside_skin_choices.code=='SS') and (line.mat_outside_skin_choices.code=='ALUZ') and (610*line.L/1000000*3.9) or 0.0</v>
      </c>
      <c r="Q112" s="16" t="str">
        <f>VLOOKUP(D112,[1]Parts!$A$2:$C$991,3,0)</f>
        <v>kg</v>
      </c>
    </row>
    <row r="113" spans="3:17">
      <c r="C113" s="3" t="str">
        <f>"["&amp;VLOOKUP(D113,[1]Parts!$A$2:$B$991,2,0)&amp;"]"</f>
        <v>[SP05013]</v>
      </c>
      <c r="D113" s="70" t="s">
        <v>1391</v>
      </c>
      <c r="E113" s="16"/>
      <c r="F113" s="145">
        <v>14</v>
      </c>
      <c r="G113" s="145">
        <v>610</v>
      </c>
      <c r="H113" s="145">
        <v>2384</v>
      </c>
      <c r="I113" s="5"/>
      <c r="L113" s="145" t="s">
        <v>1583</v>
      </c>
      <c r="M113" s="145" t="s">
        <v>1814</v>
      </c>
      <c r="N113" s="407" t="s">
        <v>1590</v>
      </c>
      <c r="O113" s="57" t="s">
        <v>1591</v>
      </c>
      <c r="P113" s="21" t="str">
        <f t="shared" si="1"/>
        <v>((14+line.W)&gt;610 and (14+line.W)&lt;=2384) and (line.mat_inside_skin_choices.code=='SS') and (line.mat_outside_skin_choices.code=='ALUZ') and (1219*line.L/1000000*3.9*2) or 0.0</v>
      </c>
      <c r="Q113" s="16" t="str">
        <f>VLOOKUP(D113,[1]Parts!$A$2:$C$991,3,0)</f>
        <v>kg</v>
      </c>
    </row>
    <row r="114" spans="3:17">
      <c r="C114" s="3" t="str">
        <f>"["&amp;VLOOKUP(D114,[1]Parts!$A$2:$B$991,2,0)&amp;"]"</f>
        <v>[SP05002]</v>
      </c>
      <c r="D114" s="49" t="s">
        <v>1369</v>
      </c>
      <c r="E114" s="16"/>
      <c r="F114" s="16"/>
      <c r="G114" s="16"/>
      <c r="H114" s="16"/>
      <c r="I114" s="5"/>
      <c r="J114" s="50" t="s">
        <v>1602</v>
      </c>
      <c r="L114" s="16"/>
      <c r="M114" s="16"/>
      <c r="N114" s="408" t="s">
        <v>1603</v>
      </c>
      <c r="O114" s="52" t="s">
        <v>1604</v>
      </c>
      <c r="P114" s="53" t="str">
        <f>"(line.mat_insulation_choices.code == "&amp;J114&amp;") and ("&amp;O114&amp;") or 0.0"</f>
        <v>(line.mat_insulation_choices.code == 'PU') and (line.W*line.L*line.T.value/1000000000*40*0.437*1.13-(line.cut_area*line.T.value*40*0.437*1.13/1000)) or 0.0</v>
      </c>
      <c r="Q114" s="16" t="str">
        <f>VLOOKUP(D114,[1]Parts!$A$2:$C$991,3,0)</f>
        <v>kg</v>
      </c>
    </row>
    <row r="115" spans="3:17">
      <c r="C115" s="3" t="str">
        <f>"["&amp;VLOOKUP(D115,[1]Parts!$A$2:$B$991,2,0)&amp;"]"</f>
        <v>[SP05003]</v>
      </c>
      <c r="D115" s="49" t="s">
        <v>1371</v>
      </c>
      <c r="E115" s="16"/>
      <c r="F115" s="16"/>
      <c r="G115" s="16"/>
      <c r="H115" s="16"/>
      <c r="I115" s="5"/>
      <c r="J115" s="50" t="s">
        <v>1602</v>
      </c>
      <c r="L115" s="16"/>
      <c r="M115" s="16"/>
      <c r="N115" s="408" t="s">
        <v>1605</v>
      </c>
      <c r="O115" s="52" t="s">
        <v>1606</v>
      </c>
      <c r="P115" s="53" t="str">
        <f>"(line.mat_insulation_choices.code == "&amp;J115&amp;") and ("&amp;O115&amp;") or 0.0"</f>
        <v>(line.mat_insulation_choices.code == 'PU') and (line.W*line.L*line.T.value/1000000000*40*0.563*1.13-(line.cut_area*line.T.value*40*0.563*1.13/1000)) or 0.0</v>
      </c>
      <c r="Q115" s="16" t="str">
        <f>VLOOKUP(D115,[1]Parts!$A$2:$C$991,3,0)</f>
        <v>kg</v>
      </c>
    </row>
    <row r="116" spans="3:17">
      <c r="C116" s="3" t="str">
        <f>"["&amp;VLOOKUP(D116,[1]Parts!$A$2:$B$991,2,0)&amp;"]"</f>
        <v>[SP05024]</v>
      </c>
      <c r="D116" s="37" t="s">
        <v>1520</v>
      </c>
      <c r="E116" s="16"/>
      <c r="F116" s="16"/>
      <c r="G116" s="16"/>
      <c r="H116" s="16"/>
      <c r="I116" s="5"/>
      <c r="J116" s="38" t="s">
        <v>1607</v>
      </c>
      <c r="L116" s="16"/>
      <c r="M116" s="16"/>
      <c r="N116" s="403" t="s">
        <v>1608</v>
      </c>
      <c r="O116" s="41" t="s">
        <v>1609</v>
      </c>
      <c r="P116" s="53" t="str">
        <f>"(line.mat_insulation_choices.code == "&amp;J116&amp;") and ("&amp;O116&amp;") or 0.0"</f>
        <v>(line.mat_insulation_choices.code == 'PIR') and (line.W*line.L*line.T.value/1000000000*36*0.242*1.2*1.05-(line.cut_area*line.T.value*36*0.242*1.2*1.05/1000)) or 0.0</v>
      </c>
      <c r="Q116" s="16" t="str">
        <f>VLOOKUP(D116,[1]Parts!$A$2:$C$991,3,0)</f>
        <v>kg</v>
      </c>
    </row>
    <row r="117" spans="3:17">
      <c r="C117" s="3" t="str">
        <f>"["&amp;VLOOKUP(D117,[1]Parts!$A$2:$B$991,2,0)&amp;"]"</f>
        <v>[SP05003]</v>
      </c>
      <c r="D117" s="37" t="s">
        <v>1371</v>
      </c>
      <c r="E117" s="16"/>
      <c r="F117" s="16"/>
      <c r="G117" s="16"/>
      <c r="H117" s="16"/>
      <c r="I117" s="5"/>
      <c r="J117" s="45" t="s">
        <v>1607</v>
      </c>
      <c r="L117" s="16"/>
      <c r="M117" s="16"/>
      <c r="N117" s="407" t="s">
        <v>1610</v>
      </c>
      <c r="O117" s="47" t="s">
        <v>1611</v>
      </c>
      <c r="P117" s="53" t="str">
        <f>"(line.mat_insulation_choices.code == "&amp;J117&amp;") and ("&amp;O117&amp;") or 0.0"</f>
        <v>(line.mat_insulation_choices.code == 'PIR') and (line.W*line.L*line.T.value/1000000000*36*0.714*1.2*1.05-(line.cut_area*line.T.value*36*0.714*1.2*1.05/1000)) or 0.0</v>
      </c>
      <c r="Q117" s="16" t="str">
        <f>VLOOKUP(D117,[1]Parts!$A$2:$C$991,3,0)</f>
        <v>kg</v>
      </c>
    </row>
    <row r="118" spans="3:17" ht="13.5" thickBot="1">
      <c r="C118" s="3" t="str">
        <f>"["&amp;VLOOKUP(D118,[1]Parts!$A$2:$B$991,2,0)&amp;"]"</f>
        <v>[SP05023]</v>
      </c>
      <c r="D118" s="37" t="s">
        <v>1518</v>
      </c>
      <c r="E118" s="16"/>
      <c r="F118" s="16"/>
      <c r="G118" s="16"/>
      <c r="H118" s="16"/>
      <c r="I118" s="5"/>
      <c r="J118" s="141" t="s">
        <v>1607</v>
      </c>
      <c r="L118" s="16"/>
      <c r="M118" s="16"/>
      <c r="N118" s="407" t="s">
        <v>1612</v>
      </c>
      <c r="O118" s="47" t="s">
        <v>1613</v>
      </c>
      <c r="P118" s="53" t="str">
        <f>"(line.mat_insulation_choices.code == "&amp;J118&amp;") and ("&amp;O118&amp;") or 0.0"</f>
        <v>(line.mat_insulation_choices.code == 'PIR') and (line.W*line.L*line.T.value/1000000000*36*0.044*1.2*1.05-(line.cut_area*line.T.value*36*0.044*1.2*1.05/1000)) or 0.0</v>
      </c>
      <c r="Q118" s="16" t="str">
        <f>VLOOKUP(D118,[1]Parts!$A$2:$C$991,3,0)</f>
        <v>kg</v>
      </c>
    </row>
    <row r="119" spans="3:17" s="147" customFormat="1">
      <c r="C119" s="148" t="str">
        <f>"["&amp;VLOOKUP(D119,[1]Parts!$A$2:$B$991,2,0)&amp;"]"</f>
        <v>[SP04111]</v>
      </c>
      <c r="D119" s="149" t="s">
        <v>1530</v>
      </c>
      <c r="E119" s="150">
        <v>25</v>
      </c>
      <c r="I119" s="181" t="s">
        <v>2058</v>
      </c>
      <c r="J119" s="184"/>
      <c r="M119" s="151"/>
      <c r="N119" s="409" t="s">
        <v>1830</v>
      </c>
      <c r="O119" s="153" t="s">
        <v>1876</v>
      </c>
      <c r="P119" s="53" t="str">
        <f>"(line.T.value == "&amp;E119&amp;" and line.mat_joint_choices.code == "&amp;I119&amp;") and ("&amp;O119&amp;") or 0"</f>
        <v>(line.T.value == 25 and line.mat_joint_choices.code == 'AA-AA')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19" s="16" t="str">
        <f>VLOOKUP(D119,[1]Parts!$A$2:$C$991,3,0)</f>
        <v>pcs</v>
      </c>
    </row>
    <row r="120" spans="3:17">
      <c r="C120" s="70" t="str">
        <f>"["&amp;VLOOKUP(D120,[1]Parts!$A$2:$B$991,2,0)&amp;"]"</f>
        <v>[SP04111]</v>
      </c>
      <c r="D120" s="57" t="s">
        <v>1530</v>
      </c>
      <c r="E120" s="152">
        <v>25</v>
      </c>
      <c r="I120" s="182" t="s">
        <v>1829</v>
      </c>
      <c r="J120" s="184"/>
      <c r="L120" s="5"/>
      <c r="M120" s="5"/>
      <c r="N120" s="407" t="s">
        <v>1831</v>
      </c>
      <c r="O120" s="153" t="s">
        <v>1881</v>
      </c>
      <c r="P120" s="53" t="str">
        <f t="shared" ref="P120:P183" si="2">"(line.T.value == "&amp;E120&amp;" and line.mat_joint_choices.code == "&amp;I120&amp;") and ("&amp;O120&amp;") or 0"</f>
        <v>(line.T.value == 25 and line.mat_joint_choices.code == 'AA-AB')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0" s="16" t="str">
        <f>VLOOKUP(D120,[1]Parts!$A$2:$C$991,3,0)</f>
        <v>pcs</v>
      </c>
    </row>
    <row r="121" spans="3:17">
      <c r="C121" s="70" t="str">
        <f>"["&amp;VLOOKUP(D121,[1]Parts!$A$2:$B$991,2,0)&amp;"]"</f>
        <v>[SP04112]</v>
      </c>
      <c r="D121" s="70" t="s">
        <v>1531</v>
      </c>
      <c r="E121" s="152">
        <v>25</v>
      </c>
      <c r="I121" s="182" t="s">
        <v>1829</v>
      </c>
      <c r="J121" s="184"/>
      <c r="L121" s="5"/>
      <c r="M121" s="5"/>
      <c r="N121" s="407" t="s">
        <v>1833</v>
      </c>
      <c r="O121" s="153" t="s">
        <v>1877</v>
      </c>
      <c r="P121" s="53" t="str">
        <f t="shared" si="2"/>
        <v>(line.T.value == 25 and line.mat_joint_choices.code == 'AA-AB') and (((line.W)/2500) &lt; 0.6 and 0.5 or ((line.W)/2500) &lt; 1.1 and 1.0 or ((line.W)/2500) &lt; 1.6 and 1.5 or ((line.W)/2500) &lt; 2.1 and 2.0 or ((line.W)/2500) &lt; 2.6 and 2.5 or ((line.W)/2500) &lt; 3.1 and 3.0 ) or 0</v>
      </c>
      <c r="Q121" s="16" t="str">
        <f>VLOOKUP(D121,[1]Parts!$A$2:$C$991,3,0)</f>
        <v>pcs</v>
      </c>
    </row>
    <row r="122" spans="3:17">
      <c r="C122" s="174" t="str">
        <f>"["&amp;VLOOKUP(D122,[1]Parts!$A$2:$B$991,2,0)&amp;"]"</f>
        <v>[SP04111]</v>
      </c>
      <c r="D122" s="175" t="s">
        <v>1530</v>
      </c>
      <c r="E122" s="173">
        <v>25</v>
      </c>
      <c r="I122" s="183" t="s">
        <v>1832</v>
      </c>
      <c r="J122" s="184"/>
      <c r="L122" s="5"/>
      <c r="M122" s="5"/>
      <c r="N122" s="410" t="s">
        <v>1831</v>
      </c>
      <c r="O122" s="153" t="s">
        <v>1879</v>
      </c>
      <c r="P122" s="53" t="str">
        <f t="shared" si="2"/>
        <v>(line.T.value == 25 and line.mat_joint_choices.code == 'AA-BA')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22" s="16" t="str">
        <f>VLOOKUP(D122,[1]Parts!$A$2:$C$991,3,0)</f>
        <v>pcs</v>
      </c>
    </row>
    <row r="123" spans="3:17">
      <c r="C123" s="174" t="str">
        <f>"["&amp;VLOOKUP(D123,[1]Parts!$A$2:$B$991,2,0)&amp;"]"</f>
        <v>[SP04112]</v>
      </c>
      <c r="D123" s="176" t="s">
        <v>1531</v>
      </c>
      <c r="E123" s="173">
        <v>25</v>
      </c>
      <c r="I123" s="183" t="s">
        <v>1832</v>
      </c>
      <c r="J123" s="184"/>
      <c r="L123" s="5"/>
      <c r="M123" s="5"/>
      <c r="N123" s="410" t="s">
        <v>1833</v>
      </c>
      <c r="O123" s="153" t="s">
        <v>1877</v>
      </c>
      <c r="P123" s="53" t="str">
        <f t="shared" si="2"/>
        <v>(line.T.value == 25 and line.mat_joint_choices.code == 'AA-BA') and (((line.W)/2500) &lt; 0.6 and 0.5 or ((line.W)/2500) &lt; 1.1 and 1.0 or ((line.W)/2500) &lt; 1.6 and 1.5 or ((line.W)/2500) &lt; 2.1 and 2.0 or ((line.W)/2500) &lt; 2.6 and 2.5 or ((line.W)/2500) &lt; 3.1 and 3.0 ) or 0</v>
      </c>
      <c r="Q123" s="16" t="str">
        <f>VLOOKUP(D123,[1]Parts!$A$2:$C$991,3,0)</f>
        <v>pcs</v>
      </c>
    </row>
    <row r="124" spans="3:17">
      <c r="C124" s="3" t="str">
        <f>"["&amp;VLOOKUP(D124,[1]Parts!$A$2:$B$991,2,0)&amp;"]"</f>
        <v>[SP04111]</v>
      </c>
      <c r="D124" s="21" t="s">
        <v>1530</v>
      </c>
      <c r="E124" s="5">
        <v>25</v>
      </c>
      <c r="I124" s="83" t="s">
        <v>1834</v>
      </c>
      <c r="J124" s="184"/>
      <c r="L124" s="5"/>
      <c r="M124" s="5"/>
      <c r="N124" s="411" t="s">
        <v>1835</v>
      </c>
      <c r="O124" s="153" t="s">
        <v>1878</v>
      </c>
      <c r="P124" s="53" t="str">
        <f t="shared" si="2"/>
        <v>(line.T.value == 25 and line.mat_joint_choices.code == 'AA-BB')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24" s="16" t="str">
        <f>VLOOKUP(D124,[1]Parts!$A$2:$C$991,3,0)</f>
        <v>pcs</v>
      </c>
    </row>
    <row r="125" spans="3:17">
      <c r="C125" s="3" t="str">
        <f>"["&amp;VLOOKUP(D125,[1]Parts!$A$2:$B$991,2,0)&amp;"]"</f>
        <v>[SP04112]</v>
      </c>
      <c r="D125" t="s">
        <v>1531</v>
      </c>
      <c r="E125" s="5">
        <v>25</v>
      </c>
      <c r="I125" s="83" t="s">
        <v>1834</v>
      </c>
      <c r="J125" s="184"/>
      <c r="L125" s="5"/>
      <c r="M125" s="5"/>
      <c r="N125" s="411" t="s">
        <v>1837</v>
      </c>
      <c r="O125" s="153" t="s">
        <v>1879</v>
      </c>
      <c r="P125" s="53" t="str">
        <f t="shared" si="2"/>
        <v>(line.T.value == 25 and line.mat_joint_choices.code == 'AA-BB')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25" s="16" t="str">
        <f>VLOOKUP(D125,[1]Parts!$A$2:$C$991,3,0)</f>
        <v>pcs</v>
      </c>
    </row>
    <row r="126" spans="3:17">
      <c r="C126" s="154" t="str">
        <f>"["&amp;VLOOKUP(D126,[1]Parts!$A$2:$B$991,2,0)&amp;"]"</f>
        <v>[SP04111]</v>
      </c>
      <c r="D126" s="155" t="s">
        <v>1530</v>
      </c>
      <c r="E126" s="156">
        <v>25</v>
      </c>
      <c r="I126" s="156" t="s">
        <v>1836</v>
      </c>
      <c r="J126" s="184"/>
      <c r="L126" s="5"/>
      <c r="M126" s="5"/>
      <c r="N126" s="412" t="s">
        <v>1838</v>
      </c>
      <c r="O126" s="153" t="s">
        <v>1880</v>
      </c>
      <c r="P126" s="53" t="str">
        <f t="shared" si="2"/>
        <v>(line.T.value == 25 and line.mat_joint_choices.code == 'AB-AA')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26" s="16" t="str">
        <f>VLOOKUP(D126,[1]Parts!$A$2:$C$991,3,0)</f>
        <v>pcs</v>
      </c>
    </row>
    <row r="127" spans="3:17">
      <c r="C127" s="154" t="str">
        <f>"["&amp;VLOOKUP(D127,[1]Parts!$A$2:$B$991,2,0)&amp;"]"</f>
        <v>[SP04112]</v>
      </c>
      <c r="D127" s="154" t="s">
        <v>1531</v>
      </c>
      <c r="E127" s="156">
        <v>25</v>
      </c>
      <c r="I127" s="156" t="s">
        <v>1836</v>
      </c>
      <c r="J127" s="184"/>
      <c r="L127" s="5"/>
      <c r="M127" s="5"/>
      <c r="N127" s="412" t="s">
        <v>1840</v>
      </c>
      <c r="O127" s="153" t="s">
        <v>1875</v>
      </c>
      <c r="P127" s="53" t="str">
        <f t="shared" si="2"/>
        <v>(line.T.value == 25 and line.mat_joint_choices.code == 'AB-AA') and (((line.L)/2500) &lt; 0.6 and 0.5 or ((line.L)/2500) &lt; 1.1 and 1.0 or ((line.L)/2500) &lt; 1.6 and 1.5 or ((line.L)/2500) &lt; 2.1 and 2.0 or ((line.L)/2500) &lt; 2.6 and 2.5 or ((line.L)/2500) &lt; 3.1 and 3.0 ) or 0</v>
      </c>
      <c r="Q127" s="16" t="str">
        <f>VLOOKUP(D127,[1]Parts!$A$2:$C$991,3,0)</f>
        <v>pcs</v>
      </c>
    </row>
    <row r="128" spans="3:17">
      <c r="C128" s="114" t="str">
        <f>"["&amp;VLOOKUP(D128,[1]Parts!$A$2:$B$991,2,0)&amp;"]"</f>
        <v>[SP04111]</v>
      </c>
      <c r="D128" s="115" t="s">
        <v>1530</v>
      </c>
      <c r="E128" s="157">
        <v>25</v>
      </c>
      <c r="I128" s="157" t="s">
        <v>1839</v>
      </c>
      <c r="J128" s="184"/>
      <c r="L128" s="5"/>
      <c r="M128" s="5"/>
      <c r="N128" s="413" t="s">
        <v>1841</v>
      </c>
      <c r="O128" s="153" t="s">
        <v>1881</v>
      </c>
      <c r="P128" s="53" t="str">
        <f t="shared" si="2"/>
        <v>(line.T.value == 25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8" s="16" t="str">
        <f>VLOOKUP(D128,[1]Parts!$A$2:$C$991,3,0)</f>
        <v>pcs</v>
      </c>
    </row>
    <row r="129" spans="3:17">
      <c r="C129" s="114" t="str">
        <f>"["&amp;VLOOKUP(D129,[1]Parts!$A$2:$B$991,2,0)&amp;"]"</f>
        <v>[SP04112]</v>
      </c>
      <c r="D129" s="114" t="s">
        <v>1531</v>
      </c>
      <c r="E129" s="157">
        <v>25</v>
      </c>
      <c r="I129" s="157" t="s">
        <v>1839</v>
      </c>
      <c r="J129" s="184"/>
      <c r="L129" s="5"/>
      <c r="M129" s="5"/>
      <c r="N129" s="413" t="s">
        <v>1841</v>
      </c>
      <c r="O129" s="153" t="s">
        <v>1881</v>
      </c>
      <c r="P129" s="53" t="str">
        <f t="shared" si="2"/>
        <v>(line.T.value == 25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29" s="16" t="str">
        <f>VLOOKUP(D129,[1]Parts!$A$2:$C$991,3,0)</f>
        <v>pcs</v>
      </c>
    </row>
    <row r="130" spans="3:17">
      <c r="C130" s="3" t="str">
        <f>"["&amp;VLOOKUP(D130,[1]Parts!$A$2:$B$991,2,0)&amp;"]"</f>
        <v>[SP04111]</v>
      </c>
      <c r="D130" s="21" t="s">
        <v>1530</v>
      </c>
      <c r="E130" s="5">
        <v>25</v>
      </c>
      <c r="I130" s="5" t="s">
        <v>1842</v>
      </c>
      <c r="J130" s="184"/>
      <c r="L130" s="5"/>
      <c r="M130" s="5"/>
      <c r="N130" s="411" t="s">
        <v>1841</v>
      </c>
      <c r="O130" s="153" t="s">
        <v>1881</v>
      </c>
      <c r="P130" s="53" t="str">
        <f t="shared" si="2"/>
        <v>(line.T.value == 25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0" s="16" t="str">
        <f>VLOOKUP(D130,[1]Parts!$A$2:$C$991,3,0)</f>
        <v>pcs</v>
      </c>
    </row>
    <row r="131" spans="3:17">
      <c r="C131" s="3" t="str">
        <f>"["&amp;VLOOKUP(D131,[1]Parts!$A$2:$B$991,2,0)&amp;"]"</f>
        <v>[SP04112]</v>
      </c>
      <c r="D131" t="s">
        <v>1531</v>
      </c>
      <c r="E131" s="5">
        <v>25</v>
      </c>
      <c r="I131" s="5" t="s">
        <v>1842</v>
      </c>
      <c r="J131" s="184"/>
      <c r="L131" s="5"/>
      <c r="M131" s="5"/>
      <c r="N131" s="411" t="s">
        <v>1841</v>
      </c>
      <c r="O131" s="153" t="s">
        <v>1881</v>
      </c>
      <c r="P131" s="53" t="str">
        <f t="shared" si="2"/>
        <v>(line.T.value == 25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1" s="16" t="str">
        <f>VLOOKUP(D131,[1]Parts!$A$2:$C$991,3,0)</f>
        <v>pcs</v>
      </c>
    </row>
    <row r="132" spans="3:17">
      <c r="C132" s="70" t="str">
        <f>"["&amp;VLOOKUP(D132,[1]Parts!$A$2:$B$991,2,0)&amp;"]"</f>
        <v>[SP04111]</v>
      </c>
      <c r="D132" s="57" t="s">
        <v>1530</v>
      </c>
      <c r="E132" s="152">
        <v>25</v>
      </c>
      <c r="I132" s="152" t="s">
        <v>1843</v>
      </c>
      <c r="J132" s="184"/>
      <c r="L132" s="5"/>
      <c r="M132" s="5"/>
      <c r="N132" s="407" t="s">
        <v>1840</v>
      </c>
      <c r="O132" s="153" t="s">
        <v>1875</v>
      </c>
      <c r="P132" s="53" t="str">
        <f t="shared" si="2"/>
        <v>(line.T.value == 25 and line.mat_joint_choices.code == 'AB-BB') and (((line.L)/2500) &lt; 0.6 and 0.5 or ((line.L)/2500) &lt; 1.1 and 1.0 or ((line.L)/2500) &lt; 1.6 and 1.5 or ((line.L)/2500) &lt; 2.1 and 2.0 or ((line.L)/2500) &lt; 2.6 and 2.5 or ((line.L)/2500) &lt; 3.1 and 3.0 ) or 0</v>
      </c>
      <c r="Q132" s="16" t="str">
        <f>VLOOKUP(D132,[1]Parts!$A$2:$C$991,3,0)</f>
        <v>pcs</v>
      </c>
    </row>
    <row r="133" spans="3:17">
      <c r="C133" s="70" t="str">
        <f>"["&amp;VLOOKUP(D133,[1]Parts!$A$2:$B$991,2,0)&amp;"]"</f>
        <v>[SP04112]</v>
      </c>
      <c r="D133" s="70" t="s">
        <v>1531</v>
      </c>
      <c r="E133" s="152">
        <v>25</v>
      </c>
      <c r="I133" s="152" t="s">
        <v>1843</v>
      </c>
      <c r="J133" s="184"/>
      <c r="L133" s="5"/>
      <c r="M133" s="5"/>
      <c r="N133" s="407" t="s">
        <v>1838</v>
      </c>
      <c r="O133" s="153" t="s">
        <v>1880</v>
      </c>
      <c r="P133" s="53" t="str">
        <f t="shared" si="2"/>
        <v>(line.T.value == 25 and line.mat_joint_choices.code == 'AB-BB')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33" s="16" t="str">
        <f>VLOOKUP(D133,[1]Parts!$A$2:$C$991,3,0)</f>
        <v>pcs</v>
      </c>
    </row>
    <row r="134" spans="3:17">
      <c r="C134" s="3" t="str">
        <f>"["&amp;VLOOKUP(D134,[1]Parts!$A$2:$B$991,2,0)&amp;"]"</f>
        <v>[SP04111]</v>
      </c>
      <c r="D134" s="21" t="s">
        <v>1530</v>
      </c>
      <c r="E134" s="5">
        <v>25</v>
      </c>
      <c r="I134" s="5" t="s">
        <v>1844</v>
      </c>
      <c r="J134" s="184"/>
      <c r="L134" s="5"/>
      <c r="M134" s="5"/>
      <c r="N134" s="411" t="s">
        <v>1838</v>
      </c>
      <c r="O134" s="153" t="s">
        <v>1880</v>
      </c>
      <c r="P134" s="53" t="str">
        <f t="shared" si="2"/>
        <v>(line.T.value == 25 and line.mat_joint_choices.code == 'BA-AA')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34" s="16" t="str">
        <f>VLOOKUP(D134,[1]Parts!$A$2:$C$991,3,0)</f>
        <v>pcs</v>
      </c>
    </row>
    <row r="135" spans="3:17">
      <c r="C135" s="3" t="str">
        <f>"["&amp;VLOOKUP(D135,[1]Parts!$A$2:$B$991,2,0)&amp;"]"</f>
        <v>[SP04112]</v>
      </c>
      <c r="D135" t="s">
        <v>1531</v>
      </c>
      <c r="E135" s="5">
        <v>25</v>
      </c>
      <c r="I135" s="5" t="s">
        <v>1844</v>
      </c>
      <c r="J135" s="184"/>
      <c r="L135" s="5"/>
      <c r="M135" s="5"/>
      <c r="N135" s="411" t="s">
        <v>1840</v>
      </c>
      <c r="O135" s="153" t="s">
        <v>1875</v>
      </c>
      <c r="P135" s="53" t="str">
        <f t="shared" si="2"/>
        <v>(line.T.value == 25 and line.mat_joint_choices.code == 'BA-AA') and (((line.L)/2500) &lt; 0.6 and 0.5 or ((line.L)/2500) &lt; 1.1 and 1.0 or ((line.L)/2500) &lt; 1.6 and 1.5 or ((line.L)/2500) &lt; 2.1 and 2.0 or ((line.L)/2500) &lt; 2.6 and 2.5 or ((line.L)/2500) &lt; 3.1 and 3.0 ) or 0</v>
      </c>
      <c r="Q135" s="16" t="str">
        <f>VLOOKUP(D135,[1]Parts!$A$2:$C$991,3,0)</f>
        <v>pcs</v>
      </c>
    </row>
    <row r="136" spans="3:17">
      <c r="C136" s="49" t="str">
        <f>"["&amp;VLOOKUP(D136,[1]Parts!$A$2:$B$991,2,0)&amp;"]"</f>
        <v>[SP04111]</v>
      </c>
      <c r="D136" s="109" t="s">
        <v>1530</v>
      </c>
      <c r="E136" s="158">
        <v>25</v>
      </c>
      <c r="I136" s="158" t="s">
        <v>1845</v>
      </c>
      <c r="J136" s="184"/>
      <c r="L136" s="5"/>
      <c r="M136" s="5"/>
      <c r="N136" s="414" t="s">
        <v>1840</v>
      </c>
      <c r="O136" s="153" t="s">
        <v>1875</v>
      </c>
      <c r="P136" s="53" t="str">
        <f t="shared" si="2"/>
        <v>(line.T.value == 25 and line.mat_joint_choices.code == 'BA-BB') and (((line.L)/2500) &lt; 0.6 and 0.5 or ((line.L)/2500) &lt; 1.1 and 1.0 or ((line.L)/2500) &lt; 1.6 and 1.5 or ((line.L)/2500) &lt; 2.1 and 2.0 or ((line.L)/2500) &lt; 2.6 and 2.5 or ((line.L)/2500) &lt; 3.1 and 3.0 ) or 0</v>
      </c>
      <c r="Q136" s="16" t="str">
        <f>VLOOKUP(D136,[1]Parts!$A$2:$C$991,3,0)</f>
        <v>pcs</v>
      </c>
    </row>
    <row r="137" spans="3:17">
      <c r="C137" s="49" t="str">
        <f>"["&amp;VLOOKUP(D137,[1]Parts!$A$2:$B$991,2,0)&amp;"]"</f>
        <v>[SP04112]</v>
      </c>
      <c r="D137" s="49" t="s">
        <v>1531</v>
      </c>
      <c r="E137" s="158">
        <v>25</v>
      </c>
      <c r="I137" s="158" t="s">
        <v>1845</v>
      </c>
      <c r="J137" s="184"/>
      <c r="L137" s="5"/>
      <c r="M137" s="5"/>
      <c r="N137" s="414" t="s">
        <v>1838</v>
      </c>
      <c r="O137" s="153" t="s">
        <v>1882</v>
      </c>
      <c r="P137" s="53" t="str">
        <f t="shared" si="2"/>
        <v>(line.T.value == 25 and line.mat_joint_choices.code == 'BA-BB') and (((line.W+line.L+line.L)/2500)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3.0 ) or 0</v>
      </c>
      <c r="Q137" s="16" t="str">
        <f>VLOOKUP(D137,[1]Parts!$A$2:$C$991,3,0)</f>
        <v>pcs</v>
      </c>
    </row>
    <row r="138" spans="3:17">
      <c r="C138" s="3" t="str">
        <f>"["&amp;VLOOKUP(D138,[1]Parts!$A$2:$B$991,2,0)&amp;"]"</f>
        <v>[SP04111]</v>
      </c>
      <c r="D138" s="21" t="s">
        <v>1530</v>
      </c>
      <c r="E138" s="5">
        <v>25</v>
      </c>
      <c r="I138" s="5" t="s">
        <v>1846</v>
      </c>
      <c r="J138" s="184"/>
      <c r="L138" s="5"/>
      <c r="M138" s="5"/>
      <c r="N138" s="411" t="s">
        <v>1841</v>
      </c>
      <c r="O138" s="153" t="s">
        <v>1881</v>
      </c>
      <c r="P138" s="53" t="str">
        <f t="shared" si="2"/>
        <v>(line.T.value == 25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8" s="16" t="str">
        <f>VLOOKUP(D138,[1]Parts!$A$2:$C$991,3,0)</f>
        <v>pcs</v>
      </c>
    </row>
    <row r="139" spans="3:17">
      <c r="C139" s="3" t="str">
        <f>"["&amp;VLOOKUP(D139,[1]Parts!$A$2:$B$991,2,0)&amp;"]"</f>
        <v>[SP04112]</v>
      </c>
      <c r="D139" t="s">
        <v>1531</v>
      </c>
      <c r="E139" s="5">
        <v>25</v>
      </c>
      <c r="I139" s="5" t="s">
        <v>1846</v>
      </c>
      <c r="J139" s="184"/>
      <c r="L139" s="5"/>
      <c r="M139" s="5"/>
      <c r="N139" s="411" t="s">
        <v>1841</v>
      </c>
      <c r="O139" s="153" t="s">
        <v>1881</v>
      </c>
      <c r="P139" s="53" t="str">
        <f t="shared" si="2"/>
        <v>(line.T.value == 25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39" s="16" t="str">
        <f>VLOOKUP(D139,[1]Parts!$A$2:$C$991,3,0)</f>
        <v>pcs</v>
      </c>
    </row>
    <row r="140" spans="3:17">
      <c r="C140" s="159" t="str">
        <f>"["&amp;VLOOKUP(D140,[1]Parts!$A$2:$B$991,2,0)&amp;"]"</f>
        <v>[SP04111]</v>
      </c>
      <c r="D140" s="160" t="s">
        <v>1530</v>
      </c>
      <c r="E140" s="161">
        <v>25</v>
      </c>
      <c r="I140" s="161" t="s">
        <v>1847</v>
      </c>
      <c r="J140" s="184"/>
      <c r="L140" s="5"/>
      <c r="M140" s="5"/>
      <c r="N140" s="415" t="s">
        <v>1841</v>
      </c>
      <c r="O140" s="153" t="s">
        <v>1881</v>
      </c>
      <c r="P140" s="53" t="str">
        <f t="shared" si="2"/>
        <v>(line.T.value == 25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40" s="16" t="str">
        <f>VLOOKUP(D140,[1]Parts!$A$2:$C$991,3,0)</f>
        <v>pcs</v>
      </c>
    </row>
    <row r="141" spans="3:17">
      <c r="C141" s="159" t="str">
        <f>"["&amp;VLOOKUP(D141,[1]Parts!$A$2:$B$991,2,0)&amp;"]"</f>
        <v>[SP04112]</v>
      </c>
      <c r="D141" s="159" t="s">
        <v>1531</v>
      </c>
      <c r="E141" s="161">
        <v>25</v>
      </c>
      <c r="I141" s="161" t="s">
        <v>1847</v>
      </c>
      <c r="J141" s="184"/>
      <c r="L141" s="5"/>
      <c r="M141" s="5"/>
      <c r="N141" s="415" t="s">
        <v>1841</v>
      </c>
      <c r="O141" s="153" t="s">
        <v>1881</v>
      </c>
      <c r="P141" s="53" t="str">
        <f t="shared" si="2"/>
        <v>(line.T.value == 25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41" s="16" t="str">
        <f>VLOOKUP(D141,[1]Parts!$A$2:$C$991,3,0)</f>
        <v>pcs</v>
      </c>
    </row>
    <row r="142" spans="3:17">
      <c r="C142" s="162" t="str">
        <f>"["&amp;VLOOKUP(D142,[1]Parts!$A$2:$B$991,2,0)&amp;"]"</f>
        <v>[SP04112]</v>
      </c>
      <c r="D142" s="162" t="s">
        <v>1531</v>
      </c>
      <c r="E142" s="163">
        <v>25</v>
      </c>
      <c r="I142" s="163" t="s">
        <v>1848</v>
      </c>
      <c r="J142" s="184"/>
      <c r="L142" s="5"/>
      <c r="M142" s="5"/>
      <c r="N142" s="416" t="s">
        <v>1830</v>
      </c>
      <c r="O142" s="153" t="s">
        <v>1876</v>
      </c>
      <c r="P142" s="53" t="str">
        <f t="shared" si="2"/>
        <v>(line.T.value == 25 and line.mat_joint_choices.code == 'BB-BB')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42" s="16" t="str">
        <f>VLOOKUP(D142,[1]Parts!$A$2:$C$991,3,0)</f>
        <v>pcs</v>
      </c>
    </row>
    <row r="143" spans="3:17">
      <c r="C143" s="70" t="str">
        <f>"["&amp;VLOOKUP(D143,[1]Parts!$A$2:$B$991,2,0)&amp;"]"</f>
        <v>[SP04111]</v>
      </c>
      <c r="D143" s="57" t="s">
        <v>1530</v>
      </c>
      <c r="E143" s="152">
        <v>25</v>
      </c>
      <c r="I143" s="152" t="s">
        <v>1849</v>
      </c>
      <c r="J143" s="184"/>
      <c r="L143" s="5"/>
      <c r="M143" s="5"/>
      <c r="N143" s="407" t="s">
        <v>1833</v>
      </c>
      <c r="O143" s="153" t="s">
        <v>1877</v>
      </c>
      <c r="P143" s="53" t="str">
        <f t="shared" si="2"/>
        <v>(line.T.value == 25 and line.mat_joint_choices.code == 'BB-BA') and (((line.W)/2500) &lt; 0.6 and 0.5 or ((line.W)/2500) &lt; 1.1 and 1.0 or ((line.W)/2500) &lt; 1.6 and 1.5 or ((line.W)/2500) &lt; 2.1 and 2.0 or ((line.W)/2500) &lt; 2.6 and 2.5 or ((line.W)/2500) &lt; 3.1 and 3.0 ) or 0</v>
      </c>
      <c r="Q143" s="16" t="str">
        <f>VLOOKUP(D143,[1]Parts!$A$2:$C$991,3,0)</f>
        <v>pcs</v>
      </c>
    </row>
    <row r="144" spans="3:17">
      <c r="C144" s="70" t="str">
        <f>"["&amp;VLOOKUP(D144,[1]Parts!$A$2:$B$991,2,0)&amp;"]"</f>
        <v>[SP04112]</v>
      </c>
      <c r="D144" s="70" t="s">
        <v>1531</v>
      </c>
      <c r="E144" s="152">
        <v>25</v>
      </c>
      <c r="I144" s="152" t="s">
        <v>1849</v>
      </c>
      <c r="J144" s="184"/>
      <c r="L144" s="5"/>
      <c r="M144" s="5"/>
      <c r="N144" s="407" t="s">
        <v>1831</v>
      </c>
      <c r="O144" s="153" t="s">
        <v>1879</v>
      </c>
      <c r="P144" s="53" t="str">
        <f t="shared" si="2"/>
        <v>(line.T.value == 25 and line.mat_joint_choices.code == 'BB-BA')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4" s="16" t="str">
        <f>VLOOKUP(D144,[1]Parts!$A$2:$C$991,3,0)</f>
        <v>pcs</v>
      </c>
    </row>
    <row r="145" spans="3:17">
      <c r="C145" s="3" t="str">
        <f>"["&amp;VLOOKUP(D145,[1]Parts!$A$2:$B$991,2,0)&amp;"]"</f>
        <v>[SP04111]</v>
      </c>
      <c r="D145" s="21" t="s">
        <v>1530</v>
      </c>
      <c r="E145" s="5">
        <v>25</v>
      </c>
      <c r="I145" s="5" t="s">
        <v>1850</v>
      </c>
      <c r="J145" s="184"/>
      <c r="L145" s="5"/>
      <c r="M145" s="5"/>
      <c r="N145" s="411" t="s">
        <v>1837</v>
      </c>
      <c r="O145" s="153" t="s">
        <v>1879</v>
      </c>
      <c r="P145" s="53" t="str">
        <f t="shared" si="2"/>
        <v>(line.T.value == 25 and line.mat_joint_choices.code == 'BB-AA')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5" s="16" t="str">
        <f>VLOOKUP(D145,[1]Parts!$A$2:$C$991,3,0)</f>
        <v>pcs</v>
      </c>
    </row>
    <row r="146" spans="3:17">
      <c r="C146" s="3" t="str">
        <f>"["&amp;VLOOKUP(D146,[1]Parts!$A$2:$B$991,2,0)&amp;"]"</f>
        <v>[SP04112]</v>
      </c>
      <c r="D146" t="s">
        <v>1531</v>
      </c>
      <c r="E146" s="5">
        <v>25</v>
      </c>
      <c r="I146" s="5" t="s">
        <v>1850</v>
      </c>
      <c r="J146" s="184"/>
      <c r="L146" s="5"/>
      <c r="M146" s="5"/>
      <c r="N146" s="411" t="s">
        <v>1835</v>
      </c>
      <c r="O146" s="153" t="s">
        <v>1878</v>
      </c>
      <c r="P146" s="53" t="str">
        <f t="shared" si="2"/>
        <v>(line.T.value == 25 and line.mat_joint_choices.code == 'BB-AA')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46" s="16" t="str">
        <f>VLOOKUP(D146,[1]Parts!$A$2:$C$991,3,0)</f>
        <v>pcs</v>
      </c>
    </row>
    <row r="147" spans="3:17">
      <c r="C147" s="70" t="str">
        <f>"["&amp;VLOOKUP(D147,[1]Parts!$A$2:$B$991,2,0)&amp;"]"</f>
        <v>[SP04111]</v>
      </c>
      <c r="D147" s="57" t="s">
        <v>1530</v>
      </c>
      <c r="E147" s="152">
        <v>25</v>
      </c>
      <c r="I147" s="152" t="s">
        <v>1851</v>
      </c>
      <c r="J147" s="184"/>
      <c r="L147" s="5"/>
      <c r="M147" s="5"/>
      <c r="N147" s="407" t="s">
        <v>1833</v>
      </c>
      <c r="O147" s="153" t="s">
        <v>1877</v>
      </c>
      <c r="P147" s="53" t="str">
        <f t="shared" si="2"/>
        <v>(line.T.value == 25 and line.mat_joint_choices.code == 'BB-AB') and (((line.W)/2500) &lt; 0.6 and 0.5 or ((line.W)/2500) &lt; 1.1 and 1.0 or ((line.W)/2500) &lt; 1.6 and 1.5 or ((line.W)/2500) &lt; 2.1 and 2.0 or ((line.W)/2500) &lt; 2.6 and 2.5 or ((line.W)/2500) &lt; 3.1 and 3.0 ) or 0</v>
      </c>
      <c r="Q147" s="16" t="str">
        <f>VLOOKUP(D147,[1]Parts!$A$2:$C$991,3,0)</f>
        <v>pcs</v>
      </c>
    </row>
    <row r="148" spans="3:17" s="87" customFormat="1" ht="13.5" thickBot="1">
      <c r="C148" s="70" t="str">
        <f>"["&amp;VLOOKUP(D148,[1]Parts!$A$2:$B$991,2,0)&amp;"]"</f>
        <v>[SP04112]</v>
      </c>
      <c r="D148" s="70" t="s">
        <v>1531</v>
      </c>
      <c r="E148" s="152">
        <v>25</v>
      </c>
      <c r="I148" s="152" t="s">
        <v>1851</v>
      </c>
      <c r="J148" s="184"/>
      <c r="L148" s="116"/>
      <c r="M148" s="116"/>
      <c r="N148" s="407" t="s">
        <v>1831</v>
      </c>
      <c r="O148" s="153" t="s">
        <v>1879</v>
      </c>
      <c r="P148" s="53" t="str">
        <f t="shared" si="2"/>
        <v>(line.T.value == 25 and line.mat_joint_choices.code == 'BB-AB')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48" s="16" t="str">
        <f>VLOOKUP(D148,[1]Parts!$A$2:$C$991,3,0)</f>
        <v>pcs</v>
      </c>
    </row>
    <row r="149" spans="3:17" s="147" customFormat="1">
      <c r="C149" s="148" t="str">
        <f>"["&amp;VLOOKUP(D149,[1]Parts!$A$2:$B$991,2,0)&amp;"]"</f>
        <v>[SP04040-2]</v>
      </c>
      <c r="D149" s="149" t="s">
        <v>1998</v>
      </c>
      <c r="E149" s="150">
        <v>50</v>
      </c>
      <c r="I149" s="172" t="s">
        <v>2058</v>
      </c>
      <c r="J149" s="184"/>
      <c r="L149" s="317"/>
      <c r="M149" s="318"/>
      <c r="N149" s="417" t="s">
        <v>1830</v>
      </c>
      <c r="O149" s="199" t="s">
        <v>1876</v>
      </c>
      <c r="P149" s="53" t="str">
        <f t="shared" si="2"/>
        <v>(line.T.value == 50 and line.mat_joint_choices.code == 'AA-AA')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49" s="164" t="str">
        <f>VLOOKUP(D149,[1]Parts!$A$2:$C$991,3,0)</f>
        <v>pcs</v>
      </c>
    </row>
    <row r="150" spans="3:17">
      <c r="C150" s="70" t="str">
        <f>"["&amp;VLOOKUP(D150,[1]Parts!$A$2:$B$991,2,0)&amp;"]"</f>
        <v>[SP04040-2]</v>
      </c>
      <c r="D150" s="57" t="s">
        <v>1998</v>
      </c>
      <c r="E150" s="152">
        <v>50</v>
      </c>
      <c r="I150" s="152" t="s">
        <v>1829</v>
      </c>
      <c r="J150" s="184"/>
      <c r="L150" s="5"/>
      <c r="M150" s="319"/>
      <c r="N150" s="418" t="s">
        <v>1831</v>
      </c>
      <c r="O150" s="199" t="s">
        <v>1879</v>
      </c>
      <c r="P150" s="53" t="str">
        <f t="shared" si="2"/>
        <v>(line.T.value == 50 and line.mat_joint_choices.code == 'AA-AB')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0" s="16" t="str">
        <f>VLOOKUP(D150,[1]Parts!$A$2:$C$991,3,0)</f>
        <v>pcs</v>
      </c>
    </row>
    <row r="151" spans="3:17">
      <c r="C151" s="70" t="str">
        <f>"["&amp;VLOOKUP(D151,[1]Parts!$A$2:$B$991,2,0)&amp;"]"</f>
        <v>[SP04041-2]</v>
      </c>
      <c r="D151" s="70" t="s">
        <v>2000</v>
      </c>
      <c r="E151" s="152">
        <v>50</v>
      </c>
      <c r="I151" s="152" t="s">
        <v>1829</v>
      </c>
      <c r="J151" s="184"/>
      <c r="L151" s="5"/>
      <c r="M151" s="5"/>
      <c r="N151" s="418" t="s">
        <v>1833</v>
      </c>
      <c r="O151" s="199" t="s">
        <v>1877</v>
      </c>
      <c r="P151" s="53" t="str">
        <f t="shared" si="2"/>
        <v>(line.T.value == 50 and line.mat_joint_choices.code == 'AA-AB') and (((line.W)/2500) &lt; 0.6 and 0.5 or ((line.W)/2500) &lt; 1.1 and 1.0 or ((line.W)/2500) &lt; 1.6 and 1.5 or ((line.W)/2500) &lt; 2.1 and 2.0 or ((line.W)/2500) &lt; 2.6 and 2.5 or ((line.W)/2500) &lt; 3.1 and 3.0 ) or 0</v>
      </c>
      <c r="Q151" s="16" t="str">
        <f>VLOOKUP(D151,[1]Parts!$A$2:$C$991,3,0)</f>
        <v>pcs</v>
      </c>
    </row>
    <row r="152" spans="3:17">
      <c r="C152" s="174" t="str">
        <f>"["&amp;VLOOKUP(D152,[1]Parts!$A$2:$B$991,2,0)&amp;"]"</f>
        <v>[SP04040-2]</v>
      </c>
      <c r="D152" s="175" t="s">
        <v>1998</v>
      </c>
      <c r="E152" s="173">
        <v>50</v>
      </c>
      <c r="I152" s="173" t="s">
        <v>1832</v>
      </c>
      <c r="J152" s="184"/>
      <c r="L152" s="5"/>
      <c r="M152" s="5"/>
      <c r="N152" s="419" t="s">
        <v>1831</v>
      </c>
      <c r="O152" s="199" t="s">
        <v>1879</v>
      </c>
      <c r="P152" s="53" t="str">
        <f t="shared" si="2"/>
        <v>(line.T.value == 50 and line.mat_joint_choices.code == 'AA-BA')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2" s="16" t="str">
        <f>VLOOKUP(D152,[1]Parts!$A$2:$C$991,3,0)</f>
        <v>pcs</v>
      </c>
    </row>
    <row r="153" spans="3:17">
      <c r="C153" s="174" t="str">
        <f>"["&amp;VLOOKUP(D153,[1]Parts!$A$2:$B$991,2,0)&amp;"]"</f>
        <v>[SP04041-2]</v>
      </c>
      <c r="D153" s="175" t="s">
        <v>2000</v>
      </c>
      <c r="E153" s="173">
        <v>50</v>
      </c>
      <c r="I153" s="173" t="s">
        <v>1832</v>
      </c>
      <c r="J153" s="184"/>
      <c r="L153" s="5"/>
      <c r="M153" s="5"/>
      <c r="N153" s="419" t="s">
        <v>1833</v>
      </c>
      <c r="O153" s="199" t="s">
        <v>1877</v>
      </c>
      <c r="P153" s="53" t="str">
        <f t="shared" si="2"/>
        <v>(line.T.value == 50 and line.mat_joint_choices.code == 'AA-BA') and (((line.W)/2500) &lt; 0.6 and 0.5 or ((line.W)/2500) &lt; 1.1 and 1.0 or ((line.W)/2500) &lt; 1.6 and 1.5 or ((line.W)/2500) &lt; 2.1 and 2.0 or ((line.W)/2500) &lt; 2.6 and 2.5 or ((line.W)/2500) &lt; 3.1 and 3.0 ) or 0</v>
      </c>
      <c r="Q153" s="16" t="str">
        <f>VLOOKUP(D153,[1]Parts!$A$2:$C$991,3,0)</f>
        <v>pcs</v>
      </c>
    </row>
    <row r="154" spans="3:17">
      <c r="C154" s="3" t="str">
        <f>"["&amp;VLOOKUP(D154,[1]Parts!$A$2:$B$991,2,0)&amp;"]"</f>
        <v>[SP04040-2]</v>
      </c>
      <c r="D154" s="21" t="s">
        <v>1998</v>
      </c>
      <c r="E154" s="5">
        <v>50</v>
      </c>
      <c r="I154" s="5" t="s">
        <v>1834</v>
      </c>
      <c r="J154" s="184"/>
      <c r="L154" s="5"/>
      <c r="M154" s="319"/>
      <c r="N154" s="420" t="s">
        <v>1835</v>
      </c>
      <c r="O154" s="199" t="s">
        <v>1878</v>
      </c>
      <c r="P154" s="53" t="str">
        <f t="shared" si="2"/>
        <v>(line.T.value == 50 and line.mat_joint_choices.code == 'AA-BB')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54" s="16" t="str">
        <f>VLOOKUP(D154,[1]Parts!$A$2:$C$991,3,0)</f>
        <v>pcs</v>
      </c>
    </row>
    <row r="155" spans="3:17">
      <c r="C155" s="3" t="str">
        <f>"["&amp;VLOOKUP(D155,[1]Parts!$A$2:$B$991,2,0)&amp;"]"</f>
        <v>[SP04041-2]</v>
      </c>
      <c r="D155" s="21" t="s">
        <v>2000</v>
      </c>
      <c r="E155" s="5">
        <v>50</v>
      </c>
      <c r="I155" s="5" t="s">
        <v>1834</v>
      </c>
      <c r="J155" s="184"/>
      <c r="L155" s="5"/>
      <c r="M155" s="319"/>
      <c r="N155" s="420" t="s">
        <v>1837</v>
      </c>
      <c r="O155" s="199" t="s">
        <v>1879</v>
      </c>
      <c r="P155" s="53" t="str">
        <f t="shared" si="2"/>
        <v>(line.T.value == 50 and line.mat_joint_choices.code == 'AA-BB')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55" s="16" t="str">
        <f>VLOOKUP(D155,[1]Parts!$A$2:$C$991,3,0)</f>
        <v>pcs</v>
      </c>
    </row>
    <row r="156" spans="3:17">
      <c r="C156" s="154" t="str">
        <f>"["&amp;VLOOKUP(D156,[1]Parts!$A$2:$B$991,2,0)&amp;"]"</f>
        <v>[SP04040-2]</v>
      </c>
      <c r="D156" s="155" t="s">
        <v>1998</v>
      </c>
      <c r="E156" s="156">
        <v>50</v>
      </c>
      <c r="I156" s="156" t="s">
        <v>1836</v>
      </c>
      <c r="J156" s="184"/>
      <c r="L156" s="5"/>
      <c r="M156" s="320"/>
      <c r="N156" s="421" t="s">
        <v>1838</v>
      </c>
      <c r="O156" s="199" t="s">
        <v>1880</v>
      </c>
      <c r="P156" s="53" t="str">
        <f t="shared" si="2"/>
        <v>(line.T.value == 50 and line.mat_joint_choices.code == 'AB-AA')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56" s="16" t="str">
        <f>VLOOKUP(D156,[1]Parts!$A$2:$C$991,3,0)</f>
        <v>pcs</v>
      </c>
    </row>
    <row r="157" spans="3:17">
      <c r="C157" s="154" t="str">
        <f>"["&amp;VLOOKUP(D157,[1]Parts!$A$2:$B$991,2,0)&amp;"]"</f>
        <v>[SP04041-2]</v>
      </c>
      <c r="D157" s="178" t="s">
        <v>2000</v>
      </c>
      <c r="E157" s="179">
        <v>50</v>
      </c>
      <c r="I157" s="156" t="s">
        <v>1836</v>
      </c>
      <c r="J157" s="184"/>
      <c r="L157" s="5"/>
      <c r="M157" s="320"/>
      <c r="N157" s="421" t="s">
        <v>1840</v>
      </c>
      <c r="O157" s="199" t="s">
        <v>1875</v>
      </c>
      <c r="P157" s="53" t="str">
        <f t="shared" si="2"/>
        <v>(line.T.value == 50 and line.mat_joint_choices.code == 'AB-AA') and (((line.L)/2500) &lt; 0.6 and 0.5 or ((line.L)/2500) &lt; 1.1 and 1.0 or ((line.L)/2500) &lt; 1.6 and 1.5 or ((line.L)/2500) &lt; 2.1 and 2.0 or ((line.L)/2500) &lt; 2.6 and 2.5 or ((line.L)/2500) &lt; 3.1 and 3.0 ) or 0</v>
      </c>
      <c r="Q157" s="16" t="str">
        <f>VLOOKUP(D157,[1]Parts!$A$2:$C$991,3,0)</f>
        <v>pcs</v>
      </c>
    </row>
    <row r="158" spans="3:17">
      <c r="C158" s="114" t="str">
        <f>"["&amp;VLOOKUP(D158,[1]Parts!$A$2:$B$991,2,0)&amp;"]"</f>
        <v>[SP04040-2]</v>
      </c>
      <c r="D158" s="115" t="s">
        <v>1998</v>
      </c>
      <c r="E158" s="157">
        <v>50</v>
      </c>
      <c r="I158" s="157" t="s">
        <v>1839</v>
      </c>
      <c r="J158" s="184"/>
      <c r="L158" s="5"/>
      <c r="M158" s="320"/>
      <c r="N158" s="422" t="s">
        <v>1841</v>
      </c>
      <c r="O158" s="199" t="s">
        <v>1881</v>
      </c>
      <c r="P158" s="53" t="str">
        <f t="shared" si="2"/>
        <v>(line.T.value == 50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58" s="16" t="str">
        <f>VLOOKUP(D158,[1]Parts!$A$2:$C$991,3,0)</f>
        <v>pcs</v>
      </c>
    </row>
    <row r="159" spans="3:17">
      <c r="C159" s="114" t="str">
        <f>"["&amp;VLOOKUP(D159,[1]Parts!$A$2:$B$991,2,0)&amp;"]"</f>
        <v>[SP04041-2]</v>
      </c>
      <c r="D159" s="180" t="s">
        <v>2000</v>
      </c>
      <c r="E159" s="157">
        <v>50</v>
      </c>
      <c r="I159" s="157" t="s">
        <v>1839</v>
      </c>
      <c r="J159" s="184"/>
      <c r="K159" s="5"/>
      <c r="L159" s="5"/>
      <c r="M159" s="320"/>
      <c r="N159" s="422" t="s">
        <v>1841</v>
      </c>
      <c r="O159" s="199" t="s">
        <v>1881</v>
      </c>
      <c r="P159" s="53" t="str">
        <f t="shared" si="2"/>
        <v>(line.T.value == 50 and line.mat_joint_choices.code == 'AB-AB')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59" s="16" t="str">
        <f>VLOOKUP(D159,[1]Parts!$A$2:$C$991,3,0)</f>
        <v>pcs</v>
      </c>
    </row>
    <row r="160" spans="3:17">
      <c r="C160" s="3" t="str">
        <f>"["&amp;VLOOKUP(D160,[1]Parts!$A$2:$B$991,2,0)&amp;"]"</f>
        <v>[SP04040-2]</v>
      </c>
      <c r="D160" s="21" t="s">
        <v>1998</v>
      </c>
      <c r="E160" s="5">
        <v>50</v>
      </c>
      <c r="I160" s="5" t="s">
        <v>1842</v>
      </c>
      <c r="J160" s="184"/>
      <c r="K160" s="53" t="s">
        <v>1869</v>
      </c>
      <c r="L160" s="5"/>
      <c r="M160" s="5"/>
      <c r="N160" s="420" t="s">
        <v>1841</v>
      </c>
      <c r="O160" s="199" t="s">
        <v>1881</v>
      </c>
      <c r="P160" s="53" t="str">
        <f t="shared" si="2"/>
        <v>(line.T.value == 50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0" s="16" t="str">
        <f>VLOOKUP(D160,[1]Parts!$A$2:$C$991,3,0)</f>
        <v>pcs</v>
      </c>
    </row>
    <row r="161" spans="3:17">
      <c r="C161" s="3" t="str">
        <f>"["&amp;VLOOKUP(D161,[1]Parts!$A$2:$B$991,2,0)&amp;"]"</f>
        <v>[SP04041-2]</v>
      </c>
      <c r="D161" s="21" t="s">
        <v>2000</v>
      </c>
      <c r="E161" s="5">
        <v>50</v>
      </c>
      <c r="I161" s="5" t="s">
        <v>1842</v>
      </c>
      <c r="J161" s="184"/>
      <c r="K161" s="53" t="s">
        <v>1870</v>
      </c>
      <c r="L161" s="5"/>
      <c r="M161" s="5"/>
      <c r="N161" s="420" t="s">
        <v>1841</v>
      </c>
      <c r="O161" s="199" t="s">
        <v>1881</v>
      </c>
      <c r="P161" s="53" t="str">
        <f t="shared" si="2"/>
        <v>(line.T.value == 50 and line.mat_joint_choices.code == 'AB-BA')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1" s="16" t="str">
        <f>VLOOKUP(D161,[1]Parts!$A$2:$C$991,3,0)</f>
        <v>pcs</v>
      </c>
    </row>
    <row r="162" spans="3:17">
      <c r="C162" s="70" t="str">
        <f>"["&amp;VLOOKUP(D162,[1]Parts!$A$2:$B$991,2,0)&amp;"]"</f>
        <v>[SP04040-2]</v>
      </c>
      <c r="D162" s="57" t="s">
        <v>1998</v>
      </c>
      <c r="E162" s="152">
        <v>50</v>
      </c>
      <c r="I162" s="152" t="s">
        <v>1843</v>
      </c>
      <c r="J162" s="184"/>
      <c r="K162" s="53" t="s">
        <v>1871</v>
      </c>
      <c r="L162" s="5"/>
      <c r="M162" s="5"/>
      <c r="N162" s="418" t="s">
        <v>1840</v>
      </c>
      <c r="O162" s="199" t="s">
        <v>1875</v>
      </c>
      <c r="P162" s="53" t="str">
        <f t="shared" si="2"/>
        <v>(line.T.value == 50 and line.mat_joint_choices.code == 'AB-BB') and (((line.L)/2500) &lt; 0.6 and 0.5 or ((line.L)/2500) &lt; 1.1 and 1.0 or ((line.L)/2500) &lt; 1.6 and 1.5 or ((line.L)/2500) &lt; 2.1 and 2.0 or ((line.L)/2500) &lt; 2.6 and 2.5 or ((line.L)/2500) &lt; 3.1 and 3.0 ) or 0</v>
      </c>
      <c r="Q162" s="16" t="str">
        <f>VLOOKUP(D162,[1]Parts!$A$2:$C$991,3,0)</f>
        <v>pcs</v>
      </c>
    </row>
    <row r="163" spans="3:17">
      <c r="C163" s="70" t="str">
        <f>"["&amp;VLOOKUP(D163,[1]Parts!$A$2:$B$991,2,0)&amp;"]"</f>
        <v>[SP04041-2]</v>
      </c>
      <c r="D163" s="165" t="s">
        <v>2000</v>
      </c>
      <c r="E163" s="152">
        <v>50</v>
      </c>
      <c r="I163" s="152" t="s">
        <v>1843</v>
      </c>
      <c r="J163" s="184"/>
      <c r="K163" s="53" t="s">
        <v>1872</v>
      </c>
      <c r="L163" s="5"/>
      <c r="M163" s="5"/>
      <c r="N163" s="418" t="s">
        <v>1838</v>
      </c>
      <c r="O163" s="199" t="s">
        <v>1880</v>
      </c>
      <c r="P163" s="53" t="str">
        <f t="shared" si="2"/>
        <v>(line.T.value == 50 and line.mat_joint_choices.code == 'AB-BB')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63" s="16" t="str">
        <f>VLOOKUP(D163,[1]Parts!$A$2:$C$991,3,0)</f>
        <v>pcs</v>
      </c>
    </row>
    <row r="164" spans="3:17">
      <c r="C164" s="3" t="str">
        <f>"["&amp;VLOOKUP(D164,[1]Parts!$A$2:$B$991,2,0)&amp;"]"</f>
        <v>[SP04040-2]</v>
      </c>
      <c r="D164" s="21" t="s">
        <v>1998</v>
      </c>
      <c r="E164" s="5">
        <v>50</v>
      </c>
      <c r="I164" s="5" t="s">
        <v>1844</v>
      </c>
      <c r="J164" s="184"/>
      <c r="K164" s="53" t="s">
        <v>1873</v>
      </c>
      <c r="L164" s="5"/>
      <c r="M164" s="5"/>
      <c r="N164" s="420" t="s">
        <v>1838</v>
      </c>
      <c r="O164" s="199" t="s">
        <v>1880</v>
      </c>
      <c r="P164" s="53" t="str">
        <f t="shared" si="2"/>
        <v>(line.T.value == 50 and line.mat_joint_choices.code == 'BA-AA') and (((line.L+line.W+line.W)/2500) &lt; 0.6 and 0.5 or ((line.L+line.W+line.W)/2500) &lt; 1.1 and 1.0 or ((line.L+line.W+line.W)/2500) &lt; 1.6 and 1.5 or ((line.L+line.W+line.W)/2500) &lt; 2.1 and 2.0 or ((line.L+line.W+line.W)/2500) &lt; 2.6 and 2.5 or ((line.L+line.W+line.W)/2500) &lt; 3.1 and 3.0 ) or 0</v>
      </c>
      <c r="Q164" s="16" t="str">
        <f>VLOOKUP(D164,[1]Parts!$A$2:$C$991,3,0)</f>
        <v>pcs</v>
      </c>
    </row>
    <row r="165" spans="3:17">
      <c r="C165" s="3" t="str">
        <f>"["&amp;VLOOKUP(D165,[1]Parts!$A$2:$B$991,2,0)&amp;"]"</f>
        <v>[SP04041-2]</v>
      </c>
      <c r="D165" s="21" t="s">
        <v>2000</v>
      </c>
      <c r="E165" s="5">
        <v>50</v>
      </c>
      <c r="I165" s="5" t="s">
        <v>1844</v>
      </c>
      <c r="J165" s="184"/>
      <c r="K165" s="53" t="s">
        <v>1874</v>
      </c>
      <c r="L165" s="5"/>
      <c r="M165" s="5"/>
      <c r="N165" s="420" t="s">
        <v>1840</v>
      </c>
      <c r="O165" s="199" t="s">
        <v>1875</v>
      </c>
      <c r="P165" s="53" t="str">
        <f t="shared" si="2"/>
        <v>(line.T.value == 50 and line.mat_joint_choices.code == 'BA-AA') and (((line.L)/2500) &lt; 0.6 and 0.5 or ((line.L)/2500) &lt; 1.1 and 1.0 or ((line.L)/2500) &lt; 1.6 and 1.5 or ((line.L)/2500) &lt; 2.1 and 2.0 or ((line.L)/2500) &lt; 2.6 and 2.5 or ((line.L)/2500) &lt; 3.1 and 3.0 ) or 0</v>
      </c>
      <c r="Q165" s="16" t="str">
        <f>VLOOKUP(D165,[1]Parts!$A$2:$C$991,3,0)</f>
        <v>pcs</v>
      </c>
    </row>
    <row r="166" spans="3:17">
      <c r="C166" s="49" t="str">
        <f>"["&amp;VLOOKUP(D166,[1]Parts!$A$2:$B$991,2,0)&amp;"]"</f>
        <v>[SP04040-2]</v>
      </c>
      <c r="D166" s="109" t="s">
        <v>1998</v>
      </c>
      <c r="E166" s="158">
        <v>50</v>
      </c>
      <c r="I166" s="158" t="s">
        <v>1845</v>
      </c>
      <c r="J166" s="184"/>
      <c r="K166" s="53">
        <f>IF(N167&lt;0.1,0,IF(N167&lt;0.6,0.5,IF(N167&lt;1.1,1,IF(N167&lt;1.6,1.5,1))))</f>
        <v>1</v>
      </c>
      <c r="L166" s="5"/>
      <c r="M166" s="319"/>
      <c r="N166" s="423" t="s">
        <v>1840</v>
      </c>
      <c r="O166" s="199" t="s">
        <v>1875</v>
      </c>
      <c r="P166" s="53" t="str">
        <f t="shared" si="2"/>
        <v>(line.T.value == 50 and line.mat_joint_choices.code == 'BA-BB') and (((line.L)/2500) &lt; 0.6 and 0.5 or ((line.L)/2500) &lt; 1.1 and 1.0 or ((line.L)/2500) &lt; 1.6 and 1.5 or ((line.L)/2500) &lt; 2.1 and 2.0 or ((line.L)/2500) &lt; 2.6 and 2.5 or ((line.L)/2500) &lt; 3.1 and 3.0 ) or 0</v>
      </c>
      <c r="Q166" s="16" t="str">
        <f>VLOOKUP(D166,[1]Parts!$A$2:$C$991,3,0)</f>
        <v>pcs</v>
      </c>
    </row>
    <row r="167" spans="3:17">
      <c r="C167" s="49" t="str">
        <f>"["&amp;VLOOKUP(D167,[1]Parts!$A$2:$B$991,2,0)&amp;"]"</f>
        <v>[SP04041-2]</v>
      </c>
      <c r="D167" s="166" t="s">
        <v>2000</v>
      </c>
      <c r="E167" s="158">
        <v>50</v>
      </c>
      <c r="I167" s="158" t="s">
        <v>1845</v>
      </c>
      <c r="J167" s="184"/>
      <c r="K167" s="5"/>
      <c r="L167" s="5"/>
      <c r="M167" s="319"/>
      <c r="N167" s="424" t="s">
        <v>1883</v>
      </c>
      <c r="O167" s="199" t="s">
        <v>1882</v>
      </c>
      <c r="P167" s="53" t="str">
        <f t="shared" si="2"/>
        <v>(line.T.value == 50 and line.mat_joint_choices.code == 'BA-BB') and (((line.W+line.L+line.L)/2500) &lt; 0.6 and 0.5 or ((line.W+line.L+line.L)/2500) &lt; 1.1 and 1.0 or ((line.W+line.L+line.L)/2500) &lt; 1.6 and 1.5 or ((line.W+line.L+line.L)/2500) &lt; 2.1 and 2.0 or ((line.W+line.L+line.L)/2500) &lt; 2.6 and 2.5 or ((line.W+line.L+line.L)/2500) &lt; 3.1 and 3.0 ) or 0</v>
      </c>
      <c r="Q167" s="16" t="str">
        <f>VLOOKUP(D167,[1]Parts!$A$2:$C$991,3,0)</f>
        <v>pcs</v>
      </c>
    </row>
    <row r="168" spans="3:17">
      <c r="C168" s="3" t="str">
        <f>"["&amp;VLOOKUP(D168,[1]Parts!$A$2:$B$991,2,0)&amp;"]"</f>
        <v>[SP04040-2]</v>
      </c>
      <c r="D168" s="21" t="s">
        <v>1998</v>
      </c>
      <c r="E168" s="5">
        <v>50</v>
      </c>
      <c r="I168" s="5" t="s">
        <v>1846</v>
      </c>
      <c r="J168" s="184"/>
      <c r="K168" s="5"/>
      <c r="L168" s="5"/>
      <c r="M168" s="5"/>
      <c r="N168" s="420" t="s">
        <v>1841</v>
      </c>
      <c r="O168" s="199" t="s">
        <v>1881</v>
      </c>
      <c r="P168" s="53" t="str">
        <f t="shared" si="2"/>
        <v>(line.T.value == 50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8" s="16" t="str">
        <f>VLOOKUP(D168,[1]Parts!$A$2:$C$991,3,0)</f>
        <v>pcs</v>
      </c>
    </row>
    <row r="169" spans="3:17">
      <c r="C169" s="3" t="str">
        <f>"["&amp;VLOOKUP(D169,[1]Parts!$A$2:$B$991,2,0)&amp;"]"</f>
        <v>[SP04041-2]</v>
      </c>
      <c r="D169" s="21" t="s">
        <v>2000</v>
      </c>
      <c r="E169" s="5">
        <v>50</v>
      </c>
      <c r="I169" s="5" t="s">
        <v>1846</v>
      </c>
      <c r="J169" s="184"/>
      <c r="L169" s="5"/>
      <c r="M169" s="5"/>
      <c r="N169" s="420" t="s">
        <v>1841</v>
      </c>
      <c r="O169" s="199" t="s">
        <v>1881</v>
      </c>
      <c r="P169" s="53" t="str">
        <f t="shared" si="2"/>
        <v>(line.T.value == 50 and line.mat_joint_choices.code == 'BA-BA')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69" s="16" t="str">
        <f>VLOOKUP(D169,[1]Parts!$A$2:$C$991,3,0)</f>
        <v>pcs</v>
      </c>
    </row>
    <row r="170" spans="3:17">
      <c r="C170" s="159" t="str">
        <f>"["&amp;VLOOKUP(D170,[1]Parts!$A$2:$B$991,2,0)&amp;"]"</f>
        <v>[SP04040-2]</v>
      </c>
      <c r="D170" s="160" t="s">
        <v>1998</v>
      </c>
      <c r="E170" s="161">
        <v>50</v>
      </c>
      <c r="I170" s="161" t="s">
        <v>1847</v>
      </c>
      <c r="J170" s="184"/>
      <c r="L170" s="5"/>
      <c r="M170" s="5"/>
      <c r="N170" s="425" t="s">
        <v>1841</v>
      </c>
      <c r="O170" s="199" t="s">
        <v>1881</v>
      </c>
      <c r="P170" s="53" t="str">
        <f t="shared" si="2"/>
        <v>(line.T.value == 50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70" s="16" t="str">
        <f>VLOOKUP(D170,[1]Parts!$A$2:$C$991,3,0)</f>
        <v>pcs</v>
      </c>
    </row>
    <row r="171" spans="3:17">
      <c r="C171" s="159" t="str">
        <f>"["&amp;VLOOKUP(D171,[1]Parts!$A$2:$B$991,2,0)&amp;"]"</f>
        <v>[SP04041-2]</v>
      </c>
      <c r="D171" s="167" t="s">
        <v>2000</v>
      </c>
      <c r="E171" s="168">
        <v>50</v>
      </c>
      <c r="I171" s="161" t="s">
        <v>1847</v>
      </c>
      <c r="J171" s="184"/>
      <c r="L171" s="5"/>
      <c r="M171" s="5"/>
      <c r="N171" s="425" t="s">
        <v>1841</v>
      </c>
      <c r="O171" s="199" t="s">
        <v>1881</v>
      </c>
      <c r="P171" s="53" t="str">
        <f t="shared" si="2"/>
        <v>(line.T.value == 50 and line.mat_joint_choices.code == 'BA-AB')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71" s="16" t="str">
        <f>VLOOKUP(D171,[1]Parts!$A$2:$C$991,3,0)</f>
        <v>pcs</v>
      </c>
    </row>
    <row r="172" spans="3:17">
      <c r="C172" s="171" t="str">
        <f>"["&amp;VLOOKUP(D172,[1]Parts!$A$2:$B$991,2,0)&amp;"]"</f>
        <v>[SP04041-2]</v>
      </c>
      <c r="D172" s="169" t="s">
        <v>2000</v>
      </c>
      <c r="E172" s="170">
        <v>50</v>
      </c>
      <c r="I172" s="163" t="s">
        <v>1848</v>
      </c>
      <c r="J172" s="184"/>
      <c r="L172" s="5"/>
      <c r="M172" s="320"/>
      <c r="N172" s="426" t="s">
        <v>1830</v>
      </c>
      <c r="O172" s="199" t="s">
        <v>1876</v>
      </c>
      <c r="P172" s="53" t="str">
        <f t="shared" si="2"/>
        <v>(line.T.value == 50 and line.mat_joint_choices.code == 'BB-BB') and (((line.L+line.L+line.W+line.W)/2500) &lt; 0.6 and 0.5 or ((line.L+line.L+line.W+line.W)/2500) &lt; 1.1 and 1.0 or ((line.L+line.L+line.W+line.W)/2500) &lt; 1.6 and 1.5 or ((line.L+line.L+line.W+line.W)/2500) &lt; 2.1 and 2.0 or ((line.L+line.L+line.W+line.W)/2500) &lt; 2.6 and 2.5 or ((line.L+line.L+line.W+line.W)/2500) &lt; 3.1 and 3.0 ) or 0</v>
      </c>
      <c r="Q172" s="16" t="str">
        <f>VLOOKUP(D172,[1]Parts!$A$2:$C$991,3,0)</f>
        <v>pcs</v>
      </c>
    </row>
    <row r="173" spans="3:17">
      <c r="C173" s="70" t="str">
        <f>"["&amp;VLOOKUP(D173,[1]Parts!$A$2:$B$991,2,0)&amp;"]"</f>
        <v>[SP04040-2]</v>
      </c>
      <c r="D173" s="57" t="s">
        <v>1998</v>
      </c>
      <c r="E173" s="152">
        <v>50</v>
      </c>
      <c r="I173" s="152" t="s">
        <v>1849</v>
      </c>
      <c r="J173" s="184"/>
      <c r="L173" s="5"/>
      <c r="M173" s="5"/>
      <c r="N173" s="418" t="s">
        <v>1833</v>
      </c>
      <c r="O173" s="199" t="s">
        <v>1877</v>
      </c>
      <c r="P173" s="53" t="str">
        <f t="shared" si="2"/>
        <v>(line.T.value == 50 and line.mat_joint_choices.code == 'BB-BA') and (((line.W)/2500) &lt; 0.6 and 0.5 or ((line.W)/2500) &lt; 1.1 and 1.0 or ((line.W)/2500) &lt; 1.6 and 1.5 or ((line.W)/2500) &lt; 2.1 and 2.0 or ((line.W)/2500) &lt; 2.6 and 2.5 or ((line.W)/2500) &lt; 3.1 and 3.0 ) or 0</v>
      </c>
      <c r="Q173" s="16" t="str">
        <f>VLOOKUP(D173,[1]Parts!$A$2:$C$991,3,0)</f>
        <v>pcs</v>
      </c>
    </row>
    <row r="174" spans="3:17">
      <c r="C174" s="70" t="str">
        <f>"["&amp;VLOOKUP(D174,[1]Parts!$A$2:$B$991,2,0)&amp;"]"</f>
        <v>[SP04041-2]</v>
      </c>
      <c r="D174" s="165" t="s">
        <v>2000</v>
      </c>
      <c r="E174" s="152">
        <v>50</v>
      </c>
      <c r="I174" s="152" t="s">
        <v>1849</v>
      </c>
      <c r="J174" s="184"/>
      <c r="L174" s="5"/>
      <c r="M174" s="5"/>
      <c r="N174" s="418" t="s">
        <v>1831</v>
      </c>
      <c r="O174" s="199" t="s">
        <v>1879</v>
      </c>
      <c r="P174" s="53" t="str">
        <f t="shared" si="2"/>
        <v>(line.T.value == 50 and line.mat_joint_choices.code == 'BB-BA')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4" s="16" t="str">
        <f>VLOOKUP(D174,[1]Parts!$A$2:$C$991,3,0)</f>
        <v>pcs</v>
      </c>
    </row>
    <row r="175" spans="3:17">
      <c r="C175" s="3" t="str">
        <f>"["&amp;VLOOKUP(D175,[1]Parts!$A$2:$B$991,2,0)&amp;"]"</f>
        <v>[SP04040-2]</v>
      </c>
      <c r="D175" s="21" t="s">
        <v>1998</v>
      </c>
      <c r="E175" s="5">
        <v>50</v>
      </c>
      <c r="I175" s="427" t="s">
        <v>1850</v>
      </c>
      <c r="J175" s="184"/>
      <c r="L175" s="5"/>
      <c r="M175" s="5"/>
      <c r="N175" s="420" t="s">
        <v>1837</v>
      </c>
      <c r="O175" s="199" t="s">
        <v>1879</v>
      </c>
      <c r="P175" s="53" t="str">
        <f t="shared" si="2"/>
        <v>(line.T.value == 50 and line.mat_joint_choices.code == 'BB-AA')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5" s="16" t="str">
        <f>VLOOKUP(D175,[1]Parts!$A$2:$C$991,3,0)</f>
        <v>pcs</v>
      </c>
    </row>
    <row r="176" spans="3:17">
      <c r="C176" s="3" t="str">
        <f>"["&amp;VLOOKUP(D176,[1]Parts!$A$2:$B$991,2,0)&amp;"]"</f>
        <v>[SP04041-2]</v>
      </c>
      <c r="D176" s="21" t="s">
        <v>2000</v>
      </c>
      <c r="E176" s="5">
        <v>50</v>
      </c>
      <c r="I176" s="427" t="s">
        <v>1850</v>
      </c>
      <c r="J176" s="184"/>
      <c r="L176" s="5"/>
      <c r="M176" s="5"/>
      <c r="N176" s="420" t="s">
        <v>1835</v>
      </c>
      <c r="O176" s="199" t="s">
        <v>1878</v>
      </c>
      <c r="P176" s="53" t="str">
        <f t="shared" si="2"/>
        <v>(line.T.value == 50 and line.mat_joint_choices.code == 'BB-AA')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76" s="16" t="str">
        <f>VLOOKUP(D176,[1]Parts!$A$2:$C$991,3,0)</f>
        <v>pcs</v>
      </c>
    </row>
    <row r="177" spans="3:17">
      <c r="C177" s="70" t="str">
        <f>"["&amp;VLOOKUP(D177,[1]Parts!$A$2:$B$991,2,0)&amp;"]"</f>
        <v>[SP04040-2]</v>
      </c>
      <c r="D177" s="57" t="s">
        <v>1998</v>
      </c>
      <c r="E177" s="152">
        <v>50</v>
      </c>
      <c r="I177" s="428" t="s">
        <v>1851</v>
      </c>
      <c r="J177" s="184"/>
      <c r="L177" s="5"/>
      <c r="M177" s="5"/>
      <c r="N177" s="418" t="s">
        <v>1833</v>
      </c>
      <c r="O177" s="199" t="s">
        <v>1877</v>
      </c>
      <c r="P177" s="53" t="str">
        <f t="shared" si="2"/>
        <v>(line.T.value == 50 and line.mat_joint_choices.code == 'BB-AB') and (((line.W)/2500) &lt; 0.6 and 0.5 or ((line.W)/2500) &lt; 1.1 and 1.0 or ((line.W)/2500) &lt; 1.6 and 1.5 or ((line.W)/2500) &lt; 2.1 and 2.0 or ((line.W)/2500) &lt; 2.6 and 2.5 or ((line.W)/2500) &lt; 3.1 and 3.0 ) or 0</v>
      </c>
      <c r="Q177" s="16" t="str">
        <f>VLOOKUP(D177,[1]Parts!$A$2:$C$991,3,0)</f>
        <v>pcs</v>
      </c>
    </row>
    <row r="178" spans="3:17">
      <c r="C178" s="70" t="str">
        <f>"["&amp;VLOOKUP(D178,[1]Parts!$A$2:$B$991,2,0)&amp;"]"</f>
        <v>[SP04041-2]</v>
      </c>
      <c r="D178" s="165" t="s">
        <v>2000</v>
      </c>
      <c r="E178" s="152">
        <v>50</v>
      </c>
      <c r="I178" s="428" t="s">
        <v>1851</v>
      </c>
      <c r="J178" s="184"/>
      <c r="L178" s="5"/>
      <c r="M178" s="5"/>
      <c r="N178" s="418" t="s">
        <v>1831</v>
      </c>
      <c r="O178" s="199" t="s">
        <v>1879</v>
      </c>
      <c r="P178" s="53" t="str">
        <f t="shared" si="2"/>
        <v>(line.T.value == 50 and line.mat_joint_choices.code == 'BB-AB')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8" s="16" t="str">
        <f>VLOOKUP(D178,[1]Parts!$A$2:$C$991,3,0)</f>
        <v>pcs</v>
      </c>
    </row>
    <row r="179" spans="3:17">
      <c r="C179" s="429" t="str">
        <f>"["&amp;VLOOKUP(D179,[1]Parts!$A$2:$B$991,2,0)&amp;"]"</f>
        <v>[SP04111]</v>
      </c>
      <c r="D179" s="430" t="s">
        <v>1530</v>
      </c>
      <c r="E179" s="431">
        <v>25</v>
      </c>
      <c r="I179" s="432" t="s">
        <v>2059</v>
      </c>
      <c r="N179" s="433" t="s">
        <v>1831</v>
      </c>
      <c r="O179" s="199" t="s">
        <v>1879</v>
      </c>
      <c r="P179" s="53" t="str">
        <f t="shared" si="2"/>
        <v>(line.T.value == 25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79" s="16" t="str">
        <f>VLOOKUP(D179,[1]Parts!$A$2:$C$991,3,0)</f>
        <v>pcs</v>
      </c>
    </row>
    <row r="180" spans="3:17">
      <c r="C180" s="429" t="str">
        <f>"["&amp;VLOOKUP(D180,[1]Parts!$A$2:$B$991,2,0)&amp;"]"</f>
        <v>[SP04010]</v>
      </c>
      <c r="D180" s="434" t="s">
        <v>1229</v>
      </c>
      <c r="E180" s="431">
        <v>25</v>
      </c>
      <c r="I180" s="432" t="s">
        <v>2059</v>
      </c>
      <c r="N180" s="433" t="s">
        <v>1833</v>
      </c>
      <c r="O180" s="199" t="s">
        <v>1877</v>
      </c>
      <c r="P180" s="53" t="str">
        <f t="shared" si="2"/>
        <v>(line.T.value == 25 and line.mat_joint_choices.code == 'AA-AN') and (((line.W)/2500) &lt; 0.6 and 0.5 or ((line.W)/2500) &lt; 1.1 and 1.0 or ((line.W)/2500) &lt; 1.6 and 1.5 or ((line.W)/2500) &lt; 2.1 and 2.0 or ((line.W)/2500) &lt; 2.6 and 2.5 or ((line.W)/2500) &lt; 3.1 and 3.0 ) or 0</v>
      </c>
      <c r="Q180" s="16" t="str">
        <f>VLOOKUP(D180,[1]Parts!$A$2:$C$991,3,0)</f>
        <v>pcs</v>
      </c>
    </row>
    <row r="181" spans="3:17">
      <c r="C181" s="435" t="str">
        <f>"["&amp;VLOOKUP(D181,[1]Parts!$A$2:$B$991,2,0)&amp;"]"</f>
        <v>[SP04111]</v>
      </c>
      <c r="D181" s="436" t="s">
        <v>1530</v>
      </c>
      <c r="E181" s="437">
        <v>25</v>
      </c>
      <c r="I181" s="438" t="s">
        <v>2060</v>
      </c>
      <c r="N181" s="439" t="s">
        <v>1831</v>
      </c>
      <c r="O181" s="199" t="s">
        <v>1879</v>
      </c>
      <c r="P181" s="53" t="str">
        <f t="shared" si="2"/>
        <v>(line.T.value == 25 and line.mat_joint_choices.code == 'AA-NA')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81" s="16" t="str">
        <f>VLOOKUP(D181,[1]Parts!$A$2:$C$991,3,0)</f>
        <v>pcs</v>
      </c>
    </row>
    <row r="182" spans="3:17">
      <c r="C182" s="435" t="str">
        <f>"["&amp;VLOOKUP(D182,[1]Parts!$A$2:$B$991,2,0)&amp;"]"</f>
        <v>[SP04010]</v>
      </c>
      <c r="D182" s="440" t="s">
        <v>1229</v>
      </c>
      <c r="E182" s="437">
        <v>25</v>
      </c>
      <c r="I182" s="438" t="s">
        <v>2060</v>
      </c>
      <c r="N182" s="439" t="s">
        <v>1833</v>
      </c>
      <c r="O182" s="199" t="s">
        <v>1877</v>
      </c>
      <c r="P182" s="53" t="str">
        <f t="shared" si="2"/>
        <v>(line.T.value == 25 and line.mat_joint_choices.code == 'AA-NA') and (((line.W)/2500) &lt; 0.6 and 0.5 or ((line.W)/2500) &lt; 1.1 and 1.0 or ((line.W)/2500) &lt; 1.6 and 1.5 or ((line.W)/2500) &lt; 2.1 and 2.0 or ((line.W)/2500) &lt; 2.6 and 2.5 or ((line.W)/2500) &lt; 3.1 and 3.0 ) or 0</v>
      </c>
      <c r="Q182" s="16" t="str">
        <f>VLOOKUP(D182,[1]Parts!$A$2:$C$991,3,0)</f>
        <v>pcs</v>
      </c>
    </row>
    <row r="183" spans="3:17">
      <c r="C183" s="441" t="str">
        <f>"["&amp;VLOOKUP(D183,[1]Parts!$A$2:$B$991,2,0)&amp;"]"</f>
        <v>[SP04111]</v>
      </c>
      <c r="D183" s="442" t="s">
        <v>1530</v>
      </c>
      <c r="E183" s="443">
        <v>25</v>
      </c>
      <c r="I183" s="444" t="s">
        <v>2061</v>
      </c>
      <c r="N183" s="445" t="s">
        <v>1835</v>
      </c>
      <c r="O183" s="199" t="s">
        <v>1878</v>
      </c>
      <c r="P183" s="53" t="str">
        <f t="shared" si="2"/>
        <v>(line.T.value == 25 and line.mat_joint_choices.code == 'AA-NB')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83" s="16" t="str">
        <f>VLOOKUP(D183,[1]Parts!$A$2:$C$991,3,0)</f>
        <v>pcs</v>
      </c>
    </row>
    <row r="184" spans="3:17">
      <c r="C184" s="441" t="str">
        <f>"["&amp;VLOOKUP(D184,[1]Parts!$A$2:$B$991,2,0)&amp;"]"</f>
        <v>[SP04112]</v>
      </c>
      <c r="D184" s="441" t="s">
        <v>1531</v>
      </c>
      <c r="E184" s="443">
        <v>25</v>
      </c>
      <c r="I184" s="444" t="s">
        <v>2061</v>
      </c>
      <c r="N184" s="445" t="s">
        <v>1833</v>
      </c>
      <c r="O184" s="199" t="s">
        <v>1877</v>
      </c>
      <c r="P184" s="53" t="str">
        <f t="shared" ref="P184:P247" si="3">"(line.T.value == "&amp;E184&amp;" and line.mat_joint_choices.code == "&amp;I184&amp;") and ("&amp;O184&amp;") or 0"</f>
        <v>(line.T.value == 25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184" s="16" t="str">
        <f>VLOOKUP(D184,[1]Parts!$A$2:$C$991,3,0)</f>
        <v>pcs</v>
      </c>
    </row>
    <row r="185" spans="3:17">
      <c r="C185" s="446" t="str">
        <f>"["&amp;VLOOKUP(D185,[1]Parts!$A$2:$B$991,2,0)&amp;"]"</f>
        <v>[SP04010]</v>
      </c>
      <c r="D185" s="447" t="s">
        <v>1229</v>
      </c>
      <c r="E185" s="448">
        <v>25</v>
      </c>
      <c r="I185" s="444" t="s">
        <v>2061</v>
      </c>
      <c r="N185" s="445" t="s">
        <v>1833</v>
      </c>
      <c r="O185" s="199" t="s">
        <v>1877</v>
      </c>
      <c r="P185" s="53" t="str">
        <f t="shared" si="3"/>
        <v>(line.T.value == 25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185" s="16" t="str">
        <f>VLOOKUP(D185,[1]Parts!$A$2:$C$991,3,0)</f>
        <v>pcs</v>
      </c>
    </row>
    <row r="186" spans="3:17">
      <c r="C186" s="449" t="str">
        <f>"["&amp;VLOOKUP(D186,[1]Parts!$A$2:$B$991,2,0)&amp;"]"</f>
        <v>[SP04111]</v>
      </c>
      <c r="D186" s="450" t="s">
        <v>1530</v>
      </c>
      <c r="E186" s="451">
        <v>25</v>
      </c>
      <c r="I186" s="452" t="s">
        <v>2062</v>
      </c>
      <c r="N186" s="453" t="s">
        <v>1835</v>
      </c>
      <c r="O186" s="199" t="s">
        <v>1878</v>
      </c>
      <c r="P186" s="53" t="str">
        <f t="shared" si="3"/>
        <v>(line.T.value == 25 and line.mat_joint_choices.code == 'AA-NN')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186" s="16" t="str">
        <f>VLOOKUP(D186,[1]Parts!$A$2:$C$991,3,0)</f>
        <v>pcs</v>
      </c>
    </row>
    <row r="187" spans="3:17">
      <c r="C187" s="449" t="str">
        <f>"["&amp;VLOOKUP(D187,[1]Parts!$A$2:$B$991,2,0)&amp;"]"</f>
        <v>[SP04010]</v>
      </c>
      <c r="D187" s="454" t="s">
        <v>1229</v>
      </c>
      <c r="E187" s="451">
        <v>25</v>
      </c>
      <c r="I187" s="452" t="s">
        <v>2062</v>
      </c>
      <c r="N187" s="453" t="s">
        <v>1837</v>
      </c>
      <c r="O187" s="199" t="s">
        <v>1879</v>
      </c>
      <c r="P187" s="53" t="str">
        <f t="shared" si="3"/>
        <v>(line.T.value == 25 and line.mat_joint_choices.code == 'AA-NN')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187" s="16" t="str">
        <f>VLOOKUP(D187,[1]Parts!$A$2:$C$991,3,0)</f>
        <v>pcs</v>
      </c>
    </row>
    <row r="188" spans="3:17">
      <c r="C188" s="455" t="str">
        <f>"["&amp;VLOOKUP(D188,[1]Parts!$A$2:$B$991,2,0)&amp;"]"</f>
        <v>[SP04111]</v>
      </c>
      <c r="D188" s="456" t="s">
        <v>1530</v>
      </c>
      <c r="E188" s="457">
        <v>25</v>
      </c>
      <c r="I188" s="427" t="s">
        <v>2063</v>
      </c>
      <c r="N188" s="458" t="s">
        <v>1841</v>
      </c>
      <c r="O188" s="199" t="s">
        <v>1881</v>
      </c>
      <c r="P188" s="53" t="str">
        <f t="shared" si="3"/>
        <v>(line.T.value == 25 and line.mat_joint_choices.code == 'AB-AN')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88" s="16" t="str">
        <f>VLOOKUP(D188,[1]Parts!$A$2:$C$991,3,0)</f>
        <v>pcs</v>
      </c>
    </row>
    <row r="189" spans="3:17">
      <c r="C189" s="459" t="str">
        <f>"["&amp;VLOOKUP(D189,[1]Parts!$A$2:$B$991,2,0)&amp;"]"</f>
        <v>[SP04112]</v>
      </c>
      <c r="D189" s="459" t="s">
        <v>1531</v>
      </c>
      <c r="E189" s="460">
        <v>25</v>
      </c>
      <c r="I189" s="427" t="s">
        <v>2063</v>
      </c>
      <c r="N189" s="458" t="s">
        <v>1840</v>
      </c>
      <c r="O189" s="199" t="s">
        <v>1875</v>
      </c>
      <c r="P189" s="53" t="str">
        <f t="shared" si="3"/>
        <v>(line.T.value == 25 and line.mat_joint_choices.code == 'AB-AN') and (((line.L)/2500) &lt; 0.6 and 0.5 or ((line.L)/2500) &lt; 1.1 and 1.0 or ((line.L)/2500) &lt; 1.6 and 1.5 or ((line.L)/2500) &lt; 2.1 and 2.0 or ((line.L)/2500) &lt; 2.6 and 2.5 or ((line.L)/2500) &lt; 3.1 and 3.0 ) or 0</v>
      </c>
      <c r="Q189" s="16" t="str">
        <f>VLOOKUP(D189,[1]Parts!$A$2:$C$991,3,0)</f>
        <v>pcs</v>
      </c>
    </row>
    <row r="190" spans="3:17">
      <c r="C190" s="455" t="str">
        <f>"["&amp;VLOOKUP(D190,[1]Parts!$A$2:$B$991,2,0)&amp;"]"</f>
        <v>[SP04010]</v>
      </c>
      <c r="D190" s="461" t="s">
        <v>1229</v>
      </c>
      <c r="E190" s="457">
        <v>25</v>
      </c>
      <c r="I190" s="427" t="s">
        <v>2063</v>
      </c>
      <c r="N190" s="458" t="s">
        <v>1833</v>
      </c>
      <c r="O190" s="199" t="s">
        <v>1877</v>
      </c>
      <c r="P190" s="53" t="str">
        <f t="shared" si="3"/>
        <v>(line.T.value == 25 and line.mat_joint_choices.code == 'AB-AN') and (((line.W)/2500) &lt; 0.6 and 0.5 or ((line.W)/2500) &lt; 1.1 and 1.0 or ((line.W)/2500) &lt; 1.6 and 1.5 or ((line.W)/2500) &lt; 2.1 and 2.0 or ((line.W)/2500) &lt; 2.6 and 2.5 or ((line.W)/2500) &lt; 3.1 and 3.0 ) or 0</v>
      </c>
      <c r="Q190" s="16" t="str">
        <f>VLOOKUP(D190,[1]Parts!$A$2:$C$991,3,0)</f>
        <v>pcs</v>
      </c>
    </row>
    <row r="191" spans="3:17">
      <c r="C191" s="462" t="str">
        <f>"["&amp;VLOOKUP(D191,[1]Parts!$A$2:$B$991,2,0)&amp;"]"</f>
        <v>[SP04111]</v>
      </c>
      <c r="D191" s="463" t="s">
        <v>1530</v>
      </c>
      <c r="E191" s="464">
        <v>25</v>
      </c>
      <c r="I191" s="465" t="s">
        <v>2064</v>
      </c>
      <c r="N191" s="466" t="s">
        <v>1840</v>
      </c>
      <c r="O191" s="199" t="s">
        <v>1875</v>
      </c>
      <c r="P191" s="53" t="str">
        <f t="shared" si="3"/>
        <v>(line.T.value == 25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191" s="16" t="str">
        <f>VLOOKUP(D191,[1]Parts!$A$2:$C$991,3,0)</f>
        <v>pcs</v>
      </c>
    </row>
    <row r="192" spans="3:17">
      <c r="C192" s="467" t="str">
        <f>"["&amp;VLOOKUP(D192,[1]Parts!$A$2:$B$991,2,0)&amp;"]"</f>
        <v>[SP04112]</v>
      </c>
      <c r="D192" s="467" t="s">
        <v>1531</v>
      </c>
      <c r="E192" s="468">
        <v>25</v>
      </c>
      <c r="I192" s="465" t="s">
        <v>2064</v>
      </c>
      <c r="N192" s="466" t="s">
        <v>1841</v>
      </c>
      <c r="O192" s="199" t="s">
        <v>1881</v>
      </c>
      <c r="P192" s="53" t="str">
        <f t="shared" si="3"/>
        <v>(line.T.value == 25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2" s="16" t="str">
        <f>VLOOKUP(D192,[1]Parts!$A$2:$C$991,3,0)</f>
        <v>pcs</v>
      </c>
    </row>
    <row r="193" spans="3:17">
      <c r="C193" s="462" t="str">
        <f>"["&amp;VLOOKUP(D193,[1]Parts!$A$2:$B$991,2,0)&amp;"]"</f>
        <v>[SP04010]</v>
      </c>
      <c r="D193" s="469" t="s">
        <v>1229</v>
      </c>
      <c r="E193" s="468">
        <v>25</v>
      </c>
      <c r="I193" s="465" t="s">
        <v>2064</v>
      </c>
      <c r="N193" s="466" t="s">
        <v>1833</v>
      </c>
      <c r="O193" s="199" t="s">
        <v>1877</v>
      </c>
      <c r="P193" s="53" t="str">
        <f t="shared" si="3"/>
        <v>(line.T.value == 25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193" s="16" t="str">
        <f>VLOOKUP(D193,[1]Parts!$A$2:$C$991,3,0)</f>
        <v>pcs</v>
      </c>
    </row>
    <row r="194" spans="3:17">
      <c r="C194" s="470" t="str">
        <f>"["&amp;VLOOKUP(D194,[1]Parts!$A$2:$B$991,2,0)&amp;"]"</f>
        <v>[SP04111]</v>
      </c>
      <c r="D194" s="471" t="s">
        <v>1530</v>
      </c>
      <c r="E194" s="472">
        <v>25</v>
      </c>
      <c r="I194" s="473" t="s">
        <v>2065</v>
      </c>
      <c r="N194" s="474" t="s">
        <v>1841</v>
      </c>
      <c r="O194" s="199" t="s">
        <v>1881</v>
      </c>
      <c r="P194" s="53" t="str">
        <f t="shared" si="3"/>
        <v>(line.T.value == 25 and line.mat_joint_choices.code == 'AB-NA')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4" s="16" t="str">
        <f>VLOOKUP(D194,[1]Parts!$A$2:$C$991,3,0)</f>
        <v>pcs</v>
      </c>
    </row>
    <row r="195" spans="3:17">
      <c r="C195" s="475" t="str">
        <f>"["&amp;VLOOKUP(D195,[1]Parts!$A$2:$B$991,2,0)&amp;"]"</f>
        <v>[SP04112]</v>
      </c>
      <c r="D195" s="475" t="s">
        <v>1531</v>
      </c>
      <c r="E195" s="476">
        <v>25</v>
      </c>
      <c r="I195" s="473" t="s">
        <v>2065</v>
      </c>
      <c r="N195" s="474" t="s">
        <v>1840</v>
      </c>
      <c r="O195" s="199" t="s">
        <v>1875</v>
      </c>
      <c r="P195" s="53" t="str">
        <f t="shared" si="3"/>
        <v>(line.T.value == 25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195" s="16" t="str">
        <f>VLOOKUP(D195,[1]Parts!$A$2:$C$991,3,0)</f>
        <v>pcs</v>
      </c>
    </row>
    <row r="196" spans="3:17">
      <c r="C196" s="470" t="str">
        <f>"["&amp;VLOOKUP(D196,[1]Parts!$A$2:$B$991,2,0)&amp;"]"</f>
        <v>[SP04010]</v>
      </c>
      <c r="D196" s="477" t="s">
        <v>1229</v>
      </c>
      <c r="E196" s="476">
        <v>25</v>
      </c>
      <c r="I196" s="473" t="s">
        <v>2065</v>
      </c>
      <c r="N196" s="474" t="s">
        <v>1833</v>
      </c>
      <c r="O196" s="199" t="s">
        <v>1877</v>
      </c>
      <c r="P196" s="53" t="str">
        <f t="shared" si="3"/>
        <v>(line.T.value == 25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196" s="16" t="str">
        <f>VLOOKUP(D196,[1]Parts!$A$2:$C$991,3,0)</f>
        <v>pcs</v>
      </c>
    </row>
    <row r="197" spans="3:17">
      <c r="C197" s="478" t="str">
        <f>"["&amp;VLOOKUP(D197,[1]Parts!$A$2:$B$991,2,0)&amp;"]"</f>
        <v>[SP04111]</v>
      </c>
      <c r="D197" s="479" t="s">
        <v>1530</v>
      </c>
      <c r="E197" s="480">
        <v>25</v>
      </c>
      <c r="I197" s="481" t="s">
        <v>2066</v>
      </c>
      <c r="N197" s="482" t="s">
        <v>1840</v>
      </c>
      <c r="O197" s="199" t="s">
        <v>1875</v>
      </c>
      <c r="P197" s="53" t="str">
        <f t="shared" si="3"/>
        <v>(line.T.value == 25 and line.mat_joint_choices.code == 'AB-NB') and (((line.L)/2500) &lt; 0.6 and 0.5 or ((line.L)/2500) &lt; 1.1 and 1.0 or ((line.L)/2500) &lt; 1.6 and 1.5 or ((line.L)/2500) &lt; 2.1 and 2.0 or ((line.L)/2500) &lt; 2.6 and 2.5 or ((line.L)/2500) &lt; 3.1 and 3.0 ) or 0</v>
      </c>
      <c r="Q197" s="16" t="str">
        <f>VLOOKUP(D197,[1]Parts!$A$2:$C$991,3,0)</f>
        <v>pcs</v>
      </c>
    </row>
    <row r="198" spans="3:17">
      <c r="C198" s="483" t="str">
        <f>"["&amp;VLOOKUP(D198,[1]Parts!$A$2:$B$991,2,0)&amp;"]"</f>
        <v>[SP04112]</v>
      </c>
      <c r="D198" s="483" t="s">
        <v>1531</v>
      </c>
      <c r="E198" s="484">
        <v>25</v>
      </c>
      <c r="I198" s="481" t="s">
        <v>2066</v>
      </c>
      <c r="N198" s="482" t="s">
        <v>1841</v>
      </c>
      <c r="O198" s="199" t="s">
        <v>1881</v>
      </c>
      <c r="P198" s="53" t="str">
        <f t="shared" si="3"/>
        <v>(line.T.value == 25 and line.mat_joint_choices.code == 'AB-NB')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198" s="16" t="str">
        <f>VLOOKUP(D198,[1]Parts!$A$2:$C$991,3,0)</f>
        <v>pcs</v>
      </c>
    </row>
    <row r="199" spans="3:17">
      <c r="C199" s="478" t="str">
        <f>"["&amp;VLOOKUP(D199,[1]Parts!$A$2:$B$991,2,0)&amp;"]"</f>
        <v>[SP04010]</v>
      </c>
      <c r="D199" s="485" t="s">
        <v>1229</v>
      </c>
      <c r="E199" s="484">
        <v>25</v>
      </c>
      <c r="I199" s="481" t="s">
        <v>2066</v>
      </c>
      <c r="N199" s="482" t="s">
        <v>1833</v>
      </c>
      <c r="O199" s="199" t="s">
        <v>1877</v>
      </c>
      <c r="P199" s="53" t="str">
        <f t="shared" si="3"/>
        <v>(line.T.value == 25 and line.mat_joint_choices.code == 'AB-NB') and (((line.W)/2500) &lt; 0.6 and 0.5 or ((line.W)/2500) &lt; 1.1 and 1.0 or ((line.W)/2500) &lt; 1.6 and 1.5 or ((line.W)/2500) &lt; 2.1 and 2.0 or ((line.W)/2500) &lt; 2.6 and 2.5 or ((line.W)/2500) &lt; 3.1 and 3.0 ) or 0</v>
      </c>
      <c r="Q199" s="16" t="str">
        <f>VLOOKUP(D199,[1]Parts!$A$2:$C$991,3,0)</f>
        <v>pcs</v>
      </c>
    </row>
    <row r="200" spans="3:17">
      <c r="C200" s="486" t="str">
        <f>"["&amp;VLOOKUP(D200,[1]Parts!$A$2:$B$991,2,0)&amp;"]"</f>
        <v>[SP04111]</v>
      </c>
      <c r="D200" s="487" t="s">
        <v>1530</v>
      </c>
      <c r="E200" s="488">
        <v>25</v>
      </c>
      <c r="I200" s="489" t="s">
        <v>2067</v>
      </c>
      <c r="N200" s="490" t="s">
        <v>1840</v>
      </c>
      <c r="O200" s="199" t="s">
        <v>1875</v>
      </c>
      <c r="P200" s="53" t="str">
        <f t="shared" si="3"/>
        <v>(line.T.value == 25 and line.mat_joint_choices.code == 'AB-NN') and (((line.L)/2500) &lt; 0.6 and 0.5 or ((line.L)/2500) &lt; 1.1 and 1.0 or ((line.L)/2500) &lt; 1.6 and 1.5 or ((line.L)/2500) &lt; 2.1 and 2.0 or ((line.L)/2500) &lt; 2.6 and 2.5 or ((line.L)/2500) &lt; 3.1 and 3.0 ) or 0</v>
      </c>
      <c r="Q200" s="16" t="str">
        <f>VLOOKUP(D200,[1]Parts!$A$2:$C$991,3,0)</f>
        <v>pcs</v>
      </c>
    </row>
    <row r="201" spans="3:17">
      <c r="C201" s="491" t="str">
        <f>"["&amp;VLOOKUP(D201,[1]Parts!$A$2:$B$991,2,0)&amp;"]"</f>
        <v>[SP04112]</v>
      </c>
      <c r="D201" s="491" t="s">
        <v>1531</v>
      </c>
      <c r="E201" s="492">
        <v>25</v>
      </c>
      <c r="I201" s="489" t="s">
        <v>2067</v>
      </c>
      <c r="N201" s="490" t="s">
        <v>1840</v>
      </c>
      <c r="O201" s="199" t="s">
        <v>1875</v>
      </c>
      <c r="P201" s="53" t="str">
        <f t="shared" si="3"/>
        <v>(line.T.value == 25 and line.mat_joint_choices.code == 'AB-NN') and (((line.L)/2500) &lt; 0.6 and 0.5 or ((line.L)/2500) &lt; 1.1 and 1.0 or ((line.L)/2500) &lt; 1.6 and 1.5 or ((line.L)/2500) &lt; 2.1 and 2.0 or ((line.L)/2500) &lt; 2.6 and 2.5 or ((line.L)/2500) &lt; 3.1 and 3.0 ) or 0</v>
      </c>
      <c r="Q201" s="16" t="str">
        <f>VLOOKUP(D201,[1]Parts!$A$2:$C$991,3,0)</f>
        <v>pcs</v>
      </c>
    </row>
    <row r="202" spans="3:17">
      <c r="C202" s="486" t="str">
        <f>"["&amp;VLOOKUP(D202,[1]Parts!$A$2:$B$991,2,0)&amp;"]"</f>
        <v>[SP04010]</v>
      </c>
      <c r="D202" s="493" t="s">
        <v>1229</v>
      </c>
      <c r="E202" s="492">
        <v>25</v>
      </c>
      <c r="I202" s="489" t="s">
        <v>2067</v>
      </c>
      <c r="N202" s="490" t="s">
        <v>1833</v>
      </c>
      <c r="O202" s="199" t="s">
        <v>1877</v>
      </c>
      <c r="P202" s="53" t="str">
        <f t="shared" si="3"/>
        <v>(line.T.value == 25 and line.mat_joint_choices.code == 'AB-NN') and (((line.W)/2500) &lt; 0.6 and 0.5 or ((line.W)/2500) &lt; 1.1 and 1.0 or ((line.W)/2500) &lt; 1.6 and 1.5 or ((line.W)/2500) &lt; 2.1 and 2.0 or ((line.W)/2500) &lt; 2.6 and 2.5 or ((line.W)/2500) &lt; 3.1 and 3.0 ) or 0</v>
      </c>
      <c r="Q202" s="16" t="str">
        <f>VLOOKUP(D202,[1]Parts!$A$2:$C$991,3,0)</f>
        <v>pcs</v>
      </c>
    </row>
    <row r="203" spans="3:17">
      <c r="C203" s="494" t="str">
        <f>"["&amp;VLOOKUP(D203,[1]Parts!$A$2:$B$991,2,0)&amp;"]"</f>
        <v>[SP04111]</v>
      </c>
      <c r="D203" s="495" t="s">
        <v>1530</v>
      </c>
      <c r="E203" s="496">
        <v>25</v>
      </c>
      <c r="H203" s="634"/>
      <c r="I203" s="497" t="s">
        <v>2068</v>
      </c>
      <c r="K203" s="634"/>
      <c r="N203" s="498" t="s">
        <v>1841</v>
      </c>
      <c r="O203" s="199" t="s">
        <v>1881</v>
      </c>
      <c r="P203" s="53" t="str">
        <f t="shared" si="3"/>
        <v>(line.T.value == 25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3" s="16" t="str">
        <f>VLOOKUP(D203,[1]Parts!$A$2:$C$991,3,0)</f>
        <v>pcs</v>
      </c>
    </row>
    <row r="204" spans="3:17">
      <c r="C204" s="494" t="str">
        <f>"["&amp;VLOOKUP(D204,[1]Parts!$A$2:$B$991,2,0)&amp;"]"</f>
        <v>[SP04010]</v>
      </c>
      <c r="D204" s="499" t="s">
        <v>1229</v>
      </c>
      <c r="E204" s="500">
        <v>25</v>
      </c>
      <c r="H204" s="634"/>
      <c r="I204" s="497" t="s">
        <v>2068</v>
      </c>
      <c r="N204" s="498" t="s">
        <v>1841</v>
      </c>
      <c r="O204" s="199" t="s">
        <v>1881</v>
      </c>
      <c r="P204" s="53" t="str">
        <f t="shared" si="3"/>
        <v>(line.T.value == 25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4" s="16" t="str">
        <f>VLOOKUP(D204,[1]Parts!$A$2:$C$991,3,0)</f>
        <v>pcs</v>
      </c>
    </row>
    <row r="205" spans="3:17">
      <c r="C205" s="429" t="str">
        <f>"["&amp;VLOOKUP(D205,[1]Parts!$A$2:$B$991,2,0)&amp;"]"</f>
        <v>[SP04111]</v>
      </c>
      <c r="D205" s="430" t="s">
        <v>1530</v>
      </c>
      <c r="E205" s="431">
        <v>25</v>
      </c>
      <c r="H205" s="634"/>
      <c r="I205" s="432" t="s">
        <v>2069</v>
      </c>
      <c r="N205" s="433" t="s">
        <v>1840</v>
      </c>
      <c r="O205" s="199" t="s">
        <v>1875</v>
      </c>
      <c r="P205" s="53" t="str">
        <f t="shared" si="3"/>
        <v>(line.T.value == 25 and line.mat_joint_choices.code == 'AN-BN') and (((line.L)/2500) &lt; 0.6 and 0.5 or ((line.L)/2500) &lt; 1.1 and 1.0 or ((line.L)/2500) &lt; 1.6 and 1.5 or ((line.L)/2500) &lt; 2.1 and 2.0 or ((line.L)/2500) &lt; 2.6 and 2.5 or ((line.L)/2500) &lt; 3.1 and 3.0 ) or 0</v>
      </c>
      <c r="Q205" s="16" t="str">
        <f>VLOOKUP(D205,[1]Parts!$A$2:$C$991,3,0)</f>
        <v>pcs</v>
      </c>
    </row>
    <row r="206" spans="3:17">
      <c r="C206" s="501" t="str">
        <f>"["&amp;VLOOKUP(D206,[1]Parts!$A$2:$B$991,2,0)&amp;"]"</f>
        <v>[SP04112]</v>
      </c>
      <c r="D206" s="501" t="s">
        <v>1531</v>
      </c>
      <c r="E206" s="502">
        <v>25</v>
      </c>
      <c r="H206" s="634"/>
      <c r="I206" s="432" t="s">
        <v>2069</v>
      </c>
      <c r="N206" s="433" t="s">
        <v>1833</v>
      </c>
      <c r="O206" s="199" t="s">
        <v>1877</v>
      </c>
      <c r="P206" s="53" t="str">
        <f t="shared" si="3"/>
        <v>(line.T.value == 25 and line.mat_joint_choices.code == 'AN-BN') and (((line.W)/2500) &lt; 0.6 and 0.5 or ((line.W)/2500) &lt; 1.1 and 1.0 or ((line.W)/2500) &lt; 1.6 and 1.5 or ((line.W)/2500) &lt; 2.1 and 2.0 or ((line.W)/2500) &lt; 2.6 and 2.5 or ((line.W)/2500) &lt; 3.1 and 3.0 ) or 0</v>
      </c>
      <c r="Q206" s="16" t="str">
        <f>VLOOKUP(D206,[1]Parts!$A$2:$C$991,3,0)</f>
        <v>pcs</v>
      </c>
    </row>
    <row r="207" spans="3:17">
      <c r="C207" s="429" t="str">
        <f>"["&amp;VLOOKUP(D207,[1]Parts!$A$2:$B$991,2,0)&amp;"]"</f>
        <v>[SP04010]</v>
      </c>
      <c r="D207" s="434" t="s">
        <v>1229</v>
      </c>
      <c r="E207" s="502">
        <v>25</v>
      </c>
      <c r="H207" s="634"/>
      <c r="I207" s="432" t="s">
        <v>2069</v>
      </c>
      <c r="N207" s="433" t="s">
        <v>1841</v>
      </c>
      <c r="O207" s="199" t="s">
        <v>1881</v>
      </c>
      <c r="P207" s="53" t="str">
        <f t="shared" si="3"/>
        <v>(line.T.value == 25 and line.mat_joint_choices.code == 'AN-BN')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7" s="16" t="str">
        <f>VLOOKUP(D207,[1]Parts!$A$2:$C$991,3,0)</f>
        <v>pcs</v>
      </c>
    </row>
    <row r="208" spans="3:17">
      <c r="C208" s="435" t="str">
        <f>"["&amp;VLOOKUP(D208,[1]Parts!$A$2:$B$991,2,0)&amp;"]"</f>
        <v>[SP04111]</v>
      </c>
      <c r="D208" s="436" t="s">
        <v>1530</v>
      </c>
      <c r="E208" s="437">
        <v>25</v>
      </c>
      <c r="H208" s="634"/>
      <c r="I208" s="438" t="s">
        <v>2070</v>
      </c>
      <c r="N208" s="439" t="s">
        <v>1841</v>
      </c>
      <c r="O208" s="199" t="s">
        <v>1881</v>
      </c>
      <c r="P208" s="53" t="str">
        <f t="shared" si="3"/>
        <v>(line.T.value == 25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8" s="16" t="str">
        <f>VLOOKUP(D208,[1]Parts!$A$2:$C$991,3,0)</f>
        <v>pcs</v>
      </c>
    </row>
    <row r="209" spans="3:17">
      <c r="C209" s="435" t="str">
        <f>"["&amp;VLOOKUP(D209,[1]Parts!$A$2:$B$991,2,0)&amp;"]"</f>
        <v>[SP04010]</v>
      </c>
      <c r="D209" s="440" t="s">
        <v>1229</v>
      </c>
      <c r="E209" s="503">
        <v>25</v>
      </c>
      <c r="H209" s="634"/>
      <c r="I209" s="438" t="s">
        <v>2070</v>
      </c>
      <c r="N209" s="439" t="s">
        <v>1841</v>
      </c>
      <c r="O209" s="199" t="s">
        <v>1881</v>
      </c>
      <c r="P209" s="53" t="str">
        <f t="shared" si="3"/>
        <v>(line.T.value == 25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09" s="16" t="str">
        <f>VLOOKUP(D209,[1]Parts!$A$2:$C$991,3,0)</f>
        <v>pcs</v>
      </c>
    </row>
    <row r="210" spans="3:17">
      <c r="C210" s="429" t="str">
        <f>"["&amp;VLOOKUP(D210,[1]Parts!$A$2:$B$991,2,0)&amp;"]"</f>
        <v>[SP04111]</v>
      </c>
      <c r="D210" s="430" t="s">
        <v>1530</v>
      </c>
      <c r="E210" s="431">
        <v>25</v>
      </c>
      <c r="H210" s="634"/>
      <c r="I210" s="432" t="s">
        <v>2071</v>
      </c>
      <c r="N210" s="433" t="s">
        <v>1840</v>
      </c>
      <c r="O210" s="199" t="s">
        <v>1875</v>
      </c>
      <c r="P210" s="53" t="str">
        <f t="shared" si="3"/>
        <v>(line.T.value == 25 and line.mat_joint_choices.code == 'AN-NB') and (((line.L)/2500) &lt; 0.6 and 0.5 or ((line.L)/2500) &lt; 1.1 and 1.0 or ((line.L)/2500) &lt; 1.6 and 1.5 or ((line.L)/2500) &lt; 2.1 and 2.0 or ((line.L)/2500) &lt; 2.6 and 2.5 or ((line.L)/2500) &lt; 3.1 and 3.0 ) or 0</v>
      </c>
      <c r="Q210" s="16" t="str">
        <f>VLOOKUP(D210,[1]Parts!$A$2:$C$991,3,0)</f>
        <v>pcs</v>
      </c>
    </row>
    <row r="211" spans="3:17">
      <c r="C211" s="501" t="str">
        <f>"["&amp;VLOOKUP(D211,[1]Parts!$A$2:$B$991,2,0)&amp;"]"</f>
        <v>[SP04112]</v>
      </c>
      <c r="D211" s="501" t="s">
        <v>1531</v>
      </c>
      <c r="E211" s="502">
        <v>25</v>
      </c>
      <c r="H211" s="634"/>
      <c r="I211" s="432" t="s">
        <v>2071</v>
      </c>
      <c r="N211" s="433" t="s">
        <v>1833</v>
      </c>
      <c r="O211" s="199" t="s">
        <v>1877</v>
      </c>
      <c r="P211" s="53" t="str">
        <f t="shared" si="3"/>
        <v>(line.T.value == 25 and line.mat_joint_choices.code == 'AN-NB') and (((line.W)/2500) &lt; 0.6 and 0.5 or ((line.W)/2500) &lt; 1.1 and 1.0 or ((line.W)/2500) &lt; 1.6 and 1.5 or ((line.W)/2500) &lt; 2.1 and 2.0 or ((line.W)/2500) &lt; 2.6 and 2.5 or ((line.W)/2500) &lt; 3.1 and 3.0 ) or 0</v>
      </c>
      <c r="Q211" s="16" t="str">
        <f>VLOOKUP(D211,[1]Parts!$A$2:$C$991,3,0)</f>
        <v>pcs</v>
      </c>
    </row>
    <row r="212" spans="3:17">
      <c r="C212" s="429" t="str">
        <f>"["&amp;VLOOKUP(D212,[1]Parts!$A$2:$B$991,2,0)&amp;"]"</f>
        <v>[SP04010]</v>
      </c>
      <c r="D212" s="434" t="s">
        <v>1229</v>
      </c>
      <c r="E212" s="502">
        <v>25</v>
      </c>
      <c r="H212" s="634"/>
      <c r="I212" s="432" t="s">
        <v>2071</v>
      </c>
      <c r="N212" s="433" t="s">
        <v>1841</v>
      </c>
      <c r="O212" s="199" t="s">
        <v>1881</v>
      </c>
      <c r="P212" s="53" t="str">
        <f t="shared" si="3"/>
        <v>(line.T.value == 25 and line.mat_joint_choices.code == 'AN-NB')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2" s="16" t="str">
        <f>VLOOKUP(D212,[1]Parts!$A$2:$C$991,3,0)</f>
        <v>pcs</v>
      </c>
    </row>
    <row r="213" spans="3:17">
      <c r="C213" s="455" t="str">
        <f>"["&amp;VLOOKUP(D213,[1]Parts!$A$2:$B$991,2,0)&amp;"]"</f>
        <v>[SP04111]</v>
      </c>
      <c r="D213" s="456" t="s">
        <v>1530</v>
      </c>
      <c r="E213" s="457">
        <v>25</v>
      </c>
      <c r="H213" s="634"/>
      <c r="I213" s="504" t="s">
        <v>2072</v>
      </c>
      <c r="N213" s="458" t="s">
        <v>1840</v>
      </c>
      <c r="O213" s="199" t="s">
        <v>1875</v>
      </c>
      <c r="P213" s="53" t="str">
        <f t="shared" si="3"/>
        <v>(line.T.value == 25 and line.mat_joint_choices.code == 'AN-NN') and (((line.L)/2500) &lt; 0.6 and 0.5 or ((line.L)/2500) &lt; 1.1 and 1.0 or ((line.L)/2500) &lt; 1.6 and 1.5 or ((line.L)/2500) &lt; 2.1 and 2.0 or ((line.L)/2500) &lt; 2.6 and 2.5 or ((line.L)/2500) &lt; 3.1 and 3.0 ) or 0</v>
      </c>
      <c r="Q213" s="16" t="str">
        <f>VLOOKUP(D213,[1]Parts!$A$2:$C$991,3,0)</f>
        <v>pcs</v>
      </c>
    </row>
    <row r="214" spans="3:17">
      <c r="C214" s="455" t="str">
        <f>"["&amp;VLOOKUP(D214,[1]Parts!$A$2:$B$991,2,0)&amp;"]"</f>
        <v>[SP04010]</v>
      </c>
      <c r="D214" s="461" t="s">
        <v>1229</v>
      </c>
      <c r="E214" s="460">
        <v>25</v>
      </c>
      <c r="H214" s="634"/>
      <c r="I214" s="504" t="s">
        <v>2072</v>
      </c>
      <c r="N214" s="458" t="s">
        <v>1841</v>
      </c>
      <c r="O214" s="199" t="s">
        <v>1881</v>
      </c>
      <c r="P214" s="53" t="str">
        <f t="shared" si="3"/>
        <v>(line.T.value == 25 and line.mat_joint_choices.code == 'AN-NN')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4" s="16" t="str">
        <f>VLOOKUP(D214,[1]Parts!$A$2:$C$991,3,0)</f>
        <v>pcs</v>
      </c>
    </row>
    <row r="215" spans="3:17">
      <c r="C215" s="486" t="str">
        <f>"["&amp;VLOOKUP(D215,[1]Parts!$A$2:$B$991,2,0)&amp;"]"</f>
        <v>[SP04111]</v>
      </c>
      <c r="D215" s="487" t="s">
        <v>1530</v>
      </c>
      <c r="E215" s="488">
        <v>25</v>
      </c>
      <c r="H215" s="634"/>
      <c r="I215" s="489" t="s">
        <v>2073</v>
      </c>
      <c r="N215" s="490" t="s">
        <v>1841</v>
      </c>
      <c r="O215" s="199" t="s">
        <v>1881</v>
      </c>
      <c r="P215" s="53" t="str">
        <f t="shared" si="3"/>
        <v>(line.T.value == 25 and line.mat_joint_choices.code == 'BA-AN')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5" s="16" t="str">
        <f>VLOOKUP(D215,[1]Parts!$A$2:$C$991,3,0)</f>
        <v>pcs</v>
      </c>
    </row>
    <row r="216" spans="3:17">
      <c r="C216" s="491" t="str">
        <f>"["&amp;VLOOKUP(D216,[1]Parts!$A$2:$B$991,2,0)&amp;"]"</f>
        <v>[SP04112]</v>
      </c>
      <c r="D216" s="491" t="s">
        <v>1531</v>
      </c>
      <c r="E216" s="492">
        <v>25</v>
      </c>
      <c r="H216" s="634"/>
      <c r="I216" s="489" t="s">
        <v>2073</v>
      </c>
      <c r="N216" s="490" t="s">
        <v>1840</v>
      </c>
      <c r="O216" s="199" t="s">
        <v>1875</v>
      </c>
      <c r="P216" s="53" t="str">
        <f t="shared" si="3"/>
        <v>(line.T.value == 25 and line.mat_joint_choices.code == 'BA-AN') and (((line.L)/2500) &lt; 0.6 and 0.5 or ((line.L)/2500) &lt; 1.1 and 1.0 or ((line.L)/2500) &lt; 1.6 and 1.5 or ((line.L)/2500) &lt; 2.1 and 2.0 or ((line.L)/2500) &lt; 2.6 and 2.5 or ((line.L)/2500) &lt; 3.1 and 3.0 ) or 0</v>
      </c>
      <c r="Q216" s="16" t="str">
        <f>VLOOKUP(D216,[1]Parts!$A$2:$C$991,3,0)</f>
        <v>pcs</v>
      </c>
    </row>
    <row r="217" spans="3:17">
      <c r="C217" s="486" t="str">
        <f>"["&amp;VLOOKUP(D217,[1]Parts!$A$2:$B$991,2,0)&amp;"]"</f>
        <v>[SP04010]</v>
      </c>
      <c r="D217" s="493" t="s">
        <v>1229</v>
      </c>
      <c r="E217" s="492">
        <v>25</v>
      </c>
      <c r="H217" s="634"/>
      <c r="I217" s="489" t="s">
        <v>2073</v>
      </c>
      <c r="N217" s="490" t="s">
        <v>1833</v>
      </c>
      <c r="O217" s="199" t="s">
        <v>1877</v>
      </c>
      <c r="P217" s="53" t="str">
        <f t="shared" si="3"/>
        <v>(line.T.value == 25 and line.mat_joint_choices.code == 'BA-AN') and (((line.W)/2500) &lt; 0.6 and 0.5 or ((line.W)/2500) &lt; 1.1 and 1.0 or ((line.W)/2500) &lt; 1.6 and 1.5 or ((line.W)/2500) &lt; 2.1 and 2.0 or ((line.W)/2500) &lt; 2.6 and 2.5 or ((line.W)/2500) &lt; 3.1 and 3.0 ) or 0</v>
      </c>
      <c r="Q217" s="16" t="str">
        <f>VLOOKUP(D217,[1]Parts!$A$2:$C$991,3,0)</f>
        <v>pcs</v>
      </c>
    </row>
    <row r="218" spans="3:17">
      <c r="C218" s="494" t="str">
        <f>"["&amp;VLOOKUP(D218,[1]Parts!$A$2:$B$991,2,0)&amp;"]"</f>
        <v>[SP04111]</v>
      </c>
      <c r="D218" s="495" t="s">
        <v>1530</v>
      </c>
      <c r="E218" s="496">
        <v>25</v>
      </c>
      <c r="H218" s="634"/>
      <c r="I218" s="497" t="s">
        <v>2074</v>
      </c>
      <c r="N218" s="498" t="s">
        <v>1840</v>
      </c>
      <c r="O218" s="199" t="s">
        <v>1875</v>
      </c>
      <c r="P218" s="53" t="str">
        <f t="shared" si="3"/>
        <v>(line.T.value == 25 and line.mat_joint_choices.code == 'BA-BN') and (((line.L)/2500) &lt; 0.6 and 0.5 or ((line.L)/2500) &lt; 1.1 and 1.0 or ((line.L)/2500) &lt; 1.6 and 1.5 or ((line.L)/2500) &lt; 2.1 and 2.0 or ((line.L)/2500) &lt; 2.6 and 2.5 or ((line.L)/2500) &lt; 3.1 and 3.0 ) or 0</v>
      </c>
      <c r="Q218" s="16" t="str">
        <f>VLOOKUP(D218,[1]Parts!$A$2:$C$991,3,0)</f>
        <v>pcs</v>
      </c>
    </row>
    <row r="219" spans="3:17">
      <c r="C219" s="505" t="str">
        <f>"["&amp;VLOOKUP(D219,[1]Parts!$A$2:$B$991,2,0)&amp;"]"</f>
        <v>[SP04112]</v>
      </c>
      <c r="D219" s="505" t="s">
        <v>1531</v>
      </c>
      <c r="E219" s="500">
        <v>25</v>
      </c>
      <c r="H219" s="634"/>
      <c r="I219" s="497" t="s">
        <v>2074</v>
      </c>
      <c r="N219" s="498" t="s">
        <v>1841</v>
      </c>
      <c r="O219" s="199" t="s">
        <v>1881</v>
      </c>
      <c r="P219" s="53" t="str">
        <f t="shared" si="3"/>
        <v>(line.T.value == 25 and line.mat_joint_choices.code == 'BA-BN')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19" s="16" t="str">
        <f>VLOOKUP(D219,[1]Parts!$A$2:$C$991,3,0)</f>
        <v>pcs</v>
      </c>
    </row>
    <row r="220" spans="3:17">
      <c r="C220" s="494" t="str">
        <f>"["&amp;VLOOKUP(D220,[1]Parts!$A$2:$B$991,2,0)&amp;"]"</f>
        <v>[SP04010]</v>
      </c>
      <c r="D220" s="499" t="s">
        <v>1229</v>
      </c>
      <c r="E220" s="500">
        <v>25</v>
      </c>
      <c r="H220" s="634"/>
      <c r="I220" s="497" t="s">
        <v>2074</v>
      </c>
      <c r="N220" s="498" t="s">
        <v>1833</v>
      </c>
      <c r="O220" s="199" t="s">
        <v>1877</v>
      </c>
      <c r="P220" s="53" t="str">
        <f t="shared" si="3"/>
        <v>(line.T.value == 25 and line.mat_joint_choices.code == 'BA-BN') and (((line.W)/2500) &lt; 0.6 and 0.5 or ((line.W)/2500) &lt; 1.1 and 1.0 or ((line.W)/2500) &lt; 1.6 and 1.5 or ((line.W)/2500) &lt; 2.1 and 2.0 or ((line.W)/2500) &lt; 2.6 and 2.5 or ((line.W)/2500) &lt; 3.1 and 3.0 ) or 0</v>
      </c>
      <c r="Q220" s="16" t="str">
        <f>VLOOKUP(D220,[1]Parts!$A$2:$C$991,3,0)</f>
        <v>pcs</v>
      </c>
    </row>
    <row r="221" spans="3:17">
      <c r="C221" s="429" t="str">
        <f>"["&amp;VLOOKUP(D221,[1]Parts!$A$2:$B$991,2,0)&amp;"]"</f>
        <v>[SP04111]</v>
      </c>
      <c r="D221" s="430" t="s">
        <v>1530</v>
      </c>
      <c r="E221" s="431">
        <v>25</v>
      </c>
      <c r="H221" s="634"/>
      <c r="I221" s="432" t="s">
        <v>2075</v>
      </c>
      <c r="N221" s="433" t="s">
        <v>1841</v>
      </c>
      <c r="O221" s="199" t="s">
        <v>1881</v>
      </c>
      <c r="P221" s="53" t="str">
        <f t="shared" si="3"/>
        <v>(line.T.value == 25 and line.mat_joint_choices.code == 'BA-NA')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21" s="16" t="str">
        <f>VLOOKUP(D221,[1]Parts!$A$2:$C$991,3,0)</f>
        <v>pcs</v>
      </c>
    </row>
    <row r="222" spans="3:17">
      <c r="C222" s="501" t="str">
        <f>"["&amp;VLOOKUP(D222,[1]Parts!$A$2:$B$991,2,0)&amp;"]"</f>
        <v>[SP04112]</v>
      </c>
      <c r="D222" s="501" t="s">
        <v>1531</v>
      </c>
      <c r="E222" s="502">
        <v>25</v>
      </c>
      <c r="H222" s="634"/>
      <c r="I222" s="432" t="s">
        <v>2075</v>
      </c>
      <c r="N222" s="433" t="s">
        <v>1840</v>
      </c>
      <c r="O222" s="199" t="s">
        <v>1875</v>
      </c>
      <c r="P222" s="53" t="str">
        <f t="shared" si="3"/>
        <v>(line.T.value == 25 and line.mat_joint_choices.code == 'BA-NA') and (((line.L)/2500) &lt; 0.6 and 0.5 or ((line.L)/2500) &lt; 1.1 and 1.0 or ((line.L)/2500) &lt; 1.6 and 1.5 or ((line.L)/2500) &lt; 2.1 and 2.0 or ((line.L)/2500) &lt; 2.6 and 2.5 or ((line.L)/2500) &lt; 3.1 and 3.0 ) or 0</v>
      </c>
      <c r="Q222" s="16" t="str">
        <f>VLOOKUP(D222,[1]Parts!$A$2:$C$991,3,0)</f>
        <v>pcs</v>
      </c>
    </row>
    <row r="223" spans="3:17">
      <c r="C223" s="429" t="str">
        <f>"["&amp;VLOOKUP(D223,[1]Parts!$A$2:$B$991,2,0)&amp;"]"</f>
        <v>[SP04010]</v>
      </c>
      <c r="D223" s="434" t="s">
        <v>1229</v>
      </c>
      <c r="E223" s="502">
        <v>25</v>
      </c>
      <c r="H223" s="634"/>
      <c r="I223" s="432" t="s">
        <v>2075</v>
      </c>
      <c r="N223" s="433" t="s">
        <v>1833</v>
      </c>
      <c r="O223" s="199" t="s">
        <v>1877</v>
      </c>
      <c r="P223" s="53" t="str">
        <f t="shared" si="3"/>
        <v>(line.T.value == 25 and line.mat_joint_choices.code == 'BA-NA') and (((line.W)/2500) &lt; 0.6 and 0.5 or ((line.W)/2500) &lt; 1.1 and 1.0 or ((line.W)/2500) &lt; 1.6 and 1.5 or ((line.W)/2500) &lt; 2.1 and 2.0 or ((line.W)/2500) &lt; 2.6 and 2.5 or ((line.W)/2500) &lt; 3.1 and 3.0 ) or 0</v>
      </c>
      <c r="Q223" s="16" t="str">
        <f>VLOOKUP(D223,[1]Parts!$A$2:$C$991,3,0)</f>
        <v>pcs</v>
      </c>
    </row>
    <row r="224" spans="3:17">
      <c r="C224" s="506" t="str">
        <f>"["&amp;VLOOKUP(D224,[1]Parts!$A$2:$B$991,2,0)&amp;"]"</f>
        <v>[SP04111]</v>
      </c>
      <c r="D224" s="507" t="s">
        <v>1530</v>
      </c>
      <c r="E224" s="508">
        <v>25</v>
      </c>
      <c r="H224" s="634"/>
      <c r="I224" s="509" t="s">
        <v>2076</v>
      </c>
      <c r="N224" s="439" t="s">
        <v>1840</v>
      </c>
      <c r="O224" s="199" t="s">
        <v>1875</v>
      </c>
      <c r="P224" s="53" t="str">
        <f t="shared" si="3"/>
        <v>(line.T.value == 25 and line.mat_joint_choices.code == 'BA-NB') and (((line.L)/2500) &lt; 0.6 and 0.5 or ((line.L)/2500) &lt; 1.1 and 1.0 or ((line.L)/2500) &lt; 1.6 and 1.5 or ((line.L)/2500) &lt; 2.1 and 2.0 or ((line.L)/2500) &lt; 2.6 and 2.5 or ((line.L)/2500) &lt; 3.1 and 3.0 ) or 0</v>
      </c>
      <c r="Q224" s="16" t="str">
        <f>VLOOKUP(D224,[1]Parts!$A$2:$C$991,3,0)</f>
        <v>pcs</v>
      </c>
    </row>
    <row r="225" spans="3:17">
      <c r="C225" s="510" t="str">
        <f>"["&amp;VLOOKUP(D225,[1]Parts!$A$2:$B$991,2,0)&amp;"]"</f>
        <v>[SP04112]</v>
      </c>
      <c r="D225" s="510" t="s">
        <v>1531</v>
      </c>
      <c r="E225" s="511">
        <v>25</v>
      </c>
      <c r="H225" s="634"/>
      <c r="I225" s="509" t="s">
        <v>2076</v>
      </c>
      <c r="N225" s="439" t="s">
        <v>1841</v>
      </c>
      <c r="O225" s="199" t="s">
        <v>1881</v>
      </c>
      <c r="P225" s="53" t="str">
        <f t="shared" si="3"/>
        <v>(line.T.value == 25 and line.mat_joint_choices.code == 'BA-NB')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25" s="16" t="str">
        <f>VLOOKUP(D225,[1]Parts!$A$2:$C$991,3,0)</f>
        <v>pcs</v>
      </c>
    </row>
    <row r="226" spans="3:17">
      <c r="C226" s="506" t="str">
        <f>"["&amp;VLOOKUP(D226,[1]Parts!$A$2:$B$991,2,0)&amp;"]"</f>
        <v>[SP04010]</v>
      </c>
      <c r="D226" s="512" t="s">
        <v>1229</v>
      </c>
      <c r="E226" s="511">
        <v>25</v>
      </c>
      <c r="H226" s="634"/>
      <c r="I226" s="509" t="s">
        <v>2076</v>
      </c>
      <c r="N226" s="439" t="s">
        <v>1833</v>
      </c>
      <c r="O226" s="199" t="s">
        <v>1877</v>
      </c>
      <c r="P226" s="53" t="str">
        <f t="shared" si="3"/>
        <v>(line.T.value == 25 and line.mat_joint_choices.code == 'BA-NB') and (((line.W)/2500) &lt; 0.6 and 0.5 or ((line.W)/2500) &lt; 1.1 and 1.0 or ((line.W)/2500) &lt; 1.6 and 1.5 or ((line.W)/2500) &lt; 2.1 and 2.0 or ((line.W)/2500) &lt; 2.6 and 2.5 or ((line.W)/2500) &lt; 3.1 and 3.0 ) or 0</v>
      </c>
      <c r="Q226" s="16" t="str">
        <f>VLOOKUP(D226,[1]Parts!$A$2:$C$991,3,0)</f>
        <v>pcs</v>
      </c>
    </row>
    <row r="227" spans="3:17">
      <c r="C227" s="513" t="str">
        <f>"["&amp;VLOOKUP(D227,[1]Parts!$A$2:$B$991,2,0)&amp;"]"</f>
        <v>[SP04112]</v>
      </c>
      <c r="D227" s="513" t="s">
        <v>1531</v>
      </c>
      <c r="E227" s="514">
        <v>25</v>
      </c>
      <c r="H227" s="634"/>
      <c r="I227" s="515" t="s">
        <v>2077</v>
      </c>
      <c r="N227" s="516" t="s">
        <v>1840</v>
      </c>
      <c r="O227" s="199" t="s">
        <v>1875</v>
      </c>
      <c r="P227" s="53" t="str">
        <f t="shared" si="3"/>
        <v>(line.T.value == 25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227" s="16" t="str">
        <f>VLOOKUP(D227,[1]Parts!$A$2:$C$991,3,0)</f>
        <v>pcs</v>
      </c>
    </row>
    <row r="228" spans="3:17">
      <c r="C228" s="517" t="str">
        <f>"["&amp;VLOOKUP(D228,[1]Parts!$A$2:$B$991,2,0)&amp;"]"</f>
        <v>[SP04010]</v>
      </c>
      <c r="D228" s="518" t="s">
        <v>1229</v>
      </c>
      <c r="E228" s="514">
        <v>25</v>
      </c>
      <c r="H228" s="634"/>
      <c r="I228" s="515" t="s">
        <v>2077</v>
      </c>
      <c r="N228" s="516" t="s">
        <v>1840</v>
      </c>
      <c r="O228" s="199" t="s">
        <v>1875</v>
      </c>
      <c r="P228" s="53" t="str">
        <f t="shared" si="3"/>
        <v>(line.T.value == 25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228" s="16" t="str">
        <f>VLOOKUP(D228,[1]Parts!$A$2:$C$991,3,0)</f>
        <v>pcs</v>
      </c>
    </row>
    <row r="229" spans="3:17">
      <c r="C229" s="517" t="str">
        <f>"["&amp;VLOOKUP(D229,[1]Parts!$A$2:$B$991,2,0)&amp;"]"</f>
        <v>[SP04111]</v>
      </c>
      <c r="D229" s="519" t="s">
        <v>1530</v>
      </c>
      <c r="E229" s="520">
        <v>25</v>
      </c>
      <c r="F229" s="201"/>
      <c r="G229" s="201"/>
      <c r="H229" s="634"/>
      <c r="I229" s="515" t="s">
        <v>2077</v>
      </c>
      <c r="N229" s="516" t="s">
        <v>1833</v>
      </c>
      <c r="O229" s="199" t="s">
        <v>1877</v>
      </c>
      <c r="P229" s="53" t="str">
        <f t="shared" si="3"/>
        <v>(line.T.value == 25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229" s="16" t="str">
        <f>VLOOKUP(D229,[1]Parts!$A$2:$C$991,3,0)</f>
        <v>pcs</v>
      </c>
    </row>
    <row r="230" spans="3:17">
      <c r="C230" s="521" t="str">
        <f>"["&amp;VLOOKUP(D230,[1]Parts!$A$2:$B$991,2,0)&amp;"]"</f>
        <v>[SP04111]</v>
      </c>
      <c r="D230" s="522" t="s">
        <v>1530</v>
      </c>
      <c r="E230" s="523">
        <v>25</v>
      </c>
      <c r="H230" s="634"/>
      <c r="I230" s="524" t="s">
        <v>2078</v>
      </c>
      <c r="N230" s="525" t="s">
        <v>1833</v>
      </c>
      <c r="O230" s="199" t="s">
        <v>1877</v>
      </c>
      <c r="P230" s="53" t="str">
        <f t="shared" si="3"/>
        <v>(line.T.value == 25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230" s="16" t="str">
        <f>VLOOKUP(D230,[1]Parts!$A$2:$C$991,3,0)</f>
        <v>pcs</v>
      </c>
    </row>
    <row r="231" spans="3:17">
      <c r="C231" s="526" t="str">
        <f>"["&amp;VLOOKUP(D231,[1]Parts!$A$2:$B$991,2,0)&amp;"]"</f>
        <v>[SP04112]</v>
      </c>
      <c r="D231" s="526" t="s">
        <v>1531</v>
      </c>
      <c r="E231" s="527">
        <v>25</v>
      </c>
      <c r="H231" s="634"/>
      <c r="I231" s="524" t="s">
        <v>2078</v>
      </c>
      <c r="N231" s="525" t="s">
        <v>1840</v>
      </c>
      <c r="O231" s="199" t="s">
        <v>1875</v>
      </c>
      <c r="P231" s="53" t="str">
        <f t="shared" si="3"/>
        <v>(line.T.value == 25 and line.mat_joint_choices.code == 'BB-AN') and (((line.L)/2500) &lt; 0.6 and 0.5 or ((line.L)/2500) &lt; 1.1 and 1.0 or ((line.L)/2500) &lt; 1.6 and 1.5 or ((line.L)/2500) &lt; 2.1 and 2.0 or ((line.L)/2500) &lt; 2.6 and 2.5 or ((line.L)/2500) &lt; 3.1 and 3.0 ) or 0</v>
      </c>
      <c r="Q231" s="16" t="str">
        <f>VLOOKUP(D231,[1]Parts!$A$2:$C$991,3,0)</f>
        <v>pcs</v>
      </c>
    </row>
    <row r="232" spans="3:17">
      <c r="C232" s="521" t="str">
        <f>"["&amp;VLOOKUP(D232,[1]Parts!$A$2:$B$991,2,0)&amp;"]"</f>
        <v>[SP04010]</v>
      </c>
      <c r="D232" s="528" t="s">
        <v>1229</v>
      </c>
      <c r="E232" s="527">
        <v>25</v>
      </c>
      <c r="H232" s="634"/>
      <c r="I232" s="524" t="s">
        <v>2078</v>
      </c>
      <c r="N232" s="525" t="s">
        <v>1833</v>
      </c>
      <c r="O232" s="199" t="s">
        <v>1877</v>
      </c>
      <c r="P232" s="53" t="str">
        <f t="shared" si="3"/>
        <v>(line.T.value == 25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232" s="16" t="str">
        <f>VLOOKUP(D232,[1]Parts!$A$2:$C$991,3,0)</f>
        <v>pcs</v>
      </c>
    </row>
    <row r="233" spans="3:17">
      <c r="C233" s="441" t="str">
        <f>"["&amp;VLOOKUP(D233,[1]Parts!$A$2:$B$991,2,0)&amp;"]"</f>
        <v>[SP04112]</v>
      </c>
      <c r="D233" s="441" t="s">
        <v>1531</v>
      </c>
      <c r="E233" s="443">
        <v>25</v>
      </c>
      <c r="H233" s="634"/>
      <c r="I233" s="444" t="s">
        <v>2079</v>
      </c>
      <c r="N233" s="445" t="s">
        <v>1841</v>
      </c>
      <c r="O233" s="199" t="s">
        <v>1881</v>
      </c>
      <c r="P233" s="53" t="str">
        <f t="shared" si="3"/>
        <v>(line.T.value == 25 and line.mat_joint_choices.code == 'BB-BN')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33" s="16" t="str">
        <f>VLOOKUP(D233,[1]Parts!$A$2:$C$991,3,0)</f>
        <v>pcs</v>
      </c>
    </row>
    <row r="234" spans="3:17">
      <c r="C234" s="446" t="str">
        <f>"["&amp;VLOOKUP(D234,[1]Parts!$A$2:$B$991,2,0)&amp;"]"</f>
        <v>[SP04010]</v>
      </c>
      <c r="D234" s="447" t="s">
        <v>1229</v>
      </c>
      <c r="E234" s="443">
        <v>25</v>
      </c>
      <c r="H234" s="634"/>
      <c r="I234" s="444" t="s">
        <v>2079</v>
      </c>
      <c r="N234" s="445" t="s">
        <v>1833</v>
      </c>
      <c r="O234" s="199" t="s">
        <v>1877</v>
      </c>
      <c r="P234" s="53" t="str">
        <f t="shared" si="3"/>
        <v>(line.T.value == 25 and line.mat_joint_choices.code == 'BB-BN') and (((line.W)/2500) &lt; 0.6 and 0.5 or ((line.W)/2500) &lt; 1.1 and 1.0 or ((line.W)/2500) &lt; 1.6 and 1.5 or ((line.W)/2500) &lt; 2.1 and 2.0 or ((line.W)/2500) &lt; 2.6 and 2.5 or ((line.W)/2500) &lt; 3.1 and 3.0 ) or 0</v>
      </c>
      <c r="Q234" s="16" t="str">
        <f>VLOOKUP(D234,[1]Parts!$A$2:$C$991,3,0)</f>
        <v>pcs</v>
      </c>
    </row>
    <row r="235" spans="3:17">
      <c r="C235" s="486" t="str">
        <f>"["&amp;VLOOKUP(D235,[1]Parts!$A$2:$B$991,2,0)&amp;"]"</f>
        <v>[SP04111]</v>
      </c>
      <c r="D235" s="487" t="s">
        <v>1530</v>
      </c>
      <c r="E235" s="488">
        <v>25</v>
      </c>
      <c r="H235" s="634"/>
      <c r="I235" s="489" t="s">
        <v>2080</v>
      </c>
      <c r="N235" s="490" t="s">
        <v>1833</v>
      </c>
      <c r="O235" s="199" t="s">
        <v>1877</v>
      </c>
      <c r="P235" s="53" t="str">
        <f t="shared" si="3"/>
        <v>(line.T.value == 25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235" s="16" t="str">
        <f>VLOOKUP(D235,[1]Parts!$A$2:$C$991,3,0)</f>
        <v>pcs</v>
      </c>
    </row>
    <row r="236" spans="3:17">
      <c r="C236" s="491" t="str">
        <f>"["&amp;VLOOKUP(D236,[1]Parts!$A$2:$B$991,2,0)&amp;"]"</f>
        <v>[SP04112]</v>
      </c>
      <c r="D236" s="491" t="s">
        <v>1531</v>
      </c>
      <c r="E236" s="492">
        <v>25</v>
      </c>
      <c r="H236" s="634"/>
      <c r="I236" s="489" t="s">
        <v>2080</v>
      </c>
      <c r="N236" s="490" t="s">
        <v>1840</v>
      </c>
      <c r="O236" s="199" t="s">
        <v>1875</v>
      </c>
      <c r="P236" s="53" t="str">
        <f t="shared" si="3"/>
        <v>(line.T.value == 25 and line.mat_joint_choices.code == 'BB-NA') and (((line.L)/2500) &lt; 0.6 and 0.5 or ((line.L)/2500) &lt; 1.1 and 1.0 or ((line.L)/2500) &lt; 1.6 and 1.5 or ((line.L)/2500) &lt; 2.1 and 2.0 or ((line.L)/2500) &lt; 2.6 and 2.5 or ((line.L)/2500) &lt; 3.1 and 3.0 ) or 0</v>
      </c>
      <c r="Q236" s="16" t="str">
        <f>VLOOKUP(D236,[1]Parts!$A$2:$C$991,3,0)</f>
        <v>pcs</v>
      </c>
    </row>
    <row r="237" spans="3:17">
      <c r="C237" s="486" t="str">
        <f>"["&amp;VLOOKUP(D237,[1]Parts!$A$2:$B$991,2,0)&amp;"]"</f>
        <v>[SP04010]</v>
      </c>
      <c r="D237" s="493" t="s">
        <v>1229</v>
      </c>
      <c r="E237" s="492">
        <v>25</v>
      </c>
      <c r="H237" s="634"/>
      <c r="I237" s="489" t="s">
        <v>2080</v>
      </c>
      <c r="N237" s="490" t="s">
        <v>1833</v>
      </c>
      <c r="O237" s="199" t="s">
        <v>1877</v>
      </c>
      <c r="P237" s="53" t="str">
        <f t="shared" si="3"/>
        <v>(line.T.value == 25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237" s="16" t="str">
        <f>VLOOKUP(D237,[1]Parts!$A$2:$C$991,3,0)</f>
        <v>pcs</v>
      </c>
    </row>
    <row r="238" spans="3:17">
      <c r="C238" s="529" t="str">
        <f>"["&amp;VLOOKUP(D238,[1]Parts!$A$2:$B$991,2,0)&amp;"]"</f>
        <v>[SP04112]</v>
      </c>
      <c r="D238" s="529" t="s">
        <v>1531</v>
      </c>
      <c r="E238" s="530">
        <v>25</v>
      </c>
      <c r="H238" s="634"/>
      <c r="I238" s="531" t="s">
        <v>2081</v>
      </c>
      <c r="N238" s="532" t="s">
        <v>1841</v>
      </c>
      <c r="O238" s="199" t="s">
        <v>1881</v>
      </c>
      <c r="P238" s="53" t="str">
        <f t="shared" si="3"/>
        <v>(line.T.value == 25 and line.mat_joint_choices.code == 'BB-NB')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38" s="16" t="str">
        <f>VLOOKUP(D238,[1]Parts!$A$2:$C$991,3,0)</f>
        <v>pcs</v>
      </c>
    </row>
    <row r="239" spans="3:17">
      <c r="C239" s="533" t="str">
        <f>"["&amp;VLOOKUP(D239,[1]Parts!$A$2:$B$991,2,0)&amp;"]"</f>
        <v>[SP04010]</v>
      </c>
      <c r="D239" s="534" t="s">
        <v>1229</v>
      </c>
      <c r="E239" s="530">
        <v>25</v>
      </c>
      <c r="H239" s="634"/>
      <c r="I239" s="531" t="s">
        <v>2081</v>
      </c>
      <c r="N239" s="532" t="s">
        <v>1833</v>
      </c>
      <c r="O239" s="199" t="s">
        <v>1877</v>
      </c>
      <c r="P239" s="53" t="str">
        <f t="shared" si="3"/>
        <v>(line.T.value == 25 and line.mat_joint_choices.code == 'BB-NB') and (((line.W)/2500) &lt; 0.6 and 0.5 or ((line.W)/2500) &lt; 1.1 and 1.0 or ((line.W)/2500) &lt; 1.6 and 1.5 or ((line.W)/2500) &lt; 2.1 and 2.0 or ((line.W)/2500) &lt; 2.6 and 2.5 or ((line.W)/2500) &lt; 3.1 and 3.0 ) or 0</v>
      </c>
      <c r="Q239" s="16" t="str">
        <f>VLOOKUP(D239,[1]Parts!$A$2:$C$991,3,0)</f>
        <v>pcs</v>
      </c>
    </row>
    <row r="240" spans="3:17">
      <c r="C240" s="535" t="str">
        <f>"["&amp;VLOOKUP(D240,[1]Parts!$A$2:$B$991,2,0)&amp;"]"</f>
        <v>[SP04112]</v>
      </c>
      <c r="D240" s="535" t="s">
        <v>1531</v>
      </c>
      <c r="E240" s="536">
        <v>25</v>
      </c>
      <c r="H240" s="634"/>
      <c r="I240" s="537" t="s">
        <v>2082</v>
      </c>
      <c r="N240" s="538" t="s">
        <v>1840</v>
      </c>
      <c r="O240" s="199" t="s">
        <v>1875</v>
      </c>
      <c r="P240" s="53" t="str">
        <f t="shared" si="3"/>
        <v>(line.T.value == 25 and line.mat_joint_choices.code == 'BB-NN') and (((line.L)/2500) &lt; 0.6 and 0.5 or ((line.L)/2500) &lt; 1.1 and 1.0 or ((line.L)/2500) &lt; 1.6 and 1.5 or ((line.L)/2500) &lt; 2.1 and 2.0 or ((line.L)/2500) &lt; 2.6 and 2.5 or ((line.L)/2500) &lt; 3.1 and 3.0 ) or 0</v>
      </c>
      <c r="Q240" s="16" t="str">
        <f>VLOOKUP(D240,[1]Parts!$A$2:$C$991,3,0)</f>
        <v>pcs</v>
      </c>
    </row>
    <row r="241" spans="3:17">
      <c r="C241" s="539" t="str">
        <f>"["&amp;VLOOKUP(D241,[1]Parts!$A$2:$B$991,2,0)&amp;"]"</f>
        <v>[SP04010]</v>
      </c>
      <c r="D241" s="540" t="s">
        <v>1229</v>
      </c>
      <c r="E241" s="536">
        <v>25</v>
      </c>
      <c r="H241" s="634"/>
      <c r="I241" s="537" t="s">
        <v>2082</v>
      </c>
      <c r="N241" s="538" t="s">
        <v>1833</v>
      </c>
      <c r="O241" s="199" t="s">
        <v>1877</v>
      </c>
      <c r="P241" s="53" t="str">
        <f t="shared" si="3"/>
        <v>(line.T.value == 25 and line.mat_joint_choices.code == 'BB-NN') and (((line.W)/2500) &lt; 0.6 and 0.5 or ((line.W)/2500) &lt; 1.1 and 1.0 or ((line.W)/2500) &lt; 1.6 and 1.5 or ((line.W)/2500) &lt; 2.1 and 2.0 or ((line.W)/2500) &lt; 2.6 and 2.5 or ((line.W)/2500) &lt; 3.1 and 3.0 ) or 0</v>
      </c>
      <c r="Q241" s="16" t="str">
        <f>VLOOKUP(D241,[1]Parts!$A$2:$C$991,3,0)</f>
        <v>pcs</v>
      </c>
    </row>
    <row r="242" spans="3:17">
      <c r="C242" s="541" t="str">
        <f>"["&amp;VLOOKUP(D242,[1]Parts!$A$2:$B$991,2,0)&amp;"]"</f>
        <v>[SP04111]</v>
      </c>
      <c r="D242" s="542" t="s">
        <v>1530</v>
      </c>
      <c r="E242" s="543">
        <v>25</v>
      </c>
      <c r="H242" s="634"/>
      <c r="I242" s="544" t="s">
        <v>2083</v>
      </c>
      <c r="N242" s="545" t="s">
        <v>1833</v>
      </c>
      <c r="O242" s="199" t="s">
        <v>1877</v>
      </c>
      <c r="P242" s="53" t="str">
        <f t="shared" si="3"/>
        <v>(line.T.value == 25 and line.mat_joint_choices.code == 'BN-AN') and (((line.W)/2500) &lt; 0.6 and 0.5 or ((line.W)/2500) &lt; 1.1 and 1.0 or ((line.W)/2500) &lt; 1.6 and 1.5 or ((line.W)/2500) &lt; 2.1 and 2.0 or ((line.W)/2500) &lt; 2.6 and 2.5 or ((line.W)/2500) &lt; 3.1 and 3.0 ) or 0</v>
      </c>
      <c r="Q242" s="16" t="str">
        <f>VLOOKUP(D242,[1]Parts!$A$2:$C$991,3,0)</f>
        <v>pcs</v>
      </c>
    </row>
    <row r="243" spans="3:17">
      <c r="C243" s="546" t="str">
        <f>"["&amp;VLOOKUP(D243,[1]Parts!$A$2:$B$991,2,0)&amp;"]"</f>
        <v>[SP04112]</v>
      </c>
      <c r="D243" s="546" t="s">
        <v>1531</v>
      </c>
      <c r="E243" s="547">
        <v>25</v>
      </c>
      <c r="H243" s="634"/>
      <c r="I243" s="544" t="s">
        <v>2083</v>
      </c>
      <c r="N243" s="545" t="s">
        <v>1840</v>
      </c>
      <c r="O243" s="199" t="s">
        <v>1875</v>
      </c>
      <c r="P243" s="53" t="str">
        <f t="shared" si="3"/>
        <v>(line.T.value == 25 and line.mat_joint_choices.code == 'BN-AN') and (((line.L)/2500) &lt; 0.6 and 0.5 or ((line.L)/2500) &lt; 1.1 and 1.0 or ((line.L)/2500) &lt; 1.6 and 1.5 or ((line.L)/2500) &lt; 2.1 and 2.0 or ((line.L)/2500) &lt; 2.6 and 2.5 or ((line.L)/2500) &lt; 3.1 and 3.0 ) or 0</v>
      </c>
      <c r="Q243" s="16" t="str">
        <f>VLOOKUP(D243,[1]Parts!$A$2:$C$991,3,0)</f>
        <v>pcs</v>
      </c>
    </row>
    <row r="244" spans="3:17">
      <c r="C244" s="541" t="str">
        <f>"["&amp;VLOOKUP(D244,[1]Parts!$A$2:$B$991,2,0)&amp;"]"</f>
        <v>[SP04010]</v>
      </c>
      <c r="D244" s="548" t="s">
        <v>1229</v>
      </c>
      <c r="E244" s="547">
        <v>25</v>
      </c>
      <c r="H244" s="634"/>
      <c r="I244" s="544" t="s">
        <v>2083</v>
      </c>
      <c r="N244" s="545" t="s">
        <v>1841</v>
      </c>
      <c r="O244" s="199" t="s">
        <v>1881</v>
      </c>
      <c r="P244" s="53" t="str">
        <f t="shared" si="3"/>
        <v>(line.T.value == 25 and line.mat_joint_choices.code == 'BN-AN')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4" s="16" t="str">
        <f>VLOOKUP(D244,[1]Parts!$A$2:$C$991,3,0)</f>
        <v>pcs</v>
      </c>
    </row>
    <row r="245" spans="3:17">
      <c r="C245" s="549" t="str">
        <f>"["&amp;VLOOKUP(D245,[1]Parts!$A$2:$B$991,2,0)&amp;"]"</f>
        <v>[SP04112]</v>
      </c>
      <c r="D245" s="549" t="s">
        <v>1531</v>
      </c>
      <c r="E245" s="550">
        <v>25</v>
      </c>
      <c r="H245" s="634"/>
      <c r="I245" s="551" t="s">
        <v>2084</v>
      </c>
      <c r="N245" s="552" t="s">
        <v>1841</v>
      </c>
      <c r="O245" s="199" t="s">
        <v>1881</v>
      </c>
      <c r="P245" s="53" t="str">
        <f t="shared" si="3"/>
        <v>(line.T.value == 25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5" s="16" t="str">
        <f>VLOOKUP(D245,[1]Parts!$A$2:$C$991,3,0)</f>
        <v>pcs</v>
      </c>
    </row>
    <row r="246" spans="3:17">
      <c r="C246" s="553" t="str">
        <f>"["&amp;VLOOKUP(D246,[1]Parts!$A$2:$B$991,2,0)&amp;"]"</f>
        <v>[SP04010]</v>
      </c>
      <c r="D246" s="554" t="s">
        <v>1229</v>
      </c>
      <c r="E246" s="550">
        <v>25</v>
      </c>
      <c r="H246" s="634"/>
      <c r="I246" s="551" t="s">
        <v>2084</v>
      </c>
      <c r="N246" s="552" t="s">
        <v>1841</v>
      </c>
      <c r="O246" s="199" t="s">
        <v>1881</v>
      </c>
      <c r="P246" s="53" t="str">
        <f t="shared" si="3"/>
        <v>(line.T.value == 25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6" s="16" t="str">
        <f>VLOOKUP(D246,[1]Parts!$A$2:$C$991,3,0)</f>
        <v>pcs</v>
      </c>
    </row>
    <row r="247" spans="3:17">
      <c r="C247" s="555" t="str">
        <f>"["&amp;VLOOKUP(D247,[1]Parts!$A$2:$B$991,2,0)&amp;"]"</f>
        <v>[SP04111]</v>
      </c>
      <c r="D247" s="556" t="s">
        <v>1530</v>
      </c>
      <c r="E247" s="557">
        <v>25</v>
      </c>
      <c r="H247" s="634"/>
      <c r="I247" s="558" t="s">
        <v>2085</v>
      </c>
      <c r="N247" s="559" t="s">
        <v>1833</v>
      </c>
      <c r="O247" s="199" t="s">
        <v>1877</v>
      </c>
      <c r="P247" s="53" t="str">
        <f t="shared" si="3"/>
        <v>(line.T.value == 25 and line.mat_joint_choices.code == 'BN-NA') and (((line.W)/2500) &lt; 0.6 and 0.5 or ((line.W)/2500) &lt; 1.1 and 1.0 or ((line.W)/2500) &lt; 1.6 and 1.5 or ((line.W)/2500) &lt; 2.1 and 2.0 or ((line.W)/2500) &lt; 2.6 and 2.5 or ((line.W)/2500) &lt; 3.1 and 3.0 ) or 0</v>
      </c>
      <c r="Q247" s="16" t="str">
        <f>VLOOKUP(D247,[1]Parts!$A$2:$C$991,3,0)</f>
        <v>pcs</v>
      </c>
    </row>
    <row r="248" spans="3:17">
      <c r="C248" s="560" t="str">
        <f>"["&amp;VLOOKUP(D248,[1]Parts!$A$2:$B$991,2,0)&amp;"]"</f>
        <v>[SP04112]</v>
      </c>
      <c r="D248" s="560" t="s">
        <v>1531</v>
      </c>
      <c r="E248" s="561">
        <v>25</v>
      </c>
      <c r="H248" s="634"/>
      <c r="I248" s="558" t="s">
        <v>2085</v>
      </c>
      <c r="N248" s="559" t="s">
        <v>1840</v>
      </c>
      <c r="O248" s="199" t="s">
        <v>1875</v>
      </c>
      <c r="P248" s="53" t="str">
        <f t="shared" ref="P248:P311" si="4">"(line.T.value == "&amp;E248&amp;" and line.mat_joint_choices.code == "&amp;I248&amp;") and ("&amp;O248&amp;") or 0"</f>
        <v>(line.T.value == 25 and line.mat_joint_choices.code == 'BN-NA') and (((line.L)/2500) &lt; 0.6 and 0.5 or ((line.L)/2500) &lt; 1.1 and 1.0 or ((line.L)/2500) &lt; 1.6 and 1.5 or ((line.L)/2500) &lt; 2.1 and 2.0 or ((line.L)/2500) &lt; 2.6 and 2.5 or ((line.L)/2500) &lt; 3.1 and 3.0 ) or 0</v>
      </c>
      <c r="Q248" s="16" t="str">
        <f>VLOOKUP(D248,[1]Parts!$A$2:$C$991,3,0)</f>
        <v>pcs</v>
      </c>
    </row>
    <row r="249" spans="3:17">
      <c r="C249" s="555" t="str">
        <f>"["&amp;VLOOKUP(D249,[1]Parts!$A$2:$B$991,2,0)&amp;"]"</f>
        <v>[SP04010]</v>
      </c>
      <c r="D249" s="562" t="s">
        <v>1229</v>
      </c>
      <c r="E249" s="561">
        <v>25</v>
      </c>
      <c r="H249" s="634"/>
      <c r="I249" s="558" t="s">
        <v>2085</v>
      </c>
      <c r="N249" s="559" t="s">
        <v>1841</v>
      </c>
      <c r="O249" s="199" t="s">
        <v>1881</v>
      </c>
      <c r="P249" s="53" t="str">
        <f t="shared" si="4"/>
        <v>(line.T.value == 25 and line.mat_joint_choices.code == 'BN-NA')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49" s="16" t="str">
        <f>VLOOKUP(D249,[1]Parts!$A$2:$C$991,3,0)</f>
        <v>pcs</v>
      </c>
    </row>
    <row r="250" spans="3:17">
      <c r="C250" s="563" t="str">
        <f>"["&amp;VLOOKUP(D250,[1]Parts!$A$2:$B$991,2,0)&amp;"]"</f>
        <v>[SP04112]</v>
      </c>
      <c r="D250" s="563" t="s">
        <v>1531</v>
      </c>
      <c r="E250" s="564">
        <v>25</v>
      </c>
      <c r="H250" s="634"/>
      <c r="I250" s="565" t="s">
        <v>2086</v>
      </c>
      <c r="N250" s="566" t="s">
        <v>1841</v>
      </c>
      <c r="O250" s="199" t="s">
        <v>1881</v>
      </c>
      <c r="P250" s="53" t="str">
        <f t="shared" si="4"/>
        <v>(line.T.value == 25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0" s="16" t="str">
        <f>VLOOKUP(D250,[1]Parts!$A$2:$C$991,3,0)</f>
        <v>pcs</v>
      </c>
    </row>
    <row r="251" spans="3:17">
      <c r="C251" s="567" t="str">
        <f>"["&amp;VLOOKUP(D251,[1]Parts!$A$2:$B$991,2,0)&amp;"]"</f>
        <v>[SP04010]</v>
      </c>
      <c r="D251" s="568" t="s">
        <v>1229</v>
      </c>
      <c r="E251" s="564">
        <v>25</v>
      </c>
      <c r="H251" s="634"/>
      <c r="I251" s="565" t="s">
        <v>2086</v>
      </c>
      <c r="N251" s="566" t="s">
        <v>1841</v>
      </c>
      <c r="O251" s="199" t="s">
        <v>1881</v>
      </c>
      <c r="P251" s="53" t="str">
        <f t="shared" si="4"/>
        <v>(line.T.value == 25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1" s="16" t="str">
        <f>VLOOKUP(D251,[1]Parts!$A$2:$C$991,3,0)</f>
        <v>pcs</v>
      </c>
    </row>
    <row r="252" spans="3:17">
      <c r="C252" s="505" t="str">
        <f>"["&amp;VLOOKUP(D252,[1]Parts!$A$2:$B$991,2,0)&amp;"]"</f>
        <v>[SP04112]</v>
      </c>
      <c r="D252" s="505" t="s">
        <v>1531</v>
      </c>
      <c r="E252" s="500">
        <v>25</v>
      </c>
      <c r="H252" s="634"/>
      <c r="I252" s="497" t="s">
        <v>2087</v>
      </c>
      <c r="N252" s="498" t="s">
        <v>1833</v>
      </c>
      <c r="O252" s="199" t="s">
        <v>1877</v>
      </c>
      <c r="P252" s="53" t="str">
        <f t="shared" si="4"/>
        <v>(line.T.value == 25 and line.mat_joint_choices.code == 'BN-NN') and (((line.W)/2500) &lt; 0.6 and 0.5 or ((line.W)/2500) &lt; 1.1 and 1.0 or ((line.W)/2500) &lt; 1.6 and 1.5 or ((line.W)/2500) &lt; 2.1 and 2.0 or ((line.W)/2500) &lt; 2.6 and 2.5 or ((line.W)/2500) &lt; 3.1 and 3.0 ) or 0</v>
      </c>
      <c r="Q252" s="16" t="str">
        <f>VLOOKUP(D252,[1]Parts!$A$2:$C$991,3,0)</f>
        <v>pcs</v>
      </c>
    </row>
    <row r="253" spans="3:17">
      <c r="C253" s="494" t="str">
        <f>"["&amp;VLOOKUP(D253,[1]Parts!$A$2:$B$991,2,0)&amp;"]"</f>
        <v>[SP04010]</v>
      </c>
      <c r="D253" s="499" t="s">
        <v>1229</v>
      </c>
      <c r="E253" s="500">
        <v>25</v>
      </c>
      <c r="H253" s="634"/>
      <c r="I253" s="497" t="s">
        <v>2087</v>
      </c>
      <c r="N253" s="498" t="s">
        <v>1841</v>
      </c>
      <c r="O253" s="199" t="s">
        <v>1881</v>
      </c>
      <c r="P253" s="53" t="str">
        <f t="shared" si="4"/>
        <v>(line.T.value == 25 and line.mat_joint_choices.code == 'BN-NN')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3" s="16" t="str">
        <f>VLOOKUP(D253,[1]Parts!$A$2:$C$991,3,0)</f>
        <v>pcs</v>
      </c>
    </row>
    <row r="254" spans="3:17">
      <c r="C254" s="569" t="str">
        <f>"["&amp;VLOOKUP(D254,[1]Parts!$A$2:$B$991,2,0)&amp;"]"</f>
        <v>[SP04111]</v>
      </c>
      <c r="D254" s="570" t="s">
        <v>1530</v>
      </c>
      <c r="E254" s="571">
        <v>25</v>
      </c>
      <c r="H254" s="634"/>
      <c r="I254" s="572" t="s">
        <v>2088</v>
      </c>
      <c r="N254" s="573" t="s">
        <v>1841</v>
      </c>
      <c r="O254" s="199" t="s">
        <v>1881</v>
      </c>
      <c r="P254" s="53" t="str">
        <f t="shared" si="4"/>
        <v>(line.T.value == 25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4" s="16" t="str">
        <f>VLOOKUP(D254,[1]Parts!$A$2:$C$991,3,0)</f>
        <v>pcs</v>
      </c>
    </row>
    <row r="255" spans="3:17">
      <c r="C255" s="569" t="str">
        <f>"["&amp;VLOOKUP(D255,[1]Parts!$A$2:$B$991,2,0)&amp;"]"</f>
        <v>[SP04010]</v>
      </c>
      <c r="D255" s="574" t="s">
        <v>1229</v>
      </c>
      <c r="E255" s="575">
        <v>25</v>
      </c>
      <c r="H255" s="634"/>
      <c r="I255" s="572" t="s">
        <v>2088</v>
      </c>
      <c r="N255" s="573" t="s">
        <v>1841</v>
      </c>
      <c r="O255" s="199" t="s">
        <v>1881</v>
      </c>
      <c r="P255" s="53" t="str">
        <f t="shared" si="4"/>
        <v>(line.T.value == 25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5" s="16" t="str">
        <f>VLOOKUP(D255,[1]Parts!$A$2:$C$991,3,0)</f>
        <v>pcs</v>
      </c>
    </row>
    <row r="256" spans="3:17">
      <c r="C256" s="576" t="str">
        <f>"["&amp;VLOOKUP(D256,[1]Parts!$A$2:$B$991,2,0)&amp;"]"</f>
        <v>[SP04111]</v>
      </c>
      <c r="D256" s="577" t="s">
        <v>1530</v>
      </c>
      <c r="E256" s="578">
        <v>25</v>
      </c>
      <c r="H256" s="634"/>
      <c r="I256" s="579" t="s">
        <v>2089</v>
      </c>
      <c r="N256" s="458" t="s">
        <v>1840</v>
      </c>
      <c r="O256" s="199" t="s">
        <v>1875</v>
      </c>
      <c r="P256" s="53" t="str">
        <f t="shared" si="4"/>
        <v>(line.T.value == 25 and line.mat_joint_choices.code == 'NA-BN') and (((line.L)/2500) &lt; 0.6 and 0.5 or ((line.L)/2500) &lt; 1.1 and 1.0 or ((line.L)/2500) &lt; 1.6 and 1.5 or ((line.L)/2500) &lt; 2.1 and 2.0 or ((line.L)/2500) &lt; 2.6 and 2.5 or ((line.L)/2500) &lt; 3.1 and 3.0 ) or 0</v>
      </c>
      <c r="Q256" s="16" t="str">
        <f>VLOOKUP(D256,[1]Parts!$A$2:$C$991,3,0)</f>
        <v>pcs</v>
      </c>
    </row>
    <row r="257" spans="3:17">
      <c r="C257" s="580" t="str">
        <f>"["&amp;VLOOKUP(D257,[1]Parts!$A$2:$B$991,2,0)&amp;"]"</f>
        <v>[SP04112]</v>
      </c>
      <c r="D257" s="580" t="s">
        <v>1531</v>
      </c>
      <c r="E257" s="581">
        <v>25</v>
      </c>
      <c r="H257" s="634"/>
      <c r="I257" s="579" t="s">
        <v>2089</v>
      </c>
      <c r="N257" s="458" t="s">
        <v>1833</v>
      </c>
      <c r="O257" s="199" t="s">
        <v>1877</v>
      </c>
      <c r="P257" s="53" t="str">
        <f t="shared" si="4"/>
        <v>(line.T.value == 25 and line.mat_joint_choices.code == 'NA-BN') and (((line.W)/2500) &lt; 0.6 and 0.5 or ((line.W)/2500) &lt; 1.1 and 1.0 or ((line.W)/2500) &lt; 1.6 and 1.5 or ((line.W)/2500) &lt; 2.1 and 2.0 or ((line.W)/2500) &lt; 2.6 and 2.5 or ((line.W)/2500) &lt; 3.1 and 3.0 ) or 0</v>
      </c>
      <c r="Q257" s="16" t="str">
        <f>VLOOKUP(D257,[1]Parts!$A$2:$C$991,3,0)</f>
        <v>pcs</v>
      </c>
    </row>
    <row r="258" spans="3:17">
      <c r="C258" s="576" t="str">
        <f>"["&amp;VLOOKUP(D258,[1]Parts!$A$2:$B$991,2,0)&amp;"]"</f>
        <v>[SP04010]</v>
      </c>
      <c r="D258" s="582" t="s">
        <v>1229</v>
      </c>
      <c r="E258" s="581">
        <v>25</v>
      </c>
      <c r="H258" s="634"/>
      <c r="I258" s="579" t="s">
        <v>2089</v>
      </c>
      <c r="N258" s="458" t="s">
        <v>1841</v>
      </c>
      <c r="O258" s="199" t="s">
        <v>1881</v>
      </c>
      <c r="P258" s="53" t="str">
        <f t="shared" si="4"/>
        <v>(line.T.value == 25 and line.mat_joint_choices.code == 'NA-BN')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8" s="16" t="str">
        <f>VLOOKUP(D258,[1]Parts!$A$2:$C$991,3,0)</f>
        <v>pcs</v>
      </c>
    </row>
    <row r="259" spans="3:17">
      <c r="C259" s="517" t="str">
        <f>"["&amp;VLOOKUP(D259,[1]Parts!$A$2:$B$991,2,0)&amp;"]"</f>
        <v>[SP04111]</v>
      </c>
      <c r="D259" s="519" t="s">
        <v>1530</v>
      </c>
      <c r="E259" s="520">
        <v>25</v>
      </c>
      <c r="H259" s="634"/>
      <c r="I259" s="515" t="s">
        <v>2090</v>
      </c>
      <c r="N259" s="516" t="s">
        <v>1841</v>
      </c>
      <c r="O259" s="199" t="s">
        <v>1881</v>
      </c>
      <c r="P259" s="53" t="str">
        <f t="shared" si="4"/>
        <v>(line.T.value == 25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59" s="16" t="str">
        <f>VLOOKUP(D259,[1]Parts!$A$2:$C$991,3,0)</f>
        <v>pcs</v>
      </c>
    </row>
    <row r="260" spans="3:17">
      <c r="C260" s="517" t="str">
        <f>"["&amp;VLOOKUP(D260,[1]Parts!$A$2:$B$991,2,0)&amp;"]"</f>
        <v>[SP04010]</v>
      </c>
      <c r="D260" s="518" t="s">
        <v>1229</v>
      </c>
      <c r="E260" s="514">
        <v>25</v>
      </c>
      <c r="H260" s="634"/>
      <c r="I260" s="515" t="s">
        <v>2090</v>
      </c>
      <c r="N260" s="516" t="s">
        <v>1841</v>
      </c>
      <c r="O260" s="199" t="s">
        <v>1881</v>
      </c>
      <c r="P260" s="53" t="str">
        <f t="shared" si="4"/>
        <v>(line.T.value == 25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0" s="16" t="str">
        <f>VLOOKUP(D260,[1]Parts!$A$2:$C$991,3,0)</f>
        <v>pcs</v>
      </c>
    </row>
    <row r="261" spans="3:17">
      <c r="C261" s="533" t="str">
        <f>"["&amp;VLOOKUP(D261,[1]Parts!$A$2:$B$991,2,0)&amp;"]"</f>
        <v>[SP04111]</v>
      </c>
      <c r="D261" s="583" t="s">
        <v>1530</v>
      </c>
      <c r="E261" s="584">
        <v>25</v>
      </c>
      <c r="H261" s="634"/>
      <c r="I261" s="531" t="s">
        <v>2091</v>
      </c>
      <c r="N261" s="532" t="s">
        <v>1840</v>
      </c>
      <c r="O261" s="199" t="s">
        <v>1875</v>
      </c>
      <c r="P261" s="53" t="str">
        <f t="shared" si="4"/>
        <v>(line.T.value == 25 and line.mat_joint_choices.code == 'NA-NB') and (((line.L)/2500) &lt; 0.6 and 0.5 or ((line.L)/2500) &lt; 1.1 and 1.0 or ((line.L)/2500) &lt; 1.6 and 1.5 or ((line.L)/2500) &lt; 2.1 and 2.0 or ((line.L)/2500) &lt; 2.6 and 2.5 or ((line.L)/2500) &lt; 3.1 and 3.0 ) or 0</v>
      </c>
      <c r="Q261" s="16" t="str">
        <f>VLOOKUP(D261,[1]Parts!$A$2:$C$991,3,0)</f>
        <v>pcs</v>
      </c>
    </row>
    <row r="262" spans="3:17">
      <c r="C262" s="529" t="str">
        <f>"["&amp;VLOOKUP(D262,[1]Parts!$A$2:$B$991,2,0)&amp;"]"</f>
        <v>[SP04112]</v>
      </c>
      <c r="D262" s="529" t="s">
        <v>1531</v>
      </c>
      <c r="E262" s="530">
        <v>25</v>
      </c>
      <c r="H262" s="634"/>
      <c r="I262" s="531" t="s">
        <v>2091</v>
      </c>
      <c r="N262" s="532" t="s">
        <v>1833</v>
      </c>
      <c r="O262" s="199" t="s">
        <v>1877</v>
      </c>
      <c r="P262" s="53" t="str">
        <f t="shared" si="4"/>
        <v>(line.T.value == 25 and line.mat_joint_choices.code == 'NA-NB') and (((line.W)/2500) &lt; 0.6 and 0.5 or ((line.W)/2500) &lt; 1.1 and 1.0 or ((line.W)/2500) &lt; 1.6 and 1.5 or ((line.W)/2500) &lt; 2.1 and 2.0 or ((line.W)/2500) &lt; 2.6 and 2.5 or ((line.W)/2500) &lt; 3.1 and 3.0 ) or 0</v>
      </c>
      <c r="Q262" s="16" t="str">
        <f>VLOOKUP(D262,[1]Parts!$A$2:$C$991,3,0)</f>
        <v>pcs</v>
      </c>
    </row>
    <row r="263" spans="3:17">
      <c r="C263" s="533" t="str">
        <f>"["&amp;VLOOKUP(D263,[1]Parts!$A$2:$B$991,2,0)&amp;"]"</f>
        <v>[SP04010]</v>
      </c>
      <c r="D263" s="534" t="s">
        <v>1229</v>
      </c>
      <c r="E263" s="530">
        <v>25</v>
      </c>
      <c r="H263" s="634"/>
      <c r="I263" s="531" t="s">
        <v>2091</v>
      </c>
      <c r="N263" s="532" t="s">
        <v>1841</v>
      </c>
      <c r="O263" s="199" t="s">
        <v>1881</v>
      </c>
      <c r="P263" s="53" t="str">
        <f t="shared" si="4"/>
        <v>(line.T.value == 25 and line.mat_joint_choices.code == 'NA-NB')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3" s="16" t="str">
        <f>VLOOKUP(D263,[1]Parts!$A$2:$C$991,3,0)</f>
        <v>pcs</v>
      </c>
    </row>
    <row r="264" spans="3:17">
      <c r="C264" s="517" t="str">
        <f>"["&amp;VLOOKUP(D264,[1]Parts!$A$2:$B$991,2,0)&amp;"]"</f>
        <v>[SP04111]</v>
      </c>
      <c r="D264" s="519" t="s">
        <v>1530</v>
      </c>
      <c r="E264" s="520">
        <v>25</v>
      </c>
      <c r="H264" s="634"/>
      <c r="I264" s="515" t="s">
        <v>2092</v>
      </c>
      <c r="N264" s="516" t="s">
        <v>1840</v>
      </c>
      <c r="O264" s="199" t="s">
        <v>1875</v>
      </c>
      <c r="P264" s="53" t="str">
        <f t="shared" si="4"/>
        <v>(line.T.value == 25 and line.mat_joint_choices.code == 'NA-NN') and (((line.L)/2500) &lt; 0.6 and 0.5 or ((line.L)/2500) &lt; 1.1 and 1.0 or ((line.L)/2500) &lt; 1.6 and 1.5 or ((line.L)/2500) &lt; 2.1 and 2.0 or ((line.L)/2500) &lt; 2.6 and 2.5 or ((line.L)/2500) &lt; 3.1 and 3.0 ) or 0</v>
      </c>
      <c r="Q264" s="16" t="str">
        <f>VLOOKUP(D264,[1]Parts!$A$2:$C$991,3,0)</f>
        <v>pcs</v>
      </c>
    </row>
    <row r="265" spans="3:17">
      <c r="C265" s="517" t="str">
        <f>"["&amp;VLOOKUP(D265,[1]Parts!$A$2:$B$991,2,0)&amp;"]"</f>
        <v>[SP04010]</v>
      </c>
      <c r="D265" s="518" t="s">
        <v>1229</v>
      </c>
      <c r="E265" s="514">
        <v>25</v>
      </c>
      <c r="H265" s="634"/>
      <c r="I265" s="515" t="s">
        <v>2092</v>
      </c>
      <c r="N265" s="516" t="s">
        <v>1841</v>
      </c>
      <c r="O265" s="199" t="s">
        <v>1881</v>
      </c>
      <c r="P265" s="53" t="str">
        <f t="shared" si="4"/>
        <v>(line.T.value == 25 and line.mat_joint_choices.code == 'NA-NN')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5" s="16" t="str">
        <f>VLOOKUP(D265,[1]Parts!$A$2:$C$991,3,0)</f>
        <v>pcs</v>
      </c>
    </row>
    <row r="266" spans="3:17">
      <c r="C266" s="533" t="str">
        <f>"["&amp;VLOOKUP(D266,[1]Parts!$A$2:$B$991,2,0)&amp;"]"</f>
        <v>[SP04111]</v>
      </c>
      <c r="D266" s="583" t="s">
        <v>1530</v>
      </c>
      <c r="E266" s="584">
        <v>25</v>
      </c>
      <c r="H266" s="634"/>
      <c r="I266" s="531" t="s">
        <v>2093</v>
      </c>
      <c r="N266" s="532" t="s">
        <v>1833</v>
      </c>
      <c r="O266" s="199" t="s">
        <v>1877</v>
      </c>
      <c r="P266" s="53" t="str">
        <f t="shared" si="4"/>
        <v>(line.T.value == 25 and line.mat_joint_choices.code == 'NB-AN') and (((line.W)/2500) &lt; 0.6 and 0.5 or ((line.W)/2500) &lt; 1.1 and 1.0 or ((line.W)/2500) &lt; 1.6 and 1.5 or ((line.W)/2500) &lt; 2.1 and 2.0 or ((line.W)/2500) &lt; 2.6 and 2.5 or ((line.W)/2500) &lt; 3.1 and 3.0 ) or 0</v>
      </c>
      <c r="Q266" s="16" t="str">
        <f>VLOOKUP(D266,[1]Parts!$A$2:$C$991,3,0)</f>
        <v>pcs</v>
      </c>
    </row>
    <row r="267" spans="3:17">
      <c r="C267" s="529" t="str">
        <f>"["&amp;VLOOKUP(D267,[1]Parts!$A$2:$B$991,2,0)&amp;"]"</f>
        <v>[SP04112]</v>
      </c>
      <c r="D267" s="529" t="s">
        <v>1531</v>
      </c>
      <c r="E267" s="530">
        <v>25</v>
      </c>
      <c r="H267" s="634"/>
      <c r="I267" s="531" t="s">
        <v>2093</v>
      </c>
      <c r="N267" s="532" t="s">
        <v>1840</v>
      </c>
      <c r="O267" s="199" t="s">
        <v>1875</v>
      </c>
      <c r="P267" s="53" t="str">
        <f t="shared" si="4"/>
        <v>(line.T.value == 25 and line.mat_joint_choices.code == 'NB-AN') and (((line.L)/2500) &lt; 0.6 and 0.5 or ((line.L)/2500) &lt; 1.1 and 1.0 or ((line.L)/2500) &lt; 1.6 and 1.5 or ((line.L)/2500) &lt; 2.1 and 2.0 or ((line.L)/2500) &lt; 2.6 and 2.5 or ((line.L)/2500) &lt; 3.1 and 3.0 ) or 0</v>
      </c>
      <c r="Q267" s="16" t="str">
        <f>VLOOKUP(D267,[1]Parts!$A$2:$C$991,3,0)</f>
        <v>pcs</v>
      </c>
    </row>
    <row r="268" spans="3:17">
      <c r="C268" s="533" t="str">
        <f>"["&amp;VLOOKUP(D268,[1]Parts!$A$2:$B$991,2,0)&amp;"]"</f>
        <v>[SP04010]</v>
      </c>
      <c r="D268" s="534" t="s">
        <v>1229</v>
      </c>
      <c r="E268" s="530">
        <v>25</v>
      </c>
      <c r="H268" s="634"/>
      <c r="I268" s="531" t="s">
        <v>2093</v>
      </c>
      <c r="N268" s="532" t="s">
        <v>1841</v>
      </c>
      <c r="O268" s="199" t="s">
        <v>1881</v>
      </c>
      <c r="P268" s="53" t="str">
        <f t="shared" si="4"/>
        <v>(line.T.value == 25 and line.mat_joint_choices.code == 'NB-AN')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8" s="16" t="str">
        <f>VLOOKUP(D268,[1]Parts!$A$2:$C$991,3,0)</f>
        <v>pcs</v>
      </c>
    </row>
    <row r="269" spans="3:17">
      <c r="C269" s="549" t="str">
        <f>"["&amp;VLOOKUP(D269,[1]Parts!$A$2:$B$991,2,0)&amp;"]"</f>
        <v>[SP04112]</v>
      </c>
      <c r="D269" s="549" t="s">
        <v>1531</v>
      </c>
      <c r="E269" s="550">
        <v>25</v>
      </c>
      <c r="H269" s="634"/>
      <c r="I269" s="551" t="s">
        <v>2094</v>
      </c>
      <c r="N269" s="552" t="s">
        <v>1841</v>
      </c>
      <c r="O269" s="199" t="s">
        <v>1881</v>
      </c>
      <c r="P269" s="53" t="str">
        <f t="shared" si="4"/>
        <v>(line.T.value == 25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69" s="16" t="str">
        <f>VLOOKUP(D269,[1]Parts!$A$2:$C$991,3,0)</f>
        <v>pcs</v>
      </c>
    </row>
    <row r="270" spans="3:17">
      <c r="C270" s="553" t="str">
        <f>"["&amp;VLOOKUP(D270,[1]Parts!$A$2:$B$991,2,0)&amp;"]"</f>
        <v>[SP04010]</v>
      </c>
      <c r="D270" s="554" t="s">
        <v>1229</v>
      </c>
      <c r="E270" s="550">
        <v>25</v>
      </c>
      <c r="H270" s="634"/>
      <c r="I270" s="551" t="s">
        <v>2094</v>
      </c>
      <c r="N270" s="552" t="s">
        <v>1841</v>
      </c>
      <c r="O270" s="199" t="s">
        <v>1881</v>
      </c>
      <c r="P270" s="53" t="str">
        <f t="shared" si="4"/>
        <v>(line.T.value == 25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0" s="16" t="str">
        <f>VLOOKUP(D270,[1]Parts!$A$2:$C$991,3,0)</f>
        <v>pcs</v>
      </c>
    </row>
    <row r="271" spans="3:17">
      <c r="C271" s="541" t="str">
        <f>"["&amp;VLOOKUP(D271,[1]Parts!$A$2:$B$991,2,0)&amp;"]"</f>
        <v>[SP04111]</v>
      </c>
      <c r="D271" s="542" t="s">
        <v>1530</v>
      </c>
      <c r="E271" s="543">
        <v>25</v>
      </c>
      <c r="H271" s="634"/>
      <c r="I271" s="544" t="s">
        <v>2095</v>
      </c>
      <c r="N271" s="545" t="s">
        <v>1833</v>
      </c>
      <c r="O271" s="199" t="s">
        <v>1877</v>
      </c>
      <c r="P271" s="53" t="str">
        <f t="shared" si="4"/>
        <v>(line.T.value == 25 and line.mat_joint_choices.code == 'NB-NA') and (((line.W)/2500) &lt; 0.6 and 0.5 or ((line.W)/2500) &lt; 1.1 and 1.0 or ((line.W)/2500) &lt; 1.6 and 1.5 or ((line.W)/2500) &lt; 2.1 and 2.0 or ((line.W)/2500) &lt; 2.6 and 2.5 or ((line.W)/2500) &lt; 3.1 and 3.0 ) or 0</v>
      </c>
      <c r="Q271" s="16" t="str">
        <f>VLOOKUP(D271,[1]Parts!$A$2:$C$991,3,0)</f>
        <v>pcs</v>
      </c>
    </row>
    <row r="272" spans="3:17">
      <c r="C272" s="546" t="str">
        <f>"["&amp;VLOOKUP(D272,[1]Parts!$A$2:$B$991,2,0)&amp;"]"</f>
        <v>[SP04112]</v>
      </c>
      <c r="D272" s="546" t="s">
        <v>1531</v>
      </c>
      <c r="E272" s="547">
        <v>25</v>
      </c>
      <c r="H272" s="634"/>
      <c r="I272" s="544" t="s">
        <v>2095</v>
      </c>
      <c r="N272" s="545" t="s">
        <v>1840</v>
      </c>
      <c r="O272" s="199" t="s">
        <v>1875</v>
      </c>
      <c r="P272" s="53" t="str">
        <f t="shared" si="4"/>
        <v>(line.T.value == 25 and line.mat_joint_choices.code == 'NB-NA') and (((line.L)/2500) &lt; 0.6 and 0.5 or ((line.L)/2500) &lt; 1.1 and 1.0 or ((line.L)/2500) &lt; 1.6 and 1.5 or ((line.L)/2500) &lt; 2.1 and 2.0 or ((line.L)/2500) &lt; 2.6 and 2.5 or ((line.L)/2500) &lt; 3.1 and 3.0 ) or 0</v>
      </c>
      <c r="Q272" s="16" t="str">
        <f>VLOOKUP(D272,[1]Parts!$A$2:$C$991,3,0)</f>
        <v>pcs</v>
      </c>
    </row>
    <row r="273" spans="3:17">
      <c r="C273" s="541" t="str">
        <f>"["&amp;VLOOKUP(D273,[1]Parts!$A$2:$B$991,2,0)&amp;"]"</f>
        <v>[SP04010]</v>
      </c>
      <c r="D273" s="548" t="s">
        <v>1229</v>
      </c>
      <c r="E273" s="547">
        <v>25</v>
      </c>
      <c r="H273" s="634"/>
      <c r="I273" s="544" t="s">
        <v>2095</v>
      </c>
      <c r="N273" s="545" t="s">
        <v>1841</v>
      </c>
      <c r="O273" s="199" t="s">
        <v>1881</v>
      </c>
      <c r="P273" s="53" t="str">
        <f t="shared" si="4"/>
        <v>(line.T.value == 25 and line.mat_joint_choices.code == 'NB-NA')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3" s="16" t="str">
        <f>VLOOKUP(D273,[1]Parts!$A$2:$C$991,3,0)</f>
        <v>pcs</v>
      </c>
    </row>
    <row r="274" spans="3:17">
      <c r="C274" s="549" t="str">
        <f>"["&amp;VLOOKUP(D274,[1]Parts!$A$2:$B$991,2,0)&amp;"]"</f>
        <v>[SP04112]</v>
      </c>
      <c r="D274" s="549" t="s">
        <v>1531</v>
      </c>
      <c r="E274" s="550">
        <v>25</v>
      </c>
      <c r="H274" s="634"/>
      <c r="I274" s="551" t="s">
        <v>2096</v>
      </c>
      <c r="N274" s="552" t="s">
        <v>1841</v>
      </c>
      <c r="O274" s="199" t="s">
        <v>1881</v>
      </c>
      <c r="P274" s="53" t="str">
        <f t="shared" si="4"/>
        <v>(line.T.value == 25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4" s="16" t="str">
        <f>VLOOKUP(D274,[1]Parts!$A$2:$C$991,3,0)</f>
        <v>pcs</v>
      </c>
    </row>
    <row r="275" spans="3:17">
      <c r="C275" s="553" t="str">
        <f>"["&amp;VLOOKUP(D275,[1]Parts!$A$2:$B$991,2,0)&amp;"]"</f>
        <v>[SP04010]</v>
      </c>
      <c r="D275" s="554" t="s">
        <v>1229</v>
      </c>
      <c r="E275" s="550">
        <v>25</v>
      </c>
      <c r="H275" s="634"/>
      <c r="I275" s="551" t="s">
        <v>2096</v>
      </c>
      <c r="N275" s="552" t="s">
        <v>1841</v>
      </c>
      <c r="O275" s="199" t="s">
        <v>1881</v>
      </c>
      <c r="P275" s="53" t="str">
        <f t="shared" si="4"/>
        <v>(line.T.value == 25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5" s="16" t="str">
        <f>VLOOKUP(D275,[1]Parts!$A$2:$C$991,3,0)</f>
        <v>pcs</v>
      </c>
    </row>
    <row r="276" spans="3:17">
      <c r="C276" s="529" t="str">
        <f>"["&amp;VLOOKUP(D276,[1]Parts!$A$2:$B$991,2,0)&amp;"]"</f>
        <v>[SP04112]</v>
      </c>
      <c r="D276" s="529" t="s">
        <v>1531</v>
      </c>
      <c r="E276" s="530">
        <v>25</v>
      </c>
      <c r="H276" s="634"/>
      <c r="I276" s="531" t="s">
        <v>2097</v>
      </c>
      <c r="N276" s="532" t="s">
        <v>1840</v>
      </c>
      <c r="O276" s="199" t="s">
        <v>1875</v>
      </c>
      <c r="P276" s="53" t="str">
        <f t="shared" si="4"/>
        <v>(line.T.value == 25 and line.mat_joint_choices.code == 'NB-NN') and (((line.L)/2500) &lt; 0.6 and 0.5 or ((line.L)/2500) &lt; 1.1 and 1.0 or ((line.L)/2500) &lt; 1.6 and 1.5 or ((line.L)/2500) &lt; 2.1 and 2.0 or ((line.L)/2500) &lt; 2.6 and 2.5 or ((line.L)/2500) &lt; 3.1 and 3.0 ) or 0</v>
      </c>
      <c r="Q276" s="16" t="str">
        <f>VLOOKUP(D276,[1]Parts!$A$2:$C$991,3,0)</f>
        <v>pcs</v>
      </c>
    </row>
    <row r="277" spans="3:17">
      <c r="C277" s="533" t="str">
        <f>"["&amp;VLOOKUP(D277,[1]Parts!$A$2:$B$991,2,0)&amp;"]"</f>
        <v>[SP04010]</v>
      </c>
      <c r="D277" s="534" t="s">
        <v>1229</v>
      </c>
      <c r="E277" s="530">
        <v>25</v>
      </c>
      <c r="H277" s="634"/>
      <c r="I277" s="531" t="s">
        <v>2097</v>
      </c>
      <c r="N277" s="532" t="s">
        <v>1841</v>
      </c>
      <c r="O277" s="199" t="s">
        <v>1881</v>
      </c>
      <c r="P277" s="53" t="str">
        <f t="shared" si="4"/>
        <v>(line.T.value == 25 and line.mat_joint_choices.code == 'NB-NN')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7" s="16" t="str">
        <f>VLOOKUP(D277,[1]Parts!$A$2:$C$991,3,0)</f>
        <v>pcs</v>
      </c>
    </row>
    <row r="278" spans="3:17">
      <c r="C278" s="585" t="str">
        <f>"["&amp;VLOOKUP(D278,[1]Parts!$A$2:$B$991,2,0)&amp;"]"</f>
        <v>[SP04111]</v>
      </c>
      <c r="D278" s="586" t="s">
        <v>1530</v>
      </c>
      <c r="E278" s="587">
        <v>25</v>
      </c>
      <c r="H278" s="634"/>
      <c r="I278" s="588" t="s">
        <v>2098</v>
      </c>
      <c r="N278" s="589" t="s">
        <v>1833</v>
      </c>
      <c r="O278" s="199" t="s">
        <v>1877</v>
      </c>
      <c r="P278" s="53" t="str">
        <f t="shared" si="4"/>
        <v>(line.T.value == 25 and line.mat_joint_choices.code == 'NN-AN') and (((line.W)/2500) &lt; 0.6 and 0.5 or ((line.W)/2500) &lt; 1.1 and 1.0 or ((line.W)/2500) &lt; 1.6 and 1.5 or ((line.W)/2500) &lt; 2.1 and 2.0 or ((line.W)/2500) &lt; 2.6 and 2.5 or ((line.W)/2500) &lt; 3.1 and 3.0 ) or 0</v>
      </c>
      <c r="Q278" s="16" t="str">
        <f>VLOOKUP(D278,[1]Parts!$A$2:$C$991,3,0)</f>
        <v>pcs</v>
      </c>
    </row>
    <row r="279" spans="3:17">
      <c r="C279" s="585" t="str">
        <f>"["&amp;VLOOKUP(D279,[1]Parts!$A$2:$B$991,2,0)&amp;"]"</f>
        <v>[SP04010]</v>
      </c>
      <c r="D279" s="590" t="s">
        <v>1229</v>
      </c>
      <c r="E279" s="591">
        <v>25</v>
      </c>
      <c r="H279" s="634"/>
      <c r="I279" s="588" t="s">
        <v>2098</v>
      </c>
      <c r="N279" s="589" t="s">
        <v>1841</v>
      </c>
      <c r="O279" s="199" t="s">
        <v>1881</v>
      </c>
      <c r="P279" s="53" t="str">
        <f t="shared" si="4"/>
        <v>(line.T.value == 25 and line.mat_joint_choices.code == 'NN-AN')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79" s="16" t="str">
        <f>VLOOKUP(D279,[1]Parts!$A$2:$C$991,3,0)</f>
        <v>pcs</v>
      </c>
    </row>
    <row r="280" spans="3:17">
      <c r="C280" s="529" t="str">
        <f>"["&amp;VLOOKUP(D280,[1]Parts!$A$2:$B$991,2,0)&amp;"]"</f>
        <v>[SP04112]</v>
      </c>
      <c r="D280" s="529" t="s">
        <v>1531</v>
      </c>
      <c r="E280" s="530">
        <v>25</v>
      </c>
      <c r="H280" s="634"/>
      <c r="I280" s="531" t="s">
        <v>2099</v>
      </c>
      <c r="N280" s="532" t="s">
        <v>1833</v>
      </c>
      <c r="O280" s="199" t="s">
        <v>1877</v>
      </c>
      <c r="P280" s="53" t="str">
        <f t="shared" si="4"/>
        <v>(line.T.value == 25 and line.mat_joint_choices.code == 'NN-BN') and (((line.W)/2500) &lt; 0.6 and 0.5 or ((line.W)/2500) &lt; 1.1 and 1.0 or ((line.W)/2500) &lt; 1.6 and 1.5 or ((line.W)/2500) &lt; 2.1 and 2.0 or ((line.W)/2500) &lt; 2.6 and 2.5 or ((line.W)/2500) &lt; 3.1 and 3.0 ) or 0</v>
      </c>
      <c r="Q280" s="16" t="str">
        <f>VLOOKUP(D280,[1]Parts!$A$2:$C$991,3,0)</f>
        <v>pcs</v>
      </c>
    </row>
    <row r="281" spans="3:17">
      <c r="C281" s="533" t="str">
        <f>"["&amp;VLOOKUP(D281,[1]Parts!$A$2:$B$991,2,0)&amp;"]"</f>
        <v>[SP04010]</v>
      </c>
      <c r="D281" s="534" t="s">
        <v>1229</v>
      </c>
      <c r="E281" s="530">
        <v>25</v>
      </c>
      <c r="H281" s="634"/>
      <c r="I281" s="531" t="s">
        <v>2099</v>
      </c>
      <c r="N281" s="532" t="s">
        <v>1841</v>
      </c>
      <c r="O281" s="199" t="s">
        <v>1881</v>
      </c>
      <c r="P281" s="53" t="str">
        <f t="shared" si="4"/>
        <v>(line.T.value == 25 and line.mat_joint_choices.code == 'NN-BN')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1" s="16" t="str">
        <f>VLOOKUP(D281,[1]Parts!$A$2:$C$991,3,0)</f>
        <v>pcs</v>
      </c>
    </row>
    <row r="282" spans="3:17">
      <c r="C282" s="539" t="str">
        <f>"["&amp;VLOOKUP(D282,[1]Parts!$A$2:$B$991,2,0)&amp;"]"</f>
        <v>[SP04111]</v>
      </c>
      <c r="D282" s="592" t="s">
        <v>1530</v>
      </c>
      <c r="E282" s="593">
        <v>25</v>
      </c>
      <c r="H282" s="634"/>
      <c r="I282" s="537" t="s">
        <v>2100</v>
      </c>
      <c r="N282" s="538" t="s">
        <v>1833</v>
      </c>
      <c r="O282" s="199" t="s">
        <v>1877</v>
      </c>
      <c r="P282" s="53" t="str">
        <f t="shared" si="4"/>
        <v>(line.T.value == 25 and line.mat_joint_choices.code == 'NN-NA') and (((line.W)/2500) &lt; 0.6 and 0.5 or ((line.W)/2500) &lt; 1.1 and 1.0 or ((line.W)/2500) &lt; 1.6 and 1.5 or ((line.W)/2500) &lt; 2.1 and 2.0 or ((line.W)/2500) &lt; 2.6 and 2.5 or ((line.W)/2500) &lt; 3.1 and 3.0 ) or 0</v>
      </c>
      <c r="Q282" s="16" t="str">
        <f>VLOOKUP(D282,[1]Parts!$A$2:$C$991,3,0)</f>
        <v>pcs</v>
      </c>
    </row>
    <row r="283" spans="3:17">
      <c r="C283" s="539" t="str">
        <f>"["&amp;VLOOKUP(D283,[1]Parts!$A$2:$B$991,2,0)&amp;"]"</f>
        <v>[SP04010]</v>
      </c>
      <c r="D283" s="540" t="s">
        <v>1229</v>
      </c>
      <c r="E283" s="536">
        <v>25</v>
      </c>
      <c r="H283" s="634"/>
      <c r="I283" s="537" t="s">
        <v>2100</v>
      </c>
      <c r="N283" s="538" t="s">
        <v>1841</v>
      </c>
      <c r="O283" s="199" t="s">
        <v>1881</v>
      </c>
      <c r="P283" s="53" t="str">
        <f t="shared" si="4"/>
        <v>(line.T.value == 25 and line.mat_joint_choices.code == 'NN-NA')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3" s="16" t="str">
        <f>VLOOKUP(D283,[1]Parts!$A$2:$C$991,3,0)</f>
        <v>pcs</v>
      </c>
    </row>
    <row r="284" spans="3:17">
      <c r="C284" s="475" t="str">
        <f>"["&amp;VLOOKUP(D284,[1]Parts!$A$2:$B$991,2,0)&amp;"]"</f>
        <v>[SP04112]</v>
      </c>
      <c r="D284" s="475" t="s">
        <v>1531</v>
      </c>
      <c r="E284" s="476">
        <v>25</v>
      </c>
      <c r="H284" s="634"/>
      <c r="I284" s="473" t="s">
        <v>2101</v>
      </c>
      <c r="N284" s="474" t="s">
        <v>1833</v>
      </c>
      <c r="O284" s="199" t="s">
        <v>1877</v>
      </c>
      <c r="P284" s="53" t="str">
        <f t="shared" si="4"/>
        <v>(line.T.value == 25 and line.mat_joint_choices.code == 'NN-NB') and (((line.W)/2500) &lt; 0.6 and 0.5 or ((line.W)/2500) &lt; 1.1 and 1.0 or ((line.W)/2500) &lt; 1.6 and 1.5 or ((line.W)/2500) &lt; 2.1 and 2.0 or ((line.W)/2500) &lt; 2.6 and 2.5 or ((line.W)/2500) &lt; 3.1 and 3.0 ) or 0</v>
      </c>
      <c r="Q284" s="16" t="str">
        <f>VLOOKUP(D284,[1]Parts!$A$2:$C$991,3,0)</f>
        <v>pcs</v>
      </c>
    </row>
    <row r="285" spans="3:17">
      <c r="C285" s="470" t="str">
        <f>"["&amp;VLOOKUP(D285,[1]Parts!$A$2:$B$991,2,0)&amp;"]"</f>
        <v>[SP04010]</v>
      </c>
      <c r="D285" s="477" t="s">
        <v>1229</v>
      </c>
      <c r="E285" s="476">
        <v>25</v>
      </c>
      <c r="H285" s="634"/>
      <c r="I285" s="473" t="s">
        <v>2101</v>
      </c>
      <c r="N285" s="474" t="s">
        <v>1841</v>
      </c>
      <c r="O285" s="199" t="s">
        <v>1881</v>
      </c>
      <c r="P285" s="53" t="str">
        <f t="shared" si="4"/>
        <v>(line.T.value == 25 and line.mat_joint_choices.code == 'NN-NB')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85" s="16" t="str">
        <f>VLOOKUP(D285,[1]Parts!$A$2:$C$991,3,0)</f>
        <v>pcs</v>
      </c>
    </row>
    <row r="286" spans="3:17">
      <c r="C286" s="594" t="str">
        <f>"["&amp;VLOOKUP(D286,[1]Parts!$A$2:$B$991,2,0)&amp;"]"</f>
        <v>[SP04040-2]</v>
      </c>
      <c r="D286" s="595" t="s">
        <v>1998</v>
      </c>
      <c r="E286" s="596">
        <v>50</v>
      </c>
      <c r="F286" s="201"/>
      <c r="G286" s="201"/>
      <c r="H286" s="634"/>
      <c r="I286" s="481" t="s">
        <v>2059</v>
      </c>
      <c r="N286" s="433" t="s">
        <v>1831</v>
      </c>
      <c r="O286" s="199" t="s">
        <v>1879</v>
      </c>
      <c r="P286" s="53" t="str">
        <f t="shared" si="4"/>
        <v>(line.T.value == 50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86" s="16" t="str">
        <f>VLOOKUP(D286,[1]Parts!$A$2:$C$991,3,0)</f>
        <v>pcs</v>
      </c>
    </row>
    <row r="287" spans="3:17">
      <c r="C287" s="594" t="str">
        <f>"["&amp;VLOOKUP(D287,[1]Parts!$A$2:$B$991,2,0)&amp;"]"</f>
        <v>[SP04005-2]</v>
      </c>
      <c r="D287" s="597" t="s">
        <v>1972</v>
      </c>
      <c r="E287" s="480">
        <v>50</v>
      </c>
      <c r="F287" s="201"/>
      <c r="G287" s="201"/>
      <c r="H287" s="634"/>
      <c r="I287" s="481" t="s">
        <v>2059</v>
      </c>
      <c r="N287" s="433" t="s">
        <v>1833</v>
      </c>
      <c r="O287" s="199" t="s">
        <v>1877</v>
      </c>
      <c r="P287" s="53" t="str">
        <f t="shared" si="4"/>
        <v>(line.T.value == 50 and line.mat_joint_choices.code == 'AA-AN') and (((line.W)/2500) &lt; 0.6 and 0.5 or ((line.W)/2500) &lt; 1.1 and 1.0 or ((line.W)/2500) &lt; 1.6 and 1.5 or ((line.W)/2500) &lt; 2.1 and 2.0 or ((line.W)/2500) &lt; 2.6 and 2.5 or ((line.W)/2500) &lt; 3.1 and 3.0 ) or 0</v>
      </c>
      <c r="Q287" s="16" t="str">
        <f>VLOOKUP(D287,[1]Parts!$A$2:$C$991,3,0)</f>
        <v>pcs</v>
      </c>
    </row>
    <row r="288" spans="3:17">
      <c r="C288" s="598" t="str">
        <f>"["&amp;VLOOKUP(D288,[1]Parts!$A$2:$B$991,2,0)&amp;"]"</f>
        <v>[SP04040-2]</v>
      </c>
      <c r="D288" s="599" t="s">
        <v>1998</v>
      </c>
      <c r="E288" s="600">
        <v>50</v>
      </c>
      <c r="F288" s="201"/>
      <c r="G288" s="201"/>
      <c r="H288" s="634"/>
      <c r="I288" s="551" t="s">
        <v>2059</v>
      </c>
      <c r="N288" s="439" t="s">
        <v>1831</v>
      </c>
      <c r="O288" s="199" t="s">
        <v>1879</v>
      </c>
      <c r="P288" s="53" t="str">
        <f t="shared" si="4"/>
        <v>(line.T.value == 50 and line.mat_joint_choices.code == 'AA-AN')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88" s="16" t="str">
        <f>VLOOKUP(D288,[1]Parts!$A$2:$C$991,3,0)</f>
        <v>pcs</v>
      </c>
    </row>
    <row r="289" spans="3:17">
      <c r="C289" s="598" t="str">
        <f>"["&amp;VLOOKUP(D289,[1]Parts!$A$2:$B$991,2,0)&amp;"]"</f>
        <v>[SP04005-2]</v>
      </c>
      <c r="D289" s="601" t="s">
        <v>1972</v>
      </c>
      <c r="E289" s="602">
        <v>50</v>
      </c>
      <c r="F289" s="201"/>
      <c r="G289" s="201"/>
      <c r="H289" s="634"/>
      <c r="I289" s="551" t="s">
        <v>2060</v>
      </c>
      <c r="N289" s="439" t="s">
        <v>1833</v>
      </c>
      <c r="O289" s="199" t="s">
        <v>1877</v>
      </c>
      <c r="P289" s="53" t="str">
        <f t="shared" si="4"/>
        <v>(line.T.value == 50 and line.mat_joint_choices.code == 'AA-NA') and (((line.W)/2500) &lt; 0.6 and 0.5 or ((line.W)/2500) &lt; 1.1 and 1.0 or ((line.W)/2500) &lt; 1.6 and 1.5 or ((line.W)/2500) &lt; 2.1 and 2.0 or ((line.W)/2500) &lt; 2.6 and 2.5 or ((line.W)/2500) &lt; 3.1 and 3.0 ) or 0</v>
      </c>
      <c r="Q289" s="16" t="str">
        <f>VLOOKUP(D289,[1]Parts!$A$2:$C$991,3,0)</f>
        <v>pcs</v>
      </c>
    </row>
    <row r="290" spans="3:17">
      <c r="C290" s="603" t="str">
        <f>"["&amp;VLOOKUP(D290,[1]Parts!$A$2:$B$991,2,0)&amp;"]"</f>
        <v>[SP04040-2]</v>
      </c>
      <c r="D290" s="294" t="s">
        <v>1998</v>
      </c>
      <c r="E290" s="604">
        <v>50</v>
      </c>
      <c r="F290" s="201"/>
      <c r="G290" s="201"/>
      <c r="H290" s="634"/>
      <c r="I290" s="444" t="s">
        <v>2061</v>
      </c>
      <c r="N290" s="445" t="s">
        <v>1835</v>
      </c>
      <c r="O290" s="199" t="s">
        <v>1878</v>
      </c>
      <c r="P290" s="53" t="str">
        <f t="shared" si="4"/>
        <v>(line.T.value == 50 and line.mat_joint_choices.code == 'AA-NB')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290" s="16" t="str">
        <f>VLOOKUP(D290,[1]Parts!$A$2:$C$991,3,0)</f>
        <v>pcs</v>
      </c>
    </row>
    <row r="291" spans="3:17">
      <c r="C291" s="605" t="str">
        <f>"["&amp;VLOOKUP(D291,[1]Parts!$A$2:$B$991,2,0)&amp;"]"</f>
        <v>[SP04041-2]</v>
      </c>
      <c r="D291" s="294" t="s">
        <v>2000</v>
      </c>
      <c r="E291" s="606">
        <v>50</v>
      </c>
      <c r="F291" s="201"/>
      <c r="G291" s="201"/>
      <c r="H291" s="634"/>
      <c r="I291" s="444" t="s">
        <v>2061</v>
      </c>
      <c r="N291" s="445" t="s">
        <v>1833</v>
      </c>
      <c r="O291" s="199" t="s">
        <v>1877</v>
      </c>
      <c r="P291" s="53" t="str">
        <f t="shared" si="4"/>
        <v>(line.T.value == 50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291" s="16" t="str">
        <f>VLOOKUP(D291,[1]Parts!$A$2:$C$991,3,0)</f>
        <v>pcs</v>
      </c>
    </row>
    <row r="292" spans="3:17">
      <c r="C292" s="603" t="str">
        <f>"["&amp;VLOOKUP(D292,[1]Parts!$A$2:$B$991,2,0)&amp;"]"</f>
        <v>[SP04005-2]</v>
      </c>
      <c r="D292" s="607" t="s">
        <v>1972</v>
      </c>
      <c r="E292" s="448">
        <v>50</v>
      </c>
      <c r="F292" s="201"/>
      <c r="G292" s="201"/>
      <c r="H292" s="634"/>
      <c r="I292" s="444" t="s">
        <v>2061</v>
      </c>
      <c r="N292" s="445" t="s">
        <v>1833</v>
      </c>
      <c r="O292" s="199" t="s">
        <v>1877</v>
      </c>
      <c r="P292" s="53" t="str">
        <f t="shared" si="4"/>
        <v>(line.T.value == 50 and line.mat_joint_choices.code == 'AA-NB') and (((line.W)/2500) &lt; 0.6 and 0.5 or ((line.W)/2500) &lt; 1.1 and 1.0 or ((line.W)/2500) &lt; 1.6 and 1.5 or ((line.W)/2500) &lt; 2.1 and 2.0 or ((line.W)/2500) &lt; 2.6 and 2.5 or ((line.W)/2500) &lt; 3.1 and 3.0 ) or 0</v>
      </c>
      <c r="Q292" s="16" t="str">
        <f>VLOOKUP(D292,[1]Parts!$A$2:$C$991,3,0)</f>
        <v>pcs</v>
      </c>
    </row>
    <row r="293" spans="3:17">
      <c r="C293" s="598" t="str">
        <f>"["&amp;VLOOKUP(D293,[1]Parts!$A$2:$B$991,2,0)&amp;"]"</f>
        <v>[SP04040-2]</v>
      </c>
      <c r="D293" s="599" t="s">
        <v>1998</v>
      </c>
      <c r="E293" s="600">
        <v>50</v>
      </c>
      <c r="F293" s="201"/>
      <c r="G293" s="201"/>
      <c r="H293" s="634"/>
      <c r="I293" s="551" t="s">
        <v>2062</v>
      </c>
      <c r="N293" s="453" t="s">
        <v>1835</v>
      </c>
      <c r="O293" s="199" t="s">
        <v>1878</v>
      </c>
      <c r="P293" s="53" t="str">
        <f t="shared" si="4"/>
        <v>(line.T.value == 50 and line.mat_joint_choices.code == 'AA-NN') and (((line.L+line.L)/2500) &lt; 0.6 and 0.5 or ((line.L+line.L)/2500) &lt; 1.1 and 1.0 or ((line.L+line.L)/2500) &lt; 1.6 and 1.5 or ((line.L+line.L)/2500) &lt; 2.1 and 2.0 or ((line.L+line.L)/2500) &lt; 2.6 and 2.5 or ((line.L+line.L)/2500) &lt; 3.1 and 3.0 ) or 0</v>
      </c>
      <c r="Q293" s="16" t="str">
        <f>VLOOKUP(D293,[1]Parts!$A$2:$C$991,3,0)</f>
        <v>pcs</v>
      </c>
    </row>
    <row r="294" spans="3:17">
      <c r="C294" s="598" t="str">
        <f>"["&amp;VLOOKUP(D294,[1]Parts!$A$2:$B$991,2,0)&amp;"]"</f>
        <v>[SP04005-2]</v>
      </c>
      <c r="D294" s="601" t="s">
        <v>1972</v>
      </c>
      <c r="E294" s="602">
        <v>50</v>
      </c>
      <c r="F294" s="201"/>
      <c r="G294" s="201"/>
      <c r="H294" s="634"/>
      <c r="I294" s="551" t="s">
        <v>2062</v>
      </c>
      <c r="N294" s="453" t="s">
        <v>1837</v>
      </c>
      <c r="O294" s="199" t="s">
        <v>1879</v>
      </c>
      <c r="P294" s="53" t="str">
        <f t="shared" si="4"/>
        <v>(line.T.value == 50 and line.mat_joint_choices.code == 'AA-NN') and (((line.W+line.W)/2500) &lt; 0.6 and 0.5 or ((line.W+line.W)/2500) &lt; 1.1 and 1.0 or ((line.W+line.W)/2500) &lt; 1.6 and 1.5 or ((line.W+line.W)/2500) &lt; 2.1 and 2.0 or ((line.W+line.W)/2500) &lt; 2.6 and 2.5 or ((line.W+line.W)/2500) &lt; 3.1 and 3.0 ) or 0</v>
      </c>
      <c r="Q294" s="16" t="str">
        <f>VLOOKUP(D294,[1]Parts!$A$2:$C$991,3,0)</f>
        <v>pcs</v>
      </c>
    </row>
    <row r="295" spans="3:17">
      <c r="C295" s="608" t="str">
        <f>"["&amp;VLOOKUP(D295,[1]Parts!$A$2:$B$991,2,0)&amp;"]"</f>
        <v>[SP04040-2]</v>
      </c>
      <c r="D295" s="609" t="s">
        <v>1998</v>
      </c>
      <c r="E295" s="610">
        <v>50</v>
      </c>
      <c r="F295" s="201"/>
      <c r="G295" s="201"/>
      <c r="H295" s="634"/>
      <c r="I295" s="504" t="s">
        <v>2063</v>
      </c>
      <c r="N295" s="458" t="s">
        <v>1841</v>
      </c>
      <c r="O295" s="199" t="s">
        <v>1881</v>
      </c>
      <c r="P295" s="53" t="str">
        <f t="shared" si="4"/>
        <v>(line.T.value == 50 and line.mat_joint_choices.code == 'AB-AN')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95" s="16" t="str">
        <f>VLOOKUP(D295,[1]Parts!$A$2:$C$991,3,0)</f>
        <v>pcs</v>
      </c>
    </row>
    <row r="296" spans="3:17">
      <c r="C296" s="611" t="str">
        <f>"["&amp;VLOOKUP(D296,[1]Parts!$A$2:$B$991,2,0)&amp;"]"</f>
        <v>[SP04041-2]</v>
      </c>
      <c r="D296" s="609" t="s">
        <v>2000</v>
      </c>
      <c r="E296" s="612">
        <v>50</v>
      </c>
      <c r="F296" s="201"/>
      <c r="G296" s="201"/>
      <c r="H296" s="634"/>
      <c r="I296" s="504" t="s">
        <v>2063</v>
      </c>
      <c r="N296" s="458" t="s">
        <v>1840</v>
      </c>
      <c r="O296" s="199" t="s">
        <v>1875</v>
      </c>
      <c r="P296" s="53" t="str">
        <f t="shared" si="4"/>
        <v>(line.T.value == 50 and line.mat_joint_choices.code == 'AB-AN') and (((line.L)/2500) &lt; 0.6 and 0.5 or ((line.L)/2500) &lt; 1.1 and 1.0 or ((line.L)/2500) &lt; 1.6 and 1.5 or ((line.L)/2500) &lt; 2.1 and 2.0 or ((line.L)/2500) &lt; 2.6 and 2.5 or ((line.L)/2500) &lt; 3.1 and 3.0 ) or 0</v>
      </c>
      <c r="Q296" s="16" t="str">
        <f>VLOOKUP(D296,[1]Parts!$A$2:$C$991,3,0)</f>
        <v>pcs</v>
      </c>
    </row>
    <row r="297" spans="3:17" ht="12" customHeight="1">
      <c r="C297" s="608" t="str">
        <f>"["&amp;VLOOKUP(D297,[1]Parts!$A$2:$B$991,2,0)&amp;"]"</f>
        <v>[SP04005-2]</v>
      </c>
      <c r="D297" s="613" t="s">
        <v>1972</v>
      </c>
      <c r="E297" s="457">
        <v>50</v>
      </c>
      <c r="F297" s="201"/>
      <c r="G297" s="201"/>
      <c r="H297" s="634"/>
      <c r="I297" s="504" t="s">
        <v>2063</v>
      </c>
      <c r="N297" s="458" t="s">
        <v>1833</v>
      </c>
      <c r="O297" s="199" t="s">
        <v>1877</v>
      </c>
      <c r="P297" s="53" t="str">
        <f t="shared" si="4"/>
        <v>(line.T.value == 50 and line.mat_joint_choices.code == 'AB-AN') and (((line.W)/2500) &lt; 0.6 and 0.5 or ((line.W)/2500) &lt; 1.1 and 1.0 or ((line.W)/2500) &lt; 1.6 and 1.5 or ((line.W)/2500) &lt; 2.1 and 2.0 or ((line.W)/2500) &lt; 2.6 and 2.5 or ((line.W)/2500) &lt; 3.1 and 3.0 ) or 0</v>
      </c>
      <c r="Q297" s="16" t="str">
        <f>VLOOKUP(D297,[1]Parts!$A$2:$C$991,3,0)</f>
        <v>pcs</v>
      </c>
    </row>
    <row r="298" spans="3:17">
      <c r="C298" s="614" t="str">
        <f>"["&amp;VLOOKUP(D298,[1]Parts!$A$2:$B$991,2,0)&amp;"]"</f>
        <v>[SP04040-2]</v>
      </c>
      <c r="D298" s="615" t="s">
        <v>1998</v>
      </c>
      <c r="E298" s="616">
        <v>50</v>
      </c>
      <c r="F298" s="201"/>
      <c r="G298" s="201"/>
      <c r="H298" s="634"/>
      <c r="I298" s="544" t="s">
        <v>2064</v>
      </c>
      <c r="N298" s="466" t="s">
        <v>1840</v>
      </c>
      <c r="O298" s="199" t="s">
        <v>1875</v>
      </c>
      <c r="P298" s="53" t="str">
        <f t="shared" si="4"/>
        <v>(line.T.value == 50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298" s="16" t="str">
        <f>VLOOKUP(D298,[1]Parts!$A$2:$C$991,3,0)</f>
        <v>pcs</v>
      </c>
    </row>
    <row r="299" spans="3:17">
      <c r="C299" s="617" t="str">
        <f>"["&amp;VLOOKUP(D299,[1]Parts!$A$2:$B$991,2,0)&amp;"]"</f>
        <v>[SP04041-2]</v>
      </c>
      <c r="D299" s="615" t="s">
        <v>2000</v>
      </c>
      <c r="E299" s="618">
        <v>50</v>
      </c>
      <c r="F299" s="201"/>
      <c r="G299" s="201"/>
      <c r="H299" s="634"/>
      <c r="I299" s="544" t="s">
        <v>2064</v>
      </c>
      <c r="N299" s="466" t="s">
        <v>1841</v>
      </c>
      <c r="O299" s="199" t="s">
        <v>1881</v>
      </c>
      <c r="P299" s="53" t="str">
        <f t="shared" si="4"/>
        <v>(line.T.value == 50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299" s="16" t="str">
        <f>VLOOKUP(D299,[1]Parts!$A$2:$C$991,3,0)</f>
        <v>pcs</v>
      </c>
    </row>
    <row r="300" spans="3:17">
      <c r="C300" s="614" t="str">
        <f>"["&amp;VLOOKUP(D300,[1]Parts!$A$2:$B$991,2,0)&amp;"]"</f>
        <v>[SP04005-2]</v>
      </c>
      <c r="D300" s="619" t="s">
        <v>1972</v>
      </c>
      <c r="E300" s="543">
        <v>50</v>
      </c>
      <c r="F300" s="201"/>
      <c r="G300" s="201"/>
      <c r="H300" s="634"/>
      <c r="I300" s="544" t="s">
        <v>2064</v>
      </c>
      <c r="N300" s="466" t="s">
        <v>1833</v>
      </c>
      <c r="O300" s="199" t="s">
        <v>1877</v>
      </c>
      <c r="P300" s="53" t="str">
        <f t="shared" si="4"/>
        <v>(line.T.value == 50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300" s="16" t="str">
        <f>VLOOKUP(D300,[1]Parts!$A$2:$C$991,3,0)</f>
        <v>pcs</v>
      </c>
    </row>
    <row r="301" spans="3:17">
      <c r="C301" s="608" t="str">
        <f>"["&amp;VLOOKUP(D301,[1]Parts!$A$2:$B$991,2,0)&amp;"]"</f>
        <v>[SP04040-2]</v>
      </c>
      <c r="D301" s="609" t="s">
        <v>1998</v>
      </c>
      <c r="E301" s="610">
        <v>50</v>
      </c>
      <c r="F301" s="201"/>
      <c r="G301" s="201"/>
      <c r="H301" s="634"/>
      <c r="I301" s="504" t="s">
        <v>2065</v>
      </c>
      <c r="N301" s="474" t="s">
        <v>1841</v>
      </c>
      <c r="O301" s="199" t="s">
        <v>1881</v>
      </c>
      <c r="P301" s="53" t="str">
        <f t="shared" si="4"/>
        <v>(line.T.value == 50 and line.mat_joint_choices.code == 'AB-NA')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01" s="16" t="str">
        <f>VLOOKUP(D301,[1]Parts!$A$2:$C$991,3,0)</f>
        <v>pcs</v>
      </c>
    </row>
    <row r="302" spans="3:17">
      <c r="C302" s="611" t="str">
        <f>"["&amp;VLOOKUP(D302,[1]Parts!$A$2:$B$991,2,0)&amp;"]"</f>
        <v>[SP04041-2]</v>
      </c>
      <c r="D302" s="609" t="s">
        <v>2000</v>
      </c>
      <c r="E302" s="612">
        <v>50</v>
      </c>
      <c r="F302" s="201"/>
      <c r="G302" s="201"/>
      <c r="H302" s="634"/>
      <c r="I302" s="504" t="s">
        <v>2065</v>
      </c>
      <c r="N302" s="474" t="s">
        <v>1840</v>
      </c>
      <c r="O302" s="199" t="s">
        <v>1875</v>
      </c>
      <c r="P302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2" s="16" t="str">
        <f>VLOOKUP(D302,[1]Parts!$A$2:$C$991,3,0)</f>
        <v>pcs</v>
      </c>
    </row>
    <row r="303" spans="3:17">
      <c r="C303" s="608" t="str">
        <f>"["&amp;VLOOKUP(D303,[1]Parts!$A$2:$B$991,2,0)&amp;"]"</f>
        <v>[SP04005-2]</v>
      </c>
      <c r="D303" s="613" t="s">
        <v>1972</v>
      </c>
      <c r="E303" s="457">
        <v>50</v>
      </c>
      <c r="F303" s="201"/>
      <c r="G303" s="201"/>
      <c r="H303" s="634"/>
      <c r="I303" s="504" t="s">
        <v>2065</v>
      </c>
      <c r="N303" s="474" t="s">
        <v>1833</v>
      </c>
      <c r="O303" s="199" t="s">
        <v>1877</v>
      </c>
      <c r="P303" s="53" t="str">
        <f t="shared" si="4"/>
        <v>(line.T.value == 50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303" s="16" t="str">
        <f>VLOOKUP(D303,[1]Parts!$A$2:$C$991,3,0)</f>
        <v>pcs</v>
      </c>
    </row>
    <row r="304" spans="3:17">
      <c r="C304" s="614" t="str">
        <f>"["&amp;VLOOKUP(D304,[1]Parts!$A$2:$B$991,2,0)&amp;"]"</f>
        <v>[SP04040-2]</v>
      </c>
      <c r="D304" s="615" t="s">
        <v>1998</v>
      </c>
      <c r="E304" s="616">
        <v>50</v>
      </c>
      <c r="F304" s="201"/>
      <c r="G304" s="201"/>
      <c r="H304" s="634"/>
      <c r="I304" s="544" t="s">
        <v>2064</v>
      </c>
      <c r="N304" s="482" t="s">
        <v>1840</v>
      </c>
      <c r="O304" s="199" t="s">
        <v>1875</v>
      </c>
      <c r="P304" s="53" t="str">
        <f t="shared" si="4"/>
        <v>(line.T.value == 50 and line.mat_joint_choices.code == 'AB-BN') and (((line.L)/2500) &lt; 0.6 and 0.5 or ((line.L)/2500) &lt; 1.1 and 1.0 or ((line.L)/2500) &lt; 1.6 and 1.5 or ((line.L)/2500) &lt; 2.1 and 2.0 or ((line.L)/2500) &lt; 2.6 and 2.5 or ((line.L)/2500) &lt; 3.1 and 3.0 ) or 0</v>
      </c>
      <c r="Q304" s="16" t="str">
        <f>VLOOKUP(D304,[1]Parts!$A$2:$C$991,3,0)</f>
        <v>pcs</v>
      </c>
    </row>
    <row r="305" spans="3:17">
      <c r="C305" s="617" t="str">
        <f>"["&amp;VLOOKUP(D305,[1]Parts!$A$2:$B$991,2,0)&amp;"]"</f>
        <v>[SP04041-2]</v>
      </c>
      <c r="D305" s="615" t="s">
        <v>2000</v>
      </c>
      <c r="E305" s="618">
        <v>50</v>
      </c>
      <c r="F305" s="201"/>
      <c r="G305" s="201"/>
      <c r="H305" s="634"/>
      <c r="I305" s="544" t="s">
        <v>2064</v>
      </c>
      <c r="N305" s="482" t="s">
        <v>1841</v>
      </c>
      <c r="O305" s="199" t="s">
        <v>1881</v>
      </c>
      <c r="P305" s="53" t="str">
        <f t="shared" si="4"/>
        <v>(line.T.value == 50 and line.mat_joint_choices.code == 'AB-BN')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05" s="16" t="str">
        <f>VLOOKUP(D305,[1]Parts!$A$2:$C$991,3,0)</f>
        <v>pcs</v>
      </c>
    </row>
    <row r="306" spans="3:17">
      <c r="C306" s="614" t="str">
        <f>"["&amp;VLOOKUP(D306,[1]Parts!$A$2:$B$991,2,0)&amp;"]"</f>
        <v>[SP04005-2]</v>
      </c>
      <c r="D306" s="619" t="s">
        <v>1972</v>
      </c>
      <c r="E306" s="543">
        <v>50</v>
      </c>
      <c r="F306" s="201"/>
      <c r="G306" s="201"/>
      <c r="H306" s="634"/>
      <c r="I306" s="544" t="s">
        <v>2064</v>
      </c>
      <c r="N306" s="482" t="s">
        <v>1833</v>
      </c>
      <c r="O306" s="199" t="s">
        <v>1877</v>
      </c>
      <c r="P306" s="53" t="str">
        <f t="shared" si="4"/>
        <v>(line.T.value == 50 and line.mat_joint_choices.code == 'AB-BN') and (((line.W)/2500) &lt; 0.6 and 0.5 or ((line.W)/2500) &lt; 1.1 and 1.0 or ((line.W)/2500) &lt; 1.6 and 1.5 or ((line.W)/2500) &lt; 2.1 and 2.0 or ((line.W)/2500) &lt; 2.6 and 2.5 or ((line.W)/2500) &lt; 3.1 and 3.0 ) or 0</v>
      </c>
      <c r="Q306" s="16" t="str">
        <f>VLOOKUP(D306,[1]Parts!$A$2:$C$991,3,0)</f>
        <v>pcs</v>
      </c>
    </row>
    <row r="307" spans="3:17">
      <c r="C307" s="608" t="str">
        <f>"["&amp;VLOOKUP(D307,[1]Parts!$A$2:$B$991,2,0)&amp;"]"</f>
        <v>[SP04040-2]</v>
      </c>
      <c r="D307" s="609" t="s">
        <v>1998</v>
      </c>
      <c r="E307" s="610">
        <v>50</v>
      </c>
      <c r="F307" s="201"/>
      <c r="G307" s="201"/>
      <c r="H307" s="634"/>
      <c r="I307" s="504" t="s">
        <v>2065</v>
      </c>
      <c r="N307" s="490" t="s">
        <v>1840</v>
      </c>
      <c r="O307" s="199" t="s">
        <v>1875</v>
      </c>
      <c r="P307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7" s="16" t="str">
        <f>VLOOKUP(D307,[1]Parts!$A$2:$C$991,3,0)</f>
        <v>pcs</v>
      </c>
    </row>
    <row r="308" spans="3:17">
      <c r="C308" s="611" t="str">
        <f>"["&amp;VLOOKUP(D308,[1]Parts!$A$2:$B$991,2,0)&amp;"]"</f>
        <v>[SP04041-2]</v>
      </c>
      <c r="D308" s="609" t="s">
        <v>2000</v>
      </c>
      <c r="E308" s="612">
        <v>50</v>
      </c>
      <c r="F308" s="201"/>
      <c r="G308" s="201"/>
      <c r="H308" s="634"/>
      <c r="I308" s="504" t="s">
        <v>2065</v>
      </c>
      <c r="N308" s="490" t="s">
        <v>1840</v>
      </c>
      <c r="O308" s="199" t="s">
        <v>1875</v>
      </c>
      <c r="P308" s="53" t="str">
        <f t="shared" si="4"/>
        <v>(line.T.value == 50 and line.mat_joint_choices.code == 'AB-NA') and (((line.L)/2500) &lt; 0.6 and 0.5 or ((line.L)/2500) &lt; 1.1 and 1.0 or ((line.L)/2500) &lt; 1.6 and 1.5 or ((line.L)/2500) &lt; 2.1 and 2.0 or ((line.L)/2500) &lt; 2.6 and 2.5 or ((line.L)/2500) &lt; 3.1 and 3.0 ) or 0</v>
      </c>
      <c r="Q308" s="16" t="str">
        <f>VLOOKUP(D308,[1]Parts!$A$2:$C$991,3,0)</f>
        <v>pcs</v>
      </c>
    </row>
    <row r="309" spans="3:17">
      <c r="C309" s="608" t="str">
        <f>"["&amp;VLOOKUP(D309,[1]Parts!$A$2:$B$991,2,0)&amp;"]"</f>
        <v>[SP04005-2]</v>
      </c>
      <c r="D309" s="613" t="s">
        <v>1972</v>
      </c>
      <c r="E309" s="457">
        <v>50</v>
      </c>
      <c r="F309" s="201"/>
      <c r="G309" s="201"/>
      <c r="H309" s="634"/>
      <c r="I309" s="504" t="s">
        <v>2065</v>
      </c>
      <c r="N309" s="490" t="s">
        <v>1833</v>
      </c>
      <c r="O309" s="199" t="s">
        <v>1877</v>
      </c>
      <c r="P309" s="53" t="str">
        <f t="shared" si="4"/>
        <v>(line.T.value == 50 and line.mat_joint_choices.code == 'AB-NA') and (((line.W)/2500) &lt; 0.6 and 0.5 or ((line.W)/2500) &lt; 1.1 and 1.0 or ((line.W)/2500) &lt; 1.6 and 1.5 or ((line.W)/2500) &lt; 2.1 and 2.0 or ((line.W)/2500) &lt; 2.6 and 2.5 or ((line.W)/2500) &lt; 3.1 and 3.0 ) or 0</v>
      </c>
      <c r="Q309" s="16" t="str">
        <f>VLOOKUP(D309,[1]Parts!$A$2:$C$991,3,0)</f>
        <v>pcs</v>
      </c>
    </row>
    <row r="310" spans="3:17">
      <c r="C310" s="598" t="str">
        <f>"["&amp;VLOOKUP(D310,[1]Parts!$A$2:$B$991,2,0)&amp;"]"</f>
        <v>[SP04040-2]</v>
      </c>
      <c r="D310" s="599" t="s">
        <v>1998</v>
      </c>
      <c r="E310" s="600">
        <v>50</v>
      </c>
      <c r="F310" s="201"/>
      <c r="G310" s="201"/>
      <c r="H310" s="634"/>
      <c r="I310" s="551" t="s">
        <v>2068</v>
      </c>
      <c r="N310" s="498" t="s">
        <v>1841</v>
      </c>
      <c r="O310" s="199" t="s">
        <v>1881</v>
      </c>
      <c r="P310" s="53" t="str">
        <f t="shared" si="4"/>
        <v>(line.T.value == 50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0" s="16" t="str">
        <f>VLOOKUP(D310,[1]Parts!$A$2:$C$991,3,0)</f>
        <v>pcs</v>
      </c>
    </row>
    <row r="311" spans="3:17">
      <c r="C311" s="598" t="str">
        <f>"["&amp;VLOOKUP(D311,[1]Parts!$A$2:$B$991,2,0)&amp;"]"</f>
        <v>[SP04005-2]</v>
      </c>
      <c r="D311" s="601" t="s">
        <v>1972</v>
      </c>
      <c r="E311" s="602">
        <v>50</v>
      </c>
      <c r="F311" s="201"/>
      <c r="G311" s="201"/>
      <c r="H311" s="634"/>
      <c r="I311" s="551" t="s">
        <v>2068</v>
      </c>
      <c r="N311" s="498" t="s">
        <v>1841</v>
      </c>
      <c r="O311" s="199" t="s">
        <v>1881</v>
      </c>
      <c r="P311" s="53" t="str">
        <f t="shared" si="4"/>
        <v>(line.T.value == 50 and line.mat_joint_choices.code == 'AN-AN')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1" s="16" t="str">
        <f>VLOOKUP(D311,[1]Parts!$A$2:$C$991,3,0)</f>
        <v>pcs</v>
      </c>
    </row>
    <row r="312" spans="3:17">
      <c r="C312" s="614" t="str">
        <f>"["&amp;VLOOKUP(D312,[1]Parts!$A$2:$B$991,2,0)&amp;"]"</f>
        <v>[SP04040-2]</v>
      </c>
      <c r="D312" s="615" t="s">
        <v>1998</v>
      </c>
      <c r="E312" s="616">
        <v>50</v>
      </c>
      <c r="F312" s="201"/>
      <c r="G312" s="201"/>
      <c r="H312" s="634"/>
      <c r="I312" s="544" t="s">
        <v>2069</v>
      </c>
      <c r="N312" s="433" t="s">
        <v>1840</v>
      </c>
      <c r="O312" s="199" t="s">
        <v>1875</v>
      </c>
      <c r="P312" s="53" t="str">
        <f t="shared" ref="P312:P375" si="5">"(line.T.value == "&amp;E312&amp;" and line.mat_joint_choices.code == "&amp;I312&amp;") and ("&amp;O312&amp;") or 0"</f>
        <v>(line.T.value == 50 and line.mat_joint_choices.code == 'AN-BN') and (((line.L)/2500) &lt; 0.6 and 0.5 or ((line.L)/2500) &lt; 1.1 and 1.0 or ((line.L)/2500) &lt; 1.6 and 1.5 or ((line.L)/2500) &lt; 2.1 and 2.0 or ((line.L)/2500) &lt; 2.6 and 2.5 or ((line.L)/2500) &lt; 3.1 and 3.0 ) or 0</v>
      </c>
      <c r="Q312" s="16" t="str">
        <f>VLOOKUP(D312,[1]Parts!$A$2:$C$991,3,0)</f>
        <v>pcs</v>
      </c>
    </row>
    <row r="313" spans="3:17">
      <c r="C313" s="617" t="str">
        <f>"["&amp;VLOOKUP(D313,[1]Parts!$A$2:$B$991,2,0)&amp;"]"</f>
        <v>[SP04041-2]</v>
      </c>
      <c r="D313" s="615" t="s">
        <v>2000</v>
      </c>
      <c r="E313" s="618">
        <v>50</v>
      </c>
      <c r="F313" s="201"/>
      <c r="G313" s="201"/>
      <c r="H313" s="634"/>
      <c r="I313" s="544" t="s">
        <v>2069</v>
      </c>
      <c r="N313" s="433" t="s">
        <v>1833</v>
      </c>
      <c r="O313" s="199" t="s">
        <v>1877</v>
      </c>
      <c r="P313" s="53" t="str">
        <f t="shared" si="5"/>
        <v>(line.T.value == 50 and line.mat_joint_choices.code == 'AN-BN') and (((line.W)/2500) &lt; 0.6 and 0.5 or ((line.W)/2500) &lt; 1.1 and 1.0 or ((line.W)/2500) &lt; 1.6 and 1.5 or ((line.W)/2500) &lt; 2.1 and 2.0 or ((line.W)/2500) &lt; 2.6 and 2.5 or ((line.W)/2500) &lt; 3.1 and 3.0 ) or 0</v>
      </c>
      <c r="Q313" s="16" t="str">
        <f>VLOOKUP(D313,[1]Parts!$A$2:$C$991,3,0)</f>
        <v>pcs</v>
      </c>
    </row>
    <row r="314" spans="3:17">
      <c r="C314" s="614" t="str">
        <f>"["&amp;VLOOKUP(D314,[1]Parts!$A$2:$B$991,2,0)&amp;"]"</f>
        <v>[SP04005-2]</v>
      </c>
      <c r="D314" s="619" t="s">
        <v>1972</v>
      </c>
      <c r="E314" s="543">
        <v>50</v>
      </c>
      <c r="F314" s="201"/>
      <c r="G314" s="201"/>
      <c r="H314" s="634"/>
      <c r="I314" s="544" t="s">
        <v>2069</v>
      </c>
      <c r="N314" s="433" t="s">
        <v>1841</v>
      </c>
      <c r="O314" s="199" t="s">
        <v>1881</v>
      </c>
      <c r="P314" s="53" t="str">
        <f t="shared" si="5"/>
        <v>(line.T.value == 50 and line.mat_joint_choices.code == 'AN-BN')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4" s="16" t="str">
        <f>VLOOKUP(D314,[1]Parts!$A$2:$C$991,3,0)</f>
        <v>pcs</v>
      </c>
    </row>
    <row r="315" spans="3:17" ht="12" customHeight="1">
      <c r="C315" s="598" t="str">
        <f>"["&amp;VLOOKUP(D315,[1]Parts!$A$2:$B$991,2,0)&amp;"]"</f>
        <v>[SP04040-2]</v>
      </c>
      <c r="D315" s="599" t="s">
        <v>1998</v>
      </c>
      <c r="E315" s="600">
        <v>50</v>
      </c>
      <c r="F315" s="201"/>
      <c r="G315" s="201"/>
      <c r="H315" s="634"/>
      <c r="I315" s="551" t="s">
        <v>2070</v>
      </c>
      <c r="N315" s="439" t="s">
        <v>1841</v>
      </c>
      <c r="O315" s="199" t="s">
        <v>1881</v>
      </c>
      <c r="P315" s="53" t="str">
        <f t="shared" si="5"/>
        <v>(line.T.value == 50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5" s="16" t="str">
        <f>VLOOKUP(D315,[1]Parts!$A$2:$C$991,3,0)</f>
        <v>pcs</v>
      </c>
    </row>
    <row r="316" spans="3:17">
      <c r="C316" s="598" t="str">
        <f>"["&amp;VLOOKUP(D316,[1]Parts!$A$2:$B$991,2,0)&amp;"]"</f>
        <v>[SP04005-2]</v>
      </c>
      <c r="D316" s="601" t="s">
        <v>1972</v>
      </c>
      <c r="E316" s="602">
        <v>50</v>
      </c>
      <c r="F316" s="201"/>
      <c r="G316" s="201"/>
      <c r="H316" s="634"/>
      <c r="I316" s="551" t="s">
        <v>2070</v>
      </c>
      <c r="N316" s="439" t="s">
        <v>1841</v>
      </c>
      <c r="O316" s="199" t="s">
        <v>1881</v>
      </c>
      <c r="P316" s="53" t="str">
        <f t="shared" si="5"/>
        <v>(line.T.value == 50 and line.mat_joint_choices.code == 'AN-NA')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6" s="16" t="str">
        <f>VLOOKUP(D316,[1]Parts!$A$2:$C$991,3,0)</f>
        <v>pcs</v>
      </c>
    </row>
    <row r="317" spans="3:17">
      <c r="C317" s="614" t="str">
        <f>"["&amp;VLOOKUP(D317,[1]Parts!$A$2:$B$991,2,0)&amp;"]"</f>
        <v>[SP04040-2]</v>
      </c>
      <c r="D317" s="615" t="s">
        <v>1998</v>
      </c>
      <c r="E317" s="616">
        <v>50</v>
      </c>
      <c r="F317" s="201"/>
      <c r="G317" s="201"/>
      <c r="H317" s="634"/>
      <c r="I317" s="544" t="s">
        <v>2071</v>
      </c>
      <c r="N317" s="433" t="s">
        <v>1840</v>
      </c>
      <c r="O317" s="199" t="s">
        <v>1875</v>
      </c>
      <c r="P317" s="53" t="str">
        <f t="shared" si="5"/>
        <v>(line.T.value == 50 and line.mat_joint_choices.code == 'AN-NB') and (((line.L)/2500) &lt; 0.6 and 0.5 or ((line.L)/2500) &lt; 1.1 and 1.0 or ((line.L)/2500) &lt; 1.6 and 1.5 or ((line.L)/2500) &lt; 2.1 and 2.0 or ((line.L)/2500) &lt; 2.6 and 2.5 or ((line.L)/2500) &lt; 3.1 and 3.0 ) or 0</v>
      </c>
      <c r="Q317" s="16" t="str">
        <f>VLOOKUP(D317,[1]Parts!$A$2:$C$991,3,0)</f>
        <v>pcs</v>
      </c>
    </row>
    <row r="318" spans="3:17">
      <c r="C318" s="617" t="str">
        <f>"["&amp;VLOOKUP(D318,[1]Parts!$A$2:$B$991,2,0)&amp;"]"</f>
        <v>[SP04041-2]</v>
      </c>
      <c r="D318" s="615" t="s">
        <v>2000</v>
      </c>
      <c r="E318" s="618">
        <v>50</v>
      </c>
      <c r="F318" s="201"/>
      <c r="G318" s="201"/>
      <c r="H318" s="634"/>
      <c r="I318" s="544" t="s">
        <v>2071</v>
      </c>
      <c r="N318" s="433" t="s">
        <v>1833</v>
      </c>
      <c r="O318" s="199" t="s">
        <v>1877</v>
      </c>
      <c r="P318" s="53" t="str">
        <f t="shared" si="5"/>
        <v>(line.T.value == 50 and line.mat_joint_choices.code == 'AN-NB') and (((line.W)/2500) &lt; 0.6 and 0.5 or ((line.W)/2500) &lt; 1.1 and 1.0 or ((line.W)/2500) &lt; 1.6 and 1.5 or ((line.W)/2500) &lt; 2.1 and 2.0 or ((line.W)/2500) &lt; 2.6 and 2.5 or ((line.W)/2500) &lt; 3.1 and 3.0 ) or 0</v>
      </c>
      <c r="Q318" s="16" t="str">
        <f>VLOOKUP(D318,[1]Parts!$A$2:$C$991,3,0)</f>
        <v>pcs</v>
      </c>
    </row>
    <row r="319" spans="3:17">
      <c r="C319" s="614" t="str">
        <f>"["&amp;VLOOKUP(D319,[1]Parts!$A$2:$B$991,2,0)&amp;"]"</f>
        <v>[SP04005-2]</v>
      </c>
      <c r="D319" s="619" t="s">
        <v>1972</v>
      </c>
      <c r="E319" s="543">
        <v>50</v>
      </c>
      <c r="F319" s="201"/>
      <c r="G319" s="201"/>
      <c r="H319" s="634"/>
      <c r="I319" s="544" t="s">
        <v>2071</v>
      </c>
      <c r="N319" s="433" t="s">
        <v>1841</v>
      </c>
      <c r="O319" s="199" t="s">
        <v>1881</v>
      </c>
      <c r="P319" s="53" t="str">
        <f t="shared" si="5"/>
        <v>(line.T.value == 50 and line.mat_joint_choices.code == 'AN-NB')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19" s="16" t="str">
        <f>VLOOKUP(D319,[1]Parts!$A$2:$C$991,3,0)</f>
        <v>pcs</v>
      </c>
    </row>
    <row r="320" spans="3:17">
      <c r="C320" s="598" t="str">
        <f>"["&amp;VLOOKUP(D320,[1]Parts!$A$2:$B$991,2,0)&amp;"]"</f>
        <v>[SP04040-2]</v>
      </c>
      <c r="D320" s="599" t="s">
        <v>1998</v>
      </c>
      <c r="E320" s="600">
        <v>50</v>
      </c>
      <c r="F320" s="201"/>
      <c r="G320" s="201"/>
      <c r="H320" s="634"/>
      <c r="I320" s="551" t="s">
        <v>2072</v>
      </c>
      <c r="N320" s="458" t="s">
        <v>1840</v>
      </c>
      <c r="O320" s="199" t="s">
        <v>1875</v>
      </c>
      <c r="P320" s="53" t="str">
        <f t="shared" si="5"/>
        <v>(line.T.value == 50 and line.mat_joint_choices.code == 'AN-NN') and (((line.L)/2500) &lt; 0.6 and 0.5 or ((line.L)/2500) &lt; 1.1 and 1.0 or ((line.L)/2500) &lt; 1.6 and 1.5 or ((line.L)/2500) &lt; 2.1 and 2.0 or ((line.L)/2500) &lt; 2.6 and 2.5 or ((line.L)/2500) &lt; 3.1 and 3.0 ) or 0</v>
      </c>
      <c r="Q320" s="16" t="str">
        <f>VLOOKUP(D320,[1]Parts!$A$2:$C$991,3,0)</f>
        <v>pcs</v>
      </c>
    </row>
    <row r="321" spans="3:17">
      <c r="C321" s="598" t="str">
        <f>"["&amp;VLOOKUP(D321,[1]Parts!$A$2:$B$991,2,0)&amp;"]"</f>
        <v>[SP04005-2]</v>
      </c>
      <c r="D321" s="601" t="s">
        <v>1972</v>
      </c>
      <c r="E321" s="602">
        <v>50</v>
      </c>
      <c r="F321" s="201"/>
      <c r="G321" s="201"/>
      <c r="H321" s="634"/>
      <c r="I321" s="551" t="s">
        <v>2072</v>
      </c>
      <c r="N321" s="458" t="s">
        <v>1841</v>
      </c>
      <c r="O321" s="199" t="s">
        <v>1881</v>
      </c>
      <c r="P321" s="53" t="str">
        <f t="shared" si="5"/>
        <v>(line.T.value == 50 and line.mat_joint_choices.code == 'AN-NN')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1" s="16" t="str">
        <f>VLOOKUP(D321,[1]Parts!$A$2:$C$991,3,0)</f>
        <v>pcs</v>
      </c>
    </row>
    <row r="322" spans="3:17">
      <c r="C322" s="608" t="str">
        <f>"["&amp;VLOOKUP(D322,[1]Parts!$A$2:$B$991,2,0)&amp;"]"</f>
        <v>[SP04040-2]</v>
      </c>
      <c r="D322" s="609" t="s">
        <v>1998</v>
      </c>
      <c r="E322" s="610">
        <v>50</v>
      </c>
      <c r="F322" s="201"/>
      <c r="G322" s="201"/>
      <c r="H322" s="634"/>
      <c r="I322" s="504" t="s">
        <v>2073</v>
      </c>
      <c r="N322" s="490" t="s">
        <v>1841</v>
      </c>
      <c r="O322" s="199" t="s">
        <v>1881</v>
      </c>
      <c r="P322" s="53" t="str">
        <f t="shared" si="5"/>
        <v>(line.T.value == 50 and line.mat_joint_choices.code == 'BA-AN')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2" s="16" t="str">
        <f>VLOOKUP(D322,[1]Parts!$A$2:$C$991,3,0)</f>
        <v>pcs</v>
      </c>
    </row>
    <row r="323" spans="3:17">
      <c r="C323" s="611" t="str">
        <f>"["&amp;VLOOKUP(D323,[1]Parts!$A$2:$B$991,2,0)&amp;"]"</f>
        <v>[SP04041-2]</v>
      </c>
      <c r="D323" s="609" t="s">
        <v>2000</v>
      </c>
      <c r="E323" s="612">
        <v>50</v>
      </c>
      <c r="F323" s="201"/>
      <c r="G323" s="201"/>
      <c r="H323" s="634"/>
      <c r="I323" s="504" t="s">
        <v>2073</v>
      </c>
      <c r="N323" s="490" t="s">
        <v>1840</v>
      </c>
      <c r="O323" s="199" t="s">
        <v>1875</v>
      </c>
      <c r="P323" s="53" t="str">
        <f t="shared" si="5"/>
        <v>(line.T.value == 50 and line.mat_joint_choices.code == 'BA-AN') and (((line.L)/2500) &lt; 0.6 and 0.5 or ((line.L)/2500) &lt; 1.1 and 1.0 or ((line.L)/2500) &lt; 1.6 and 1.5 or ((line.L)/2500) &lt; 2.1 and 2.0 or ((line.L)/2500) &lt; 2.6 and 2.5 or ((line.L)/2500) &lt; 3.1 and 3.0 ) or 0</v>
      </c>
      <c r="Q323" s="16" t="str">
        <f>VLOOKUP(D323,[1]Parts!$A$2:$C$991,3,0)</f>
        <v>pcs</v>
      </c>
    </row>
    <row r="324" spans="3:17">
      <c r="C324" s="608" t="str">
        <f>"["&amp;VLOOKUP(D324,[1]Parts!$A$2:$B$991,2,0)&amp;"]"</f>
        <v>[SP04005-2]</v>
      </c>
      <c r="D324" s="613" t="s">
        <v>1972</v>
      </c>
      <c r="E324" s="457">
        <v>50</v>
      </c>
      <c r="F324" s="201"/>
      <c r="G324" s="201"/>
      <c r="H324" s="634"/>
      <c r="I324" s="504" t="s">
        <v>2073</v>
      </c>
      <c r="N324" s="490" t="s">
        <v>1833</v>
      </c>
      <c r="O324" s="199" t="s">
        <v>1877</v>
      </c>
      <c r="P324" s="53" t="str">
        <f t="shared" si="5"/>
        <v>(line.T.value == 50 and line.mat_joint_choices.code == 'BA-AN') and (((line.W)/2500) &lt; 0.6 and 0.5 or ((line.W)/2500) &lt; 1.1 and 1.0 or ((line.W)/2500) &lt; 1.6 and 1.5 or ((line.W)/2500) &lt; 2.1 and 2.0 or ((line.W)/2500) &lt; 2.6 and 2.5 or ((line.W)/2500) &lt; 3.1 and 3.0 ) or 0</v>
      </c>
      <c r="Q324" s="16" t="str">
        <f>VLOOKUP(D324,[1]Parts!$A$2:$C$991,3,0)</f>
        <v>pcs</v>
      </c>
    </row>
    <row r="325" spans="3:17">
      <c r="C325" s="614" t="str">
        <f>"["&amp;VLOOKUP(D325,[1]Parts!$A$2:$B$991,2,0)&amp;"]"</f>
        <v>[SP04040-2]</v>
      </c>
      <c r="D325" s="615" t="s">
        <v>1998</v>
      </c>
      <c r="E325" s="616">
        <v>50</v>
      </c>
      <c r="F325" s="201"/>
      <c r="G325" s="201"/>
      <c r="H325" s="634"/>
      <c r="I325" s="544" t="s">
        <v>2074</v>
      </c>
      <c r="N325" s="498" t="s">
        <v>1840</v>
      </c>
      <c r="O325" s="199" t="s">
        <v>1875</v>
      </c>
      <c r="P325" s="53" t="str">
        <f t="shared" si="5"/>
        <v>(line.T.value == 50 and line.mat_joint_choices.code == 'BA-BN') and (((line.L)/2500) &lt; 0.6 and 0.5 or ((line.L)/2500) &lt; 1.1 and 1.0 or ((line.L)/2500) &lt; 1.6 and 1.5 or ((line.L)/2500) &lt; 2.1 and 2.0 or ((line.L)/2500) &lt; 2.6 and 2.5 or ((line.L)/2500) &lt; 3.1 and 3.0 ) or 0</v>
      </c>
      <c r="Q325" s="16" t="str">
        <f>VLOOKUP(D325,[1]Parts!$A$2:$C$991,3,0)</f>
        <v>pcs</v>
      </c>
    </row>
    <row r="326" spans="3:17">
      <c r="C326" s="617" t="str">
        <f>"["&amp;VLOOKUP(D326,[1]Parts!$A$2:$B$991,2,0)&amp;"]"</f>
        <v>[SP04041-2]</v>
      </c>
      <c r="D326" s="615" t="s">
        <v>2000</v>
      </c>
      <c r="E326" s="618">
        <v>50</v>
      </c>
      <c r="F326" s="201"/>
      <c r="G326" s="201"/>
      <c r="H326" s="634"/>
      <c r="I326" s="544" t="s">
        <v>2074</v>
      </c>
      <c r="N326" s="498" t="s">
        <v>1841</v>
      </c>
      <c r="O326" s="199" t="s">
        <v>1881</v>
      </c>
      <c r="P326" s="53" t="str">
        <f t="shared" si="5"/>
        <v>(line.T.value == 50 and line.mat_joint_choices.code == 'BA-BN')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6" s="16" t="str">
        <f>VLOOKUP(D326,[1]Parts!$A$2:$C$991,3,0)</f>
        <v>pcs</v>
      </c>
    </row>
    <row r="327" spans="3:17">
      <c r="C327" s="614" t="str">
        <f>"["&amp;VLOOKUP(D327,[1]Parts!$A$2:$B$991,2,0)&amp;"]"</f>
        <v>[SP04005-2]</v>
      </c>
      <c r="D327" s="619" t="s">
        <v>1972</v>
      </c>
      <c r="E327" s="543">
        <v>50</v>
      </c>
      <c r="F327" s="201"/>
      <c r="G327" s="201"/>
      <c r="H327" s="634"/>
      <c r="I327" s="544" t="s">
        <v>2074</v>
      </c>
      <c r="N327" s="498" t="s">
        <v>1833</v>
      </c>
      <c r="O327" s="199" t="s">
        <v>1877</v>
      </c>
      <c r="P327" s="53" t="str">
        <f t="shared" si="5"/>
        <v>(line.T.value == 50 and line.mat_joint_choices.code == 'BA-BN') and (((line.W)/2500) &lt; 0.6 and 0.5 or ((line.W)/2500) &lt; 1.1 and 1.0 or ((line.W)/2500) &lt; 1.6 and 1.5 or ((line.W)/2500) &lt; 2.1 and 2.0 or ((line.W)/2500) &lt; 2.6 and 2.5 or ((line.W)/2500) &lt; 3.1 and 3.0 ) or 0</v>
      </c>
      <c r="Q327" s="16" t="str">
        <f>VLOOKUP(D327,[1]Parts!$A$2:$C$991,3,0)</f>
        <v>pcs</v>
      </c>
    </row>
    <row r="328" spans="3:17">
      <c r="C328" s="608" t="str">
        <f>"["&amp;VLOOKUP(D328,[1]Parts!$A$2:$B$991,2,0)&amp;"]"</f>
        <v>[SP04040-2]</v>
      </c>
      <c r="D328" s="609" t="s">
        <v>1998</v>
      </c>
      <c r="E328" s="610">
        <v>50</v>
      </c>
      <c r="F328" s="201"/>
      <c r="G328" s="201"/>
      <c r="H328" s="634"/>
      <c r="I328" s="504" t="s">
        <v>2075</v>
      </c>
      <c r="N328" s="433" t="s">
        <v>1841</v>
      </c>
      <c r="O328" s="199" t="s">
        <v>1881</v>
      </c>
      <c r="P328" s="53" t="str">
        <f t="shared" si="5"/>
        <v>(line.T.value == 50 and line.mat_joint_choices.code == 'BA-NA')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28" s="16" t="str">
        <f>VLOOKUP(D328,[1]Parts!$A$2:$C$991,3,0)</f>
        <v>pcs</v>
      </c>
    </row>
    <row r="329" spans="3:17">
      <c r="C329" s="611" t="str">
        <f>"["&amp;VLOOKUP(D329,[1]Parts!$A$2:$B$991,2,0)&amp;"]"</f>
        <v>[SP04041-2]</v>
      </c>
      <c r="D329" s="609" t="s">
        <v>2000</v>
      </c>
      <c r="E329" s="612">
        <v>50</v>
      </c>
      <c r="F329" s="201"/>
      <c r="G329" s="201"/>
      <c r="H329" s="634"/>
      <c r="I329" s="504" t="s">
        <v>2075</v>
      </c>
      <c r="N329" s="433" t="s">
        <v>1840</v>
      </c>
      <c r="O329" s="199" t="s">
        <v>1875</v>
      </c>
      <c r="P329" s="53" t="str">
        <f t="shared" si="5"/>
        <v>(line.T.value == 50 and line.mat_joint_choices.code == 'BA-NA') and (((line.L)/2500) &lt; 0.6 and 0.5 or ((line.L)/2500) &lt; 1.1 and 1.0 or ((line.L)/2500) &lt; 1.6 and 1.5 or ((line.L)/2500) &lt; 2.1 and 2.0 or ((line.L)/2500) &lt; 2.6 and 2.5 or ((line.L)/2500) &lt; 3.1 and 3.0 ) or 0</v>
      </c>
      <c r="Q329" s="16" t="str">
        <f>VLOOKUP(D329,[1]Parts!$A$2:$C$991,3,0)</f>
        <v>pcs</v>
      </c>
    </row>
    <row r="330" spans="3:17">
      <c r="C330" s="608" t="str">
        <f>"["&amp;VLOOKUP(D330,[1]Parts!$A$2:$B$991,2,0)&amp;"]"</f>
        <v>[SP04005-2]</v>
      </c>
      <c r="D330" s="613" t="s">
        <v>1972</v>
      </c>
      <c r="E330" s="457">
        <v>50</v>
      </c>
      <c r="F330" s="201"/>
      <c r="G330" s="201"/>
      <c r="H330" s="634"/>
      <c r="I330" s="504" t="s">
        <v>2075</v>
      </c>
      <c r="N330" s="433" t="s">
        <v>1833</v>
      </c>
      <c r="O330" s="199" t="s">
        <v>1877</v>
      </c>
      <c r="P330" s="53" t="str">
        <f t="shared" si="5"/>
        <v>(line.T.value == 50 and line.mat_joint_choices.code == 'BA-NA') and (((line.W)/2500) &lt; 0.6 and 0.5 or ((line.W)/2500) &lt; 1.1 and 1.0 or ((line.W)/2500) &lt; 1.6 and 1.5 or ((line.W)/2500) &lt; 2.1 and 2.0 or ((line.W)/2500) &lt; 2.6 and 2.5 or ((line.W)/2500) &lt; 3.1 and 3.0 ) or 0</v>
      </c>
      <c r="Q330" s="16" t="str">
        <f>VLOOKUP(D330,[1]Parts!$A$2:$C$991,3,0)</f>
        <v>pcs</v>
      </c>
    </row>
    <row r="331" spans="3:17">
      <c r="C331" s="614" t="str">
        <f>"["&amp;VLOOKUP(D331,[1]Parts!$A$2:$B$991,2,0)&amp;"]"</f>
        <v>[SP04040-2]</v>
      </c>
      <c r="D331" s="615" t="s">
        <v>1998</v>
      </c>
      <c r="E331" s="616">
        <v>50</v>
      </c>
      <c r="F331" s="201"/>
      <c r="G331" s="201"/>
      <c r="H331" s="634"/>
      <c r="I331" s="544" t="s">
        <v>2076</v>
      </c>
      <c r="N331" s="439" t="s">
        <v>1840</v>
      </c>
      <c r="O331" s="199" t="s">
        <v>1875</v>
      </c>
      <c r="P331" s="53" t="str">
        <f t="shared" si="5"/>
        <v>(line.T.value == 50 and line.mat_joint_choices.code == 'BA-NB') and (((line.L)/2500) &lt; 0.6 and 0.5 or ((line.L)/2500) &lt; 1.1 and 1.0 or ((line.L)/2500) &lt; 1.6 and 1.5 or ((line.L)/2500) &lt; 2.1 and 2.0 or ((line.L)/2500) &lt; 2.6 and 2.5 or ((line.L)/2500) &lt; 3.1 and 3.0 ) or 0</v>
      </c>
      <c r="Q331" s="16" t="str">
        <f>VLOOKUP(D331,[1]Parts!$A$2:$C$991,3,0)</f>
        <v>pcs</v>
      </c>
    </row>
    <row r="332" spans="3:17">
      <c r="C332" s="617" t="str">
        <f>"["&amp;VLOOKUP(D332,[1]Parts!$A$2:$B$991,2,0)&amp;"]"</f>
        <v>[SP04041-2]</v>
      </c>
      <c r="D332" s="615" t="s">
        <v>2000</v>
      </c>
      <c r="E332" s="618">
        <v>50</v>
      </c>
      <c r="F332" s="201"/>
      <c r="G332" s="201"/>
      <c r="H332" s="634"/>
      <c r="I332" s="544" t="s">
        <v>2076</v>
      </c>
      <c r="N332" s="439" t="s">
        <v>1841</v>
      </c>
      <c r="O332" s="199" t="s">
        <v>1881</v>
      </c>
      <c r="P332" s="53" t="str">
        <f t="shared" si="5"/>
        <v>(line.T.value == 50 and line.mat_joint_choices.code == 'BA-NB')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32" s="16" t="str">
        <f>VLOOKUP(D332,[1]Parts!$A$2:$C$991,3,0)</f>
        <v>pcs</v>
      </c>
    </row>
    <row r="333" spans="3:17">
      <c r="C333" s="614" t="str">
        <f>"["&amp;VLOOKUP(D333,[1]Parts!$A$2:$B$991,2,0)&amp;"]"</f>
        <v>[SP04005-2]</v>
      </c>
      <c r="D333" s="619" t="s">
        <v>1972</v>
      </c>
      <c r="E333" s="543">
        <v>50</v>
      </c>
      <c r="F333" s="201"/>
      <c r="G333" s="201"/>
      <c r="H333" s="634"/>
      <c r="I333" s="544" t="s">
        <v>2076</v>
      </c>
      <c r="N333" s="439" t="s">
        <v>1833</v>
      </c>
      <c r="O333" s="199" t="s">
        <v>1877</v>
      </c>
      <c r="P333" s="53" t="str">
        <f t="shared" si="5"/>
        <v>(line.T.value == 50 and line.mat_joint_choices.code == 'BA-NB') and (((line.W)/2500) &lt; 0.6 and 0.5 or ((line.W)/2500) &lt; 1.1 and 1.0 or ((line.W)/2500) &lt; 1.6 and 1.5 or ((line.W)/2500) &lt; 2.1 and 2.0 or ((line.W)/2500) &lt; 2.6 and 2.5 or ((line.W)/2500) &lt; 3.1 and 3.0 ) or 0</v>
      </c>
      <c r="Q333" s="16" t="str">
        <f>VLOOKUP(D333,[1]Parts!$A$2:$C$991,3,0)</f>
        <v>pcs</v>
      </c>
    </row>
    <row r="334" spans="3:17">
      <c r="C334" s="608" t="str">
        <f>"["&amp;VLOOKUP(D334,[1]Parts!$A$2:$B$991,2,0)&amp;"]"</f>
        <v>[SP04040-2]</v>
      </c>
      <c r="D334" s="609" t="s">
        <v>1998</v>
      </c>
      <c r="E334" s="610">
        <v>50</v>
      </c>
      <c r="F334" s="201"/>
      <c r="G334" s="201"/>
      <c r="H334" s="634"/>
      <c r="I334" s="504" t="s">
        <v>2077</v>
      </c>
      <c r="N334" s="516" t="s">
        <v>1840</v>
      </c>
      <c r="O334" s="199" t="s">
        <v>1875</v>
      </c>
      <c r="P334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34" s="16" t="str">
        <f>VLOOKUP(D334,[1]Parts!$A$2:$C$991,3,0)</f>
        <v>pcs</v>
      </c>
    </row>
    <row r="335" spans="3:17">
      <c r="C335" s="611" t="str">
        <f>"["&amp;VLOOKUP(D335,[1]Parts!$A$2:$B$991,2,0)&amp;"]"</f>
        <v>[SP04041-2]</v>
      </c>
      <c r="D335" s="609" t="s">
        <v>2000</v>
      </c>
      <c r="E335" s="612">
        <v>50</v>
      </c>
      <c r="F335" s="201"/>
      <c r="G335" s="201"/>
      <c r="H335" s="634"/>
      <c r="I335" s="504" t="s">
        <v>2077</v>
      </c>
      <c r="N335" s="516" t="s">
        <v>1840</v>
      </c>
      <c r="O335" s="199" t="s">
        <v>1875</v>
      </c>
      <c r="P335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35" s="16" t="str">
        <f>VLOOKUP(D335,[1]Parts!$A$2:$C$991,3,0)</f>
        <v>pcs</v>
      </c>
    </row>
    <row r="336" spans="3:17">
      <c r="C336" s="608" t="str">
        <f>"["&amp;VLOOKUP(D336,[1]Parts!$A$2:$B$991,2,0)&amp;"]"</f>
        <v>[SP04005-2]</v>
      </c>
      <c r="D336" s="613" t="s">
        <v>1972</v>
      </c>
      <c r="E336" s="457">
        <v>50</v>
      </c>
      <c r="F336" s="201"/>
      <c r="G336" s="201"/>
      <c r="H336" s="634"/>
      <c r="I336" s="504" t="s">
        <v>2077</v>
      </c>
      <c r="N336" s="516" t="s">
        <v>1833</v>
      </c>
      <c r="O336" s="199" t="s">
        <v>1877</v>
      </c>
      <c r="P336" s="53" t="str">
        <f t="shared" si="5"/>
        <v>(line.T.value == 50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336" s="16" t="str">
        <f>VLOOKUP(D336,[1]Parts!$A$2:$C$991,3,0)</f>
        <v>pcs</v>
      </c>
    </row>
    <row r="337" spans="3:17">
      <c r="C337" s="614" t="str">
        <f>"["&amp;VLOOKUP(D337,[1]Parts!$A$2:$B$991,2,0)&amp;"]"</f>
        <v>[SP04040-2]</v>
      </c>
      <c r="D337" s="615" t="s">
        <v>1998</v>
      </c>
      <c r="E337" s="616">
        <v>50</v>
      </c>
      <c r="F337" s="201"/>
      <c r="G337" s="201"/>
      <c r="H337" s="634"/>
      <c r="I337" s="544" t="s">
        <v>2078</v>
      </c>
      <c r="N337" s="525" t="s">
        <v>1833</v>
      </c>
      <c r="O337" s="199" t="s">
        <v>1877</v>
      </c>
      <c r="P337" s="53" t="str">
        <f t="shared" si="5"/>
        <v>(line.T.value == 50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337" s="16" t="str">
        <f>VLOOKUP(D337,[1]Parts!$A$2:$C$991,3,0)</f>
        <v>pcs</v>
      </c>
    </row>
    <row r="338" spans="3:17">
      <c r="C338" s="617" t="str">
        <f>"["&amp;VLOOKUP(D338,[1]Parts!$A$2:$B$991,2,0)&amp;"]"</f>
        <v>[SP04041-2]</v>
      </c>
      <c r="D338" s="615" t="s">
        <v>2000</v>
      </c>
      <c r="E338" s="618">
        <v>50</v>
      </c>
      <c r="F338" s="201"/>
      <c r="G338" s="201"/>
      <c r="H338" s="634"/>
      <c r="I338" s="544" t="s">
        <v>2078</v>
      </c>
      <c r="N338" s="525" t="s">
        <v>1840</v>
      </c>
      <c r="O338" s="199" t="s">
        <v>1875</v>
      </c>
      <c r="P338" s="53" t="str">
        <f t="shared" si="5"/>
        <v>(line.T.value == 50 and line.mat_joint_choices.code == 'BB-AN') and (((line.L)/2500) &lt; 0.6 and 0.5 or ((line.L)/2500) &lt; 1.1 and 1.0 or ((line.L)/2500) &lt; 1.6 and 1.5 or ((line.L)/2500) &lt; 2.1 and 2.0 or ((line.L)/2500) &lt; 2.6 and 2.5 or ((line.L)/2500) &lt; 3.1 and 3.0 ) or 0</v>
      </c>
      <c r="Q338" s="16" t="str">
        <f>VLOOKUP(D338,[1]Parts!$A$2:$C$991,3,0)</f>
        <v>pcs</v>
      </c>
    </row>
    <row r="339" spans="3:17">
      <c r="C339" s="614" t="str">
        <f>"["&amp;VLOOKUP(D339,[1]Parts!$A$2:$B$991,2,0)&amp;"]"</f>
        <v>[SP04005-2]</v>
      </c>
      <c r="D339" s="619" t="s">
        <v>1972</v>
      </c>
      <c r="E339" s="543">
        <v>50</v>
      </c>
      <c r="F339" s="201"/>
      <c r="G339" s="201"/>
      <c r="H339" s="634"/>
      <c r="I339" s="544" t="s">
        <v>2078</v>
      </c>
      <c r="N339" s="525" t="s">
        <v>1833</v>
      </c>
      <c r="O339" s="199" t="s">
        <v>1877</v>
      </c>
      <c r="P339" s="53" t="str">
        <f t="shared" si="5"/>
        <v>(line.T.value == 50 and line.mat_joint_choices.code == 'BB-AN') and (((line.W)/2500) &lt; 0.6 and 0.5 or ((line.W)/2500) &lt; 1.1 and 1.0 or ((line.W)/2500) &lt; 1.6 and 1.5 or ((line.W)/2500) &lt; 2.1 and 2.0 or ((line.W)/2500) &lt; 2.6 and 2.5 or ((line.W)/2500) &lt; 3.1 and 3.0 ) or 0</v>
      </c>
      <c r="Q339" s="16" t="str">
        <f>VLOOKUP(D339,[1]Parts!$A$2:$C$991,3,0)</f>
        <v>pcs</v>
      </c>
    </row>
    <row r="340" spans="3:17">
      <c r="C340" s="611" t="str">
        <f>"["&amp;VLOOKUP(D340,[1]Parts!$A$2:$B$991,2,0)&amp;"]"</f>
        <v>[SP04041-2]</v>
      </c>
      <c r="D340" s="609" t="s">
        <v>2000</v>
      </c>
      <c r="E340" s="612">
        <v>50</v>
      </c>
      <c r="F340" s="201"/>
      <c r="G340" s="201"/>
      <c r="H340" s="634"/>
      <c r="I340" s="504" t="s">
        <v>2079</v>
      </c>
      <c r="N340" s="445" t="s">
        <v>1841</v>
      </c>
      <c r="O340" s="199" t="s">
        <v>1881</v>
      </c>
      <c r="P340" s="53" t="str">
        <f t="shared" si="5"/>
        <v>(line.T.value == 50 and line.mat_joint_choices.code == 'BB-BN')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40" s="16" t="str">
        <f>VLOOKUP(D340,[1]Parts!$A$2:$C$991,3,0)</f>
        <v>pcs</v>
      </c>
    </row>
    <row r="341" spans="3:17">
      <c r="C341" s="608" t="str">
        <f>"["&amp;VLOOKUP(D341,[1]Parts!$A$2:$B$991,2,0)&amp;"]"</f>
        <v>[SP04005-2]</v>
      </c>
      <c r="D341" s="613" t="s">
        <v>1972</v>
      </c>
      <c r="E341" s="457">
        <v>50</v>
      </c>
      <c r="F341" s="201"/>
      <c r="G341" s="201"/>
      <c r="H341" s="634"/>
      <c r="I341" s="504" t="s">
        <v>2079</v>
      </c>
      <c r="N341" s="445" t="s">
        <v>1833</v>
      </c>
      <c r="O341" s="199" t="s">
        <v>1877</v>
      </c>
      <c r="P341" s="53" t="str">
        <f t="shared" si="5"/>
        <v>(line.T.value == 50 and line.mat_joint_choices.code == 'BB-BN') and (((line.W)/2500) &lt; 0.6 and 0.5 or ((line.W)/2500) &lt; 1.1 and 1.0 or ((line.W)/2500) &lt; 1.6 and 1.5 or ((line.W)/2500) &lt; 2.1 and 2.0 or ((line.W)/2500) &lt; 2.6 and 2.5 or ((line.W)/2500) &lt; 3.1 and 3.0 ) or 0</v>
      </c>
      <c r="Q341" s="16" t="str">
        <f>VLOOKUP(D341,[1]Parts!$A$2:$C$991,3,0)</f>
        <v>pcs</v>
      </c>
    </row>
    <row r="342" spans="3:17">
      <c r="C342" s="614" t="str">
        <f>"["&amp;VLOOKUP(D342,[1]Parts!$A$2:$B$991,2,0)&amp;"]"</f>
        <v>[SP04040-2]</v>
      </c>
      <c r="D342" s="615" t="s">
        <v>1998</v>
      </c>
      <c r="E342" s="616">
        <v>50</v>
      </c>
      <c r="F342" s="201"/>
      <c r="G342" s="201"/>
      <c r="H342" s="634"/>
      <c r="I342" s="544" t="s">
        <v>2080</v>
      </c>
      <c r="N342" s="490" t="s">
        <v>1833</v>
      </c>
      <c r="O342" s="199" t="s">
        <v>1877</v>
      </c>
      <c r="P342" s="53" t="str">
        <f t="shared" si="5"/>
        <v>(line.T.value == 50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342" s="16" t="str">
        <f>VLOOKUP(D342,[1]Parts!$A$2:$C$991,3,0)</f>
        <v>pcs</v>
      </c>
    </row>
    <row r="343" spans="3:17">
      <c r="C343" s="617" t="str">
        <f>"["&amp;VLOOKUP(D343,[1]Parts!$A$2:$B$991,2,0)&amp;"]"</f>
        <v>[SP04041-2]</v>
      </c>
      <c r="D343" s="615" t="s">
        <v>2000</v>
      </c>
      <c r="E343" s="618">
        <v>50</v>
      </c>
      <c r="F343" s="201"/>
      <c r="G343" s="201"/>
      <c r="H343" s="634"/>
      <c r="I343" s="544" t="s">
        <v>2080</v>
      </c>
      <c r="N343" s="490" t="s">
        <v>1840</v>
      </c>
      <c r="O343" s="199" t="s">
        <v>1875</v>
      </c>
      <c r="P343" s="53" t="str">
        <f t="shared" si="5"/>
        <v>(line.T.value == 50 and line.mat_joint_choices.code == 'BB-NA') and (((line.L)/2500) &lt; 0.6 and 0.5 or ((line.L)/2500) &lt; 1.1 and 1.0 or ((line.L)/2500) &lt; 1.6 and 1.5 or ((line.L)/2500) &lt; 2.1 and 2.0 or ((line.L)/2500) &lt; 2.6 and 2.5 or ((line.L)/2500) &lt; 3.1 and 3.0 ) or 0</v>
      </c>
      <c r="Q343" s="16" t="str">
        <f>VLOOKUP(D343,[1]Parts!$A$2:$C$991,3,0)</f>
        <v>pcs</v>
      </c>
    </row>
    <row r="344" spans="3:17">
      <c r="C344" s="614" t="str">
        <f>"["&amp;VLOOKUP(D344,[1]Parts!$A$2:$B$991,2,0)&amp;"]"</f>
        <v>[SP04005-2]</v>
      </c>
      <c r="D344" s="619" t="s">
        <v>1972</v>
      </c>
      <c r="E344" s="543">
        <v>50</v>
      </c>
      <c r="F344" s="201"/>
      <c r="G344" s="201"/>
      <c r="H344" s="634"/>
      <c r="I344" s="544" t="s">
        <v>2080</v>
      </c>
      <c r="N344" s="490" t="s">
        <v>1833</v>
      </c>
      <c r="O344" s="199" t="s">
        <v>1877</v>
      </c>
      <c r="P344" s="53" t="str">
        <f t="shared" si="5"/>
        <v>(line.T.value == 50 and line.mat_joint_choices.code == 'BB-NA') and (((line.W)/2500) &lt; 0.6 and 0.5 or ((line.W)/2500) &lt; 1.1 and 1.0 or ((line.W)/2500) &lt; 1.6 and 1.5 or ((line.W)/2500) &lt; 2.1 and 2.0 or ((line.W)/2500) &lt; 2.6 and 2.5 or ((line.W)/2500) &lt; 3.1 and 3.0 ) or 0</v>
      </c>
      <c r="Q344" s="16" t="str">
        <f>VLOOKUP(D344,[1]Parts!$A$2:$C$991,3,0)</f>
        <v>pcs</v>
      </c>
    </row>
    <row r="345" spans="3:17">
      <c r="C345" s="300" t="str">
        <f>"["&amp;VLOOKUP(D345,[1]Parts!$A$2:$B$991,2,0)&amp;"]"</f>
        <v>[SP04041-2]</v>
      </c>
      <c r="D345" s="203" t="s">
        <v>2000</v>
      </c>
      <c r="E345" s="177">
        <v>50</v>
      </c>
      <c r="F345" s="201"/>
      <c r="G345" s="201"/>
      <c r="H345" s="634"/>
      <c r="I345" s="620" t="s">
        <v>2081</v>
      </c>
      <c r="N345" s="532" t="s">
        <v>1841</v>
      </c>
      <c r="O345" s="199" t="s">
        <v>1881</v>
      </c>
      <c r="P345" s="53" t="str">
        <f t="shared" si="5"/>
        <v>(line.T.value == 50 and line.mat_joint_choices.code == 'BB-NB')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45" s="16" t="str">
        <f>VLOOKUP(D345,[1]Parts!$A$2:$C$991,3,0)</f>
        <v>pcs</v>
      </c>
    </row>
    <row r="346" spans="3:17">
      <c r="C346" s="300" t="str">
        <f>"["&amp;VLOOKUP(D346,[1]Parts!$A$2:$B$991,2,0)&amp;"]"</f>
        <v>[SP04005-2]</v>
      </c>
      <c r="D346" s="201" t="s">
        <v>1972</v>
      </c>
      <c r="E346" s="621">
        <v>50</v>
      </c>
      <c r="F346" s="201"/>
      <c r="G346" s="201"/>
      <c r="H346" s="634"/>
      <c r="I346" s="620" t="s">
        <v>2081</v>
      </c>
      <c r="N346" s="532" t="s">
        <v>1833</v>
      </c>
      <c r="O346" s="199" t="s">
        <v>1877</v>
      </c>
      <c r="P346" s="53" t="str">
        <f t="shared" si="5"/>
        <v>(line.T.value == 50 and line.mat_joint_choices.code == 'BB-NB') and (((line.W)/2500) &lt; 0.6 and 0.5 or ((line.W)/2500) &lt; 1.1 and 1.0 or ((line.W)/2500) &lt; 1.6 and 1.5 or ((line.W)/2500) &lt; 2.1 and 2.0 or ((line.W)/2500) &lt; 2.6 and 2.5 or ((line.W)/2500) &lt; 3.1 and 3.0 ) or 0</v>
      </c>
      <c r="Q346" s="16" t="str">
        <f>VLOOKUP(D346,[1]Parts!$A$2:$C$991,3,0)</f>
        <v>pcs</v>
      </c>
    </row>
    <row r="347" spans="3:17">
      <c r="C347" s="622" t="str">
        <f>"["&amp;VLOOKUP(D347,[1]Parts!$A$2:$B$991,2,0)&amp;"]"</f>
        <v>[SP04041-2]</v>
      </c>
      <c r="D347" s="623" t="s">
        <v>2000</v>
      </c>
      <c r="E347" s="624">
        <v>50</v>
      </c>
      <c r="F347" s="201"/>
      <c r="G347" s="201"/>
      <c r="H347" s="634"/>
      <c r="I347" s="438" t="s">
        <v>2082</v>
      </c>
      <c r="N347" s="538" t="s">
        <v>1840</v>
      </c>
      <c r="O347" s="199" t="s">
        <v>1875</v>
      </c>
      <c r="P347" s="53" t="str">
        <f t="shared" si="5"/>
        <v>(line.T.value == 50 and line.mat_joint_choices.code == 'BB-NN') and (((line.L)/2500) &lt; 0.6 and 0.5 or ((line.L)/2500) &lt; 1.1 and 1.0 or ((line.L)/2500) &lt; 1.6 and 1.5 or ((line.L)/2500) &lt; 2.1 and 2.0 or ((line.L)/2500) &lt; 2.6 and 2.5 or ((line.L)/2500) &lt; 3.1 and 3.0 ) or 0</v>
      </c>
      <c r="Q347" s="16" t="str">
        <f>VLOOKUP(D347,[1]Parts!$A$2:$C$991,3,0)</f>
        <v>pcs</v>
      </c>
    </row>
    <row r="348" spans="3:17">
      <c r="C348" s="625" t="str">
        <f>"["&amp;VLOOKUP(D348,[1]Parts!$A$2:$B$991,2,0)&amp;"]"</f>
        <v>[SP04005-2]</v>
      </c>
      <c r="D348" s="626" t="s">
        <v>1972</v>
      </c>
      <c r="E348" s="437">
        <v>50</v>
      </c>
      <c r="F348" s="201"/>
      <c r="G348" s="201"/>
      <c r="H348" s="634"/>
      <c r="I348" s="438" t="s">
        <v>2082</v>
      </c>
      <c r="N348" s="538" t="s">
        <v>1833</v>
      </c>
      <c r="O348" s="199" t="s">
        <v>1877</v>
      </c>
      <c r="P348" s="53" t="str">
        <f t="shared" si="5"/>
        <v>(line.T.value == 50 and line.mat_joint_choices.code == 'BB-NN') and (((line.W)/2500) &lt; 0.6 and 0.5 or ((line.W)/2500) &lt; 1.1 and 1.0 or ((line.W)/2500) &lt; 1.6 and 1.5 or ((line.W)/2500) &lt; 2.1 and 2.0 or ((line.W)/2500) &lt; 2.6 and 2.5 or ((line.W)/2500) &lt; 3.1 and 3.0 ) or 0</v>
      </c>
      <c r="Q348" s="16" t="str">
        <f>VLOOKUP(D348,[1]Parts!$A$2:$C$991,3,0)</f>
        <v>pcs</v>
      </c>
    </row>
    <row r="349" spans="3:17">
      <c r="C349" s="608" t="str">
        <f>"["&amp;VLOOKUP(D349,[1]Parts!$A$2:$B$991,2,0)&amp;"]"</f>
        <v>[SP04040-2]</v>
      </c>
      <c r="D349" s="609" t="s">
        <v>1998</v>
      </c>
      <c r="E349" s="610">
        <v>50</v>
      </c>
      <c r="F349" s="201"/>
      <c r="G349" s="201"/>
      <c r="H349" s="634"/>
      <c r="I349" s="504" t="s">
        <v>2077</v>
      </c>
      <c r="N349" s="545" t="s">
        <v>1833</v>
      </c>
      <c r="O349" s="199" t="s">
        <v>1877</v>
      </c>
      <c r="P349" s="53" t="str">
        <f t="shared" si="5"/>
        <v>(line.T.value == 50 and line.mat_joint_choices.code == 'BA-NN') and (((line.W)/2500) &lt; 0.6 and 0.5 or ((line.W)/2500) &lt; 1.1 and 1.0 or ((line.W)/2500) &lt; 1.6 and 1.5 or ((line.W)/2500) &lt; 2.1 and 2.0 or ((line.W)/2500) &lt; 2.6 and 2.5 or ((line.W)/2500) &lt; 3.1 and 3.0 ) or 0</v>
      </c>
      <c r="Q349" s="16" t="str">
        <f>VLOOKUP(D349,[1]Parts!$A$2:$C$991,3,0)</f>
        <v>pcs</v>
      </c>
    </row>
    <row r="350" spans="3:17">
      <c r="C350" s="611" t="str">
        <f>"["&amp;VLOOKUP(D350,[1]Parts!$A$2:$B$991,2,0)&amp;"]"</f>
        <v>[SP04041-2]</v>
      </c>
      <c r="D350" s="609" t="s">
        <v>2000</v>
      </c>
      <c r="E350" s="612">
        <v>50</v>
      </c>
      <c r="F350" s="201"/>
      <c r="G350" s="201"/>
      <c r="H350" s="634"/>
      <c r="I350" s="504" t="s">
        <v>2077</v>
      </c>
      <c r="N350" s="545" t="s">
        <v>1840</v>
      </c>
      <c r="O350" s="199" t="s">
        <v>1875</v>
      </c>
      <c r="P350" s="53" t="str">
        <f t="shared" si="5"/>
        <v>(line.T.value == 50 and line.mat_joint_choices.code == 'BA-NN') and (((line.L)/2500) &lt; 0.6 and 0.5 or ((line.L)/2500) &lt; 1.1 and 1.0 or ((line.L)/2500) &lt; 1.6 and 1.5 or ((line.L)/2500) &lt; 2.1 and 2.0 or ((line.L)/2500) &lt; 2.6 and 2.5 or ((line.L)/2500) &lt; 3.1 and 3.0 ) or 0</v>
      </c>
      <c r="Q350" s="16" t="str">
        <f>VLOOKUP(D350,[1]Parts!$A$2:$C$991,3,0)</f>
        <v>pcs</v>
      </c>
    </row>
    <row r="351" spans="3:17">
      <c r="C351" s="608" t="str">
        <f>"["&amp;VLOOKUP(D351,[1]Parts!$A$2:$B$991,2,0)&amp;"]"</f>
        <v>[SP04005-2]</v>
      </c>
      <c r="D351" s="613" t="s">
        <v>1972</v>
      </c>
      <c r="E351" s="457">
        <v>50</v>
      </c>
      <c r="F351" s="201"/>
      <c r="G351" s="201"/>
      <c r="H351" s="634"/>
      <c r="I351" s="504" t="s">
        <v>2077</v>
      </c>
      <c r="N351" s="545" t="s">
        <v>1841</v>
      </c>
      <c r="O351" s="199" t="s">
        <v>1881</v>
      </c>
      <c r="P351" s="53" t="str">
        <f t="shared" si="5"/>
        <v>(line.T.value == 50 and line.mat_joint_choices.code == 'BA-NN')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1" s="16" t="str">
        <f>VLOOKUP(D351,[1]Parts!$A$2:$C$991,3,0)</f>
        <v>pcs</v>
      </c>
    </row>
    <row r="352" spans="3:17">
      <c r="C352" s="625" t="str">
        <f>"["&amp;VLOOKUP(D352,[1]Parts!$A$2:$B$991,2,0)&amp;"]"</f>
        <v>[SP04041-2]</v>
      </c>
      <c r="D352" s="623" t="s">
        <v>2000</v>
      </c>
      <c r="E352" s="627">
        <v>50</v>
      </c>
      <c r="F352" s="201"/>
      <c r="G352" s="201"/>
      <c r="H352" s="634"/>
      <c r="I352" s="438" t="s">
        <v>2084</v>
      </c>
      <c r="N352" s="552" t="s">
        <v>1841</v>
      </c>
      <c r="O352" s="199" t="s">
        <v>1881</v>
      </c>
      <c r="P352" s="53" t="str">
        <f t="shared" si="5"/>
        <v>(line.T.value == 50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2" s="16" t="str">
        <f>VLOOKUP(D352,[1]Parts!$A$2:$C$991,3,0)</f>
        <v>pcs</v>
      </c>
    </row>
    <row r="353" spans="3:17">
      <c r="C353" s="625" t="str">
        <f>"["&amp;VLOOKUP(D353,[1]Parts!$A$2:$B$991,2,0)&amp;"]"</f>
        <v>[SP04005-2]</v>
      </c>
      <c r="D353" s="626" t="s">
        <v>1972</v>
      </c>
      <c r="E353" s="628">
        <v>50</v>
      </c>
      <c r="F353" s="201"/>
      <c r="G353" s="201"/>
      <c r="H353" s="634"/>
      <c r="I353" s="438" t="s">
        <v>2084</v>
      </c>
      <c r="N353" s="552" t="s">
        <v>1841</v>
      </c>
      <c r="O353" s="199" t="s">
        <v>1881</v>
      </c>
      <c r="P353" s="53" t="str">
        <f t="shared" si="5"/>
        <v>(line.T.value == 50 and line.mat_joint_choices.code == 'BN-BN')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3" s="16" t="str">
        <f>VLOOKUP(D353,[1]Parts!$A$2:$C$991,3,0)</f>
        <v>pcs</v>
      </c>
    </row>
    <row r="354" spans="3:17">
      <c r="C354" s="300" t="str">
        <f>"["&amp;VLOOKUP(D354,[1]Parts!$A$2:$B$991,2,0)&amp;"]"</f>
        <v>[SP04040-2]</v>
      </c>
      <c r="D354" s="203" t="s">
        <v>1998</v>
      </c>
      <c r="E354" s="177">
        <v>50</v>
      </c>
      <c r="F354" s="201"/>
      <c r="G354" s="201"/>
      <c r="H354" s="634"/>
      <c r="I354" s="620" t="s">
        <v>2085</v>
      </c>
      <c r="N354" s="559" t="s">
        <v>1833</v>
      </c>
      <c r="O354" s="199" t="s">
        <v>1877</v>
      </c>
      <c r="P354" s="53" t="str">
        <f t="shared" si="5"/>
        <v>(line.T.value == 50 and line.mat_joint_choices.code == 'BN-NA') and (((line.W)/2500) &lt; 0.6 and 0.5 or ((line.W)/2500) &lt; 1.1 and 1.0 or ((line.W)/2500) &lt; 1.6 and 1.5 or ((line.W)/2500) &lt; 2.1 and 2.0 or ((line.W)/2500) &lt; 2.6 and 2.5 or ((line.W)/2500) &lt; 3.1 and 3.0 ) or 0</v>
      </c>
      <c r="Q354" s="16" t="str">
        <f>VLOOKUP(D354,[1]Parts!$A$2:$C$991,3,0)</f>
        <v>pcs</v>
      </c>
    </row>
    <row r="355" spans="3:17">
      <c r="C355" s="300" t="str">
        <f>"["&amp;VLOOKUP(D355,[1]Parts!$A$2:$B$991,2,0)&amp;"]"</f>
        <v>[SP04041-2]</v>
      </c>
      <c r="D355" s="203" t="s">
        <v>2000</v>
      </c>
      <c r="E355" s="177">
        <v>50</v>
      </c>
      <c r="F355" s="201"/>
      <c r="G355" s="201"/>
      <c r="H355" s="634"/>
      <c r="I355" s="620" t="s">
        <v>2085</v>
      </c>
      <c r="N355" s="559" t="s">
        <v>1840</v>
      </c>
      <c r="O355" s="199" t="s">
        <v>1875</v>
      </c>
      <c r="P355" s="53" t="str">
        <f t="shared" si="5"/>
        <v>(line.T.value == 50 and line.mat_joint_choices.code == 'BN-NA') and (((line.L)/2500) &lt; 0.6 and 0.5 or ((line.L)/2500) &lt; 1.1 and 1.0 or ((line.L)/2500) &lt; 1.6 and 1.5 or ((line.L)/2500) &lt; 2.1 and 2.0 or ((line.L)/2500) &lt; 2.6 and 2.5 or ((line.L)/2500) &lt; 3.1 and 3.0 ) or 0</v>
      </c>
      <c r="Q355" s="16" t="str">
        <f>VLOOKUP(D355,[1]Parts!$A$2:$C$991,3,0)</f>
        <v>pcs</v>
      </c>
    </row>
    <row r="356" spans="3:17">
      <c r="C356" s="300" t="str">
        <f>"["&amp;VLOOKUP(D356,[1]Parts!$A$2:$B$991,2,0)&amp;"]"</f>
        <v>[SP04005-2]</v>
      </c>
      <c r="D356" s="201" t="s">
        <v>1972</v>
      </c>
      <c r="E356" s="621">
        <v>50</v>
      </c>
      <c r="F356" s="201"/>
      <c r="G356" s="201"/>
      <c r="H356" s="634"/>
      <c r="I356" s="620" t="s">
        <v>2085</v>
      </c>
      <c r="N356" s="559" t="s">
        <v>1841</v>
      </c>
      <c r="O356" s="199" t="s">
        <v>1881</v>
      </c>
      <c r="P356" s="53" t="str">
        <f t="shared" si="5"/>
        <v>(line.T.value == 50 and line.mat_joint_choices.code == 'BN-NA')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6" s="16" t="str">
        <f>VLOOKUP(D356,[1]Parts!$A$2:$C$991,3,0)</f>
        <v>pcs</v>
      </c>
    </row>
    <row r="357" spans="3:17">
      <c r="C357" s="625" t="str">
        <f>"["&amp;VLOOKUP(D357,[1]Parts!$A$2:$B$991,2,0)&amp;"]"</f>
        <v>[SP04041-2]</v>
      </c>
      <c r="D357" s="623" t="s">
        <v>2000</v>
      </c>
      <c r="E357" s="627">
        <v>50</v>
      </c>
      <c r="F357" s="201"/>
      <c r="G357" s="201"/>
      <c r="H357" s="634"/>
      <c r="I357" s="438" t="s">
        <v>2086</v>
      </c>
      <c r="N357" s="566" t="s">
        <v>1841</v>
      </c>
      <c r="O357" s="199" t="s">
        <v>1881</v>
      </c>
      <c r="P357" s="53" t="str">
        <f t="shared" si="5"/>
        <v>(line.T.value == 50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7" s="16" t="str">
        <f>VLOOKUP(D357,[1]Parts!$A$2:$C$991,3,0)</f>
        <v>pcs</v>
      </c>
    </row>
    <row r="358" spans="3:17">
      <c r="C358" s="625" t="str">
        <f>"["&amp;VLOOKUP(D358,[1]Parts!$A$2:$B$991,2,0)&amp;"]"</f>
        <v>[SP04005-2]</v>
      </c>
      <c r="D358" s="626" t="s">
        <v>1972</v>
      </c>
      <c r="E358" s="628">
        <v>50</v>
      </c>
      <c r="F358" s="201"/>
      <c r="G358" s="201"/>
      <c r="H358" s="634"/>
      <c r="I358" s="438" t="s">
        <v>2086</v>
      </c>
      <c r="N358" s="566" t="s">
        <v>1841</v>
      </c>
      <c r="O358" s="199" t="s">
        <v>1881</v>
      </c>
      <c r="P358" s="53" t="str">
        <f t="shared" si="5"/>
        <v>(line.T.value == 50 and line.mat_joint_choices.code == 'BN-NB')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58" s="16" t="str">
        <f>VLOOKUP(D358,[1]Parts!$A$2:$C$991,3,0)</f>
        <v>pcs</v>
      </c>
    </row>
    <row r="359" spans="3:17">
      <c r="C359" s="608" t="str">
        <f>"["&amp;VLOOKUP(D359,[1]Parts!$A$2:$B$991,2,0)&amp;"]"</f>
        <v>[SP04041-2]</v>
      </c>
      <c r="D359" s="609" t="s">
        <v>2000</v>
      </c>
      <c r="E359" s="610">
        <v>50</v>
      </c>
      <c r="F359" s="201"/>
      <c r="G359" s="201"/>
      <c r="H359" s="634"/>
      <c r="I359" s="504" t="s">
        <v>2087</v>
      </c>
      <c r="N359" s="498" t="s">
        <v>1833</v>
      </c>
      <c r="O359" s="199" t="s">
        <v>1877</v>
      </c>
      <c r="P359" s="53" t="str">
        <f t="shared" si="5"/>
        <v>(line.T.value == 50 and line.mat_joint_choices.code == 'BN-NN') and (((line.W)/2500) &lt; 0.6 and 0.5 or ((line.W)/2500) &lt; 1.1 and 1.0 or ((line.W)/2500) &lt; 1.6 and 1.5 or ((line.W)/2500) &lt; 2.1 and 2.0 or ((line.W)/2500) &lt; 2.6 and 2.5 or ((line.W)/2500) &lt; 3.1 and 3.0 ) or 0</v>
      </c>
      <c r="Q359" s="16" t="str">
        <f>VLOOKUP(D359,[1]Parts!$A$2:$C$991,3,0)</f>
        <v>pcs</v>
      </c>
    </row>
    <row r="360" spans="3:17">
      <c r="C360" s="608" t="str">
        <f>"["&amp;VLOOKUP(D360,[1]Parts!$A$2:$B$991,2,0)&amp;"]"</f>
        <v>[SP04005-2]</v>
      </c>
      <c r="D360" s="613" t="s">
        <v>1972</v>
      </c>
      <c r="E360" s="629">
        <v>50</v>
      </c>
      <c r="F360" s="201"/>
      <c r="G360" s="201"/>
      <c r="H360" s="634"/>
      <c r="I360" s="504" t="s">
        <v>2087</v>
      </c>
      <c r="N360" s="498" t="s">
        <v>1841</v>
      </c>
      <c r="O360" s="199" t="s">
        <v>1881</v>
      </c>
      <c r="P360" s="53" t="str">
        <f t="shared" si="5"/>
        <v>(line.T.value == 50 and line.mat_joint_choices.code == 'BN-NN')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0" s="16" t="str">
        <f>VLOOKUP(D360,[1]Parts!$A$2:$C$991,3,0)</f>
        <v>pcs</v>
      </c>
    </row>
    <row r="361" spans="3:17">
      <c r="C361" s="598" t="str">
        <f>"["&amp;VLOOKUP(D361,[1]Parts!$A$2:$B$991,2,0)&amp;"]"</f>
        <v>[SP04040-2]</v>
      </c>
      <c r="D361" s="599" t="s">
        <v>1998</v>
      </c>
      <c r="E361" s="600">
        <v>50</v>
      </c>
      <c r="F361" s="201"/>
      <c r="G361" s="201"/>
      <c r="H361" s="634"/>
      <c r="I361" s="551" t="s">
        <v>2088</v>
      </c>
      <c r="N361" s="573" t="s">
        <v>1841</v>
      </c>
      <c r="O361" s="199" t="s">
        <v>1881</v>
      </c>
      <c r="P361" s="53" t="str">
        <f t="shared" si="5"/>
        <v>(line.T.value == 50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1" s="16" t="str">
        <f>VLOOKUP(D361,[1]Parts!$A$2:$C$991,3,0)</f>
        <v>pcs</v>
      </c>
    </row>
    <row r="362" spans="3:17">
      <c r="C362" s="598" t="str">
        <f>"["&amp;VLOOKUP(D362,[1]Parts!$A$2:$B$991,2,0)&amp;"]"</f>
        <v>[SP04005-2]</v>
      </c>
      <c r="D362" s="601" t="s">
        <v>1972</v>
      </c>
      <c r="E362" s="602">
        <v>50</v>
      </c>
      <c r="F362" s="201"/>
      <c r="G362" s="201"/>
      <c r="H362" s="634"/>
      <c r="I362" s="551" t="s">
        <v>2088</v>
      </c>
      <c r="N362" s="573" t="s">
        <v>1841</v>
      </c>
      <c r="O362" s="199" t="s">
        <v>1881</v>
      </c>
      <c r="P362" s="53" t="str">
        <f t="shared" si="5"/>
        <v>(line.T.value == 50 and line.mat_joint_choices.code == 'NA-AN')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2" s="16" t="str">
        <f>VLOOKUP(D362,[1]Parts!$A$2:$C$991,3,0)</f>
        <v>pcs</v>
      </c>
    </row>
    <row r="363" spans="3:17">
      <c r="C363" s="300" t="str">
        <f>"["&amp;VLOOKUP(D363,[1]Parts!$A$2:$B$991,2,0)&amp;"]"</f>
        <v>[SP04040-2]</v>
      </c>
      <c r="D363" s="203" t="s">
        <v>1998</v>
      </c>
      <c r="E363" s="177">
        <v>50</v>
      </c>
      <c r="F363" s="201"/>
      <c r="G363" s="201"/>
      <c r="H363" s="634"/>
      <c r="I363" s="620" t="s">
        <v>2089</v>
      </c>
      <c r="N363" s="458" t="s">
        <v>1840</v>
      </c>
      <c r="O363" s="199" t="s">
        <v>1875</v>
      </c>
      <c r="P363" s="53" t="str">
        <f t="shared" si="5"/>
        <v>(line.T.value == 50 and line.mat_joint_choices.code == 'NA-BN') and (((line.L)/2500) &lt; 0.6 and 0.5 or ((line.L)/2500) &lt; 1.1 and 1.0 or ((line.L)/2500) &lt; 1.6 and 1.5 or ((line.L)/2500) &lt; 2.1 and 2.0 or ((line.L)/2500) &lt; 2.6 and 2.5 or ((line.L)/2500) &lt; 3.1 and 3.0 ) or 0</v>
      </c>
      <c r="Q363" s="16" t="str">
        <f>VLOOKUP(D363,[1]Parts!$A$2:$C$991,3,0)</f>
        <v>pcs</v>
      </c>
    </row>
    <row r="364" spans="3:17">
      <c r="C364" s="300" t="str">
        <f>"["&amp;VLOOKUP(D364,[1]Parts!$A$2:$B$991,2,0)&amp;"]"</f>
        <v>[SP04041-2]</v>
      </c>
      <c r="D364" s="203" t="s">
        <v>2000</v>
      </c>
      <c r="E364" s="177">
        <v>50</v>
      </c>
      <c r="F364" s="201"/>
      <c r="G364" s="201"/>
      <c r="H364" s="634"/>
      <c r="I364" s="620" t="s">
        <v>2089</v>
      </c>
      <c r="N364" s="458" t="s">
        <v>1833</v>
      </c>
      <c r="O364" s="199" t="s">
        <v>1877</v>
      </c>
      <c r="P364" s="53" t="str">
        <f t="shared" si="5"/>
        <v>(line.T.value == 50 and line.mat_joint_choices.code == 'NA-BN') and (((line.W)/2500) &lt; 0.6 and 0.5 or ((line.W)/2500) &lt; 1.1 and 1.0 or ((line.W)/2500) &lt; 1.6 and 1.5 or ((line.W)/2500) &lt; 2.1 and 2.0 or ((line.W)/2500) &lt; 2.6 and 2.5 or ((line.W)/2500) &lt; 3.1 and 3.0 ) or 0</v>
      </c>
      <c r="Q364" s="16" t="str">
        <f>VLOOKUP(D364,[1]Parts!$A$2:$C$991,3,0)</f>
        <v>pcs</v>
      </c>
    </row>
    <row r="365" spans="3:17">
      <c r="C365" s="300" t="str">
        <f>"["&amp;VLOOKUP(D365,[1]Parts!$A$2:$B$991,2,0)&amp;"]"</f>
        <v>[SP04005-2]</v>
      </c>
      <c r="D365" s="201" t="s">
        <v>1972</v>
      </c>
      <c r="E365" s="621">
        <v>50</v>
      </c>
      <c r="F365" s="201"/>
      <c r="G365" s="201"/>
      <c r="H365" s="634"/>
      <c r="I365" s="620" t="s">
        <v>2089</v>
      </c>
      <c r="N365" s="458" t="s">
        <v>1841</v>
      </c>
      <c r="O365" s="199" t="s">
        <v>1881</v>
      </c>
      <c r="P365" s="53" t="str">
        <f t="shared" si="5"/>
        <v>(line.T.value == 50 and line.mat_joint_choices.code == 'NA-BN')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5" s="16" t="str">
        <f>VLOOKUP(D365,[1]Parts!$A$2:$C$991,3,0)</f>
        <v>pcs</v>
      </c>
    </row>
    <row r="366" spans="3:17">
      <c r="C366" s="598" t="str">
        <f>"["&amp;VLOOKUP(D366,[1]Parts!$A$2:$B$991,2,0)&amp;"]"</f>
        <v>[SP04040-2]</v>
      </c>
      <c r="D366" s="599" t="s">
        <v>1998</v>
      </c>
      <c r="E366" s="600">
        <v>50</v>
      </c>
      <c r="F366" s="201"/>
      <c r="G366" s="201"/>
      <c r="H366" s="634"/>
      <c r="I366" s="515" t="s">
        <v>2090</v>
      </c>
      <c r="N366" s="516" t="s">
        <v>1841</v>
      </c>
      <c r="O366" s="199" t="s">
        <v>1881</v>
      </c>
      <c r="P366" s="53" t="str">
        <f t="shared" si="5"/>
        <v>(line.T.value == 50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6" s="16" t="str">
        <f>VLOOKUP(D366,[1]Parts!$A$2:$C$991,3,0)</f>
        <v>pcs</v>
      </c>
    </row>
    <row r="367" spans="3:17">
      <c r="C367" s="598" t="str">
        <f>"["&amp;VLOOKUP(D367,[1]Parts!$A$2:$B$991,2,0)&amp;"]"</f>
        <v>[SP04005-2]</v>
      </c>
      <c r="D367" s="601" t="s">
        <v>1972</v>
      </c>
      <c r="E367" s="602">
        <v>50</v>
      </c>
      <c r="F367" s="201"/>
      <c r="G367" s="201"/>
      <c r="H367" s="634"/>
      <c r="I367" s="515" t="s">
        <v>2090</v>
      </c>
      <c r="N367" s="516" t="s">
        <v>1841</v>
      </c>
      <c r="O367" s="199" t="s">
        <v>1881</v>
      </c>
      <c r="P367" s="53" t="str">
        <f t="shared" si="5"/>
        <v>(line.T.value == 50 and line.mat_joint_choices.code == 'NA-NA')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67" s="16" t="str">
        <f>VLOOKUP(D367,[1]Parts!$A$2:$C$991,3,0)</f>
        <v>pcs</v>
      </c>
    </row>
    <row r="368" spans="3:17">
      <c r="C368" s="300" t="str">
        <f>"["&amp;VLOOKUP(D368,[1]Parts!$A$2:$B$991,2,0)&amp;"]"</f>
        <v>[SP04040-2]</v>
      </c>
      <c r="D368" s="203" t="s">
        <v>1998</v>
      </c>
      <c r="E368" s="177">
        <v>50</v>
      </c>
      <c r="F368" s="201"/>
      <c r="G368" s="201"/>
      <c r="H368" s="634"/>
      <c r="I368" s="620" t="s">
        <v>2091</v>
      </c>
      <c r="N368" s="532" t="s">
        <v>1840</v>
      </c>
      <c r="O368" s="199" t="s">
        <v>1875</v>
      </c>
      <c r="P368" s="53" t="str">
        <f t="shared" si="5"/>
        <v>(line.T.value == 50 and line.mat_joint_choices.code == 'NA-NB') and (((line.L)/2500) &lt; 0.6 and 0.5 or ((line.L)/2500) &lt; 1.1 and 1.0 or ((line.L)/2500) &lt; 1.6 and 1.5 or ((line.L)/2500) &lt; 2.1 and 2.0 or ((line.L)/2500) &lt; 2.6 and 2.5 or ((line.L)/2500) &lt; 3.1 and 3.0 ) or 0</v>
      </c>
      <c r="Q368" s="16" t="str">
        <f>VLOOKUP(D368,[1]Parts!$A$2:$C$991,3,0)</f>
        <v>pcs</v>
      </c>
    </row>
    <row r="369" spans="3:17">
      <c r="C369" s="300" t="str">
        <f>"["&amp;VLOOKUP(D369,[1]Parts!$A$2:$B$991,2,0)&amp;"]"</f>
        <v>[SP04041-2]</v>
      </c>
      <c r="D369" s="203" t="s">
        <v>2000</v>
      </c>
      <c r="E369" s="177">
        <v>50</v>
      </c>
      <c r="F369" s="201"/>
      <c r="G369" s="201"/>
      <c r="H369" s="634"/>
      <c r="I369" s="620" t="s">
        <v>2091</v>
      </c>
      <c r="N369" s="532" t="s">
        <v>1833</v>
      </c>
      <c r="O369" s="199" t="s">
        <v>1877</v>
      </c>
      <c r="P369" s="53" t="str">
        <f t="shared" si="5"/>
        <v>(line.T.value == 50 and line.mat_joint_choices.code == 'NA-NB') and (((line.W)/2500) &lt; 0.6 and 0.5 or ((line.W)/2500) &lt; 1.1 and 1.0 or ((line.W)/2500) &lt; 1.6 and 1.5 or ((line.W)/2500) &lt; 2.1 and 2.0 or ((line.W)/2500) &lt; 2.6 and 2.5 or ((line.W)/2500) &lt; 3.1 and 3.0 ) or 0</v>
      </c>
      <c r="Q369" s="16" t="str">
        <f>VLOOKUP(D369,[1]Parts!$A$2:$C$991,3,0)</f>
        <v>pcs</v>
      </c>
    </row>
    <row r="370" spans="3:17">
      <c r="C370" s="300" t="str">
        <f>"["&amp;VLOOKUP(D370,[1]Parts!$A$2:$B$991,2,0)&amp;"]"</f>
        <v>[SP04005-2]</v>
      </c>
      <c r="D370" s="201" t="s">
        <v>1972</v>
      </c>
      <c r="E370" s="621">
        <v>50</v>
      </c>
      <c r="F370" s="201"/>
      <c r="G370" s="201"/>
      <c r="H370" s="634"/>
      <c r="I370" s="620" t="s">
        <v>2091</v>
      </c>
      <c r="N370" s="532" t="s">
        <v>1841</v>
      </c>
      <c r="O370" s="199" t="s">
        <v>1881</v>
      </c>
      <c r="P370" s="53" t="str">
        <f t="shared" si="5"/>
        <v>(line.T.value == 50 and line.mat_joint_choices.code == 'NA-NB')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0" s="16" t="str">
        <f>VLOOKUP(D370,[1]Parts!$A$2:$C$991,3,0)</f>
        <v>pcs</v>
      </c>
    </row>
    <row r="371" spans="3:17">
      <c r="C371" s="625" t="str">
        <f>"["&amp;VLOOKUP(D371,[1]Parts!$A$2:$B$991,2,0)&amp;"]"</f>
        <v>[SP04040-2]</v>
      </c>
      <c r="D371" s="623" t="s">
        <v>1998</v>
      </c>
      <c r="E371" s="627">
        <v>50</v>
      </c>
      <c r="F371" s="201"/>
      <c r="G371" s="201"/>
      <c r="H371" s="634"/>
      <c r="I371" s="438" t="s">
        <v>2092</v>
      </c>
      <c r="N371" s="516" t="s">
        <v>1840</v>
      </c>
      <c r="O371" s="199" t="s">
        <v>1875</v>
      </c>
      <c r="P371" s="53" t="str">
        <f t="shared" si="5"/>
        <v>(line.T.value == 50 and line.mat_joint_choices.code == 'NA-NN') and (((line.L)/2500) &lt; 0.6 and 0.5 or ((line.L)/2500) &lt; 1.1 and 1.0 or ((line.L)/2500) &lt; 1.6 and 1.5 or ((line.L)/2500) &lt; 2.1 and 2.0 or ((line.L)/2500) &lt; 2.6 and 2.5 or ((line.L)/2500) &lt; 3.1 and 3.0 ) or 0</v>
      </c>
      <c r="Q371" s="16" t="str">
        <f>VLOOKUP(D371,[1]Parts!$A$2:$C$991,3,0)</f>
        <v>pcs</v>
      </c>
    </row>
    <row r="372" spans="3:17">
      <c r="C372" s="625" t="str">
        <f>"["&amp;VLOOKUP(D372,[1]Parts!$A$2:$B$991,2,0)&amp;"]"</f>
        <v>[SP04005-2]</v>
      </c>
      <c r="D372" s="626" t="s">
        <v>1972</v>
      </c>
      <c r="E372" s="437">
        <v>50</v>
      </c>
      <c r="F372" s="201"/>
      <c r="G372" s="201"/>
      <c r="H372" s="634"/>
      <c r="I372" s="438" t="s">
        <v>2092</v>
      </c>
      <c r="N372" s="516" t="s">
        <v>1841</v>
      </c>
      <c r="O372" s="199" t="s">
        <v>1881</v>
      </c>
      <c r="P372" s="53" t="str">
        <f t="shared" si="5"/>
        <v>(line.T.value == 50 and line.mat_joint_choices.code == 'NA-NN')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2" s="16" t="str">
        <f>VLOOKUP(D372,[1]Parts!$A$2:$C$991,3,0)</f>
        <v>pcs</v>
      </c>
    </row>
    <row r="373" spans="3:17">
      <c r="C373" s="300" t="str">
        <f>"["&amp;VLOOKUP(D373,[1]Parts!$A$2:$B$991,2,0)&amp;"]"</f>
        <v>[SP04040-2]</v>
      </c>
      <c r="D373" s="203" t="s">
        <v>1998</v>
      </c>
      <c r="E373" s="177">
        <v>50</v>
      </c>
      <c r="F373" s="201"/>
      <c r="G373" s="201"/>
      <c r="H373" s="634"/>
      <c r="I373" s="620" t="s">
        <v>2093</v>
      </c>
      <c r="N373" s="532" t="s">
        <v>1833</v>
      </c>
      <c r="O373" s="199" t="s">
        <v>1877</v>
      </c>
      <c r="P373" s="53" t="str">
        <f t="shared" si="5"/>
        <v>(line.T.value == 50 and line.mat_joint_choices.code == 'NB-AN') and (((line.W)/2500) &lt; 0.6 and 0.5 or ((line.W)/2500) &lt; 1.1 and 1.0 or ((line.W)/2500) &lt; 1.6 and 1.5 or ((line.W)/2500) &lt; 2.1 and 2.0 or ((line.W)/2500) &lt; 2.6 and 2.5 or ((line.W)/2500) &lt; 3.1 and 3.0 ) or 0</v>
      </c>
      <c r="Q373" s="16" t="str">
        <f>VLOOKUP(D373,[1]Parts!$A$2:$C$991,3,0)</f>
        <v>pcs</v>
      </c>
    </row>
    <row r="374" spans="3:17">
      <c r="C374" s="300" t="str">
        <f>"["&amp;VLOOKUP(D374,[1]Parts!$A$2:$B$991,2,0)&amp;"]"</f>
        <v>[SP04041-2]</v>
      </c>
      <c r="D374" s="203" t="s">
        <v>2000</v>
      </c>
      <c r="E374" s="177">
        <v>50</v>
      </c>
      <c r="F374" s="201"/>
      <c r="G374" s="201"/>
      <c r="H374" s="634"/>
      <c r="I374" s="620" t="s">
        <v>2093</v>
      </c>
      <c r="N374" s="532" t="s">
        <v>1840</v>
      </c>
      <c r="O374" s="199" t="s">
        <v>1875</v>
      </c>
      <c r="P374" s="53" t="str">
        <f t="shared" si="5"/>
        <v>(line.T.value == 50 and line.mat_joint_choices.code == 'NB-AN') and (((line.L)/2500) &lt; 0.6 and 0.5 or ((line.L)/2500) &lt; 1.1 and 1.0 or ((line.L)/2500) &lt; 1.6 and 1.5 or ((line.L)/2500) &lt; 2.1 and 2.0 or ((line.L)/2500) &lt; 2.6 and 2.5 or ((line.L)/2500) &lt; 3.1 and 3.0 ) or 0</v>
      </c>
      <c r="Q374" s="16" t="str">
        <f>VLOOKUP(D374,[1]Parts!$A$2:$C$991,3,0)</f>
        <v>pcs</v>
      </c>
    </row>
    <row r="375" spans="3:17">
      <c r="C375" s="300" t="str">
        <f>"["&amp;VLOOKUP(D375,[1]Parts!$A$2:$B$991,2,0)&amp;"]"</f>
        <v>[SP04005-2]</v>
      </c>
      <c r="D375" s="201" t="s">
        <v>1972</v>
      </c>
      <c r="E375" s="621">
        <v>50</v>
      </c>
      <c r="F375" s="201"/>
      <c r="G375" s="201"/>
      <c r="H375" s="634"/>
      <c r="I375" s="620" t="s">
        <v>2093</v>
      </c>
      <c r="N375" s="532" t="s">
        <v>1841</v>
      </c>
      <c r="O375" s="199" t="s">
        <v>1881</v>
      </c>
      <c r="P375" s="53" t="str">
        <f t="shared" si="5"/>
        <v>(line.T.value == 50 and line.mat_joint_choices.code == 'NB-AN')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5" s="16" t="str">
        <f>VLOOKUP(D375,[1]Parts!$A$2:$C$991,3,0)</f>
        <v>pcs</v>
      </c>
    </row>
    <row r="376" spans="3:17">
      <c r="C376" s="630" t="str">
        <f>"["&amp;VLOOKUP(D376,[1]Parts!$A$2:$B$991,2,0)&amp;"]"</f>
        <v>[SP04041-2]</v>
      </c>
      <c r="D376" s="167" t="s">
        <v>2000</v>
      </c>
      <c r="E376" s="631">
        <v>50</v>
      </c>
      <c r="F376" s="201"/>
      <c r="G376" s="201"/>
      <c r="H376" s="634"/>
      <c r="I376" s="489" t="s">
        <v>2094</v>
      </c>
      <c r="N376" s="552" t="s">
        <v>1841</v>
      </c>
      <c r="O376" s="199" t="s">
        <v>1881</v>
      </c>
      <c r="P376" s="53" t="str">
        <f t="shared" ref="P376:P392" si="6">"(line.T.value == "&amp;E376&amp;" and line.mat_joint_choices.code == "&amp;I376&amp;") and ("&amp;O376&amp;") or 0"</f>
        <v>(line.T.value == 50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6" s="16" t="str">
        <f>VLOOKUP(D376,[1]Parts!$A$2:$C$991,3,0)</f>
        <v>pcs</v>
      </c>
    </row>
    <row r="377" spans="3:17">
      <c r="C377" s="630" t="str">
        <f>"["&amp;VLOOKUP(D377,[1]Parts!$A$2:$B$991,2,0)&amp;"]"</f>
        <v>[SP04005-2]</v>
      </c>
      <c r="D377" s="632" t="s">
        <v>1972</v>
      </c>
      <c r="E377" s="633">
        <v>50</v>
      </c>
      <c r="F377" s="201"/>
      <c r="G377" s="201"/>
      <c r="H377" s="634"/>
      <c r="I377" s="489" t="s">
        <v>2094</v>
      </c>
      <c r="N377" s="552" t="s">
        <v>1841</v>
      </c>
      <c r="O377" s="199" t="s">
        <v>1881</v>
      </c>
      <c r="P377" s="53" t="str">
        <f t="shared" si="6"/>
        <v>(line.T.value == 50 and line.mat_joint_choices.code == 'NB-BN')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77" s="16" t="str">
        <f>VLOOKUP(D377,[1]Parts!$A$2:$C$991,3,0)</f>
        <v>pcs</v>
      </c>
    </row>
    <row r="378" spans="3:17">
      <c r="C378" s="300" t="str">
        <f>"["&amp;VLOOKUP(D378,[1]Parts!$A$2:$B$991,2,0)&amp;"]"</f>
        <v>[SP04040-2]</v>
      </c>
      <c r="D378" s="203" t="s">
        <v>1998</v>
      </c>
      <c r="E378" s="177">
        <v>50</v>
      </c>
      <c r="F378" s="201"/>
      <c r="G378" s="201"/>
      <c r="H378" s="634"/>
      <c r="I378" s="620" t="s">
        <v>2095</v>
      </c>
      <c r="N378" s="545" t="s">
        <v>1833</v>
      </c>
      <c r="O378" s="199" t="s">
        <v>1877</v>
      </c>
      <c r="P378" s="53" t="str">
        <f t="shared" si="6"/>
        <v>(line.T.value == 50 and line.mat_joint_choices.code == 'NB-NA') and (((line.W)/2500) &lt; 0.6 and 0.5 or ((line.W)/2500) &lt; 1.1 and 1.0 or ((line.W)/2500) &lt; 1.6 and 1.5 or ((line.W)/2500) &lt; 2.1 and 2.0 or ((line.W)/2500) &lt; 2.6 and 2.5 or ((line.W)/2500) &lt; 3.1 and 3.0 ) or 0</v>
      </c>
      <c r="Q378" s="16" t="str">
        <f>VLOOKUP(D378,[1]Parts!$A$2:$C$991,3,0)</f>
        <v>pcs</v>
      </c>
    </row>
    <row r="379" spans="3:17">
      <c r="C379" s="300" t="str">
        <f>"["&amp;VLOOKUP(D379,[1]Parts!$A$2:$B$991,2,0)&amp;"]"</f>
        <v>[SP04041-2]</v>
      </c>
      <c r="D379" s="203" t="s">
        <v>2000</v>
      </c>
      <c r="E379" s="177">
        <v>50</v>
      </c>
      <c r="F379" s="201"/>
      <c r="G379" s="201"/>
      <c r="H379" s="634"/>
      <c r="I379" s="620" t="s">
        <v>2095</v>
      </c>
      <c r="N379" s="545" t="s">
        <v>1840</v>
      </c>
      <c r="O379" s="199" t="s">
        <v>1875</v>
      </c>
      <c r="P379" s="53" t="str">
        <f t="shared" si="6"/>
        <v>(line.T.value == 50 and line.mat_joint_choices.code == 'NB-NA') and (((line.L)/2500) &lt; 0.6 and 0.5 or ((line.L)/2500) &lt; 1.1 and 1.0 or ((line.L)/2500) &lt; 1.6 and 1.5 or ((line.L)/2500) &lt; 2.1 and 2.0 or ((line.L)/2500) &lt; 2.6 and 2.5 or ((line.L)/2500) &lt; 3.1 and 3.0 ) or 0</v>
      </c>
      <c r="Q379" s="16" t="str">
        <f>VLOOKUP(D379,[1]Parts!$A$2:$C$991,3,0)</f>
        <v>pcs</v>
      </c>
    </row>
    <row r="380" spans="3:17">
      <c r="C380" s="300" t="str">
        <f>"["&amp;VLOOKUP(D380,[1]Parts!$A$2:$B$991,2,0)&amp;"]"</f>
        <v>[SP04005-2]</v>
      </c>
      <c r="D380" s="201" t="s">
        <v>1972</v>
      </c>
      <c r="E380" s="621">
        <v>50</v>
      </c>
      <c r="F380" s="201"/>
      <c r="G380" s="201"/>
      <c r="H380" s="634"/>
      <c r="I380" s="620" t="s">
        <v>2095</v>
      </c>
      <c r="N380" s="545" t="s">
        <v>1841</v>
      </c>
      <c r="O380" s="199" t="s">
        <v>1881</v>
      </c>
      <c r="P380" s="53" t="str">
        <f t="shared" si="6"/>
        <v>(line.T.value == 50 and line.mat_joint_choices.code == 'NB-NA')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0" s="16" t="str">
        <f>VLOOKUP(D380,[1]Parts!$A$2:$C$991,3,0)</f>
        <v>pcs</v>
      </c>
    </row>
    <row r="381" spans="3:17">
      <c r="C381" s="630" t="str">
        <f>"["&amp;VLOOKUP(D381,[1]Parts!$A$2:$B$991,2,0)&amp;"]"</f>
        <v>[SP04041-2]</v>
      </c>
      <c r="D381" s="167" t="s">
        <v>2000</v>
      </c>
      <c r="E381" s="631">
        <v>50</v>
      </c>
      <c r="F381" s="201"/>
      <c r="G381" s="201"/>
      <c r="H381" s="634"/>
      <c r="I381" s="489" t="s">
        <v>2096</v>
      </c>
      <c r="N381" s="552" t="s">
        <v>1841</v>
      </c>
      <c r="O381" s="199" t="s">
        <v>1881</v>
      </c>
      <c r="P381" s="53" t="str">
        <f t="shared" si="6"/>
        <v>(line.T.value == 50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1" s="16" t="str">
        <f>VLOOKUP(D381,[1]Parts!$A$2:$C$991,3,0)</f>
        <v>pcs</v>
      </c>
    </row>
    <row r="382" spans="3:17">
      <c r="C382" s="630" t="str">
        <f>"["&amp;VLOOKUP(D382,[1]Parts!$A$2:$B$991,2,0)&amp;"]"</f>
        <v>[SP04005-2]</v>
      </c>
      <c r="D382" s="632" t="s">
        <v>1972</v>
      </c>
      <c r="E382" s="633">
        <v>50</v>
      </c>
      <c r="F382" s="201"/>
      <c r="G382" s="201"/>
      <c r="H382" s="634"/>
      <c r="I382" s="489" t="s">
        <v>2096</v>
      </c>
      <c r="N382" s="552" t="s">
        <v>1841</v>
      </c>
      <c r="O382" s="199" t="s">
        <v>1881</v>
      </c>
      <c r="P382" s="53" t="str">
        <f t="shared" si="6"/>
        <v>(line.T.value == 50 and line.mat_joint_choices.code == 'NB-NB')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2" s="16" t="str">
        <f>VLOOKUP(D382,[1]Parts!$A$2:$C$991,3,0)</f>
        <v>pcs</v>
      </c>
    </row>
    <row r="383" spans="3:17">
      <c r="C383" s="300" t="str">
        <f>"["&amp;VLOOKUP(D383,[1]Parts!$A$2:$B$991,2,0)&amp;"]"</f>
        <v>[SP04041-2]</v>
      </c>
      <c r="D383" s="203" t="s">
        <v>2000</v>
      </c>
      <c r="E383" s="177">
        <v>50</v>
      </c>
      <c r="F383" s="201"/>
      <c r="G383" s="201"/>
      <c r="H383" s="634"/>
      <c r="I383" s="620" t="s">
        <v>2097</v>
      </c>
      <c r="N383" s="532" t="s">
        <v>1840</v>
      </c>
      <c r="O383" s="199" t="s">
        <v>1875</v>
      </c>
      <c r="P383" s="53" t="str">
        <f t="shared" si="6"/>
        <v>(line.T.value == 50 and line.mat_joint_choices.code == 'NB-NN') and (((line.L)/2500) &lt; 0.6 and 0.5 or ((line.L)/2500) &lt; 1.1 and 1.0 or ((line.L)/2500) &lt; 1.6 and 1.5 or ((line.L)/2500) &lt; 2.1 and 2.0 or ((line.L)/2500) &lt; 2.6 and 2.5 or ((line.L)/2500) &lt; 3.1 and 3.0 ) or 0</v>
      </c>
      <c r="Q383" s="16" t="str">
        <f>VLOOKUP(D383,[1]Parts!$A$2:$C$991,3,0)</f>
        <v>pcs</v>
      </c>
    </row>
    <row r="384" spans="3:17">
      <c r="C384" s="300" t="str">
        <f>"["&amp;VLOOKUP(D384,[1]Parts!$A$2:$B$991,2,0)&amp;"]"</f>
        <v>[SP04005-2]</v>
      </c>
      <c r="D384" s="201" t="s">
        <v>1972</v>
      </c>
      <c r="E384" s="621">
        <v>50</v>
      </c>
      <c r="F384" s="201"/>
      <c r="G384" s="201"/>
      <c r="H384" s="634"/>
      <c r="I384" s="620" t="s">
        <v>2097</v>
      </c>
      <c r="N384" s="532" t="s">
        <v>1841</v>
      </c>
      <c r="O384" s="199" t="s">
        <v>1881</v>
      </c>
      <c r="P384" s="53" t="str">
        <f t="shared" si="6"/>
        <v>(line.T.value == 50 and line.mat_joint_choices.code == 'NB-NN')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4" s="16" t="str">
        <f>VLOOKUP(D384,[1]Parts!$A$2:$C$991,3,0)</f>
        <v>pcs</v>
      </c>
    </row>
    <row r="385" spans="3:17">
      <c r="C385" s="625" t="str">
        <f>"["&amp;VLOOKUP(D385,[1]Parts!$A$2:$B$991,2,0)&amp;"]"</f>
        <v>[SP04040-2]</v>
      </c>
      <c r="D385" s="623" t="s">
        <v>1998</v>
      </c>
      <c r="E385" s="627">
        <v>50</v>
      </c>
      <c r="F385" s="201"/>
      <c r="G385" s="201"/>
      <c r="H385" s="634"/>
      <c r="I385" s="438" t="s">
        <v>2098</v>
      </c>
      <c r="N385" s="589" t="s">
        <v>1833</v>
      </c>
      <c r="O385" s="199" t="s">
        <v>1877</v>
      </c>
      <c r="P385" s="53" t="str">
        <f t="shared" si="6"/>
        <v>(line.T.value == 50 and line.mat_joint_choices.code == 'NN-AN') and (((line.W)/2500) &lt; 0.6 and 0.5 or ((line.W)/2500) &lt; 1.1 and 1.0 or ((line.W)/2500) &lt; 1.6 and 1.5 or ((line.W)/2500) &lt; 2.1 and 2.0 or ((line.W)/2500) &lt; 2.6 and 2.5 or ((line.W)/2500) &lt; 3.1 and 3.0 ) or 0</v>
      </c>
      <c r="Q385" s="16" t="str">
        <f>VLOOKUP(D385,[1]Parts!$A$2:$C$991,3,0)</f>
        <v>pcs</v>
      </c>
    </row>
    <row r="386" spans="3:17">
      <c r="C386" s="625" t="str">
        <f>"["&amp;VLOOKUP(D386,[1]Parts!$A$2:$B$991,2,0)&amp;"]"</f>
        <v>[SP04005-2]</v>
      </c>
      <c r="D386" s="626" t="s">
        <v>1972</v>
      </c>
      <c r="E386" s="437">
        <v>50</v>
      </c>
      <c r="F386" s="201"/>
      <c r="G386" s="201"/>
      <c r="H386" s="634"/>
      <c r="I386" s="438" t="s">
        <v>2098</v>
      </c>
      <c r="N386" s="589" t="s">
        <v>1841</v>
      </c>
      <c r="O386" s="199" t="s">
        <v>1881</v>
      </c>
      <c r="P386" s="53" t="str">
        <f t="shared" si="6"/>
        <v>(line.T.value == 50 and line.mat_joint_choices.code == 'NN-AN')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6" s="16" t="str">
        <f>VLOOKUP(D386,[1]Parts!$A$2:$C$991,3,0)</f>
        <v>pcs</v>
      </c>
    </row>
    <row r="387" spans="3:17">
      <c r="C387" s="608" t="str">
        <f>"["&amp;VLOOKUP(D387,[1]Parts!$A$2:$B$991,2,0)&amp;"]"</f>
        <v>[SP04041-2]</v>
      </c>
      <c r="D387" s="609" t="s">
        <v>2000</v>
      </c>
      <c r="E387" s="610">
        <v>50</v>
      </c>
      <c r="F387" s="201"/>
      <c r="G387" s="201"/>
      <c r="H387" s="634"/>
      <c r="I387" s="504" t="s">
        <v>2099</v>
      </c>
      <c r="N387" s="532" t="s">
        <v>1833</v>
      </c>
      <c r="O387" s="199" t="s">
        <v>1877</v>
      </c>
      <c r="P387" s="53" t="str">
        <f t="shared" si="6"/>
        <v>(line.T.value == 50 and line.mat_joint_choices.code == 'NN-BN') and (((line.W)/2500) &lt; 0.6 and 0.5 or ((line.W)/2500) &lt; 1.1 and 1.0 or ((line.W)/2500) &lt; 1.6 and 1.5 or ((line.W)/2500) &lt; 2.1 and 2.0 or ((line.W)/2500) &lt; 2.6 and 2.5 or ((line.W)/2500) &lt; 3.1 and 3.0 ) or 0</v>
      </c>
      <c r="Q387" s="16" t="str">
        <f>VLOOKUP(D387,[1]Parts!$A$2:$C$991,3,0)</f>
        <v>pcs</v>
      </c>
    </row>
    <row r="388" spans="3:17">
      <c r="C388" s="608" t="str">
        <f>"["&amp;VLOOKUP(D388,[1]Parts!$A$2:$B$991,2,0)&amp;"]"</f>
        <v>[SP04005-2]</v>
      </c>
      <c r="D388" s="613" t="s">
        <v>1972</v>
      </c>
      <c r="E388" s="629">
        <v>50</v>
      </c>
      <c r="F388" s="201"/>
      <c r="G388" s="201"/>
      <c r="H388" s="634"/>
      <c r="I388" s="504" t="s">
        <v>2099</v>
      </c>
      <c r="N388" s="532" t="s">
        <v>1841</v>
      </c>
      <c r="O388" s="199" t="s">
        <v>1881</v>
      </c>
      <c r="P388" s="53" t="str">
        <f t="shared" si="6"/>
        <v>(line.T.value == 50 and line.mat_joint_choices.code == 'NN-BN')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88" s="16" t="str">
        <f>VLOOKUP(D388,[1]Parts!$A$2:$C$991,3,0)</f>
        <v>pcs</v>
      </c>
    </row>
    <row r="389" spans="3:17">
      <c r="C389" s="630" t="str">
        <f>"["&amp;VLOOKUP(D389,[1]Parts!$A$2:$B$991,2,0)&amp;"]"</f>
        <v>[SP04040-2]</v>
      </c>
      <c r="D389" s="167" t="s">
        <v>1998</v>
      </c>
      <c r="E389" s="631">
        <v>50</v>
      </c>
      <c r="F389" s="201"/>
      <c r="G389" s="201"/>
      <c r="H389" s="634"/>
      <c r="I389" s="489" t="s">
        <v>2100</v>
      </c>
      <c r="N389" s="538" t="s">
        <v>1833</v>
      </c>
      <c r="O389" s="199" t="s">
        <v>1877</v>
      </c>
      <c r="P389" s="53" t="str">
        <f t="shared" si="6"/>
        <v>(line.T.value == 50 and line.mat_joint_choices.code == 'NN-NA') and (((line.W)/2500) &lt; 0.6 and 0.5 or ((line.W)/2500) &lt; 1.1 and 1.0 or ((line.W)/2500) &lt; 1.6 and 1.5 or ((line.W)/2500) &lt; 2.1 and 2.0 or ((line.W)/2500) &lt; 2.6 and 2.5 or ((line.W)/2500) &lt; 3.1 and 3.0 ) or 0</v>
      </c>
      <c r="Q389" s="16" t="str">
        <f>VLOOKUP(D389,[1]Parts!$A$2:$C$991,3,0)</f>
        <v>pcs</v>
      </c>
    </row>
    <row r="390" spans="3:17">
      <c r="C390" s="630" t="str">
        <f>"["&amp;VLOOKUP(D390,[1]Parts!$A$2:$B$991,2,0)&amp;"]"</f>
        <v>[SP04005-2]</v>
      </c>
      <c r="D390" s="632" t="s">
        <v>1972</v>
      </c>
      <c r="E390" s="488">
        <v>50</v>
      </c>
      <c r="F390" s="201"/>
      <c r="G390" s="201"/>
      <c r="H390" s="634"/>
      <c r="I390" s="489" t="s">
        <v>2100</v>
      </c>
      <c r="N390" s="538" t="s">
        <v>1841</v>
      </c>
      <c r="O390" s="199" t="s">
        <v>1881</v>
      </c>
      <c r="P390" s="53" t="str">
        <f t="shared" si="6"/>
        <v>(line.T.value == 50 and line.mat_joint_choices.code == 'NN-NA')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90" s="16" t="str">
        <f>VLOOKUP(D390,[1]Parts!$A$2:$C$991,3,0)</f>
        <v>pcs</v>
      </c>
    </row>
    <row r="391" spans="3:17">
      <c r="C391" s="300" t="str">
        <f>"["&amp;VLOOKUP(D391,[1]Parts!$A$2:$B$991,2,0)&amp;"]"</f>
        <v>[SP04041-2]</v>
      </c>
      <c r="D391" s="203" t="s">
        <v>2000</v>
      </c>
      <c r="E391" s="177">
        <v>50</v>
      </c>
      <c r="F391" s="201"/>
      <c r="G391" s="201"/>
      <c r="H391" s="634"/>
      <c r="I391" s="620" t="s">
        <v>2101</v>
      </c>
      <c r="N391" s="474" t="s">
        <v>1833</v>
      </c>
      <c r="O391" s="199" t="s">
        <v>1877</v>
      </c>
      <c r="P391" s="53" t="str">
        <f t="shared" si="6"/>
        <v>(line.T.value == 50 and line.mat_joint_choices.code == 'NN-NB') and (((line.W)/2500) &lt; 0.6 and 0.5 or ((line.W)/2500) &lt; 1.1 and 1.0 or ((line.W)/2500) &lt; 1.6 and 1.5 or ((line.W)/2500) &lt; 2.1 and 2.0 or ((line.W)/2500) &lt; 2.6 and 2.5 or ((line.W)/2500) &lt; 3.1 and 3.0 ) or 0</v>
      </c>
      <c r="Q391" s="16" t="str">
        <f>VLOOKUP(D391,[1]Parts!$A$2:$C$991,3,0)</f>
        <v>pcs</v>
      </c>
    </row>
    <row r="392" spans="3:17">
      <c r="C392" s="300" t="str">
        <f>"["&amp;VLOOKUP(D392,[1]Parts!$A$2:$B$991,2,0)&amp;"]"</f>
        <v>[SP04005-2]</v>
      </c>
      <c r="D392" s="201" t="s">
        <v>1972</v>
      </c>
      <c r="E392" s="621">
        <v>50</v>
      </c>
      <c r="F392" s="201"/>
      <c r="G392" s="201"/>
      <c r="H392" s="634"/>
      <c r="I392" s="620" t="s">
        <v>2101</v>
      </c>
      <c r="N392" s="474" t="s">
        <v>1841</v>
      </c>
      <c r="O392" s="199" t="s">
        <v>1881</v>
      </c>
      <c r="P392" s="53" t="str">
        <f t="shared" si="6"/>
        <v>(line.T.value == 50 and line.mat_joint_choices.code == 'NN-NB') and (((line.L+line.W)/2500) &lt; 0.6 and 0.5 or ((line.L+line.W)/2500) &lt; 1.1 and 1.0 or ((line.L+line.W)/2500) &lt; 1.6 and 1.5 or ((line.L+line.W)/2500) &lt; 2.1 and 2.0 or ((line.L+line.W)/2500) &lt; 2.6 and 2.5 or ((line.L+line.W)/2500) &lt; 3.1 and 3.0 ) or 0</v>
      </c>
      <c r="Q392" s="16" t="str">
        <f>VLOOKUP(D392,[1]Parts!$A$2:$C$991,3,0)</f>
        <v>pcs</v>
      </c>
    </row>
  </sheetData>
  <autoFilter ref="A2:Q178"/>
  <mergeCells count="1">
    <mergeCell ref="E1:M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44" workbookViewId="0">
      <selection activeCell="D62" sqref="D62"/>
    </sheetView>
  </sheetViews>
  <sheetFormatPr defaultRowHeight="12.75"/>
  <cols>
    <col min="3" max="3" width="14.28515625" bestFit="1" customWidth="1"/>
    <col min="4" max="4" width="156" customWidth="1"/>
  </cols>
  <sheetData>
    <row r="1" spans="1:3">
      <c r="A1" s="181" t="s">
        <v>2107</v>
      </c>
      <c r="B1" t="s">
        <v>2165</v>
      </c>
      <c r="C1" t="str">
        <f>A1&amp;B1</f>
        <v>AA-AA (SINKO),</v>
      </c>
    </row>
    <row r="2" spans="1:3">
      <c r="A2" s="182" t="s">
        <v>2108</v>
      </c>
      <c r="B2" t="s">
        <v>2165</v>
      </c>
      <c r="C2" t="str">
        <f t="shared" ref="C2:C60" si="0">A2&amp;B2</f>
        <v>AA-AB (SINKO),</v>
      </c>
    </row>
    <row r="3" spans="1:3">
      <c r="A3" s="432" t="s">
        <v>2109</v>
      </c>
      <c r="B3" t="s">
        <v>2165</v>
      </c>
      <c r="C3" t="str">
        <f t="shared" si="0"/>
        <v>AA-AN (SINKO),</v>
      </c>
    </row>
    <row r="4" spans="1:3">
      <c r="A4" s="183" t="s">
        <v>2110</v>
      </c>
      <c r="B4" t="s">
        <v>2165</v>
      </c>
      <c r="C4" t="str">
        <f t="shared" si="0"/>
        <v>AA-BA (SINKO),</v>
      </c>
    </row>
    <row r="5" spans="1:3">
      <c r="A5" s="83" t="s">
        <v>2111</v>
      </c>
      <c r="B5" t="s">
        <v>2165</v>
      </c>
      <c r="C5" t="str">
        <f t="shared" si="0"/>
        <v>AA-BB (SINKO),</v>
      </c>
    </row>
    <row r="6" spans="1:3">
      <c r="A6" s="438" t="s">
        <v>2112</v>
      </c>
      <c r="B6" t="s">
        <v>2165</v>
      </c>
      <c r="C6" t="str">
        <f t="shared" si="0"/>
        <v>AA-NA (SINKO),</v>
      </c>
    </row>
    <row r="7" spans="1:3">
      <c r="A7" s="444" t="s">
        <v>2113</v>
      </c>
      <c r="B7" t="s">
        <v>2165</v>
      </c>
      <c r="C7" t="str">
        <f t="shared" si="0"/>
        <v>AA-NB (SINKO),</v>
      </c>
    </row>
    <row r="8" spans="1:3">
      <c r="A8" s="452" t="s">
        <v>2114</v>
      </c>
      <c r="B8" t="s">
        <v>2165</v>
      </c>
      <c r="C8" t="str">
        <f t="shared" si="0"/>
        <v>AA-NN (SINKO),</v>
      </c>
    </row>
    <row r="9" spans="1:3">
      <c r="A9" s="156" t="s">
        <v>2115</v>
      </c>
      <c r="B9" t="s">
        <v>2165</v>
      </c>
      <c r="C9" t="str">
        <f t="shared" si="0"/>
        <v>AB-AA (SINKO),</v>
      </c>
    </row>
    <row r="10" spans="1:3">
      <c r="A10" s="157" t="s">
        <v>2116</v>
      </c>
      <c r="B10" t="s">
        <v>2165</v>
      </c>
      <c r="C10" t="str">
        <f t="shared" si="0"/>
        <v>AB-AB (SINKO),</v>
      </c>
    </row>
    <row r="11" spans="1:3">
      <c r="A11" s="427" t="s">
        <v>2117</v>
      </c>
      <c r="B11" t="s">
        <v>2165</v>
      </c>
      <c r="C11" t="str">
        <f t="shared" si="0"/>
        <v>AB-AN (SINKO),</v>
      </c>
    </row>
    <row r="12" spans="1:3">
      <c r="A12" s="5" t="s">
        <v>2118</v>
      </c>
      <c r="B12" t="s">
        <v>2165</v>
      </c>
      <c r="C12" t="str">
        <f t="shared" si="0"/>
        <v>AB-BA (SINKO),</v>
      </c>
    </row>
    <row r="13" spans="1:3">
      <c r="A13" s="152" t="s">
        <v>2119</v>
      </c>
      <c r="B13" t="s">
        <v>2165</v>
      </c>
      <c r="C13" t="str">
        <f t="shared" si="0"/>
        <v>AB-BB (SINKO),</v>
      </c>
    </row>
    <row r="14" spans="1:3">
      <c r="A14" s="465" t="s">
        <v>2120</v>
      </c>
      <c r="B14" t="s">
        <v>2165</v>
      </c>
      <c r="C14" t="str">
        <f t="shared" si="0"/>
        <v>AB-BN (SINKO),</v>
      </c>
    </row>
    <row r="15" spans="1:3">
      <c r="A15" s="473" t="s">
        <v>2121</v>
      </c>
      <c r="B15" t="s">
        <v>2165</v>
      </c>
      <c r="C15" t="str">
        <f t="shared" si="0"/>
        <v>AB-NA (SINKO),</v>
      </c>
    </row>
    <row r="16" spans="1:3">
      <c r="A16" s="481" t="s">
        <v>2122</v>
      </c>
      <c r="B16" t="s">
        <v>2165</v>
      </c>
      <c r="C16" t="str">
        <f t="shared" si="0"/>
        <v>AB-NB (SINKO),</v>
      </c>
    </row>
    <row r="17" spans="1:3">
      <c r="A17" s="489" t="s">
        <v>2123</v>
      </c>
      <c r="B17" t="s">
        <v>2165</v>
      </c>
      <c r="C17" t="str">
        <f t="shared" si="0"/>
        <v>AB-NN (SINKO),</v>
      </c>
    </row>
    <row r="18" spans="1:3">
      <c r="A18" s="497" t="s">
        <v>2124</v>
      </c>
      <c r="B18" t="s">
        <v>2165</v>
      </c>
      <c r="C18" t="str">
        <f t="shared" si="0"/>
        <v>AN-AN (SINKO),</v>
      </c>
    </row>
    <row r="19" spans="1:3">
      <c r="A19" s="432" t="s">
        <v>2125</v>
      </c>
      <c r="B19" t="s">
        <v>2165</v>
      </c>
      <c r="C19" t="str">
        <f t="shared" si="0"/>
        <v>AN-BN (SINKO),</v>
      </c>
    </row>
    <row r="20" spans="1:3">
      <c r="A20" s="438" t="s">
        <v>2126</v>
      </c>
      <c r="B20" t="s">
        <v>2165</v>
      </c>
      <c r="C20" t="str">
        <f t="shared" si="0"/>
        <v>AN-NA (SINKO),</v>
      </c>
    </row>
    <row r="21" spans="1:3">
      <c r="A21" s="432" t="s">
        <v>2127</v>
      </c>
      <c r="B21" t="s">
        <v>2165</v>
      </c>
      <c r="C21" t="str">
        <f t="shared" si="0"/>
        <v>AN-NB (SINKO),</v>
      </c>
    </row>
    <row r="22" spans="1:3">
      <c r="A22" s="504" t="s">
        <v>2128</v>
      </c>
      <c r="B22" t="s">
        <v>2165</v>
      </c>
      <c r="C22" t="str">
        <f t="shared" si="0"/>
        <v>AN-NN (SINKO),</v>
      </c>
    </row>
    <row r="23" spans="1:3">
      <c r="A23" s="5" t="s">
        <v>2129</v>
      </c>
      <c r="B23" t="s">
        <v>2165</v>
      </c>
      <c r="C23" t="str">
        <f t="shared" si="0"/>
        <v>BA-AA (SINKO),</v>
      </c>
    </row>
    <row r="24" spans="1:3">
      <c r="A24" s="161" t="s">
        <v>2130</v>
      </c>
      <c r="B24" t="s">
        <v>2165</v>
      </c>
      <c r="C24" t="str">
        <f t="shared" si="0"/>
        <v>BA-AB (SINKO),</v>
      </c>
    </row>
    <row r="25" spans="1:3">
      <c r="A25" s="489" t="s">
        <v>2131</v>
      </c>
      <c r="B25" t="s">
        <v>2165</v>
      </c>
      <c r="C25" t="str">
        <f t="shared" si="0"/>
        <v>BA-AN (SINKO),</v>
      </c>
    </row>
    <row r="26" spans="1:3">
      <c r="A26" s="5" t="s">
        <v>2132</v>
      </c>
      <c r="B26" t="s">
        <v>2165</v>
      </c>
      <c r="C26" t="str">
        <f t="shared" si="0"/>
        <v>BA-BA (SINKO),</v>
      </c>
    </row>
    <row r="27" spans="1:3">
      <c r="A27" s="158" t="s">
        <v>2133</v>
      </c>
      <c r="B27" t="s">
        <v>2165</v>
      </c>
      <c r="C27" t="str">
        <f t="shared" si="0"/>
        <v>BA-BB (SINKO),</v>
      </c>
    </row>
    <row r="28" spans="1:3">
      <c r="A28" s="497" t="s">
        <v>2134</v>
      </c>
      <c r="B28" t="s">
        <v>2165</v>
      </c>
      <c r="C28" t="str">
        <f t="shared" si="0"/>
        <v>BA-BN (SINKO),</v>
      </c>
    </row>
    <row r="29" spans="1:3">
      <c r="A29" s="432" t="s">
        <v>2135</v>
      </c>
      <c r="B29" t="s">
        <v>2165</v>
      </c>
      <c r="C29" t="str">
        <f t="shared" si="0"/>
        <v>BA-NA (SINKO),</v>
      </c>
    </row>
    <row r="30" spans="1:3">
      <c r="A30" s="509" t="s">
        <v>2136</v>
      </c>
      <c r="B30" t="s">
        <v>2165</v>
      </c>
      <c r="C30" t="str">
        <f t="shared" si="0"/>
        <v>BA-NB (SINKO),</v>
      </c>
    </row>
    <row r="31" spans="1:3">
      <c r="A31" s="515" t="s">
        <v>2137</v>
      </c>
      <c r="B31" t="s">
        <v>2165</v>
      </c>
      <c r="C31" t="str">
        <f t="shared" si="0"/>
        <v>BA-NN (SINKO),</v>
      </c>
    </row>
    <row r="32" spans="1:3">
      <c r="A32" s="5" t="s">
        <v>2138</v>
      </c>
      <c r="B32" t="s">
        <v>2165</v>
      </c>
      <c r="C32" t="str">
        <f t="shared" si="0"/>
        <v>BB-AA (SINKO),</v>
      </c>
    </row>
    <row r="33" spans="1:3">
      <c r="A33" s="152" t="s">
        <v>2139</v>
      </c>
      <c r="B33" t="s">
        <v>2165</v>
      </c>
      <c r="C33" t="str">
        <f t="shared" si="0"/>
        <v>BB-AB (SINKO),</v>
      </c>
    </row>
    <row r="34" spans="1:3">
      <c r="A34" s="524" t="s">
        <v>2140</v>
      </c>
      <c r="B34" t="s">
        <v>2165</v>
      </c>
      <c r="C34" t="str">
        <f t="shared" si="0"/>
        <v>BB-AN (SINKO),</v>
      </c>
    </row>
    <row r="35" spans="1:3">
      <c r="A35" s="152" t="s">
        <v>2141</v>
      </c>
      <c r="B35" t="s">
        <v>2165</v>
      </c>
      <c r="C35" t="str">
        <f t="shared" si="0"/>
        <v>BB-BA (SINKO),</v>
      </c>
    </row>
    <row r="36" spans="1:3">
      <c r="A36" s="163" t="s">
        <v>2142</v>
      </c>
      <c r="B36" t="s">
        <v>2165</v>
      </c>
      <c r="C36" t="str">
        <f t="shared" si="0"/>
        <v>BB-BB (SINKO),</v>
      </c>
    </row>
    <row r="37" spans="1:3">
      <c r="A37" s="444" t="s">
        <v>2143</v>
      </c>
      <c r="B37" t="s">
        <v>2165</v>
      </c>
      <c r="C37" t="str">
        <f t="shared" si="0"/>
        <v>BB-BN (SINKO),</v>
      </c>
    </row>
    <row r="38" spans="1:3">
      <c r="A38" s="504" t="s">
        <v>2143</v>
      </c>
      <c r="B38" t="s">
        <v>2165</v>
      </c>
      <c r="C38" t="str">
        <f t="shared" si="0"/>
        <v>BB-BN (SINKO),</v>
      </c>
    </row>
    <row r="39" spans="1:3">
      <c r="A39" s="489" t="s">
        <v>2144</v>
      </c>
      <c r="B39" t="s">
        <v>2165</v>
      </c>
      <c r="C39" t="str">
        <f t="shared" si="0"/>
        <v>BB-NA (SINKO),</v>
      </c>
    </row>
    <row r="40" spans="1:3">
      <c r="A40" s="531" t="s">
        <v>2145</v>
      </c>
      <c r="B40" t="s">
        <v>2165</v>
      </c>
      <c r="C40" t="str">
        <f t="shared" si="0"/>
        <v>BB-NB (SINKO),</v>
      </c>
    </row>
    <row r="41" spans="1:3">
      <c r="A41" s="537" t="s">
        <v>2146</v>
      </c>
      <c r="B41" t="s">
        <v>2165</v>
      </c>
      <c r="C41" t="str">
        <f t="shared" si="0"/>
        <v>BB-NN (SINKO),</v>
      </c>
    </row>
    <row r="42" spans="1:3">
      <c r="A42" s="544" t="s">
        <v>2147</v>
      </c>
      <c r="B42" t="s">
        <v>2165</v>
      </c>
      <c r="C42" t="str">
        <f t="shared" si="0"/>
        <v>BN-AN (SINKO),</v>
      </c>
    </row>
    <row r="43" spans="1:3">
      <c r="A43" s="551" t="s">
        <v>2148</v>
      </c>
      <c r="B43" t="s">
        <v>2165</v>
      </c>
      <c r="C43" t="str">
        <f t="shared" si="0"/>
        <v>BN-BN (SINKO),</v>
      </c>
    </row>
    <row r="44" spans="1:3">
      <c r="A44" s="558" t="s">
        <v>2149</v>
      </c>
      <c r="B44" t="s">
        <v>2165</v>
      </c>
      <c r="C44" t="str">
        <f t="shared" si="0"/>
        <v>BN-NA (SINKO),</v>
      </c>
    </row>
    <row r="45" spans="1:3">
      <c r="A45" s="565" t="s">
        <v>2150</v>
      </c>
      <c r="B45" t="s">
        <v>2165</v>
      </c>
      <c r="C45" t="str">
        <f t="shared" si="0"/>
        <v>BN-NB (SINKO),</v>
      </c>
    </row>
    <row r="46" spans="1:3">
      <c r="A46" s="497" t="s">
        <v>2151</v>
      </c>
      <c r="B46" t="s">
        <v>2165</v>
      </c>
      <c r="C46" t="str">
        <f t="shared" si="0"/>
        <v>BN-NN (SINKO),</v>
      </c>
    </row>
    <row r="47" spans="1:3">
      <c r="A47" s="572" t="s">
        <v>2152</v>
      </c>
      <c r="B47" t="s">
        <v>2165</v>
      </c>
      <c r="C47" t="str">
        <f t="shared" si="0"/>
        <v>NA-AN (SINKO),</v>
      </c>
    </row>
    <row r="48" spans="1:3">
      <c r="A48" s="579" t="s">
        <v>2153</v>
      </c>
      <c r="B48" t="s">
        <v>2165</v>
      </c>
      <c r="C48" t="str">
        <f t="shared" si="0"/>
        <v>NA-BN (SINKO),</v>
      </c>
    </row>
    <row r="49" spans="1:4">
      <c r="A49" s="515" t="s">
        <v>2154</v>
      </c>
      <c r="B49" t="s">
        <v>2165</v>
      </c>
      <c r="C49" t="str">
        <f t="shared" si="0"/>
        <v>NA-NA (SINKO),</v>
      </c>
    </row>
    <row r="50" spans="1:4">
      <c r="A50" s="531" t="s">
        <v>2106</v>
      </c>
      <c r="B50" t="s">
        <v>2165</v>
      </c>
      <c r="C50" t="str">
        <f t="shared" si="0"/>
        <v>NA-NB (SINKO),</v>
      </c>
    </row>
    <row r="51" spans="1:4">
      <c r="A51" s="515" t="s">
        <v>2155</v>
      </c>
      <c r="B51" t="s">
        <v>2165</v>
      </c>
      <c r="C51" t="str">
        <f t="shared" si="0"/>
        <v>NA-NN (SINKO),</v>
      </c>
    </row>
    <row r="52" spans="1:4">
      <c r="A52" s="531" t="s">
        <v>2156</v>
      </c>
      <c r="B52" t="s">
        <v>2165</v>
      </c>
      <c r="C52" t="str">
        <f t="shared" si="0"/>
        <v>NB-AN (SINKO),</v>
      </c>
    </row>
    <row r="53" spans="1:4">
      <c r="A53" s="551" t="s">
        <v>2157</v>
      </c>
      <c r="B53" t="s">
        <v>2165</v>
      </c>
      <c r="C53" t="str">
        <f t="shared" si="0"/>
        <v>NB-BN (SINKO),</v>
      </c>
    </row>
    <row r="54" spans="1:4">
      <c r="A54" s="544" t="s">
        <v>2158</v>
      </c>
      <c r="B54" t="s">
        <v>2165</v>
      </c>
      <c r="C54" t="str">
        <f t="shared" si="0"/>
        <v>NB-NA (SINKO),</v>
      </c>
    </row>
    <row r="55" spans="1:4">
      <c r="A55" s="551" t="s">
        <v>2159</v>
      </c>
      <c r="B55" t="s">
        <v>2165</v>
      </c>
      <c r="C55" t="str">
        <f t="shared" si="0"/>
        <v>NB-NB (SINKO),</v>
      </c>
    </row>
    <row r="56" spans="1:4">
      <c r="A56" s="531" t="s">
        <v>2160</v>
      </c>
      <c r="B56" t="s">
        <v>2165</v>
      </c>
      <c r="C56" t="str">
        <f t="shared" si="0"/>
        <v>NB-NN (SINKO),</v>
      </c>
    </row>
    <row r="57" spans="1:4">
      <c r="A57" s="588" t="s">
        <v>2161</v>
      </c>
      <c r="B57" t="s">
        <v>2165</v>
      </c>
      <c r="C57" t="str">
        <f t="shared" si="0"/>
        <v>NN-AN (SINKO),</v>
      </c>
    </row>
    <row r="58" spans="1:4">
      <c r="A58" s="531" t="s">
        <v>2162</v>
      </c>
      <c r="B58" t="s">
        <v>2165</v>
      </c>
      <c r="C58" t="str">
        <f t="shared" si="0"/>
        <v>NN-BN (SINKO),</v>
      </c>
    </row>
    <row r="59" spans="1:4">
      <c r="A59" s="537" t="s">
        <v>2163</v>
      </c>
      <c r="B59" t="s">
        <v>2165</v>
      </c>
      <c r="C59" t="str">
        <f t="shared" si="0"/>
        <v>NN-NA (SINKO),</v>
      </c>
    </row>
    <row r="60" spans="1:4">
      <c r="A60" s="473" t="s">
        <v>2164</v>
      </c>
      <c r="B60" t="s">
        <v>2166</v>
      </c>
      <c r="C60" t="str">
        <f t="shared" si="0"/>
        <v>NN-NB (SINKO)</v>
      </c>
    </row>
    <row r="62" spans="1:4">
      <c r="D62" t="str">
        <f>C1&amp;C2&amp;C3&amp;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&amp;C44&amp;C45&amp;C46&amp;C47&amp;C48&amp;C49&amp;C50&amp;C51&amp;C52&amp;C53&amp;C54&amp;C55&amp;C56&amp;C57&amp;C58&amp;C59&amp;C60&amp;C61</f>
        <v>AA-AA (SINKO),AA-AB (SINKO),AA-AN (SINKO),AA-BA (SINKO),AA-BB (SINKO),AA-NA (SINKO),AA-NB (SINKO),AA-NN (SINKO),AB-AA (SINKO),AB-AB (SINKO),AB-AN (SINKO),AB-BA (SINKO),AB-BB (SINKO),AB-BN (SINKO),AB-NA (SINKO),AB-NB (SINKO),AB-NN (SINKO),AN-AN (SINKO),AN-BN (SINKO),AN-NA (SINKO),AN-NB (SINKO),AN-NN (SINKO),BA-AA (SINKO),BA-AB (SINKO),BA-AN (SINKO),BA-BA (SINKO),BA-BB (SINKO),BA-BN (SINKO),BA-NA (SINKO),BA-NB (SINKO),BA-NN (SINKO),BB-AA (SINKO),BB-AB (SINKO),BB-AN (SINKO),BB-BA (SINKO),BB-BB (SINKO),BB-BN (SINKO),BB-BN (SINKO),BB-NA (SINKO),BB-NB (SINKO),BB-NN (SINKO),BN-AN (SINKO),BN-BN (SINKO),BN-NA (SINKO),BN-NB (SINKO),BN-NN (SINKO),NA-AN (SINKO),NA-BN (SINKO),NA-NA (SINKO),NA-NB (SINKO),NA-NN (SINKO),NB-AN (SINKO),NB-BN (SINKO),NB-NA (SINKO),NB-NB (SINKO),NB-NN (SINKO),NN-AN (SINKO),NN-BN (SINKO),NN-NA (SINKO),NN-NB (SINKO)</v>
      </c>
    </row>
  </sheetData>
  <sortState ref="A2:A27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opLeftCell="A103" zoomScale="75" zoomScaleNormal="75" workbookViewId="0">
      <selection activeCell="C29" sqref="C29"/>
    </sheetView>
  </sheetViews>
  <sheetFormatPr defaultRowHeight="12.75"/>
  <cols>
    <col min="1" max="3" width="31.28515625"/>
    <col min="4" max="4" width="43.28515625" customWidth="1"/>
    <col min="5" max="5" width="9.140625" style="5" customWidth="1"/>
    <col min="6" max="8" width="9.140625" customWidth="1"/>
    <col min="9" max="9" width="13.28515625" style="5" bestFit="1" customWidth="1"/>
    <col min="10" max="13" width="9.140625" customWidth="1"/>
    <col min="14" max="14" width="38.42578125"/>
    <col min="15" max="15" width="105.140625"/>
    <col min="16" max="16" width="186.7109375"/>
    <col min="17" max="17" width="31.28515625" style="5"/>
    <col min="18" max="1025" width="31.285156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13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8.2" customHeight="1">
      <c r="A3" s="14" t="s">
        <v>1552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59</v>
      </c>
      <c r="G3" s="17"/>
      <c r="H3" s="17">
        <v>457</v>
      </c>
      <c r="I3" s="18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4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59</v>
      </c>
      <c r="G4" s="17">
        <v>457</v>
      </c>
      <c r="H4" s="17">
        <v>610</v>
      </c>
      <c r="I4" s="18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 s="16"/>
      <c r="F5" s="17">
        <v>59</v>
      </c>
      <c r="G5" s="17">
        <v>610</v>
      </c>
      <c r="H5" s="17">
        <v>914</v>
      </c>
      <c r="I5" s="18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 s="16"/>
      <c r="F6" s="17">
        <v>59</v>
      </c>
      <c r="G6" s="17">
        <v>914</v>
      </c>
      <c r="H6" s="17"/>
      <c r="I6" s="18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((59+line.W)&gt;914) and (line.mat_joint_choices.code in ('MF','MM','FF')) and (line.mat_inside_skin_choices.code=='OW') and (line.mat_outside_skin_choices.code=='OW') and (1219*line.L/1000000*3.75*2)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[SP05008]</v>
      </c>
      <c r="D7" s="22" t="s">
        <v>1381</v>
      </c>
      <c r="E7" s="16"/>
      <c r="F7" s="23">
        <v>59</v>
      </c>
      <c r="G7" s="23"/>
      <c r="H7" s="23">
        <v>457</v>
      </c>
      <c r="I7" s="24" t="s">
        <v>1553</v>
      </c>
      <c r="J7" s="16"/>
      <c r="K7" s="16"/>
      <c r="L7" s="23" t="s">
        <v>1563</v>
      </c>
      <c r="M7" s="23" t="s">
        <v>1563</v>
      </c>
      <c r="N7" s="25" t="s">
        <v>1564</v>
      </c>
      <c r="O7" s="26" t="s">
        <v>1565</v>
      </c>
      <c r="P7" s="21" t="str">
        <f t="shared" si="0"/>
        <v>((59+line.W)&lt;=457) and (line.mat_joint_choices.code in ('MF','MM','FF')) and (line.mat_inside_skin_choices.code=='AW') and (line.mat_outside_skin_choices.code=='AW') and (457*line.L/1000000*3.4*2)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[SP05009]</v>
      </c>
      <c r="D8" s="22" t="s">
        <v>1383</v>
      </c>
      <c r="E8" s="16"/>
      <c r="F8" s="23">
        <v>59</v>
      </c>
      <c r="G8" s="23">
        <v>457</v>
      </c>
      <c r="H8" s="23">
        <v>610</v>
      </c>
      <c r="I8" s="24" t="s">
        <v>1553</v>
      </c>
      <c r="J8" s="16"/>
      <c r="K8" s="16"/>
      <c r="L8" s="23" t="s">
        <v>1563</v>
      </c>
      <c r="M8" s="23" t="s">
        <v>1563</v>
      </c>
      <c r="N8" s="25" t="s">
        <v>1566</v>
      </c>
      <c r="O8" s="26" t="s">
        <v>1567</v>
      </c>
      <c r="P8" s="21" t="str">
        <f t="shared" si="0"/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[SP05008]</v>
      </c>
      <c r="D9" s="22" t="s">
        <v>1381</v>
      </c>
      <c r="E9" s="16"/>
      <c r="F9" s="23">
        <v>59</v>
      </c>
      <c r="G9" s="23">
        <v>610</v>
      </c>
      <c r="H9" s="23">
        <v>914</v>
      </c>
      <c r="I9" s="24" t="s">
        <v>1553</v>
      </c>
      <c r="J9" s="16"/>
      <c r="K9" s="16"/>
      <c r="L9" s="23" t="s">
        <v>1563</v>
      </c>
      <c r="M9" s="23" t="s">
        <v>1563</v>
      </c>
      <c r="N9" s="25" t="s">
        <v>1568</v>
      </c>
      <c r="O9" s="26" t="s">
        <v>1569</v>
      </c>
      <c r="P9" s="21" t="str">
        <f t="shared" si="0"/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[SP05009]</v>
      </c>
      <c r="D10" s="22" t="s">
        <v>1383</v>
      </c>
      <c r="E10" s="16"/>
      <c r="F10" s="23">
        <v>59</v>
      </c>
      <c r="G10" s="23">
        <v>914</v>
      </c>
      <c r="H10" s="23"/>
      <c r="I10" s="24" t="s">
        <v>1553</v>
      </c>
      <c r="J10" s="16"/>
      <c r="K10" s="16"/>
      <c r="L10" s="23" t="s">
        <v>1563</v>
      </c>
      <c r="M10" s="23" t="s">
        <v>1563</v>
      </c>
      <c r="N10" s="25" t="s">
        <v>1570</v>
      </c>
      <c r="O10" s="26" t="s">
        <v>1571</v>
      </c>
      <c r="P10" s="21" t="str">
        <f t="shared" si="0"/>
        <v>((59+line.W)&gt;914) and (line.mat_joint_choices.code in ('MF','MM','FF')) and (line.mat_inside_skin_choices.code=='AW') and (line.mat_outside_skin_choices.code=='AW') and (1219*line.L/1000000*3.4*2)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[SP05006]</v>
      </c>
      <c r="D11" s="27" t="s">
        <v>1377</v>
      </c>
      <c r="E11" s="16"/>
      <c r="F11" s="28">
        <v>59</v>
      </c>
      <c r="G11" s="28"/>
      <c r="H11" s="28">
        <v>457</v>
      </c>
      <c r="I11" s="29" t="s">
        <v>1553</v>
      </c>
      <c r="J11" s="16"/>
      <c r="K11" s="16"/>
      <c r="L11" s="28" t="s">
        <v>1572</v>
      </c>
      <c r="M11" s="28" t="s">
        <v>1554</v>
      </c>
      <c r="N11" s="30" t="s">
        <v>1573</v>
      </c>
      <c r="O11" s="31" t="s">
        <v>1574</v>
      </c>
      <c r="P11" s="21" t="str">
        <f t="shared" si="0"/>
        <v>((59+line.W)&lt;=457) and (line.mat_joint_choices.code in ('MF','MM','FF')) and (line.mat_inside_skin_choices.code=='GI') and (line.mat_outside_skin_choices.code=='OW') and (457*line.L/1000000*3.75)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[SP05004]</v>
      </c>
      <c r="D12" s="27" t="s">
        <v>1373</v>
      </c>
      <c r="E12" s="16"/>
      <c r="F12" s="28">
        <v>59</v>
      </c>
      <c r="G12" s="28"/>
      <c r="H12" s="28">
        <v>457</v>
      </c>
      <c r="I12" s="29" t="s">
        <v>1553</v>
      </c>
      <c r="J12" s="16"/>
      <c r="K12" s="16"/>
      <c r="L12" s="28" t="s">
        <v>1572</v>
      </c>
      <c r="M12" s="28" t="s">
        <v>1554</v>
      </c>
      <c r="N12" s="30" t="s">
        <v>1962</v>
      </c>
      <c r="O12" s="31" t="s">
        <v>1961</v>
      </c>
      <c r="P12" s="21" t="str">
        <f t="shared" si="0"/>
        <v>((59+line.W)&lt;=457) and (line.mat_joint_choices.code in ('MF','MM','FF')) and (line.mat_inside_skin_choices.code=='GI') and (line.mat_outside_skin_choices.code=='OW') and (457*line.L/1000000*3.2)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[SP05007]</v>
      </c>
      <c r="D13" s="27" t="s">
        <v>1379</v>
      </c>
      <c r="E13" s="16"/>
      <c r="F13" s="28">
        <v>59</v>
      </c>
      <c r="G13" s="28">
        <v>457</v>
      </c>
      <c r="H13" s="28">
        <v>610</v>
      </c>
      <c r="I13" s="29" t="s">
        <v>1553</v>
      </c>
      <c r="J13" s="16"/>
      <c r="K13" s="16"/>
      <c r="L13" s="28" t="s">
        <v>1572</v>
      </c>
      <c r="M13" s="28" t="s">
        <v>1554</v>
      </c>
      <c r="N13" s="30" t="s">
        <v>1575</v>
      </c>
      <c r="O13" s="31" t="s">
        <v>1576</v>
      </c>
      <c r="P13" s="21" t="str">
        <f t="shared" si="0"/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>VLOOKUP(D13,Parts!$A$2:$C$991,3,0)</f>
        <v>kg</v>
      </c>
    </row>
    <row r="14" spans="1:17">
      <c r="C14" s="3" t="str">
        <f>"["&amp;VLOOKUP(D14,Parts!$A$2:$B$991,2,0)&amp;"]"</f>
        <v>[SP05012]</v>
      </c>
      <c r="D14" s="27" t="s">
        <v>1389</v>
      </c>
      <c r="E14" s="16"/>
      <c r="F14" s="28">
        <v>59</v>
      </c>
      <c r="G14" s="28">
        <v>457</v>
      </c>
      <c r="H14" s="28">
        <v>610</v>
      </c>
      <c r="I14" s="29" t="s">
        <v>1553</v>
      </c>
      <c r="J14" s="16"/>
      <c r="K14" s="16"/>
      <c r="L14" s="28" t="s">
        <v>1572</v>
      </c>
      <c r="M14" s="28" t="s">
        <v>1554</v>
      </c>
      <c r="N14" s="30" t="s">
        <v>1925</v>
      </c>
      <c r="O14" s="31" t="s">
        <v>1919</v>
      </c>
      <c r="P14" s="21" t="str">
        <f t="shared" si="0"/>
        <v>((59+line.W)&gt;457 and (59+line.W)&lt;=610) and (line.mat_joint_choices.code in ('MF','MM','FF')) and (line.mat_inside_skin_choices.code=='GI') and (line.mat_outside_skin_choices.code=='OW') and (610*line.L/1000000*2.53) or 0.0</v>
      </c>
      <c r="Q14" s="16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27" t="s">
        <v>1377</v>
      </c>
      <c r="E15" s="16"/>
      <c r="F15" s="28">
        <v>59</v>
      </c>
      <c r="G15" s="28">
        <v>610</v>
      </c>
      <c r="H15" s="28">
        <v>914</v>
      </c>
      <c r="I15" s="29" t="s">
        <v>1553</v>
      </c>
      <c r="J15" s="16"/>
      <c r="K15" s="16"/>
      <c r="L15" s="28" t="s">
        <v>1572</v>
      </c>
      <c r="M15" s="28" t="s">
        <v>1554</v>
      </c>
      <c r="N15" s="30" t="s">
        <v>1577</v>
      </c>
      <c r="O15" s="31" t="s">
        <v>1578</v>
      </c>
      <c r="P15" s="21" t="str">
        <f t="shared" si="0"/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>VLOOKUP(D15,Parts!$A$2:$C$991,3,0)</f>
        <v>kg</v>
      </c>
    </row>
    <row r="16" spans="1:17">
      <c r="C16" s="3" t="str">
        <f>"["&amp;VLOOKUP(D16,Parts!$A$2:$B$991,2,0)&amp;"]"</f>
        <v>[SP05004]</v>
      </c>
      <c r="D16" s="27" t="s">
        <v>1373</v>
      </c>
      <c r="E16" s="16"/>
      <c r="F16" s="28">
        <v>59</v>
      </c>
      <c r="G16" s="28">
        <v>610</v>
      </c>
      <c r="H16" s="28">
        <v>914</v>
      </c>
      <c r="I16" s="29" t="s">
        <v>1553</v>
      </c>
      <c r="J16" s="16"/>
      <c r="K16" s="16"/>
      <c r="L16" s="28" t="s">
        <v>1572</v>
      </c>
      <c r="M16" s="28" t="s">
        <v>1554</v>
      </c>
      <c r="N16" s="30" t="s">
        <v>1963</v>
      </c>
      <c r="O16" s="31" t="s">
        <v>1579</v>
      </c>
      <c r="P16" s="21" t="str">
        <f t="shared" si="0"/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>VLOOKUP(D16,Parts!$A$2:$C$991,3,0)</f>
        <v>kg</v>
      </c>
    </row>
    <row r="17" spans="3:17">
      <c r="C17" s="3" t="str">
        <f>"["&amp;VLOOKUP(D17,Parts!$A$2:$B$991,2,0)&amp;"]"</f>
        <v>[SP05007]</v>
      </c>
      <c r="D17" s="27" t="s">
        <v>1379</v>
      </c>
      <c r="E17" s="16"/>
      <c r="F17" s="28">
        <v>59</v>
      </c>
      <c r="G17" s="28">
        <v>914</v>
      </c>
      <c r="H17" s="28"/>
      <c r="I17" s="29" t="s">
        <v>1553</v>
      </c>
      <c r="J17" s="16"/>
      <c r="K17" s="16"/>
      <c r="L17" s="28" t="s">
        <v>1572</v>
      </c>
      <c r="M17" s="28" t="s">
        <v>1554</v>
      </c>
      <c r="N17" s="30" t="s">
        <v>1580</v>
      </c>
      <c r="O17" s="31" t="s">
        <v>1581</v>
      </c>
      <c r="P17" s="21" t="str">
        <f t="shared" si="0"/>
        <v>((59+line.W)&gt;914) and (line.mat_joint_choices.code in ('MF','MM','FF')) and (line.mat_inside_skin_choices.code=='GI') and (line.mat_outside_skin_choices.code=='OW') and (1219*line.L/1000000*3.75) or 0.0</v>
      </c>
      <c r="Q17" s="16" t="str">
        <f>VLOOKUP(D17,Parts!$A$2:$C$991,3,0)</f>
        <v>kg</v>
      </c>
    </row>
    <row r="18" spans="3:17">
      <c r="C18" s="3" t="str">
        <f>"["&amp;VLOOKUP(D18,Parts!$A$2:$B$991,2,0)&amp;"]"</f>
        <v>[SP05012]</v>
      </c>
      <c r="D18" s="27" t="s">
        <v>1389</v>
      </c>
      <c r="E18" s="16"/>
      <c r="F18" s="28">
        <v>59</v>
      </c>
      <c r="G18" s="28">
        <v>914</v>
      </c>
      <c r="H18" s="28"/>
      <c r="I18" s="29" t="s">
        <v>1553</v>
      </c>
      <c r="J18" s="16"/>
      <c r="K18" s="16"/>
      <c r="L18" s="28" t="s">
        <v>1572</v>
      </c>
      <c r="M18" s="28" t="s">
        <v>1554</v>
      </c>
      <c r="N18" s="30" t="s">
        <v>1927</v>
      </c>
      <c r="O18" s="31" t="s">
        <v>1921</v>
      </c>
      <c r="P18" s="21" t="str">
        <f t="shared" si="0"/>
        <v>((59+line.W)&gt;914) and (line.mat_joint_choices.code in ('MF','MM','FF')) and (line.mat_inside_skin_choices.code=='GI') and (line.mat_outside_skin_choices.code=='OW') and (1219*line.L/1000000*2.53) or 0.0</v>
      </c>
      <c r="Q18" s="16" t="str">
        <f>VLOOKUP(D18,Parts!$A$2:$C$991,3,0)</f>
        <v>kg</v>
      </c>
    </row>
    <row r="19" spans="3:17">
      <c r="C19" s="3" t="str">
        <f>"["&amp;VLOOKUP(D19,Parts!$A$2:$B$991,2,0)&amp;"]"</f>
        <v>[SP05013]</v>
      </c>
      <c r="D19" s="32" t="s">
        <v>1391</v>
      </c>
      <c r="E19" s="16"/>
      <c r="F19" s="33">
        <v>59</v>
      </c>
      <c r="G19" s="33"/>
      <c r="H19" s="33">
        <v>457</v>
      </c>
      <c r="I19" s="34" t="s">
        <v>1553</v>
      </c>
      <c r="J19" s="16"/>
      <c r="K19" s="16"/>
      <c r="L19" s="33" t="s">
        <v>1583</v>
      </c>
      <c r="M19" s="33" t="s">
        <v>1583</v>
      </c>
      <c r="N19" s="35" t="s">
        <v>1584</v>
      </c>
      <c r="O19" s="36" t="s">
        <v>1585</v>
      </c>
      <c r="P19" s="21" t="str">
        <f t="shared" si="0"/>
        <v>((59+line.W)&lt;=457) and (line.mat_joint_choices.code in ('MF','MM','FF')) and (line.mat_inside_skin_choices.code=='SS') and (line.mat_outside_skin_choices.code=='SS') and (457*line.L/1000000*3.9*2) or 0.0</v>
      </c>
      <c r="Q19" s="16" t="str">
        <f>VLOOKUP(D19,Parts!$A$2:$C$991,3,0)</f>
        <v>kg</v>
      </c>
    </row>
    <row r="20" spans="3:17">
      <c r="C20" s="3" t="str">
        <f>"["&amp;VLOOKUP(D20,Parts!$A$2:$B$991,2,0)&amp;"]"</f>
        <v>[SP05013]</v>
      </c>
      <c r="D20" s="32" t="s">
        <v>1391</v>
      </c>
      <c r="E20" s="16"/>
      <c r="F20" s="33">
        <v>59</v>
      </c>
      <c r="G20" s="33">
        <v>457</v>
      </c>
      <c r="H20" s="33">
        <v>610</v>
      </c>
      <c r="I20" s="34" t="s">
        <v>1553</v>
      </c>
      <c r="J20" s="16"/>
      <c r="K20" s="16"/>
      <c r="L20" s="33" t="s">
        <v>1583</v>
      </c>
      <c r="M20" s="33" t="s">
        <v>1583</v>
      </c>
      <c r="N20" s="35" t="s">
        <v>1586</v>
      </c>
      <c r="O20" s="36" t="s">
        <v>1587</v>
      </c>
      <c r="P20" s="21" t="str">
        <f t="shared" si="0"/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>VLOOKUP(D20,Parts!$A$2:$C$991,3,0)</f>
        <v>kg</v>
      </c>
    </row>
    <row r="21" spans="3:17">
      <c r="C21" s="3" t="str">
        <f>"["&amp;VLOOKUP(D21,Parts!$A$2:$B$991,2,0)&amp;"]"</f>
        <v>[SP05013]</v>
      </c>
      <c r="D21" s="32" t="s">
        <v>1391</v>
      </c>
      <c r="E21" s="16"/>
      <c r="F21" s="33">
        <v>59</v>
      </c>
      <c r="G21" s="33">
        <v>610</v>
      </c>
      <c r="H21" s="33">
        <v>914</v>
      </c>
      <c r="I21" s="34" t="s">
        <v>1553</v>
      </c>
      <c r="J21" s="16"/>
      <c r="K21" s="16"/>
      <c r="L21" s="33" t="s">
        <v>1583</v>
      </c>
      <c r="M21" s="33" t="s">
        <v>1583</v>
      </c>
      <c r="N21" s="35" t="s">
        <v>1588</v>
      </c>
      <c r="O21" s="36" t="s">
        <v>1589</v>
      </c>
      <c r="P21" s="21" t="str">
        <f t="shared" si="0"/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>VLOOKUP(D21,Parts!$A$2:$C$991,3,0)</f>
        <v>kg</v>
      </c>
    </row>
    <row r="22" spans="3:17">
      <c r="C22" s="3" t="str">
        <f>"["&amp;VLOOKUP(D22,Parts!$A$2:$B$991,2,0)&amp;"]"</f>
        <v>[SP05013]</v>
      </c>
      <c r="D22" s="32" t="s">
        <v>1391</v>
      </c>
      <c r="E22" s="16"/>
      <c r="F22" s="33">
        <v>59</v>
      </c>
      <c r="G22" s="33">
        <v>914</v>
      </c>
      <c r="H22" s="33"/>
      <c r="I22" s="34" t="s">
        <v>1553</v>
      </c>
      <c r="J22" s="16"/>
      <c r="K22" s="16"/>
      <c r="L22" s="33" t="s">
        <v>1583</v>
      </c>
      <c r="M22" s="33" t="s">
        <v>1583</v>
      </c>
      <c r="N22" s="35" t="s">
        <v>1590</v>
      </c>
      <c r="O22" s="36" t="s">
        <v>1591</v>
      </c>
      <c r="P22" s="21" t="str">
        <f t="shared" si="0"/>
        <v>((59+line.W)&gt;914) and (line.mat_joint_choices.code in ('MF','MM','FF')) and (line.mat_inside_skin_choices.code=='SS') and (line.mat_outside_skin_choices.code=='SS') and (1219*line.L/1000000*3.9*2) or 0.0</v>
      </c>
      <c r="Q22" s="16" t="str">
        <f>VLOOKUP(D22,Parts!$A$2:$C$991,3,0)</f>
        <v>kg</v>
      </c>
    </row>
    <row r="23" spans="3:17">
      <c r="C23" s="3" t="str">
        <f>"["&amp;VLOOKUP(D23,Parts!$A$2:$B$991,2,0)&amp;"]"</f>
        <v>[SP05006]</v>
      </c>
      <c r="D23" s="37" t="s">
        <v>1377</v>
      </c>
      <c r="E23" s="16"/>
      <c r="F23" s="38">
        <v>59</v>
      </c>
      <c r="G23" s="38"/>
      <c r="H23" s="38">
        <v>457</v>
      </c>
      <c r="I23" s="39" t="s">
        <v>1553</v>
      </c>
      <c r="J23" s="16"/>
      <c r="K23" s="16"/>
      <c r="L23" s="38" t="s">
        <v>1583</v>
      </c>
      <c r="M23" s="38" t="s">
        <v>1554</v>
      </c>
      <c r="N23" s="40" t="s">
        <v>1573</v>
      </c>
      <c r="O23" s="41" t="s">
        <v>1574</v>
      </c>
      <c r="P23" s="21" t="str">
        <f t="shared" si="0"/>
        <v>((59+line.W)&lt;=457) and (line.mat_joint_choices.code in ('MF','MM','FF')) and (line.mat_inside_skin_choices.code=='SS') and (line.mat_outside_skin_choices.code=='OW') and (457*line.L/1000000*3.75) or 0.0</v>
      </c>
      <c r="Q23" s="16" t="str">
        <f>VLOOKUP(D23,Parts!$A$2:$C$991,3,0)</f>
        <v>kg</v>
      </c>
    </row>
    <row r="24" spans="3:17">
      <c r="C24" s="3" t="str">
        <f>"["&amp;VLOOKUP(D24,Parts!$A$2:$B$991,2,0)&amp;"]"</f>
        <v>[SP05013]</v>
      </c>
      <c r="D24" s="37" t="s">
        <v>1391</v>
      </c>
      <c r="E24" s="16"/>
      <c r="F24" s="38">
        <v>59</v>
      </c>
      <c r="G24" s="38"/>
      <c r="H24" s="38">
        <v>457</v>
      </c>
      <c r="I24" s="39" t="s">
        <v>1553</v>
      </c>
      <c r="J24" s="16"/>
      <c r="K24" s="16"/>
      <c r="L24" s="38" t="s">
        <v>1583</v>
      </c>
      <c r="M24" s="38" t="s">
        <v>1554</v>
      </c>
      <c r="N24" s="40" t="s">
        <v>1592</v>
      </c>
      <c r="O24" s="41" t="s">
        <v>1593</v>
      </c>
      <c r="P24" s="21" t="str">
        <f t="shared" si="0"/>
        <v>((59+line.W)&lt;=457) and (line.mat_joint_choices.code in ('MF','MM','FF')) and (line.mat_inside_skin_choices.code=='SS') and (line.mat_outside_skin_choices.code=='OW') and (457*line.L/1000000*3.9) or 0.0</v>
      </c>
      <c r="Q24" s="16" t="str">
        <f>VLOOKUP(D24,Parts!$A$2:$C$991,3,0)</f>
        <v>kg</v>
      </c>
    </row>
    <row r="25" spans="3:17">
      <c r="C25" s="3" t="str">
        <f>"["&amp;VLOOKUP(D25,Parts!$A$2:$B$991,2,0)&amp;"]"</f>
        <v>[SP05007]</v>
      </c>
      <c r="D25" s="37" t="s">
        <v>1379</v>
      </c>
      <c r="E25" s="16"/>
      <c r="F25" s="38">
        <v>59</v>
      </c>
      <c r="G25" s="38">
        <v>457</v>
      </c>
      <c r="H25" s="38">
        <v>610</v>
      </c>
      <c r="I25" s="39" t="s">
        <v>1553</v>
      </c>
      <c r="J25" s="16"/>
      <c r="K25" s="16"/>
      <c r="L25" s="38" t="s">
        <v>1583</v>
      </c>
      <c r="M25" s="38" t="s">
        <v>1554</v>
      </c>
      <c r="N25" s="40" t="s">
        <v>1575</v>
      </c>
      <c r="O25" s="41" t="s">
        <v>1576</v>
      </c>
      <c r="P25" s="21" t="str">
        <f t="shared" si="0"/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>VLOOKUP(D25,Parts!$A$2:$C$991,3,0)</f>
        <v>kg</v>
      </c>
    </row>
    <row r="26" spans="3:17">
      <c r="C26" s="3" t="str">
        <f>"["&amp;VLOOKUP(D26,Parts!$A$2:$B$991,2,0)&amp;"]"</f>
        <v>[SP05013]</v>
      </c>
      <c r="D26" s="37" t="s">
        <v>1391</v>
      </c>
      <c r="E26" s="16"/>
      <c r="F26" s="38">
        <v>59</v>
      </c>
      <c r="G26" s="38">
        <v>457</v>
      </c>
      <c r="H26" s="38">
        <v>610</v>
      </c>
      <c r="I26" s="39" t="s">
        <v>1553</v>
      </c>
      <c r="J26" s="16"/>
      <c r="K26" s="16"/>
      <c r="L26" s="38" t="s">
        <v>1583</v>
      </c>
      <c r="M26" s="38" t="s">
        <v>1554</v>
      </c>
      <c r="N26" s="40" t="s">
        <v>1594</v>
      </c>
      <c r="O26" s="41" t="s">
        <v>1595</v>
      </c>
      <c r="P26" s="21" t="str">
        <f t="shared" si="0"/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>VLOOKUP(D26,Parts!$A$2:$C$991,3,0)</f>
        <v>kg</v>
      </c>
    </row>
    <row r="27" spans="3:17">
      <c r="C27" s="3" t="str">
        <f>"["&amp;VLOOKUP(D27,Parts!$A$2:$B$991,2,0)&amp;"]"</f>
        <v>[SP05006]</v>
      </c>
      <c r="D27" s="37" t="s">
        <v>1377</v>
      </c>
      <c r="E27" s="16"/>
      <c r="F27" s="38">
        <v>59</v>
      </c>
      <c r="G27" s="38">
        <v>610</v>
      </c>
      <c r="H27" s="38">
        <v>914</v>
      </c>
      <c r="I27" s="39" t="s">
        <v>1553</v>
      </c>
      <c r="J27" s="16"/>
      <c r="K27" s="16"/>
      <c r="L27" s="38" t="s">
        <v>1583</v>
      </c>
      <c r="M27" s="38" t="s">
        <v>1554</v>
      </c>
      <c r="N27" s="40" t="s">
        <v>1577</v>
      </c>
      <c r="O27" s="41" t="s">
        <v>1578</v>
      </c>
      <c r="P27" s="21" t="str">
        <f t="shared" si="0"/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>VLOOKUP(D27,Parts!$A$2:$C$991,3,0)</f>
        <v>kg</v>
      </c>
    </row>
    <row r="28" spans="3:17">
      <c r="C28" s="3" t="str">
        <f>"["&amp;VLOOKUP(D28,Parts!$A$2:$B$991,2,0)&amp;"]"</f>
        <v>[SP05013]</v>
      </c>
      <c r="D28" s="37" t="s">
        <v>1391</v>
      </c>
      <c r="E28" s="16"/>
      <c r="F28" s="38">
        <v>59</v>
      </c>
      <c r="G28" s="38">
        <v>610</v>
      </c>
      <c r="H28" s="38">
        <v>914</v>
      </c>
      <c r="I28" s="39" t="s">
        <v>1553</v>
      </c>
      <c r="J28" s="16"/>
      <c r="K28" s="16"/>
      <c r="L28" s="38" t="s">
        <v>1583</v>
      </c>
      <c r="M28" s="38" t="s">
        <v>1554</v>
      </c>
      <c r="N28" s="40" t="s">
        <v>1596</v>
      </c>
      <c r="O28" s="41" t="s">
        <v>1597</v>
      </c>
      <c r="P28" s="21" t="str">
        <f t="shared" si="0"/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>VLOOKUP(D28,Parts!$A$2:$C$991,3,0)</f>
        <v>kg</v>
      </c>
    </row>
    <row r="29" spans="3:17">
      <c r="C29" s="3" t="str">
        <f>"["&amp;VLOOKUP(D29,Parts!$A$2:$B$991,2,0)&amp;"]"</f>
        <v>[SP05007]</v>
      </c>
      <c r="D29" s="37" t="s">
        <v>1379</v>
      </c>
      <c r="E29" s="16"/>
      <c r="F29" s="38">
        <v>59</v>
      </c>
      <c r="G29" s="38">
        <v>914</v>
      </c>
      <c r="H29" s="38"/>
      <c r="I29" s="39" t="s">
        <v>1553</v>
      </c>
      <c r="J29" s="16"/>
      <c r="K29" s="16"/>
      <c r="L29" s="38" t="s">
        <v>1583</v>
      </c>
      <c r="M29" s="38" t="s">
        <v>1554</v>
      </c>
      <c r="N29" s="40" t="s">
        <v>1580</v>
      </c>
      <c r="O29" s="41" t="s">
        <v>1581</v>
      </c>
      <c r="P29" s="21" t="str">
        <f t="shared" si="0"/>
        <v>((59+line.W)&gt;914) and (line.mat_joint_choices.code in ('MF','MM','FF')) and (line.mat_inside_skin_choices.code=='SS') and (line.mat_outside_skin_choices.code=='OW') and (1219*line.L/1000000*3.75) or 0.0</v>
      </c>
      <c r="Q29" s="16" t="str">
        <f>VLOOKUP(D29,Parts!$A$2:$C$991,3,0)</f>
        <v>kg</v>
      </c>
    </row>
    <row r="30" spans="3:17" s="42" customFormat="1">
      <c r="C30" s="3" t="str">
        <f>"["&amp;VLOOKUP(D30,Parts!$A$2:$B$991,2,0)&amp;"]"</f>
        <v>[SP05013]</v>
      </c>
      <c r="D30" s="43" t="s">
        <v>1391</v>
      </c>
      <c r="E30" s="44"/>
      <c r="F30" s="45">
        <v>59</v>
      </c>
      <c r="G30" s="45">
        <v>914</v>
      </c>
      <c r="H30" s="45"/>
      <c r="I30" s="46" t="s">
        <v>1553</v>
      </c>
      <c r="J30" s="44"/>
      <c r="K30" s="44"/>
      <c r="L30" s="38" t="s">
        <v>1583</v>
      </c>
      <c r="M30" s="38" t="s">
        <v>1554</v>
      </c>
      <c r="N30" s="40" t="s">
        <v>1598</v>
      </c>
      <c r="O30" s="47" t="s">
        <v>1599</v>
      </c>
      <c r="P30" s="21" t="str">
        <f t="shared" si="0"/>
        <v>((59+line.W)&gt;914) and (line.mat_joint_choices.code in ('MF','MM','FF')) and (line.mat_inside_skin_choices.code=='SS') and (line.mat_outside_skin_choices.code=='OW') and (1219*line.L/1000000*3.9) or 0.0</v>
      </c>
      <c r="Q30" s="16" t="str">
        <f>VLOOKUP(D30,Parts!$A$2:$C$991,3,0)</f>
        <v>kg</v>
      </c>
    </row>
    <row r="31" spans="3:17">
      <c r="C31" s="3" t="str">
        <f>"["&amp;VLOOKUP(D31,Parts!$A$2:$B$991,2,0)&amp;"]"</f>
        <v>[SP05006]</v>
      </c>
      <c r="D31" s="15" t="s">
        <v>1377</v>
      </c>
      <c r="E31" s="16"/>
      <c r="F31" s="17">
        <v>39</v>
      </c>
      <c r="G31" s="17"/>
      <c r="H31" s="17">
        <v>457</v>
      </c>
      <c r="I31" s="18" t="s">
        <v>1600</v>
      </c>
      <c r="J31" s="16"/>
      <c r="K31" s="16"/>
      <c r="L31" s="17" t="s">
        <v>1554</v>
      </c>
      <c r="M31" s="17" t="s">
        <v>1554</v>
      </c>
      <c r="N31" s="19" t="s">
        <v>1555</v>
      </c>
      <c r="O31" s="20" t="s">
        <v>1556</v>
      </c>
      <c r="P31" s="21" t="str">
        <f t="shared" si="0"/>
        <v>((39+line.W)&lt;=457) and (line.mat_joint_choices.code in ('MN','FN')) and (line.mat_inside_skin_choices.code=='OW') and (line.mat_outside_skin_choices.code=='OW') and (457*line.L/1000000*3.75*2) or 0.0</v>
      </c>
      <c r="Q31" s="16" t="str">
        <f>VLOOKUP(D31,Parts!$A$2:$C$991,3,0)</f>
        <v>kg</v>
      </c>
    </row>
    <row r="32" spans="3:17">
      <c r="C32" s="3" t="str">
        <f>"["&amp;VLOOKUP(D32,Parts!$A$2:$B$991,2,0)&amp;"]"</f>
        <v>[SP05007]</v>
      </c>
      <c r="D32" s="15" t="s">
        <v>1379</v>
      </c>
      <c r="E32" s="16"/>
      <c r="F32" s="17">
        <v>39</v>
      </c>
      <c r="G32" s="17">
        <v>457</v>
      </c>
      <c r="H32" s="17">
        <v>610</v>
      </c>
      <c r="I32" s="18" t="s">
        <v>1600</v>
      </c>
      <c r="J32" s="16"/>
      <c r="K32" s="16"/>
      <c r="L32" s="17" t="s">
        <v>1554</v>
      </c>
      <c r="M32" s="17" t="s">
        <v>1554</v>
      </c>
      <c r="N32" s="19" t="s">
        <v>1557</v>
      </c>
      <c r="O32" s="20" t="s">
        <v>1558</v>
      </c>
      <c r="P32" s="21" t="str">
        <f t="shared" si="0"/>
        <v>((39+line.W)&gt;457 and (39+line.W)&lt;=610) and (line.mat_joint_choices.code in ('MN','FN')) and (line.mat_inside_skin_choices.code=='OW') and (line.mat_outside_skin_choices.code=='OW') and (610*line.L/1000000*3.75*2) or 0.0</v>
      </c>
      <c r="Q32" s="16" t="str">
        <f>VLOOKUP(D32,Parts!$A$2:$C$991,3,0)</f>
        <v>kg</v>
      </c>
    </row>
    <row r="33" spans="3:17">
      <c r="C33" s="3" t="str">
        <f>"["&amp;VLOOKUP(D33,Parts!$A$2:$B$991,2,0)&amp;"]"</f>
        <v>[SP05006]</v>
      </c>
      <c r="D33" s="15" t="s">
        <v>1377</v>
      </c>
      <c r="E33" s="16"/>
      <c r="F33" s="17">
        <v>39</v>
      </c>
      <c r="G33" s="17">
        <v>610</v>
      </c>
      <c r="H33" s="17">
        <v>914</v>
      </c>
      <c r="I33" s="18" t="s">
        <v>1600</v>
      </c>
      <c r="J33" s="16"/>
      <c r="K33" s="16"/>
      <c r="L33" s="17" t="s">
        <v>1554</v>
      </c>
      <c r="M33" s="17" t="s">
        <v>1554</v>
      </c>
      <c r="N33" s="19" t="s">
        <v>1559</v>
      </c>
      <c r="O33" s="20" t="s">
        <v>1560</v>
      </c>
      <c r="P33" s="21" t="str">
        <f t="shared" si="0"/>
        <v>((39+line.W)&gt;610 and (39+line.W)&lt;=914) and (line.mat_joint_choices.code in ('MN','FN')) and (line.mat_inside_skin_choices.code=='OW') and (line.mat_outside_skin_choices.code=='OW') and (914*line.L/1000000*3.75*2) or 0.0</v>
      </c>
      <c r="Q33" s="16" t="str">
        <f>VLOOKUP(D33,Parts!$A$2:$C$991,3,0)</f>
        <v>kg</v>
      </c>
    </row>
    <row r="34" spans="3:17">
      <c r="C34" s="3" t="str">
        <f>"["&amp;VLOOKUP(D34,Parts!$A$2:$B$991,2,0)&amp;"]"</f>
        <v>[SP05007]</v>
      </c>
      <c r="D34" s="15" t="s">
        <v>1379</v>
      </c>
      <c r="E34" s="16"/>
      <c r="F34" s="17">
        <v>39</v>
      </c>
      <c r="G34" s="17">
        <v>914</v>
      </c>
      <c r="H34" s="17"/>
      <c r="I34" s="18" t="s">
        <v>1600</v>
      </c>
      <c r="J34" s="16"/>
      <c r="K34" s="16"/>
      <c r="L34" s="17" t="s">
        <v>1554</v>
      </c>
      <c r="M34" s="17" t="s">
        <v>1554</v>
      </c>
      <c r="N34" s="19" t="s">
        <v>1561</v>
      </c>
      <c r="O34" s="20" t="s">
        <v>1562</v>
      </c>
      <c r="P34" s="21" t="str">
        <f t="shared" si="0"/>
        <v>((39+line.W)&gt;914) and (line.mat_joint_choices.code in ('MN','FN')) and (line.mat_inside_skin_choices.code=='OW') and (line.mat_outside_skin_choices.code=='OW') and (1219*line.L/1000000*3.75*2) or 0.0</v>
      </c>
      <c r="Q34" s="16" t="str">
        <f>VLOOKUP(D34,Parts!$A$2:$C$991,3,0)</f>
        <v>kg</v>
      </c>
    </row>
    <row r="35" spans="3:17">
      <c r="C35" s="3" t="str">
        <f>"["&amp;VLOOKUP(D35,Parts!$A$2:$B$991,2,0)&amp;"]"</f>
        <v>[SP05008]</v>
      </c>
      <c r="D35" s="22" t="s">
        <v>1381</v>
      </c>
      <c r="E35" s="16"/>
      <c r="F35" s="23">
        <v>39</v>
      </c>
      <c r="G35" s="23"/>
      <c r="H35" s="23">
        <v>457</v>
      </c>
      <c r="I35" s="24" t="s">
        <v>1600</v>
      </c>
      <c r="J35" s="16"/>
      <c r="K35" s="16"/>
      <c r="L35" s="23" t="s">
        <v>1563</v>
      </c>
      <c r="M35" s="23" t="s">
        <v>1563</v>
      </c>
      <c r="N35" s="25" t="s">
        <v>1564</v>
      </c>
      <c r="O35" s="26" t="s">
        <v>1565</v>
      </c>
      <c r="P35" s="21" t="str">
        <f t="shared" ref="P35:P66" si="1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((39+line.W)&lt;=457) and (line.mat_joint_choices.code in ('MN','FN')) and (line.mat_inside_skin_choices.code=='AW') and (line.mat_outside_skin_choices.code=='AW') and (457*line.L/1000000*3.4*2) or 0.0</v>
      </c>
      <c r="Q35" s="16" t="str">
        <f>VLOOKUP(D35,Parts!$A$2:$C$991,3,0)</f>
        <v>kg</v>
      </c>
    </row>
    <row r="36" spans="3:17">
      <c r="C36" s="3" t="str">
        <f>"["&amp;VLOOKUP(D36,Parts!$A$2:$B$991,2,0)&amp;"]"</f>
        <v>[SP05009]</v>
      </c>
      <c r="D36" s="22" t="s">
        <v>1383</v>
      </c>
      <c r="E36" s="16"/>
      <c r="F36" s="23">
        <v>39</v>
      </c>
      <c r="G36" s="23">
        <v>457</v>
      </c>
      <c r="H36" s="23">
        <v>610</v>
      </c>
      <c r="I36" s="24" t="s">
        <v>1600</v>
      </c>
      <c r="J36" s="16"/>
      <c r="K36" s="16"/>
      <c r="L36" s="23" t="s">
        <v>1563</v>
      </c>
      <c r="M36" s="23" t="s">
        <v>1563</v>
      </c>
      <c r="N36" s="25" t="s">
        <v>1566</v>
      </c>
      <c r="O36" s="26" t="s">
        <v>1567</v>
      </c>
      <c r="P36" s="21" t="str">
        <f t="shared" si="1"/>
        <v>((39+line.W)&gt;457 and (39+line.W)&lt;=610) and (line.mat_joint_choices.code in ('MN','FN')) and (line.mat_inside_skin_choices.code=='AW') and (line.mat_outside_skin_choices.code=='AW') and (610*line.L/1000000*3.4*2) or 0.0</v>
      </c>
      <c r="Q36" s="16" t="str">
        <f>VLOOKUP(D36,Parts!$A$2:$C$991,3,0)</f>
        <v>kg</v>
      </c>
    </row>
    <row r="37" spans="3:17">
      <c r="C37" s="3" t="str">
        <f>"["&amp;VLOOKUP(D37,Parts!$A$2:$B$991,2,0)&amp;"]"</f>
        <v>[SP05008]</v>
      </c>
      <c r="D37" s="22" t="s">
        <v>1381</v>
      </c>
      <c r="E37" s="16"/>
      <c r="F37" s="23">
        <v>39</v>
      </c>
      <c r="G37" s="23">
        <v>610</v>
      </c>
      <c r="H37" s="23">
        <v>914</v>
      </c>
      <c r="I37" s="24" t="s">
        <v>1600</v>
      </c>
      <c r="J37" s="16"/>
      <c r="K37" s="16"/>
      <c r="L37" s="23" t="s">
        <v>1563</v>
      </c>
      <c r="M37" s="23" t="s">
        <v>1563</v>
      </c>
      <c r="N37" s="25" t="s">
        <v>1568</v>
      </c>
      <c r="O37" s="26" t="s">
        <v>1569</v>
      </c>
      <c r="P37" s="21" t="str">
        <f t="shared" si="1"/>
        <v>((39+line.W)&gt;610 and (39+line.W)&lt;=914) and (line.mat_joint_choices.code in ('MN','FN')) and (line.mat_inside_skin_choices.code=='AW') and (line.mat_outside_skin_choices.code=='AW') and (914*line.L/1000000*3.4*2) or 0.0</v>
      </c>
      <c r="Q37" s="16" t="str">
        <f>VLOOKUP(D37,Parts!$A$2:$C$991,3,0)</f>
        <v>kg</v>
      </c>
    </row>
    <row r="38" spans="3:17">
      <c r="C38" s="3" t="str">
        <f>"["&amp;VLOOKUP(D38,Parts!$A$2:$B$991,2,0)&amp;"]"</f>
        <v>[SP05009]</v>
      </c>
      <c r="D38" s="22" t="s">
        <v>1383</v>
      </c>
      <c r="E38" s="16"/>
      <c r="F38" s="23">
        <v>39</v>
      </c>
      <c r="G38" s="23">
        <v>914</v>
      </c>
      <c r="H38" s="23"/>
      <c r="I38" s="24" t="s">
        <v>1600</v>
      </c>
      <c r="J38" s="16"/>
      <c r="K38" s="16"/>
      <c r="L38" s="23" t="s">
        <v>1563</v>
      </c>
      <c r="M38" s="23" t="s">
        <v>1563</v>
      </c>
      <c r="N38" s="25" t="s">
        <v>1570</v>
      </c>
      <c r="O38" s="26" t="s">
        <v>1571</v>
      </c>
      <c r="P38" s="21" t="str">
        <f t="shared" si="1"/>
        <v>((39+line.W)&gt;914) and (line.mat_joint_choices.code in ('MN','FN')) and (line.mat_inside_skin_choices.code=='AW') and (line.mat_outside_skin_choices.code=='AW') and (1219*line.L/1000000*3.4*2) or 0.0</v>
      </c>
      <c r="Q38" s="16" t="str">
        <f>VLOOKUP(D38,Parts!$A$2:$C$991,3,0)</f>
        <v>kg</v>
      </c>
    </row>
    <row r="39" spans="3:17">
      <c r="C39" s="3" t="str">
        <f>"["&amp;VLOOKUP(D39,Parts!$A$2:$B$991,2,0)&amp;"]"</f>
        <v>[SP05006]</v>
      </c>
      <c r="D39" s="27" t="s">
        <v>1377</v>
      </c>
      <c r="E39" s="16"/>
      <c r="F39" s="28">
        <v>39</v>
      </c>
      <c r="G39" s="28"/>
      <c r="H39" s="28">
        <v>457</v>
      </c>
      <c r="I39" s="29" t="s">
        <v>1600</v>
      </c>
      <c r="J39" s="16"/>
      <c r="K39" s="16"/>
      <c r="L39" s="28" t="s">
        <v>1572</v>
      </c>
      <c r="M39" s="28" t="s">
        <v>1554</v>
      </c>
      <c r="N39" s="30" t="s">
        <v>1573</v>
      </c>
      <c r="O39" s="31" t="s">
        <v>1574</v>
      </c>
      <c r="P39" s="21" t="str">
        <f t="shared" si="1"/>
        <v>((39+line.W)&lt;=457) and (line.mat_joint_choices.code in ('MN','FN')) and (line.mat_inside_skin_choices.code=='GI') and (line.mat_outside_skin_choices.code=='OW') and (457*line.L/1000000*3.75) or 0.0</v>
      </c>
      <c r="Q39" s="16" t="str">
        <f>VLOOKUP(D39,Parts!$A$2:$C$991,3,0)</f>
        <v>kg</v>
      </c>
    </row>
    <row r="40" spans="3:17">
      <c r="C40" s="3" t="str">
        <f>"["&amp;VLOOKUP(D40,Parts!$A$2:$B$991,2,0)&amp;"]"</f>
        <v>[SP05004]</v>
      </c>
      <c r="D40" s="27" t="s">
        <v>1373</v>
      </c>
      <c r="E40" s="16"/>
      <c r="F40" s="28">
        <v>39</v>
      </c>
      <c r="G40" s="28"/>
      <c r="H40" s="28">
        <v>457</v>
      </c>
      <c r="I40" s="29" t="s">
        <v>1600</v>
      </c>
      <c r="J40" s="16"/>
      <c r="K40" s="16"/>
      <c r="L40" s="28" t="s">
        <v>1572</v>
      </c>
      <c r="M40" s="28" t="s">
        <v>1554</v>
      </c>
      <c r="N40" s="30" t="s">
        <v>1962</v>
      </c>
      <c r="O40" s="31" t="s">
        <v>1961</v>
      </c>
      <c r="P40" s="21" t="str">
        <f t="shared" si="1"/>
        <v>((39+line.W)&lt;=457) and (line.mat_joint_choices.code in ('MN','FN')) and (line.mat_inside_skin_choices.code=='GI') and (line.mat_outside_skin_choices.code=='OW') and (457*line.L/1000000*3.2) or 0.0</v>
      </c>
      <c r="Q40" s="16" t="str">
        <f>VLOOKUP(D40,Parts!$A$2:$C$991,3,0)</f>
        <v>kg</v>
      </c>
    </row>
    <row r="41" spans="3:17">
      <c r="C41" s="3" t="str">
        <f>"["&amp;VLOOKUP(D41,Parts!$A$2:$B$991,2,0)&amp;"]"</f>
        <v>[SP05007]</v>
      </c>
      <c r="D41" s="27" t="s">
        <v>1379</v>
      </c>
      <c r="E41" s="16"/>
      <c r="F41" s="28">
        <v>39</v>
      </c>
      <c r="G41" s="28">
        <v>457</v>
      </c>
      <c r="H41" s="28">
        <v>610</v>
      </c>
      <c r="I41" s="29" t="s">
        <v>1600</v>
      </c>
      <c r="J41" s="16"/>
      <c r="K41" s="16"/>
      <c r="L41" s="28" t="s">
        <v>1572</v>
      </c>
      <c r="M41" s="28" t="s">
        <v>1554</v>
      </c>
      <c r="N41" s="30" t="s">
        <v>1575</v>
      </c>
      <c r="O41" s="31" t="s">
        <v>1576</v>
      </c>
      <c r="P41" s="21" t="str">
        <f t="shared" si="1"/>
        <v>((39+line.W)&gt;457 and (39+line.W)&lt;=610) and (line.mat_joint_choices.code in ('MN','FN')) and (line.mat_inside_skin_choices.code=='GI') and (line.mat_outside_skin_choices.code=='OW') and (610*line.L/1000000*3.75) or 0.0</v>
      </c>
      <c r="Q41" s="16" t="str">
        <f>VLOOKUP(D41,Parts!$A$2:$C$991,3,0)</f>
        <v>kg</v>
      </c>
    </row>
    <row r="42" spans="3:17">
      <c r="C42" s="3" t="str">
        <f>"["&amp;VLOOKUP(D42,Parts!$A$2:$B$991,2,0)&amp;"]"</f>
        <v>[SP05012]</v>
      </c>
      <c r="D42" s="27" t="s">
        <v>1389</v>
      </c>
      <c r="E42" s="16"/>
      <c r="F42" s="28">
        <v>39</v>
      </c>
      <c r="G42" s="28">
        <v>457</v>
      </c>
      <c r="H42" s="28">
        <v>610</v>
      </c>
      <c r="I42" s="29" t="s">
        <v>1600</v>
      </c>
      <c r="J42" s="16"/>
      <c r="K42" s="16"/>
      <c r="L42" s="28" t="s">
        <v>1572</v>
      </c>
      <c r="M42" s="28" t="s">
        <v>1554</v>
      </c>
      <c r="N42" s="30" t="s">
        <v>1925</v>
      </c>
      <c r="O42" s="31" t="s">
        <v>1919</v>
      </c>
      <c r="P42" s="21" t="str">
        <f t="shared" si="1"/>
        <v>((39+line.W)&gt;457 and (39+line.W)&lt;=610) and (line.mat_joint_choices.code in ('MN','FN')) and (line.mat_inside_skin_choices.code=='GI') and (line.mat_outside_skin_choices.code=='OW') and (610*line.L/1000000*2.53) or 0.0</v>
      </c>
      <c r="Q42" s="16" t="str">
        <f>VLOOKUP(D42,Parts!$A$2:$C$991,3,0)</f>
        <v>kg</v>
      </c>
    </row>
    <row r="43" spans="3:17">
      <c r="C43" s="3" t="str">
        <f>"["&amp;VLOOKUP(D43,Parts!$A$2:$B$991,2,0)&amp;"]"</f>
        <v>[SP05006]</v>
      </c>
      <c r="D43" s="27" t="s">
        <v>1377</v>
      </c>
      <c r="E43" s="16"/>
      <c r="F43" s="28">
        <v>39</v>
      </c>
      <c r="G43" s="28">
        <v>610</v>
      </c>
      <c r="H43" s="28">
        <v>914</v>
      </c>
      <c r="I43" s="29" t="s">
        <v>1600</v>
      </c>
      <c r="J43" s="16"/>
      <c r="K43" s="16"/>
      <c r="L43" s="28" t="s">
        <v>1572</v>
      </c>
      <c r="M43" s="28" t="s">
        <v>1554</v>
      </c>
      <c r="N43" s="30" t="s">
        <v>1577</v>
      </c>
      <c r="O43" s="31" t="s">
        <v>1578</v>
      </c>
      <c r="P43" s="21" t="str">
        <f t="shared" si="1"/>
        <v>((39+line.W)&gt;610 and (39+line.W)&lt;=914) and (line.mat_joint_choices.code in ('MN','FN')) and (line.mat_inside_skin_choices.code=='GI') and (line.mat_outside_skin_choices.code=='OW') and (914*line.L/1000000*3.75) or 0.0</v>
      </c>
      <c r="Q43" s="16" t="str">
        <f>VLOOKUP(D43,Parts!$A$2:$C$991,3,0)</f>
        <v>kg</v>
      </c>
    </row>
    <row r="44" spans="3:17">
      <c r="C44" s="3" t="str">
        <f>"["&amp;VLOOKUP(D44,Parts!$A$2:$B$991,2,0)&amp;"]"</f>
        <v>[SP05004]</v>
      </c>
      <c r="D44" s="27" t="s">
        <v>1373</v>
      </c>
      <c r="E44" s="16"/>
      <c r="F44" s="28">
        <v>39</v>
      </c>
      <c r="G44" s="28">
        <v>610</v>
      </c>
      <c r="H44" s="28">
        <v>914</v>
      </c>
      <c r="I44" s="29" t="s">
        <v>1600</v>
      </c>
      <c r="J44" s="16"/>
      <c r="K44" s="16"/>
      <c r="L44" s="28" t="s">
        <v>1572</v>
      </c>
      <c r="M44" s="28" t="s">
        <v>1554</v>
      </c>
      <c r="N44" s="30" t="s">
        <v>1963</v>
      </c>
      <c r="O44" s="31" t="s">
        <v>1579</v>
      </c>
      <c r="P44" s="21" t="str">
        <f t="shared" si="1"/>
        <v>((39+line.W)&gt;610 and (39+line.W)&lt;=914) and (line.mat_joint_choices.code in ('MN','FN')) and (line.mat_inside_skin_choices.code=='GI') and (line.mat_outside_skin_choices.code=='OW') and (914*line.L/1000000*3.2) or 0.0</v>
      </c>
      <c r="Q44" s="16" t="str">
        <f>VLOOKUP(D44,Parts!$A$2:$C$991,3,0)</f>
        <v>kg</v>
      </c>
    </row>
    <row r="45" spans="3:17">
      <c r="C45" s="3" t="str">
        <f>"["&amp;VLOOKUP(D45,Parts!$A$2:$B$991,2,0)&amp;"]"</f>
        <v>[SP05007]</v>
      </c>
      <c r="D45" s="27" t="s">
        <v>1379</v>
      </c>
      <c r="E45" s="16"/>
      <c r="F45" s="28">
        <v>39</v>
      </c>
      <c r="G45" s="28">
        <v>914</v>
      </c>
      <c r="H45" s="28"/>
      <c r="I45" s="29" t="s">
        <v>1600</v>
      </c>
      <c r="J45" s="16"/>
      <c r="K45" s="16"/>
      <c r="L45" s="28" t="s">
        <v>1572</v>
      </c>
      <c r="M45" s="28" t="s">
        <v>1554</v>
      </c>
      <c r="N45" s="30" t="s">
        <v>1580</v>
      </c>
      <c r="O45" s="31" t="s">
        <v>1581</v>
      </c>
      <c r="P45" s="21" t="str">
        <f t="shared" si="1"/>
        <v>((39+line.W)&gt;914) and (line.mat_joint_choices.code in ('MN','FN')) and (line.mat_inside_skin_choices.code=='GI') and (line.mat_outside_skin_choices.code=='OW') and (1219*line.L/1000000*3.75) or 0.0</v>
      </c>
      <c r="Q45" s="16" t="str">
        <f>VLOOKUP(D45,Parts!$A$2:$C$991,3,0)</f>
        <v>kg</v>
      </c>
    </row>
    <row r="46" spans="3:17">
      <c r="C46" s="3" t="str">
        <f>"["&amp;VLOOKUP(D46,Parts!$A$2:$B$991,2,0)&amp;"]"</f>
        <v>[SP05012]</v>
      </c>
      <c r="D46" s="27" t="s">
        <v>1389</v>
      </c>
      <c r="E46" s="16"/>
      <c r="F46" s="28">
        <v>39</v>
      </c>
      <c r="G46" s="28">
        <v>914</v>
      </c>
      <c r="H46" s="28"/>
      <c r="I46" s="29" t="s">
        <v>1600</v>
      </c>
      <c r="J46" s="16"/>
      <c r="K46" s="16"/>
      <c r="L46" s="28" t="s">
        <v>1572</v>
      </c>
      <c r="M46" s="28" t="s">
        <v>1554</v>
      </c>
      <c r="N46" s="30" t="s">
        <v>1927</v>
      </c>
      <c r="O46" s="31" t="s">
        <v>1921</v>
      </c>
      <c r="P46" s="21" t="str">
        <f t="shared" si="1"/>
        <v>((39+line.W)&gt;914) and (line.mat_joint_choices.code in ('MN','FN')) and (line.mat_inside_skin_choices.code=='GI') and (line.mat_outside_skin_choices.code=='OW') and (1219*line.L/1000000*2.53) or 0.0</v>
      </c>
      <c r="Q46" s="16" t="str">
        <f>VLOOKUP(D46,Parts!$A$2:$C$991,3,0)</f>
        <v>kg</v>
      </c>
    </row>
    <row r="47" spans="3:17">
      <c r="C47" s="3" t="str">
        <f>"["&amp;VLOOKUP(D47,Parts!$A$2:$B$991,2,0)&amp;"]"</f>
        <v>[SP05013]</v>
      </c>
      <c r="D47" s="32" t="s">
        <v>1391</v>
      </c>
      <c r="E47" s="16"/>
      <c r="F47" s="33">
        <v>39</v>
      </c>
      <c r="G47" s="33"/>
      <c r="H47" s="33">
        <v>457</v>
      </c>
      <c r="I47" s="34" t="s">
        <v>1600</v>
      </c>
      <c r="J47" s="16"/>
      <c r="K47" s="16"/>
      <c r="L47" s="33" t="s">
        <v>1583</v>
      </c>
      <c r="M47" s="33" t="s">
        <v>1583</v>
      </c>
      <c r="N47" s="35" t="s">
        <v>1584</v>
      </c>
      <c r="O47" s="36" t="s">
        <v>1585</v>
      </c>
      <c r="P47" s="21" t="str">
        <f t="shared" si="1"/>
        <v>((39+line.W)&lt;=457) and (line.mat_joint_choices.code in ('MN','FN')) and (line.mat_inside_skin_choices.code=='SS') and (line.mat_outside_skin_choices.code=='SS') and (457*line.L/1000000*3.9*2) or 0.0</v>
      </c>
      <c r="Q47" s="16" t="str">
        <f>VLOOKUP(D47,Parts!$A$2:$C$991,3,0)</f>
        <v>kg</v>
      </c>
    </row>
    <row r="48" spans="3:17">
      <c r="C48" s="3" t="str">
        <f>"["&amp;VLOOKUP(D48,Parts!$A$2:$B$991,2,0)&amp;"]"</f>
        <v>[SP05013]</v>
      </c>
      <c r="D48" s="32" t="s">
        <v>1391</v>
      </c>
      <c r="E48" s="16"/>
      <c r="F48" s="33">
        <v>39</v>
      </c>
      <c r="G48" s="33">
        <v>457</v>
      </c>
      <c r="H48" s="33">
        <v>610</v>
      </c>
      <c r="I48" s="34" t="s">
        <v>1600</v>
      </c>
      <c r="J48" s="16"/>
      <c r="K48" s="16"/>
      <c r="L48" s="33" t="s">
        <v>1583</v>
      </c>
      <c r="M48" s="33" t="s">
        <v>1583</v>
      </c>
      <c r="N48" s="35" t="s">
        <v>1586</v>
      </c>
      <c r="O48" s="36" t="s">
        <v>1587</v>
      </c>
      <c r="P48" s="21" t="str">
        <f t="shared" si="1"/>
        <v>((39+line.W)&gt;457 and (39+line.W)&lt;=610) and (line.mat_joint_choices.code in ('MN','FN')) and (line.mat_inside_skin_choices.code=='SS') and (line.mat_outside_skin_choices.code=='SS') and (610*line.L/1000000*3.9*2) or 0.0</v>
      </c>
      <c r="Q48" s="16" t="str">
        <f>VLOOKUP(D48,Parts!$A$2:$C$991,3,0)</f>
        <v>kg</v>
      </c>
    </row>
    <row r="49" spans="3:17">
      <c r="C49" s="3" t="str">
        <f>"["&amp;VLOOKUP(D49,Parts!$A$2:$B$991,2,0)&amp;"]"</f>
        <v>[SP05013]</v>
      </c>
      <c r="D49" s="32" t="s">
        <v>1391</v>
      </c>
      <c r="E49" s="16"/>
      <c r="F49" s="33">
        <v>39</v>
      </c>
      <c r="G49" s="33">
        <v>610</v>
      </c>
      <c r="H49" s="33">
        <v>914</v>
      </c>
      <c r="I49" s="34" t="s">
        <v>1600</v>
      </c>
      <c r="J49" s="16"/>
      <c r="K49" s="16"/>
      <c r="L49" s="33" t="s">
        <v>1583</v>
      </c>
      <c r="M49" s="33" t="s">
        <v>1583</v>
      </c>
      <c r="N49" s="35" t="s">
        <v>1588</v>
      </c>
      <c r="O49" s="36" t="s">
        <v>1589</v>
      </c>
      <c r="P49" s="21" t="str">
        <f t="shared" si="1"/>
        <v>((39+line.W)&gt;610 and (39+line.W)&lt;=914) and (line.mat_joint_choices.code in ('MN','FN')) and (line.mat_inside_skin_choices.code=='SS') and (line.mat_outside_skin_choices.code=='SS') and (914*line.L/1000000*3.9*2) or 0.0</v>
      </c>
      <c r="Q49" s="16" t="str">
        <f>VLOOKUP(D49,Parts!$A$2:$C$991,3,0)</f>
        <v>kg</v>
      </c>
    </row>
    <row r="50" spans="3:17">
      <c r="C50" s="3" t="str">
        <f>"["&amp;VLOOKUP(D50,Parts!$A$2:$B$991,2,0)&amp;"]"</f>
        <v>[SP05013]</v>
      </c>
      <c r="D50" s="32" t="s">
        <v>1391</v>
      </c>
      <c r="E50" s="16"/>
      <c r="F50" s="33">
        <v>39</v>
      </c>
      <c r="G50" s="33">
        <v>914</v>
      </c>
      <c r="H50" s="33"/>
      <c r="I50" s="34" t="s">
        <v>1600</v>
      </c>
      <c r="J50" s="16"/>
      <c r="K50" s="16"/>
      <c r="L50" s="33" t="s">
        <v>1583</v>
      </c>
      <c r="M50" s="33" t="s">
        <v>1583</v>
      </c>
      <c r="N50" s="35" t="s">
        <v>1590</v>
      </c>
      <c r="O50" s="36" t="s">
        <v>1591</v>
      </c>
      <c r="P50" s="21" t="str">
        <f t="shared" si="1"/>
        <v>((39+line.W)&gt;914) and (line.mat_joint_choices.code in ('MN','FN')) and (line.mat_inside_skin_choices.code=='SS') and (line.mat_outside_skin_choices.code=='SS') and (1219*line.L/1000000*3.9*2) or 0.0</v>
      </c>
      <c r="Q50" s="16" t="str">
        <f>VLOOKUP(D50,Parts!$A$2:$C$991,3,0)</f>
        <v>kg</v>
      </c>
    </row>
    <row r="51" spans="3:17">
      <c r="C51" s="3" t="str">
        <f>"["&amp;VLOOKUP(D51,Parts!$A$2:$B$991,2,0)&amp;"]"</f>
        <v>[SP05006]</v>
      </c>
      <c r="D51" s="37" t="s">
        <v>1377</v>
      </c>
      <c r="E51" s="16"/>
      <c r="F51" s="38">
        <v>39</v>
      </c>
      <c r="G51" s="38"/>
      <c r="H51" s="38">
        <v>457</v>
      </c>
      <c r="I51" s="39" t="s">
        <v>1600</v>
      </c>
      <c r="J51" s="16"/>
      <c r="K51" s="16"/>
      <c r="L51" s="38" t="s">
        <v>1583</v>
      </c>
      <c r="M51" s="38" t="s">
        <v>1554</v>
      </c>
      <c r="N51" s="40" t="s">
        <v>1573</v>
      </c>
      <c r="O51" s="41" t="s">
        <v>1574</v>
      </c>
      <c r="P51" s="21" t="str">
        <f t="shared" si="1"/>
        <v>((39+line.W)&lt;=457) and (line.mat_joint_choices.code in ('MN','FN')) and (line.mat_inside_skin_choices.code=='SS') and (line.mat_outside_skin_choices.code=='OW') and (457*line.L/1000000*3.75) or 0.0</v>
      </c>
      <c r="Q51" s="16" t="str">
        <f>VLOOKUP(D51,Parts!$A$2:$C$991,3,0)</f>
        <v>kg</v>
      </c>
    </row>
    <row r="52" spans="3:17">
      <c r="C52" s="3" t="str">
        <f>"["&amp;VLOOKUP(D52,Parts!$A$2:$B$991,2,0)&amp;"]"</f>
        <v>[SP05013]</v>
      </c>
      <c r="D52" s="37" t="s">
        <v>1391</v>
      </c>
      <c r="E52" s="16"/>
      <c r="F52" s="38">
        <v>39</v>
      </c>
      <c r="G52" s="38"/>
      <c r="H52" s="38">
        <v>457</v>
      </c>
      <c r="I52" s="39" t="s">
        <v>1600</v>
      </c>
      <c r="J52" s="16"/>
      <c r="K52" s="16"/>
      <c r="L52" s="38" t="s">
        <v>1583</v>
      </c>
      <c r="M52" s="38" t="s">
        <v>1554</v>
      </c>
      <c r="N52" s="40" t="s">
        <v>1592</v>
      </c>
      <c r="O52" s="41" t="s">
        <v>1593</v>
      </c>
      <c r="P52" s="21" t="str">
        <f t="shared" si="1"/>
        <v>((39+line.W)&lt;=457) and (line.mat_joint_choices.code in ('MN','FN')) and (line.mat_inside_skin_choices.code=='SS') and (line.mat_outside_skin_choices.code=='OW') and (457*line.L/1000000*3.9) or 0.0</v>
      </c>
      <c r="Q52" s="16" t="str">
        <f>VLOOKUP(D52,Parts!$A$2:$C$991,3,0)</f>
        <v>kg</v>
      </c>
    </row>
    <row r="53" spans="3:17">
      <c r="C53" s="3" t="str">
        <f>"["&amp;VLOOKUP(D53,Parts!$A$2:$B$991,2,0)&amp;"]"</f>
        <v>[SP05007]</v>
      </c>
      <c r="D53" s="37" t="s">
        <v>1379</v>
      </c>
      <c r="E53" s="16"/>
      <c r="F53" s="38">
        <v>39</v>
      </c>
      <c r="G53" s="38">
        <v>457</v>
      </c>
      <c r="H53" s="38">
        <v>610</v>
      </c>
      <c r="I53" s="39" t="s">
        <v>1600</v>
      </c>
      <c r="J53" s="16"/>
      <c r="K53" s="16"/>
      <c r="L53" s="38" t="s">
        <v>1583</v>
      </c>
      <c r="M53" s="38" t="s">
        <v>1554</v>
      </c>
      <c r="N53" s="40" t="s">
        <v>1575</v>
      </c>
      <c r="O53" s="41" t="s">
        <v>1576</v>
      </c>
      <c r="P53" s="21" t="str">
        <f t="shared" si="1"/>
        <v>((39+line.W)&gt;457 and (39+line.W)&lt;=610) and (line.mat_joint_choices.code in ('MN','FN')) and (line.mat_inside_skin_choices.code=='SS') and (line.mat_outside_skin_choices.code=='OW') and (610*line.L/1000000*3.75) or 0.0</v>
      </c>
      <c r="Q53" s="16" t="str">
        <f>VLOOKUP(D53,Parts!$A$2:$C$991,3,0)</f>
        <v>kg</v>
      </c>
    </row>
    <row r="54" spans="3:17">
      <c r="C54" s="3" t="str">
        <f>"["&amp;VLOOKUP(D54,Parts!$A$2:$B$991,2,0)&amp;"]"</f>
        <v>[SP05013]</v>
      </c>
      <c r="D54" s="37" t="s">
        <v>1391</v>
      </c>
      <c r="E54" s="16"/>
      <c r="F54" s="38">
        <v>39</v>
      </c>
      <c r="G54" s="38">
        <v>457</v>
      </c>
      <c r="H54" s="38">
        <v>610</v>
      </c>
      <c r="I54" s="39" t="s">
        <v>1600</v>
      </c>
      <c r="J54" s="16"/>
      <c r="K54" s="16"/>
      <c r="L54" s="38" t="s">
        <v>1583</v>
      </c>
      <c r="M54" s="38" t="s">
        <v>1554</v>
      </c>
      <c r="N54" s="40" t="s">
        <v>1594</v>
      </c>
      <c r="O54" s="41" t="s">
        <v>1595</v>
      </c>
      <c r="P54" s="21" t="str">
        <f t="shared" si="1"/>
        <v>((39+line.W)&gt;457 and (39+line.W)&lt;=610) and (line.mat_joint_choices.code in ('MN','FN')) and (line.mat_inside_skin_choices.code=='SS') and (line.mat_outside_skin_choices.code=='OW') and (610*line.L/1000000*3.9) or 0.0</v>
      </c>
      <c r="Q54" s="16" t="str">
        <f>VLOOKUP(D54,Parts!$A$2:$C$991,3,0)</f>
        <v>kg</v>
      </c>
    </row>
    <row r="55" spans="3:17">
      <c r="C55" s="3" t="str">
        <f>"["&amp;VLOOKUP(D55,Parts!$A$2:$B$991,2,0)&amp;"]"</f>
        <v>[SP05006]</v>
      </c>
      <c r="D55" s="37" t="s">
        <v>1377</v>
      </c>
      <c r="E55" s="16"/>
      <c r="F55" s="38">
        <v>39</v>
      </c>
      <c r="G55" s="38">
        <v>610</v>
      </c>
      <c r="H55" s="38">
        <v>914</v>
      </c>
      <c r="I55" s="39" t="s">
        <v>1600</v>
      </c>
      <c r="J55" s="16"/>
      <c r="K55" s="16"/>
      <c r="L55" s="38" t="s">
        <v>1583</v>
      </c>
      <c r="M55" s="38" t="s">
        <v>1554</v>
      </c>
      <c r="N55" s="40" t="s">
        <v>1577</v>
      </c>
      <c r="O55" s="41" t="s">
        <v>1578</v>
      </c>
      <c r="P55" s="21" t="str">
        <f t="shared" si="1"/>
        <v>((39+line.W)&gt;610 and (39+line.W)&lt;=914) and (line.mat_joint_choices.code in ('MN','FN')) and (line.mat_inside_skin_choices.code=='SS') and (line.mat_outside_skin_choices.code=='OW') and (914*line.L/1000000*3.75) or 0.0</v>
      </c>
      <c r="Q55" s="16" t="str">
        <f>VLOOKUP(D55,Parts!$A$2:$C$991,3,0)</f>
        <v>kg</v>
      </c>
    </row>
    <row r="56" spans="3:17">
      <c r="C56" s="3" t="str">
        <f>"["&amp;VLOOKUP(D56,Parts!$A$2:$B$991,2,0)&amp;"]"</f>
        <v>[SP05013]</v>
      </c>
      <c r="D56" s="37" t="s">
        <v>1391</v>
      </c>
      <c r="E56" s="16"/>
      <c r="F56" s="38">
        <v>39</v>
      </c>
      <c r="G56" s="38">
        <v>610</v>
      </c>
      <c r="H56" s="38">
        <v>914</v>
      </c>
      <c r="I56" s="39" t="s">
        <v>1600</v>
      </c>
      <c r="J56" s="16"/>
      <c r="K56" s="16"/>
      <c r="L56" s="38" t="s">
        <v>1583</v>
      </c>
      <c r="M56" s="38" t="s">
        <v>1554</v>
      </c>
      <c r="N56" s="40" t="s">
        <v>1596</v>
      </c>
      <c r="O56" s="41" t="s">
        <v>1597</v>
      </c>
      <c r="P56" s="21" t="str">
        <f t="shared" si="1"/>
        <v>((39+line.W)&gt;610 and (39+line.W)&lt;=914) and (line.mat_joint_choices.code in ('MN','FN')) and (line.mat_inside_skin_choices.code=='SS') and (line.mat_outside_skin_choices.code=='OW') and (914*line.L/1000000*3.9) or 0.0</v>
      </c>
      <c r="Q56" s="16" t="str">
        <f>VLOOKUP(D56,Parts!$A$2:$C$991,3,0)</f>
        <v>kg</v>
      </c>
    </row>
    <row r="57" spans="3:17">
      <c r="C57" s="3" t="str">
        <f>"["&amp;VLOOKUP(D57,Parts!$A$2:$B$991,2,0)&amp;"]"</f>
        <v>[SP05007]</v>
      </c>
      <c r="D57" s="37" t="s">
        <v>1379</v>
      </c>
      <c r="E57" s="16"/>
      <c r="F57" s="38">
        <v>39</v>
      </c>
      <c r="G57" s="38">
        <v>914</v>
      </c>
      <c r="H57" s="38"/>
      <c r="I57" s="39" t="s">
        <v>1600</v>
      </c>
      <c r="J57" s="16"/>
      <c r="K57" s="16"/>
      <c r="L57" s="38" t="s">
        <v>1583</v>
      </c>
      <c r="M57" s="38" t="s">
        <v>1554</v>
      </c>
      <c r="N57" s="40" t="s">
        <v>1580</v>
      </c>
      <c r="O57" s="41" t="s">
        <v>1581</v>
      </c>
      <c r="P57" s="21" t="str">
        <f t="shared" si="1"/>
        <v>((39+line.W)&gt;914) and (line.mat_joint_choices.code in ('MN','FN')) and (line.mat_inside_skin_choices.code=='SS') and (line.mat_outside_skin_choices.code=='OW') and (1219*line.L/1000000*3.75) or 0.0</v>
      </c>
      <c r="Q57" s="16" t="str">
        <f>VLOOKUP(D57,Parts!$A$2:$C$991,3,0)</f>
        <v>kg</v>
      </c>
    </row>
    <row r="58" spans="3:17" s="42" customFormat="1">
      <c r="C58" s="3" t="str">
        <f>"["&amp;VLOOKUP(D58,Parts!$A$2:$B$991,2,0)&amp;"]"</f>
        <v>[SP05013]</v>
      </c>
      <c r="D58" s="37" t="s">
        <v>1391</v>
      </c>
      <c r="E58" s="16"/>
      <c r="F58" s="45">
        <v>39</v>
      </c>
      <c r="G58" s="45">
        <v>914</v>
      </c>
      <c r="H58" s="45"/>
      <c r="I58" s="39" t="s">
        <v>1600</v>
      </c>
      <c r="J58" s="48"/>
      <c r="K58" s="48"/>
      <c r="L58" s="38" t="s">
        <v>1583</v>
      </c>
      <c r="M58" s="38" t="s">
        <v>1554</v>
      </c>
      <c r="N58" s="40" t="s">
        <v>1598</v>
      </c>
      <c r="O58" s="47" t="s">
        <v>1599</v>
      </c>
      <c r="P58" s="21" t="str">
        <f t="shared" si="1"/>
        <v>((39+line.W)&gt;914) and (line.mat_joint_choices.code in ('MN','FN')) and (line.mat_inside_skin_choices.code=='SS') and (line.mat_outside_skin_choices.code=='OW') and (1219*line.L/1000000*3.9) or 0.0</v>
      </c>
      <c r="Q58" s="16" t="str">
        <f>VLOOKUP(D58,Parts!$A$2:$C$991,3,0)</f>
        <v>kg</v>
      </c>
    </row>
    <row r="59" spans="3:17">
      <c r="C59" s="3" t="str">
        <f>"["&amp;VLOOKUP(D59,Parts!$A$2:$B$991,2,0)&amp;"]"</f>
        <v>[SP05006]</v>
      </c>
      <c r="D59" s="15" t="s">
        <v>1377</v>
      </c>
      <c r="E59" s="16"/>
      <c r="F59" s="17">
        <v>14</v>
      </c>
      <c r="G59" s="17"/>
      <c r="H59" s="17">
        <v>457</v>
      </c>
      <c r="I59" s="18" t="s">
        <v>1601</v>
      </c>
      <c r="J59" s="16"/>
      <c r="K59" s="16"/>
      <c r="L59" s="17" t="s">
        <v>1554</v>
      </c>
      <c r="M59" s="17" t="s">
        <v>1554</v>
      </c>
      <c r="N59" s="19" t="s">
        <v>1555</v>
      </c>
      <c r="O59" s="20" t="s">
        <v>1556</v>
      </c>
      <c r="P59" s="21" t="str">
        <f t="shared" si="1"/>
        <v>((14+line.W)&lt;=457) and (line.mat_joint_choices.code in ('NN')) and (line.mat_inside_skin_choices.code=='OW') and (line.mat_outside_skin_choices.code=='OW') and (457*line.L/1000000*3.75*2) or 0.0</v>
      </c>
      <c r="Q59" s="16" t="str">
        <f>VLOOKUP(D59,Parts!$A$2:$C$991,3,0)</f>
        <v>kg</v>
      </c>
    </row>
    <row r="60" spans="3:17">
      <c r="C60" s="3" t="str">
        <f>"["&amp;VLOOKUP(D60,Parts!$A$2:$B$991,2,0)&amp;"]"</f>
        <v>[SP05007]</v>
      </c>
      <c r="D60" s="15" t="s">
        <v>1379</v>
      </c>
      <c r="E60" s="16"/>
      <c r="F60" s="17">
        <v>14</v>
      </c>
      <c r="G60" s="17">
        <v>457</v>
      </c>
      <c r="H60" s="17">
        <v>610</v>
      </c>
      <c r="I60" s="18" t="s">
        <v>1601</v>
      </c>
      <c r="J60" s="16"/>
      <c r="K60" s="16"/>
      <c r="L60" s="17" t="s">
        <v>1554</v>
      </c>
      <c r="M60" s="17" t="s">
        <v>1554</v>
      </c>
      <c r="N60" s="19" t="s">
        <v>1557</v>
      </c>
      <c r="O60" s="20" t="s">
        <v>1558</v>
      </c>
      <c r="P60" s="21" t="str">
        <f t="shared" si="1"/>
        <v>((14+line.W)&gt;457 and (14+line.W)&lt;=610) and (line.mat_joint_choices.code in ('NN')) and (line.mat_inside_skin_choices.code=='OW') and (line.mat_outside_skin_choices.code=='OW') and (610*line.L/1000000*3.75*2) or 0.0</v>
      </c>
      <c r="Q60" s="16" t="str">
        <f>VLOOKUP(D60,Parts!$A$2:$C$991,3,0)</f>
        <v>kg</v>
      </c>
    </row>
    <row r="61" spans="3:17">
      <c r="C61" s="3" t="str">
        <f>"["&amp;VLOOKUP(D61,Parts!$A$2:$B$991,2,0)&amp;"]"</f>
        <v>[SP05006]</v>
      </c>
      <c r="D61" s="15" t="s">
        <v>1377</v>
      </c>
      <c r="E61" s="16"/>
      <c r="F61" s="17">
        <v>14</v>
      </c>
      <c r="G61" s="17">
        <v>610</v>
      </c>
      <c r="H61" s="17">
        <v>914</v>
      </c>
      <c r="I61" s="18" t="s">
        <v>1601</v>
      </c>
      <c r="J61" s="16"/>
      <c r="K61" s="16"/>
      <c r="L61" s="17" t="s">
        <v>1554</v>
      </c>
      <c r="M61" s="17" t="s">
        <v>1554</v>
      </c>
      <c r="N61" s="19" t="s">
        <v>1559</v>
      </c>
      <c r="O61" s="20" t="s">
        <v>1560</v>
      </c>
      <c r="P61" s="21" t="str">
        <f t="shared" si="1"/>
        <v>((14+line.W)&gt;610 and (14+line.W)&lt;=914) and (line.mat_joint_choices.code in ('NN')) and (line.mat_inside_skin_choices.code=='OW') and (line.mat_outside_skin_choices.code=='OW') and (914*line.L/1000000*3.75*2) or 0.0</v>
      </c>
      <c r="Q61" s="16" t="str">
        <f>VLOOKUP(D61,Parts!$A$2:$C$991,3,0)</f>
        <v>kg</v>
      </c>
    </row>
    <row r="62" spans="3:17">
      <c r="C62" s="3" t="str">
        <f>"["&amp;VLOOKUP(D62,Parts!$A$2:$B$991,2,0)&amp;"]"</f>
        <v>[SP05007]</v>
      </c>
      <c r="D62" s="15" t="s">
        <v>1379</v>
      </c>
      <c r="E62" s="16"/>
      <c r="F62" s="17">
        <v>14</v>
      </c>
      <c r="G62" s="17">
        <v>914</v>
      </c>
      <c r="H62" s="17"/>
      <c r="I62" s="18" t="s">
        <v>1601</v>
      </c>
      <c r="J62" s="16"/>
      <c r="K62" s="16"/>
      <c r="L62" s="17" t="s">
        <v>1554</v>
      </c>
      <c r="M62" s="17" t="s">
        <v>1554</v>
      </c>
      <c r="N62" s="19" t="s">
        <v>1561</v>
      </c>
      <c r="O62" s="20" t="s">
        <v>1562</v>
      </c>
      <c r="P62" s="21" t="str">
        <f t="shared" si="1"/>
        <v>((14+line.W)&gt;914) and (line.mat_joint_choices.code in ('NN')) and (line.mat_inside_skin_choices.code=='OW') and (line.mat_outside_skin_choices.code=='OW') and (1219*line.L/1000000*3.75*2) or 0.0</v>
      </c>
      <c r="Q62" s="16" t="str">
        <f>VLOOKUP(D62,Parts!$A$2:$C$991,3,0)</f>
        <v>kg</v>
      </c>
    </row>
    <row r="63" spans="3:17">
      <c r="C63" s="3" t="str">
        <f>"["&amp;VLOOKUP(D63,Parts!$A$2:$B$991,2,0)&amp;"]"</f>
        <v>[SP05008]</v>
      </c>
      <c r="D63" s="22" t="s">
        <v>1381</v>
      </c>
      <c r="E63" s="16"/>
      <c r="F63" s="23">
        <v>14</v>
      </c>
      <c r="G63" s="23"/>
      <c r="H63" s="23">
        <v>457</v>
      </c>
      <c r="I63" s="24" t="s">
        <v>1601</v>
      </c>
      <c r="J63" s="16"/>
      <c r="K63" s="16"/>
      <c r="L63" s="23" t="s">
        <v>1563</v>
      </c>
      <c r="M63" s="23" t="s">
        <v>1563</v>
      </c>
      <c r="N63" s="25" t="s">
        <v>1564</v>
      </c>
      <c r="O63" s="26" t="s">
        <v>1565</v>
      </c>
      <c r="P63" s="21" t="str">
        <f t="shared" si="1"/>
        <v>((14+line.W)&lt;=457) and (line.mat_joint_choices.code in ('NN')) and (line.mat_inside_skin_choices.code=='AW') and (line.mat_outside_skin_choices.code=='AW') and (457*line.L/1000000*3.4*2) or 0.0</v>
      </c>
      <c r="Q63" s="16" t="str">
        <f>VLOOKUP(D63,Parts!$A$2:$C$991,3,0)</f>
        <v>kg</v>
      </c>
    </row>
    <row r="64" spans="3:17">
      <c r="C64" s="3" t="str">
        <f>"["&amp;VLOOKUP(D64,Parts!$A$2:$B$991,2,0)&amp;"]"</f>
        <v>[SP05009]</v>
      </c>
      <c r="D64" s="22" t="s">
        <v>1383</v>
      </c>
      <c r="E64" s="16"/>
      <c r="F64" s="23">
        <v>14</v>
      </c>
      <c r="G64" s="23">
        <v>457</v>
      </c>
      <c r="H64" s="23">
        <v>610</v>
      </c>
      <c r="I64" s="24" t="s">
        <v>1601</v>
      </c>
      <c r="J64" s="16"/>
      <c r="K64" s="16"/>
      <c r="L64" s="23" t="s">
        <v>1563</v>
      </c>
      <c r="M64" s="23" t="s">
        <v>1563</v>
      </c>
      <c r="N64" s="25" t="s">
        <v>1566</v>
      </c>
      <c r="O64" s="26" t="s">
        <v>1567</v>
      </c>
      <c r="P64" s="21" t="str">
        <f t="shared" si="1"/>
        <v>((14+line.W)&gt;457 and (14+line.W)&lt;=610) and (line.mat_joint_choices.code in ('NN')) and (line.mat_inside_skin_choices.code=='AW') and (line.mat_outside_skin_choices.code=='AW') and (610*line.L/1000000*3.4*2) or 0.0</v>
      </c>
      <c r="Q64" s="16" t="str">
        <f>VLOOKUP(D64,Parts!$A$2:$C$991,3,0)</f>
        <v>kg</v>
      </c>
    </row>
    <row r="65" spans="3:17">
      <c r="C65" s="3" t="str">
        <f>"["&amp;VLOOKUP(D65,Parts!$A$2:$B$991,2,0)&amp;"]"</f>
        <v>[SP05008]</v>
      </c>
      <c r="D65" s="22" t="s">
        <v>1381</v>
      </c>
      <c r="E65" s="16"/>
      <c r="F65" s="23">
        <v>14</v>
      </c>
      <c r="G65" s="23">
        <v>610</v>
      </c>
      <c r="H65" s="23">
        <v>914</v>
      </c>
      <c r="I65" s="24" t="s">
        <v>1601</v>
      </c>
      <c r="J65" s="16"/>
      <c r="K65" s="16"/>
      <c r="L65" s="23" t="s">
        <v>1563</v>
      </c>
      <c r="M65" s="23" t="s">
        <v>1563</v>
      </c>
      <c r="N65" s="25" t="s">
        <v>1568</v>
      </c>
      <c r="O65" s="26" t="s">
        <v>1569</v>
      </c>
      <c r="P65" s="21" t="str">
        <f t="shared" si="1"/>
        <v>((14+line.W)&gt;610 and (14+line.W)&lt;=914) and (line.mat_joint_choices.code in ('NN')) and (line.mat_inside_skin_choices.code=='AW') and (line.mat_outside_skin_choices.code=='AW') and (914*line.L/1000000*3.4*2) or 0.0</v>
      </c>
      <c r="Q65" s="16" t="str">
        <f>VLOOKUP(D65,Parts!$A$2:$C$991,3,0)</f>
        <v>kg</v>
      </c>
    </row>
    <row r="66" spans="3:17">
      <c r="C66" s="3" t="str">
        <f>"["&amp;VLOOKUP(D66,Parts!$A$2:$B$991,2,0)&amp;"]"</f>
        <v>[SP05009]</v>
      </c>
      <c r="D66" s="22" t="s">
        <v>1383</v>
      </c>
      <c r="E66" s="16"/>
      <c r="F66" s="23">
        <v>14</v>
      </c>
      <c r="G66" s="23">
        <v>914</v>
      </c>
      <c r="H66" s="23"/>
      <c r="I66" s="24" t="s">
        <v>1601</v>
      </c>
      <c r="J66" s="16"/>
      <c r="K66" s="16"/>
      <c r="L66" s="23" t="s">
        <v>1563</v>
      </c>
      <c r="M66" s="23" t="s">
        <v>1563</v>
      </c>
      <c r="N66" s="25" t="s">
        <v>1570</v>
      </c>
      <c r="O66" s="26" t="s">
        <v>1571</v>
      </c>
      <c r="P66" s="21" t="str">
        <f t="shared" si="1"/>
        <v>((14+line.W)&gt;914) and (line.mat_joint_choices.code in ('NN')) and (line.mat_inside_skin_choices.code=='AW') and (line.mat_outside_skin_choices.code=='AW') and (1219*line.L/1000000*3.4*2) or 0.0</v>
      </c>
      <c r="Q66" s="16" t="str">
        <f>VLOOKUP(D66,Parts!$A$2:$C$991,3,0)</f>
        <v>kg</v>
      </c>
    </row>
    <row r="67" spans="3:17">
      <c r="C67" s="3" t="str">
        <f>"["&amp;VLOOKUP(D67,Parts!$A$2:$B$991,2,0)&amp;"]"</f>
        <v>[SP05006]</v>
      </c>
      <c r="D67" s="27" t="s">
        <v>1377</v>
      </c>
      <c r="E67" s="16"/>
      <c r="F67" s="28">
        <v>14</v>
      </c>
      <c r="G67" s="28"/>
      <c r="H67" s="28">
        <v>457</v>
      </c>
      <c r="I67" s="29" t="s">
        <v>1601</v>
      </c>
      <c r="J67" s="16"/>
      <c r="K67" s="16"/>
      <c r="L67" s="28" t="s">
        <v>1572</v>
      </c>
      <c r="M67" s="28" t="s">
        <v>1554</v>
      </c>
      <c r="N67" s="30" t="s">
        <v>1573</v>
      </c>
      <c r="O67" s="31" t="s">
        <v>1574</v>
      </c>
      <c r="P67" s="21" t="str">
        <f t="shared" ref="P67:P86" si="2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((14+line.W)&lt;=457) and (line.mat_joint_choices.code in ('NN')) and (line.mat_inside_skin_choices.code=='GI') and (line.mat_outside_skin_choices.code=='OW') and (457*line.L/1000000*3.75) or 0.0</v>
      </c>
      <c r="Q67" s="16" t="str">
        <f>VLOOKUP(D67,Parts!$A$2:$C$991,3,0)</f>
        <v>kg</v>
      </c>
    </row>
    <row r="68" spans="3:17">
      <c r="C68" s="3" t="str">
        <f>"["&amp;VLOOKUP(D68,Parts!$A$2:$B$991,2,0)&amp;"]"</f>
        <v>[SP05004]</v>
      </c>
      <c r="D68" s="27" t="s">
        <v>1373</v>
      </c>
      <c r="E68" s="16"/>
      <c r="F68" s="28">
        <v>14</v>
      </c>
      <c r="G68" s="28"/>
      <c r="H68" s="28">
        <v>457</v>
      </c>
      <c r="I68" s="29" t="s">
        <v>1601</v>
      </c>
      <c r="J68" s="16"/>
      <c r="K68" s="16"/>
      <c r="L68" s="28" t="s">
        <v>1572</v>
      </c>
      <c r="M68" s="28" t="s">
        <v>1554</v>
      </c>
      <c r="N68" s="30" t="s">
        <v>1962</v>
      </c>
      <c r="O68" s="31" t="s">
        <v>1961</v>
      </c>
      <c r="P68" s="21" t="str">
        <f t="shared" si="2"/>
        <v>((14+line.W)&lt;=457) and (line.mat_joint_choices.code in ('NN')) and (line.mat_inside_skin_choices.code=='GI') and (line.mat_outside_skin_choices.code=='OW') and (457*line.L/1000000*3.2) or 0.0</v>
      </c>
      <c r="Q68" s="16" t="str">
        <f>VLOOKUP(D68,Parts!$A$2:$C$991,3,0)</f>
        <v>kg</v>
      </c>
    </row>
    <row r="69" spans="3:17">
      <c r="C69" s="3" t="str">
        <f>"["&amp;VLOOKUP(D69,Parts!$A$2:$B$991,2,0)&amp;"]"</f>
        <v>[SP05007]</v>
      </c>
      <c r="D69" s="27" t="s">
        <v>1379</v>
      </c>
      <c r="E69" s="16"/>
      <c r="F69" s="28">
        <v>14</v>
      </c>
      <c r="G69" s="28">
        <v>457</v>
      </c>
      <c r="H69" s="28">
        <v>610</v>
      </c>
      <c r="I69" s="29" t="s">
        <v>1601</v>
      </c>
      <c r="J69" s="16"/>
      <c r="K69" s="16"/>
      <c r="L69" s="28" t="s">
        <v>1572</v>
      </c>
      <c r="M69" s="28" t="s">
        <v>1554</v>
      </c>
      <c r="N69" s="30" t="s">
        <v>1575</v>
      </c>
      <c r="O69" s="31" t="s">
        <v>1576</v>
      </c>
      <c r="P69" s="21" t="str">
        <f t="shared" si="2"/>
        <v>((14+line.W)&gt;457 and (14+line.W)&lt;=610) and (line.mat_joint_choices.code in ('NN')) and (line.mat_inside_skin_choices.code=='GI') and (line.mat_outside_skin_choices.code=='OW') and (610*line.L/1000000*3.75) or 0.0</v>
      </c>
      <c r="Q69" s="16" t="str">
        <f>VLOOKUP(D69,Parts!$A$2:$C$991,3,0)</f>
        <v>kg</v>
      </c>
    </row>
    <row r="70" spans="3:17">
      <c r="C70" s="3" t="str">
        <f>"["&amp;VLOOKUP(D70,Parts!$A$2:$B$991,2,0)&amp;"]"</f>
        <v>[SP05012]</v>
      </c>
      <c r="D70" s="27" t="s">
        <v>1389</v>
      </c>
      <c r="E70" s="16"/>
      <c r="F70" s="28">
        <v>14</v>
      </c>
      <c r="G70" s="28">
        <v>457</v>
      </c>
      <c r="H70" s="28">
        <v>610</v>
      </c>
      <c r="I70" s="29" t="s">
        <v>1601</v>
      </c>
      <c r="J70" s="16"/>
      <c r="K70" s="16"/>
      <c r="L70" s="28" t="s">
        <v>1572</v>
      </c>
      <c r="M70" s="28" t="s">
        <v>1554</v>
      </c>
      <c r="N70" s="30" t="s">
        <v>1925</v>
      </c>
      <c r="O70" s="31" t="s">
        <v>1919</v>
      </c>
      <c r="P70" s="21" t="str">
        <f t="shared" si="2"/>
        <v>((14+line.W)&gt;457 and (14+line.W)&lt;=610) and (line.mat_joint_choices.code in ('NN')) and (line.mat_inside_skin_choices.code=='GI') and (line.mat_outside_skin_choices.code=='OW') and (610*line.L/1000000*2.53) or 0.0</v>
      </c>
      <c r="Q70" s="16" t="str">
        <f>VLOOKUP(D70,Parts!$A$2:$C$991,3,0)</f>
        <v>kg</v>
      </c>
    </row>
    <row r="71" spans="3:17">
      <c r="C71" s="3" t="str">
        <f>"["&amp;VLOOKUP(D71,Parts!$A$2:$B$991,2,0)&amp;"]"</f>
        <v>[SP05006]</v>
      </c>
      <c r="D71" s="27" t="s">
        <v>1377</v>
      </c>
      <c r="E71" s="16"/>
      <c r="F71" s="28">
        <v>14</v>
      </c>
      <c r="G71" s="28">
        <v>610</v>
      </c>
      <c r="H71" s="28">
        <v>914</v>
      </c>
      <c r="I71" s="29" t="s">
        <v>1601</v>
      </c>
      <c r="J71" s="16"/>
      <c r="K71" s="16"/>
      <c r="L71" s="28" t="s">
        <v>1572</v>
      </c>
      <c r="M71" s="28" t="s">
        <v>1554</v>
      </c>
      <c r="N71" s="30" t="s">
        <v>1577</v>
      </c>
      <c r="O71" s="31" t="s">
        <v>1578</v>
      </c>
      <c r="P71" s="21" t="str">
        <f t="shared" si="2"/>
        <v>((14+line.W)&gt;610 and (14+line.W)&lt;=914) and (line.mat_joint_choices.code in ('NN')) and (line.mat_inside_skin_choices.code=='GI') and (line.mat_outside_skin_choices.code=='OW') and (914*line.L/1000000*3.75) or 0.0</v>
      </c>
      <c r="Q71" s="16" t="str">
        <f>VLOOKUP(D71,Parts!$A$2:$C$991,3,0)</f>
        <v>kg</v>
      </c>
    </row>
    <row r="72" spans="3:17">
      <c r="C72" s="3" t="str">
        <f>"["&amp;VLOOKUP(D72,Parts!$A$2:$B$991,2,0)&amp;"]"</f>
        <v>[SP05004]</v>
      </c>
      <c r="D72" s="27" t="s">
        <v>1373</v>
      </c>
      <c r="E72" s="16"/>
      <c r="F72" s="28">
        <v>14</v>
      </c>
      <c r="G72" s="28">
        <v>610</v>
      </c>
      <c r="H72" s="28">
        <v>914</v>
      </c>
      <c r="I72" s="29" t="s">
        <v>1601</v>
      </c>
      <c r="J72" s="16"/>
      <c r="K72" s="16"/>
      <c r="L72" s="28" t="s">
        <v>1572</v>
      </c>
      <c r="M72" s="28" t="s">
        <v>1554</v>
      </c>
      <c r="N72" s="30" t="s">
        <v>1963</v>
      </c>
      <c r="O72" s="31" t="s">
        <v>1579</v>
      </c>
      <c r="P72" s="21" t="str">
        <f t="shared" si="2"/>
        <v>((14+line.W)&gt;610 and (14+line.W)&lt;=914) and (line.mat_joint_choices.code in ('NN')) and (line.mat_inside_skin_choices.code=='GI') and (line.mat_outside_skin_choices.code=='OW') and (914*line.L/1000000*3.2) or 0.0</v>
      </c>
      <c r="Q72" s="16" t="str">
        <f>VLOOKUP(D72,Parts!$A$2:$C$991,3,0)</f>
        <v>kg</v>
      </c>
    </row>
    <row r="73" spans="3:17">
      <c r="C73" s="3" t="str">
        <f>"["&amp;VLOOKUP(D73,Parts!$A$2:$B$991,2,0)&amp;"]"</f>
        <v>[SP05007]</v>
      </c>
      <c r="D73" s="27" t="s">
        <v>1379</v>
      </c>
      <c r="E73" s="16"/>
      <c r="F73" s="28">
        <v>14</v>
      </c>
      <c r="G73" s="28">
        <v>914</v>
      </c>
      <c r="H73" s="28"/>
      <c r="I73" s="29" t="s">
        <v>1601</v>
      </c>
      <c r="J73" s="16"/>
      <c r="K73" s="16"/>
      <c r="L73" s="28" t="s">
        <v>1572</v>
      </c>
      <c r="M73" s="28" t="s">
        <v>1554</v>
      </c>
      <c r="N73" s="30" t="s">
        <v>1580</v>
      </c>
      <c r="O73" s="31" t="s">
        <v>1581</v>
      </c>
      <c r="P73" s="21" t="str">
        <f t="shared" si="2"/>
        <v>((14+line.W)&gt;914) and (line.mat_joint_choices.code in ('NN')) and (line.mat_inside_skin_choices.code=='GI') and (line.mat_outside_skin_choices.code=='OW') and (1219*line.L/1000000*3.75) or 0.0</v>
      </c>
      <c r="Q73" s="16" t="str">
        <f>VLOOKUP(D73,Parts!$A$2:$C$991,3,0)</f>
        <v>kg</v>
      </c>
    </row>
    <row r="74" spans="3:17">
      <c r="C74" s="3" t="str">
        <f>"["&amp;VLOOKUP(D74,Parts!$A$2:$B$991,2,0)&amp;"]"</f>
        <v>[SP05012]</v>
      </c>
      <c r="D74" s="27" t="s">
        <v>1389</v>
      </c>
      <c r="E74" s="16"/>
      <c r="F74" s="28">
        <v>14</v>
      </c>
      <c r="G74" s="28">
        <v>914</v>
      </c>
      <c r="H74" s="28"/>
      <c r="I74" s="29" t="s">
        <v>1601</v>
      </c>
      <c r="J74" s="16"/>
      <c r="K74" s="16"/>
      <c r="L74" s="28" t="s">
        <v>1572</v>
      </c>
      <c r="M74" s="28" t="s">
        <v>1554</v>
      </c>
      <c r="N74" s="30" t="s">
        <v>1927</v>
      </c>
      <c r="O74" s="31" t="s">
        <v>1921</v>
      </c>
      <c r="P74" s="21" t="str">
        <f t="shared" si="2"/>
        <v>((14+line.W)&gt;914) and (line.mat_joint_choices.code in ('NN')) and (line.mat_inside_skin_choices.code=='GI') and (line.mat_outside_skin_choices.code=='OW') and (1219*line.L/1000000*2.53) or 0.0</v>
      </c>
      <c r="Q74" s="16" t="str">
        <f>VLOOKUP(D74,Parts!$A$2:$C$991,3,0)</f>
        <v>kg</v>
      </c>
    </row>
    <row r="75" spans="3:17">
      <c r="C75" s="3" t="str">
        <f>"["&amp;VLOOKUP(D75,Parts!$A$2:$B$991,2,0)&amp;"]"</f>
        <v>[SP05013]</v>
      </c>
      <c r="D75" s="32" t="s">
        <v>1391</v>
      </c>
      <c r="E75" s="16"/>
      <c r="F75" s="33">
        <v>14</v>
      </c>
      <c r="G75" s="33"/>
      <c r="H75" s="33">
        <v>457</v>
      </c>
      <c r="I75" s="34" t="s">
        <v>1601</v>
      </c>
      <c r="J75" s="16"/>
      <c r="K75" s="16"/>
      <c r="L75" s="33" t="s">
        <v>1583</v>
      </c>
      <c r="M75" s="33" t="s">
        <v>1583</v>
      </c>
      <c r="N75" s="35" t="s">
        <v>1584</v>
      </c>
      <c r="O75" s="36" t="s">
        <v>1585</v>
      </c>
      <c r="P75" s="21" t="str">
        <f t="shared" si="2"/>
        <v>((14+line.W)&lt;=457) and (line.mat_joint_choices.code in ('NN')) and (line.mat_inside_skin_choices.code=='SS') and (line.mat_outside_skin_choices.code=='SS') and (457*line.L/1000000*3.9*2) or 0.0</v>
      </c>
      <c r="Q75" s="16" t="str">
        <f>VLOOKUP(D75,Parts!$A$2:$C$991,3,0)</f>
        <v>kg</v>
      </c>
    </row>
    <row r="76" spans="3:17">
      <c r="C76" s="3" t="str">
        <f>"["&amp;VLOOKUP(D76,Parts!$A$2:$B$991,2,0)&amp;"]"</f>
        <v>[SP05013]</v>
      </c>
      <c r="D76" s="32" t="s">
        <v>1391</v>
      </c>
      <c r="E76" s="16"/>
      <c r="F76" s="33">
        <v>14</v>
      </c>
      <c r="G76" s="33">
        <v>457</v>
      </c>
      <c r="H76" s="33">
        <v>610</v>
      </c>
      <c r="I76" s="34" t="s">
        <v>1601</v>
      </c>
      <c r="J76" s="16"/>
      <c r="K76" s="16"/>
      <c r="L76" s="33" t="s">
        <v>1583</v>
      </c>
      <c r="M76" s="33" t="s">
        <v>1583</v>
      </c>
      <c r="N76" s="35" t="s">
        <v>1586</v>
      </c>
      <c r="O76" s="36" t="s">
        <v>1587</v>
      </c>
      <c r="P76" s="21" t="str">
        <f t="shared" si="2"/>
        <v>((14+line.W)&gt;457 and (14+line.W)&lt;=610) and (line.mat_joint_choices.code in ('NN')) and (line.mat_inside_skin_choices.code=='SS') and (line.mat_outside_skin_choices.code=='SS') and (610*line.L/1000000*3.9*2) or 0.0</v>
      </c>
      <c r="Q76" s="16" t="str">
        <f>VLOOKUP(D76,Parts!$A$2:$C$991,3,0)</f>
        <v>kg</v>
      </c>
    </row>
    <row r="77" spans="3:17">
      <c r="C77" s="3" t="str">
        <f>"["&amp;VLOOKUP(D77,Parts!$A$2:$B$991,2,0)&amp;"]"</f>
        <v>[SP05013]</v>
      </c>
      <c r="D77" s="32" t="s">
        <v>1391</v>
      </c>
      <c r="E77" s="16"/>
      <c r="F77" s="33">
        <v>14</v>
      </c>
      <c r="G77" s="33">
        <v>610</v>
      </c>
      <c r="H77" s="33">
        <v>914</v>
      </c>
      <c r="I77" s="34" t="s">
        <v>1601</v>
      </c>
      <c r="J77" s="16"/>
      <c r="K77" s="16"/>
      <c r="L77" s="33" t="s">
        <v>1583</v>
      </c>
      <c r="M77" s="33" t="s">
        <v>1583</v>
      </c>
      <c r="N77" s="35" t="s">
        <v>1588</v>
      </c>
      <c r="O77" s="36" t="s">
        <v>1589</v>
      </c>
      <c r="P77" s="21" t="str">
        <f t="shared" si="2"/>
        <v>((14+line.W)&gt;610 and (14+line.W)&lt;=914) and (line.mat_joint_choices.code in ('NN')) and (line.mat_inside_skin_choices.code=='SS') and (line.mat_outside_skin_choices.code=='SS') and (914*line.L/1000000*3.9*2) or 0.0</v>
      </c>
      <c r="Q77" s="16" t="str">
        <f>VLOOKUP(D77,Parts!$A$2:$C$991,3,0)</f>
        <v>kg</v>
      </c>
    </row>
    <row r="78" spans="3:17">
      <c r="C78" s="3" t="str">
        <f>"["&amp;VLOOKUP(D78,Parts!$A$2:$B$991,2,0)&amp;"]"</f>
        <v>[SP05013]</v>
      </c>
      <c r="D78" s="32" t="s">
        <v>1391</v>
      </c>
      <c r="E78" s="16"/>
      <c r="F78" s="33">
        <v>14</v>
      </c>
      <c r="G78" s="33">
        <v>914</v>
      </c>
      <c r="H78" s="33"/>
      <c r="I78" s="34" t="s">
        <v>1601</v>
      </c>
      <c r="J78" s="16"/>
      <c r="K78" s="16"/>
      <c r="L78" s="33" t="s">
        <v>1583</v>
      </c>
      <c r="M78" s="33" t="s">
        <v>1583</v>
      </c>
      <c r="N78" s="35" t="s">
        <v>1590</v>
      </c>
      <c r="O78" s="36" t="s">
        <v>1591</v>
      </c>
      <c r="P78" s="21" t="str">
        <f t="shared" si="2"/>
        <v>((14+line.W)&gt;914) and (line.mat_joint_choices.code in ('NN')) and (line.mat_inside_skin_choices.code=='SS') and (line.mat_outside_skin_choices.code=='SS') and (1219*line.L/1000000*3.9*2) or 0.0</v>
      </c>
      <c r="Q78" s="16" t="str">
        <f>VLOOKUP(D78,Parts!$A$2:$C$991,3,0)</f>
        <v>kg</v>
      </c>
    </row>
    <row r="79" spans="3:17">
      <c r="C79" s="3" t="str">
        <f>"["&amp;VLOOKUP(D79,Parts!$A$2:$B$991,2,0)&amp;"]"</f>
        <v>[SP05006]</v>
      </c>
      <c r="D79" s="37" t="s">
        <v>1377</v>
      </c>
      <c r="E79" s="16"/>
      <c r="F79" s="38">
        <v>14</v>
      </c>
      <c r="G79" s="38"/>
      <c r="H79" s="38">
        <v>457</v>
      </c>
      <c r="I79" s="39" t="s">
        <v>1601</v>
      </c>
      <c r="J79" s="16"/>
      <c r="K79" s="16"/>
      <c r="L79" s="38" t="s">
        <v>1583</v>
      </c>
      <c r="M79" s="38" t="s">
        <v>1554</v>
      </c>
      <c r="N79" s="40" t="s">
        <v>1573</v>
      </c>
      <c r="O79" s="41" t="s">
        <v>1574</v>
      </c>
      <c r="P79" s="21" t="str">
        <f t="shared" si="2"/>
        <v>((14+line.W)&lt;=457) and (line.mat_joint_choices.code in ('NN')) and (line.mat_inside_skin_choices.code=='SS') and (line.mat_outside_skin_choices.code=='OW') and (457*line.L/1000000*3.75) or 0.0</v>
      </c>
      <c r="Q79" s="16" t="str">
        <f>VLOOKUP(D79,Parts!$A$2:$C$991,3,0)</f>
        <v>kg</v>
      </c>
    </row>
    <row r="80" spans="3:17">
      <c r="C80" s="3" t="str">
        <f>"["&amp;VLOOKUP(D80,Parts!$A$2:$B$991,2,0)&amp;"]"</f>
        <v>[SP05013]</v>
      </c>
      <c r="D80" s="37" t="s">
        <v>1391</v>
      </c>
      <c r="E80" s="16"/>
      <c r="F80" s="38">
        <v>14</v>
      </c>
      <c r="G80" s="38"/>
      <c r="H80" s="38">
        <v>457</v>
      </c>
      <c r="I80" s="39" t="s">
        <v>1601</v>
      </c>
      <c r="J80" s="16"/>
      <c r="K80" s="16"/>
      <c r="L80" s="38" t="s">
        <v>1583</v>
      </c>
      <c r="M80" s="38" t="s">
        <v>1554</v>
      </c>
      <c r="N80" s="40" t="s">
        <v>1592</v>
      </c>
      <c r="O80" s="41" t="s">
        <v>1593</v>
      </c>
      <c r="P80" s="21" t="str">
        <f t="shared" si="2"/>
        <v>((14+line.W)&lt;=457) and (line.mat_joint_choices.code in ('NN')) and (line.mat_inside_skin_choices.code=='SS') and (line.mat_outside_skin_choices.code=='OW') and (457*line.L/1000000*3.9) or 0.0</v>
      </c>
      <c r="Q80" s="16" t="str">
        <f>VLOOKUP(D80,Parts!$A$2:$C$991,3,0)</f>
        <v>kg</v>
      </c>
    </row>
    <row r="81" spans="1:17">
      <c r="C81" s="3" t="str">
        <f>"["&amp;VLOOKUP(D81,Parts!$A$2:$B$991,2,0)&amp;"]"</f>
        <v>[SP05007]</v>
      </c>
      <c r="D81" s="37" t="s">
        <v>1379</v>
      </c>
      <c r="E81" s="16"/>
      <c r="F81" s="38">
        <v>14</v>
      </c>
      <c r="G81" s="38">
        <v>457</v>
      </c>
      <c r="H81" s="38">
        <v>610</v>
      </c>
      <c r="I81" s="39" t="s">
        <v>1601</v>
      </c>
      <c r="J81" s="16"/>
      <c r="K81" s="16"/>
      <c r="L81" s="38" t="s">
        <v>1583</v>
      </c>
      <c r="M81" s="38" t="s">
        <v>1554</v>
      </c>
      <c r="N81" s="40" t="s">
        <v>1575</v>
      </c>
      <c r="O81" s="41" t="s">
        <v>1576</v>
      </c>
      <c r="P81" s="21" t="str">
        <f t="shared" si="2"/>
        <v>((14+line.W)&gt;457 and (14+line.W)&lt;=610) and (line.mat_joint_choices.code in ('NN')) and (line.mat_inside_skin_choices.code=='SS') and (line.mat_outside_skin_choices.code=='OW') and (610*line.L/1000000*3.75) or 0.0</v>
      </c>
      <c r="Q81" s="16" t="str">
        <f>VLOOKUP(D81,Parts!$A$2:$C$991,3,0)</f>
        <v>kg</v>
      </c>
    </row>
    <row r="82" spans="1:17">
      <c r="C82" s="3" t="str">
        <f>"["&amp;VLOOKUP(D82,Parts!$A$2:$B$991,2,0)&amp;"]"</f>
        <v>[SP05013]</v>
      </c>
      <c r="D82" s="37" t="s">
        <v>1391</v>
      </c>
      <c r="E82" s="16"/>
      <c r="F82" s="38">
        <v>14</v>
      </c>
      <c r="G82" s="38">
        <v>457</v>
      </c>
      <c r="H82" s="38">
        <v>610</v>
      </c>
      <c r="I82" s="39" t="s">
        <v>1601</v>
      </c>
      <c r="J82" s="16"/>
      <c r="K82" s="16"/>
      <c r="L82" s="38" t="s">
        <v>1583</v>
      </c>
      <c r="M82" s="38" t="s">
        <v>1554</v>
      </c>
      <c r="N82" s="40" t="s">
        <v>1594</v>
      </c>
      <c r="O82" s="41" t="s">
        <v>1595</v>
      </c>
      <c r="P82" s="21" t="str">
        <f t="shared" si="2"/>
        <v>((14+line.W)&gt;457 and (14+line.W)&lt;=610) and (line.mat_joint_choices.code in ('NN')) and (line.mat_inside_skin_choices.code=='SS') and (line.mat_outside_skin_choices.code=='OW') and (610*line.L/1000000*3.9) or 0.0</v>
      </c>
      <c r="Q82" s="16" t="str">
        <f>VLOOKUP(D82,Parts!$A$2:$C$991,3,0)</f>
        <v>kg</v>
      </c>
    </row>
    <row r="83" spans="1:17">
      <c r="C83" s="3" t="str">
        <f>"["&amp;VLOOKUP(D83,Parts!$A$2:$B$991,2,0)&amp;"]"</f>
        <v>[SP05006]</v>
      </c>
      <c r="D83" s="37" t="s">
        <v>1377</v>
      </c>
      <c r="E83" s="16"/>
      <c r="F83" s="38">
        <v>14</v>
      </c>
      <c r="G83" s="38">
        <v>610</v>
      </c>
      <c r="H83" s="38">
        <v>914</v>
      </c>
      <c r="I83" s="39" t="s">
        <v>1601</v>
      </c>
      <c r="J83" s="16"/>
      <c r="K83" s="16"/>
      <c r="L83" s="38" t="s">
        <v>1583</v>
      </c>
      <c r="M83" s="38" t="s">
        <v>1554</v>
      </c>
      <c r="N83" s="40" t="s">
        <v>1577</v>
      </c>
      <c r="O83" s="41" t="s">
        <v>1578</v>
      </c>
      <c r="P83" s="21" t="str">
        <f t="shared" si="2"/>
        <v>((14+line.W)&gt;610 and (14+line.W)&lt;=914) and (line.mat_joint_choices.code in ('NN')) and (line.mat_inside_skin_choices.code=='SS') and (line.mat_outside_skin_choices.code=='OW') and (914*line.L/1000000*3.75) or 0.0</v>
      </c>
      <c r="Q83" s="16" t="str">
        <f>VLOOKUP(D83,Parts!$A$2:$C$991,3,0)</f>
        <v>kg</v>
      </c>
    </row>
    <row r="84" spans="1:17">
      <c r="C84" s="3" t="str">
        <f>"["&amp;VLOOKUP(D84,Parts!$A$2:$B$991,2,0)&amp;"]"</f>
        <v>[SP05013]</v>
      </c>
      <c r="D84" s="37" t="s">
        <v>1391</v>
      </c>
      <c r="E84" s="16"/>
      <c r="F84" s="38">
        <v>14</v>
      </c>
      <c r="G84" s="38">
        <v>610</v>
      </c>
      <c r="H84" s="38">
        <v>914</v>
      </c>
      <c r="I84" s="39" t="s">
        <v>1601</v>
      </c>
      <c r="J84" s="16"/>
      <c r="K84" s="16"/>
      <c r="L84" s="38" t="s">
        <v>1583</v>
      </c>
      <c r="M84" s="38" t="s">
        <v>1554</v>
      </c>
      <c r="N84" s="40" t="s">
        <v>1596</v>
      </c>
      <c r="O84" s="41" t="s">
        <v>1597</v>
      </c>
      <c r="P84" s="21" t="str">
        <f t="shared" si="2"/>
        <v>((14+line.W)&gt;610 and (14+line.W)&lt;=914) and (line.mat_joint_choices.code in ('NN')) and (line.mat_inside_skin_choices.code=='SS') and (line.mat_outside_skin_choices.code=='OW') and (914*line.L/1000000*3.9) or 0.0</v>
      </c>
      <c r="Q84" s="16" t="str">
        <f>VLOOKUP(D84,Parts!$A$2:$C$991,3,0)</f>
        <v>kg</v>
      </c>
    </row>
    <row r="85" spans="1:17">
      <c r="C85" s="3" t="str">
        <f>"["&amp;VLOOKUP(D85,Parts!$A$2:$B$991,2,0)&amp;"]"</f>
        <v>[SP05007]</v>
      </c>
      <c r="D85" s="37" t="s">
        <v>1379</v>
      </c>
      <c r="E85" s="16"/>
      <c r="F85" s="38">
        <v>14</v>
      </c>
      <c r="G85" s="38">
        <v>914</v>
      </c>
      <c r="H85" s="38"/>
      <c r="I85" s="39" t="s">
        <v>1601</v>
      </c>
      <c r="J85" s="16"/>
      <c r="K85" s="16"/>
      <c r="L85" s="38" t="s">
        <v>1583</v>
      </c>
      <c r="M85" s="38" t="s">
        <v>1554</v>
      </c>
      <c r="N85" s="40" t="s">
        <v>1580</v>
      </c>
      <c r="O85" s="41" t="s">
        <v>1581</v>
      </c>
      <c r="P85" s="21" t="str">
        <f t="shared" si="2"/>
        <v>((14+line.W)&gt;914) and (line.mat_joint_choices.code in ('NN')) and (line.mat_inside_skin_choices.code=='SS') and (line.mat_outside_skin_choices.code=='OW') and (1219*line.L/1000000*3.75) or 0.0</v>
      </c>
      <c r="Q85" s="16" t="str">
        <f>VLOOKUP(D85,Parts!$A$2:$C$991,3,0)</f>
        <v>kg</v>
      </c>
    </row>
    <row r="86" spans="1:17" s="42" customFormat="1">
      <c r="C86" s="3" t="str">
        <f>"["&amp;VLOOKUP(D86,Parts!$A$2:$B$991,2,0)&amp;"]"</f>
        <v>[SP05013]</v>
      </c>
      <c r="D86" s="37" t="s">
        <v>1391</v>
      </c>
      <c r="E86" s="16"/>
      <c r="F86" s="38">
        <v>14</v>
      </c>
      <c r="G86" s="45">
        <v>914</v>
      </c>
      <c r="H86" s="45"/>
      <c r="I86" s="39" t="s">
        <v>1601</v>
      </c>
      <c r="J86" s="48"/>
      <c r="K86" s="48"/>
      <c r="L86" s="38" t="s">
        <v>1583</v>
      </c>
      <c r="M86" s="38" t="s">
        <v>1554</v>
      </c>
      <c r="N86" s="40" t="s">
        <v>1598</v>
      </c>
      <c r="O86" s="47" t="s">
        <v>1599</v>
      </c>
      <c r="P86" s="21" t="str">
        <f t="shared" si="2"/>
        <v>((14+line.W)&gt;914) and (line.mat_joint_choices.code in ('NN')) and (line.mat_inside_skin_choices.code=='SS') and (line.mat_outside_skin_choices.code=='OW') and (1219*line.L/1000000*3.9) or 0.0</v>
      </c>
      <c r="Q86" s="16" t="str">
        <f>VLOOKUP(D86,Parts!$A$2:$C$991,3,0)</f>
        <v>kg</v>
      </c>
    </row>
    <row r="87" spans="1:17">
      <c r="C87" s="3" t="str">
        <f>"["&amp;VLOOKUP(D87,Parts!$A$2:$B$991,2,0)&amp;"]"</f>
        <v>[SP05002]</v>
      </c>
      <c r="D87" s="49" t="s">
        <v>1369</v>
      </c>
      <c r="E87" s="16"/>
      <c r="I87"/>
      <c r="J87" s="50" t="s">
        <v>1602</v>
      </c>
      <c r="K87" s="16"/>
      <c r="L87" s="5"/>
      <c r="M87" s="5"/>
      <c r="N87" s="51" t="s">
        <v>1603</v>
      </c>
      <c r="O87" s="52" t="s">
        <v>1604</v>
      </c>
      <c r="P87" s="53" t="str">
        <f>"(line.mat_insulation_choices.code == "&amp;J87&amp;") and ("&amp;O87&amp;") or 0.0"</f>
        <v>(line.mat_insulation_choices.code == 'PU') and (line.W*line.L*line.T.value/1000000000*40*0.437*1.13-(line.cut_area*line.T.value*40*0.437*1.13/1000)) or 0.0</v>
      </c>
      <c r="Q87" s="16" t="str">
        <f>VLOOKUP(D87,Parts!$A$2:$C$991,3,0)</f>
        <v>kg</v>
      </c>
    </row>
    <row r="88" spans="1:17">
      <c r="C88" s="3" t="str">
        <f>"["&amp;VLOOKUP(D88,Parts!$A$2:$B$991,2,0)&amp;"]"</f>
        <v>[SP05003]</v>
      </c>
      <c r="D88" s="49" t="s">
        <v>1371</v>
      </c>
      <c r="E88" s="16"/>
      <c r="I88"/>
      <c r="J88" s="50" t="s">
        <v>1602</v>
      </c>
      <c r="K88" s="16"/>
      <c r="L88" s="5"/>
      <c r="M88" s="5"/>
      <c r="N88" s="51" t="s">
        <v>1605</v>
      </c>
      <c r="O88" s="52" t="s">
        <v>1606</v>
      </c>
      <c r="P88" s="53" t="str">
        <f>"(line.mat_insulation_choices.code == "&amp;J88&amp;") and ("&amp;O88&amp;") or 0.0"</f>
        <v>(line.mat_insulation_choices.code == 'PU') and (line.W*line.L*line.T.value/1000000000*40*0.563*1.13-(line.cut_area*line.T.value*40*0.563*1.13/1000)) or 0.0</v>
      </c>
      <c r="Q88" s="16" t="str">
        <f>VLOOKUP(D88,Parts!$A$2:$C$991,3,0)</f>
        <v>kg</v>
      </c>
    </row>
    <row r="89" spans="1:17">
      <c r="B89" s="54">
        <v>41733</v>
      </c>
      <c r="C89" s="3" t="str">
        <f>"["&amp;VLOOKUP(D89,Parts!$A$2:$B$991,2,0)&amp;"]"</f>
        <v>[SP05024]</v>
      </c>
      <c r="D89" s="37" t="s">
        <v>1520</v>
      </c>
      <c r="E89" s="16"/>
      <c r="I89"/>
      <c r="J89" s="38" t="s">
        <v>1607</v>
      </c>
      <c r="K89" s="16"/>
      <c r="L89" s="5"/>
      <c r="M89" s="5"/>
      <c r="N89" s="40" t="s">
        <v>1608</v>
      </c>
      <c r="O89" s="41" t="s">
        <v>1609</v>
      </c>
      <c r="P89" s="53" t="str">
        <f>"(line.mat_insulation_choices.code == "&amp;J89&amp;") and ("&amp;O89&amp;") or 0.0"</f>
        <v>(line.mat_insulation_choices.code == 'PIR') and (line.W*line.L*line.T.value/1000000000*36*0.242*1.2*1.05-(line.cut_area*line.T.value*36*0.242*1.2*1.05/1000)) or 0.0</v>
      </c>
      <c r="Q89" s="16" t="str">
        <f>VLOOKUP(D89,Parts!$A$2:$C$991,3,0)</f>
        <v>kg</v>
      </c>
    </row>
    <row r="90" spans="1:17" s="42" customFormat="1">
      <c r="B90" s="54">
        <v>41733</v>
      </c>
      <c r="C90" s="3" t="str">
        <f>"["&amp;VLOOKUP(D90,Parts!$A$2:$B$991,2,0)&amp;"]"</f>
        <v>[SP05003]</v>
      </c>
      <c r="D90" s="37" t="s">
        <v>1371</v>
      </c>
      <c r="E90" s="16"/>
      <c r="I90" s="55"/>
      <c r="J90" s="45" t="s">
        <v>1607</v>
      </c>
      <c r="K90" s="44"/>
      <c r="L90" s="56"/>
      <c r="M90" s="56"/>
      <c r="N90" s="57" t="s">
        <v>1610</v>
      </c>
      <c r="O90" s="47" t="s">
        <v>1611</v>
      </c>
      <c r="P90" s="53" t="str">
        <f>"(line.mat_insulation_choices.code == "&amp;J90&amp;") and ("&amp;O90&amp;") or 0.0"</f>
        <v>(line.mat_insulation_choices.code == 'PIR') and (line.W*line.L*line.T.value/1000000000*36*0.714*1.2*1.05-(line.cut_area*line.T.value*36*0.714*1.2*1.05/1000)) or 0.0</v>
      </c>
      <c r="Q90" s="16" t="str">
        <f>VLOOKUP(D90,Parts!$A$2:$C$991,3,0)</f>
        <v>kg</v>
      </c>
    </row>
    <row r="91" spans="1:17">
      <c r="A91" s="42"/>
      <c r="B91" s="54">
        <v>41733</v>
      </c>
      <c r="C91" s="3" t="str">
        <f>"["&amp;VLOOKUP(D91,Parts!$A$2:$B$991,2,0)&amp;"]"</f>
        <v>[SP05023]</v>
      </c>
      <c r="D91" s="37" t="s">
        <v>1518</v>
      </c>
      <c r="E91" s="16"/>
      <c r="F91" s="42"/>
      <c r="G91" s="42"/>
      <c r="H91" s="42"/>
      <c r="I91" s="55"/>
      <c r="J91" s="45" t="s">
        <v>1607</v>
      </c>
      <c r="K91" s="44"/>
      <c r="L91" s="56"/>
      <c r="M91" s="56"/>
      <c r="N91" s="57" t="s">
        <v>1612</v>
      </c>
      <c r="O91" s="47" t="s">
        <v>1613</v>
      </c>
      <c r="P91" s="53" t="str">
        <f>"(line.mat_insulation_choices.code == "&amp;J91&amp;") and ("&amp;O91&amp;") or 0.0"</f>
        <v>(line.mat_insulation_choices.code == 'PIR') and (line.W*line.L*line.T.value/1000000000*36*0.044*1.2*1.05-(line.cut_area*line.T.value*36*0.044*1.2*1.05/1000)) or 0.0</v>
      </c>
      <c r="Q91" s="16" t="str">
        <f>VLOOKUP(D91,Parts!$A$2:$C$991,3,0)</f>
        <v>kg</v>
      </c>
    </row>
    <row r="92" spans="1:17">
      <c r="A92" s="42"/>
      <c r="C92" s="3" t="str">
        <f>"["&amp;VLOOKUP(D92,Parts!$A$2:$B$991,2,0)&amp;"]"</f>
        <v>[SP04016]</v>
      </c>
      <c r="D92" s="58" t="s">
        <v>1239</v>
      </c>
      <c r="E92" s="59">
        <v>42</v>
      </c>
      <c r="F92" s="42"/>
      <c r="G92" s="42"/>
      <c r="H92" s="42"/>
      <c r="I92" s="55"/>
      <c r="J92" s="60" t="s">
        <v>1614</v>
      </c>
      <c r="K92" s="56"/>
      <c r="L92" s="56"/>
      <c r="M92" s="56"/>
      <c r="N92" s="61" t="s">
        <v>1615</v>
      </c>
      <c r="O92" s="62" t="s">
        <v>1616</v>
      </c>
      <c r="P92" s="63" t="str">
        <f t="shared" ref="P92:P97" si="3">"(line.T.value == "&amp;E92&amp;" and line.mat_insulation_choices.code in ("&amp;J92&amp;")) and ("&amp;O92&amp;") or 0.0"</f>
        <v>(line.T.value == 42 and line.mat_insulation_choices.code in ('PU','PIR')) and (round((line.W*line.L/1000000)-0.5,0)*6) or 0.0</v>
      </c>
      <c r="Q92" s="16" t="str">
        <f>VLOOKUP(D92,Parts!$A$2:$C$991,3,0)</f>
        <v>pcs</v>
      </c>
    </row>
    <row r="93" spans="1:17">
      <c r="A93" s="42"/>
      <c r="C93" s="3" t="str">
        <f>"["&amp;VLOOKUP(D93,Parts!$A$2:$B$991,2,0)&amp;"]"</f>
        <v>[SP04017]</v>
      </c>
      <c r="D93" s="58" t="s">
        <v>1241</v>
      </c>
      <c r="E93" s="59">
        <v>50</v>
      </c>
      <c r="F93" s="42"/>
      <c r="G93" s="42"/>
      <c r="H93" s="42"/>
      <c r="I93" s="55"/>
      <c r="J93" s="60" t="s">
        <v>1614</v>
      </c>
      <c r="K93" s="56"/>
      <c r="L93" s="56"/>
      <c r="M93" s="56"/>
      <c r="N93" s="61" t="s">
        <v>1615</v>
      </c>
      <c r="O93" s="62" t="s">
        <v>1616</v>
      </c>
      <c r="P93" s="63" t="str">
        <f t="shared" si="3"/>
        <v>(line.T.value == 50 and line.mat_insulation_choices.code in ('PU','PIR')) and (round((line.W*line.L/1000000)-0.5,0)*6) or 0.0</v>
      </c>
      <c r="Q93" s="16" t="str">
        <f>VLOOKUP(D93,Parts!$A$2:$C$991,3,0)</f>
        <v>pcs</v>
      </c>
    </row>
    <row r="94" spans="1:17">
      <c r="A94" s="42"/>
      <c r="C94" s="3" t="str">
        <f>"["&amp;VLOOKUP(D94,Parts!$A$2:$B$991,2,0)&amp;"]"</f>
        <v>[SP04018]</v>
      </c>
      <c r="D94" s="58" t="s">
        <v>1243</v>
      </c>
      <c r="E94" s="59">
        <v>75</v>
      </c>
      <c r="F94" s="42"/>
      <c r="G94" s="42"/>
      <c r="H94" s="42"/>
      <c r="I94" s="55"/>
      <c r="J94" s="60" t="s">
        <v>1614</v>
      </c>
      <c r="K94" s="56"/>
      <c r="L94" s="56"/>
      <c r="M94" s="56"/>
      <c r="N94" s="61" t="s">
        <v>1615</v>
      </c>
      <c r="O94" s="62" t="s">
        <v>1616</v>
      </c>
      <c r="P94" s="63" t="str">
        <f t="shared" si="3"/>
        <v>(line.T.value == 75 and line.mat_insulation_choices.code in ('PU','PIR')) and (round((line.W*line.L/1000000)-0.5,0)*6) or 0.0</v>
      </c>
      <c r="Q94" s="16" t="str">
        <f>VLOOKUP(D94,Parts!$A$2:$C$991,3,0)</f>
        <v>pcs</v>
      </c>
    </row>
    <row r="95" spans="1:17">
      <c r="A95" s="42"/>
      <c r="C95" s="3" t="str">
        <f>"["&amp;VLOOKUP(D95,Parts!$A$2:$B$991,2,0)&amp;"]"</f>
        <v>[SP04019]</v>
      </c>
      <c r="D95" s="58" t="s">
        <v>1245</v>
      </c>
      <c r="E95" s="59">
        <v>100</v>
      </c>
      <c r="F95" s="42"/>
      <c r="G95" s="42"/>
      <c r="H95" s="42"/>
      <c r="I95" s="55"/>
      <c r="J95" s="60" t="s">
        <v>1614</v>
      </c>
      <c r="K95" s="56"/>
      <c r="L95" s="56"/>
      <c r="M95" s="56"/>
      <c r="N95" s="61" t="s">
        <v>1615</v>
      </c>
      <c r="O95" s="62" t="s">
        <v>1616</v>
      </c>
      <c r="P95" s="63" t="str">
        <f t="shared" si="3"/>
        <v>(line.T.value == 100 and line.mat_insulation_choices.code in ('PU','PIR')) and (round((line.W*line.L/1000000)-0.5,0)*6) or 0.0</v>
      </c>
      <c r="Q95" s="16" t="str">
        <f>VLOOKUP(D95,Parts!$A$2:$C$991,3,0)</f>
        <v>pcs</v>
      </c>
    </row>
    <row r="96" spans="1:17">
      <c r="A96" s="42"/>
      <c r="C96" s="3" t="str">
        <f>"["&amp;VLOOKUP(D96,Parts!$A$2:$B$991,2,0)&amp;"]"</f>
        <v>[SP04020]</v>
      </c>
      <c r="D96" s="58" t="s">
        <v>1247</v>
      </c>
      <c r="E96" s="59">
        <v>125</v>
      </c>
      <c r="F96" s="42"/>
      <c r="G96" s="42"/>
      <c r="H96" s="42"/>
      <c r="I96" s="55"/>
      <c r="J96" s="60" t="s">
        <v>1614</v>
      </c>
      <c r="K96" s="56"/>
      <c r="L96" s="56"/>
      <c r="M96" s="56"/>
      <c r="N96" s="61" t="s">
        <v>1615</v>
      </c>
      <c r="O96" s="62" t="s">
        <v>1616</v>
      </c>
      <c r="P96" s="63" t="str">
        <f t="shared" si="3"/>
        <v>(line.T.value == 125 and line.mat_insulation_choices.code in ('PU','PIR')) and (round((line.W*line.L/1000000)-0.5,0)*6) or 0.0</v>
      </c>
      <c r="Q96" s="16" t="str">
        <f>VLOOKUP(D96,Parts!$A$2:$C$991,3,0)</f>
        <v>pcs</v>
      </c>
    </row>
    <row r="97" spans="1:18">
      <c r="A97" s="42"/>
      <c r="C97" s="3" t="str">
        <f>"["&amp;VLOOKUP(D97,Parts!$A$2:$B$991,2,0)&amp;"]"</f>
        <v>[SP04021]</v>
      </c>
      <c r="D97" s="58" t="s">
        <v>1249</v>
      </c>
      <c r="E97" s="59">
        <v>150</v>
      </c>
      <c r="F97" s="42"/>
      <c r="G97" s="42"/>
      <c r="H97" s="42"/>
      <c r="I97" s="55"/>
      <c r="J97" s="60" t="s">
        <v>1614</v>
      </c>
      <c r="K97" s="56"/>
      <c r="L97" s="56"/>
      <c r="M97" s="56"/>
      <c r="N97" s="61" t="s">
        <v>1615</v>
      </c>
      <c r="O97" s="62" t="s">
        <v>1616</v>
      </c>
      <c r="P97" s="63" t="str">
        <f t="shared" si="3"/>
        <v>(line.T.value == 150 and line.mat_insulation_choices.code in ('PU','PIR')) and (round((line.W*line.L/1000000)-0.5,0)*6) or 0.0</v>
      </c>
      <c r="Q97" s="16" t="str">
        <f>VLOOKUP(D97,Parts!$A$2:$C$991,3,0)</f>
        <v>pcs</v>
      </c>
    </row>
    <row r="98" spans="1:18">
      <c r="A98" s="42"/>
      <c r="C98" s="3" t="str">
        <f>"["&amp;VLOOKUP(D98,Parts!$A$2:$B$991,2,0)&amp;"]"</f>
        <v>[SP03023-1]</v>
      </c>
      <c r="D98" s="49" t="s">
        <v>977</v>
      </c>
      <c r="E98" s="44"/>
      <c r="F98" s="42"/>
      <c r="G98" s="42"/>
      <c r="H98" s="42"/>
      <c r="I98" s="55" t="s">
        <v>1601</v>
      </c>
      <c r="J98" s="56"/>
      <c r="K98" s="64" t="s">
        <v>1617</v>
      </c>
      <c r="L98" s="56"/>
      <c r="M98" s="56"/>
      <c r="N98" s="65"/>
      <c r="O98" s="66" t="s">
        <v>1618</v>
      </c>
      <c r="P98" s="53" t="str">
        <f t="shared" ref="P98:P111" si="4">"(line.mat_camlock_choices.code == "&amp;K98&amp;") and (line.mat_joint_choices.code in ("&amp;I98&amp;")) and ("&amp;O98&amp;") or 0.0"</f>
        <v>(line.mat_camlock_choices.code == 'None') and (line.mat_joint_choices.code in ('NN')) and (round((line.L/1000)+0.499999,0)-1) or 0.0</v>
      </c>
      <c r="Q98" s="16" t="str">
        <f>VLOOKUP(D98,Parts!$A$2:$C$991,3,0)</f>
        <v>pcs</v>
      </c>
    </row>
    <row r="99" spans="1:18">
      <c r="A99" s="42"/>
      <c r="C99" s="3" t="str">
        <f>"["&amp;VLOOKUP(D99,Parts!$A$2:$B$991,2,0)&amp;"]"</f>
        <v>[SP03023-2]</v>
      </c>
      <c r="D99" s="49" t="s">
        <v>979</v>
      </c>
      <c r="E99" s="44"/>
      <c r="F99" s="42"/>
      <c r="G99" s="42"/>
      <c r="H99" s="42"/>
      <c r="I99" s="55" t="s">
        <v>1601</v>
      </c>
      <c r="J99" s="56"/>
      <c r="K99" s="64" t="s">
        <v>1617</v>
      </c>
      <c r="L99" s="56"/>
      <c r="M99" s="56"/>
      <c r="N99" s="65"/>
      <c r="O99" s="66" t="s">
        <v>1618</v>
      </c>
      <c r="P99" s="53" t="str">
        <f t="shared" si="4"/>
        <v>(line.mat_camlock_choices.code == 'None') and (line.mat_joint_choices.code in ('NN')) and (round((line.L/1000)+0.499999,0)-1) or 0.0</v>
      </c>
      <c r="Q99" s="16" t="str">
        <f>VLOOKUP(D99,Parts!$A$2:$C$991,3,0)</f>
        <v>pcs</v>
      </c>
    </row>
    <row r="100" spans="1:18">
      <c r="A100" s="42"/>
      <c r="C100" s="3" t="str">
        <f>"["&amp;VLOOKUP(D100,Parts!$A$2:$B$991,2,0)&amp;"]"</f>
        <v>[SP03023-1]</v>
      </c>
      <c r="D100" s="67" t="s">
        <v>977</v>
      </c>
      <c r="E100" s="44"/>
      <c r="F100" s="42"/>
      <c r="G100" s="42"/>
      <c r="H100" s="42"/>
      <c r="I100" s="68" t="s">
        <v>1619</v>
      </c>
      <c r="J100" s="56"/>
      <c r="K100" s="69" t="s">
        <v>1620</v>
      </c>
      <c r="L100" s="56"/>
      <c r="M100" s="56"/>
      <c r="N100" s="65"/>
      <c r="O100" s="66" t="s">
        <v>1618</v>
      </c>
      <c r="P100" s="53" t="str">
        <f t="shared" si="4"/>
        <v>(line.mat_camlock_choices.code == 'CR') and (line.mat_joint_choices.code in ('MF')) and (round((line.L/1000)+0.499999,0)-1) or 0.0</v>
      </c>
      <c r="Q100" s="16" t="str">
        <f>VLOOKUP(D100,Parts!$A$2:$C$991,3,0)</f>
        <v>pcs</v>
      </c>
    </row>
    <row r="101" spans="1:18">
      <c r="A101" s="42"/>
      <c r="C101" s="3" t="str">
        <f>"["&amp;VLOOKUP(D101,Parts!$A$2:$B$991,2,0)&amp;"]"</f>
        <v>[SP03023-1]</v>
      </c>
      <c r="D101" s="67" t="s">
        <v>977</v>
      </c>
      <c r="E101" s="44"/>
      <c r="F101" s="42"/>
      <c r="G101" s="42"/>
      <c r="H101" s="42"/>
      <c r="I101" s="68" t="s">
        <v>1621</v>
      </c>
      <c r="J101" s="56"/>
      <c r="K101" s="69" t="s">
        <v>1620</v>
      </c>
      <c r="L101" s="56"/>
      <c r="M101" s="56"/>
      <c r="N101" s="65"/>
      <c r="O101" s="66" t="s">
        <v>1618</v>
      </c>
      <c r="P101" s="53" t="str">
        <f t="shared" si="4"/>
        <v>(line.mat_camlock_choices.code == 'CR') and (line.mat_joint_choices.code in ('MN')) and (round((line.L/1000)+0.499999,0)-1) or 0.0</v>
      </c>
      <c r="Q101" s="16" t="str">
        <f>VLOOKUP(D101,Parts!$A$2:$C$991,3,0)</f>
        <v>pcs</v>
      </c>
    </row>
    <row r="102" spans="1:18">
      <c r="A102" s="42"/>
      <c r="C102" s="3" t="str">
        <f>"["&amp;VLOOKUP(D102,Parts!$A$2:$B$991,2,0)&amp;"]"</f>
        <v>[SP03023-1]</v>
      </c>
      <c r="D102" s="67" t="s">
        <v>977</v>
      </c>
      <c r="E102" s="44"/>
      <c r="F102" s="42"/>
      <c r="G102" s="42"/>
      <c r="H102" s="42"/>
      <c r="I102" s="68" t="s">
        <v>1622</v>
      </c>
      <c r="J102" s="56"/>
      <c r="K102" s="69" t="s">
        <v>1620</v>
      </c>
      <c r="L102" s="56"/>
      <c r="M102" s="56"/>
      <c r="N102" s="65"/>
      <c r="O102" s="66" t="s">
        <v>1618</v>
      </c>
      <c r="P102" s="53" t="str">
        <f t="shared" si="4"/>
        <v>(line.mat_camlock_choices.code == 'CR') and (line.mat_joint_choices.code in ('MM')) and (round((line.L/1000)+0.499999,0)-1) or 0.0</v>
      </c>
      <c r="Q102" s="16" t="str">
        <f>VLOOKUP(D102,Parts!$A$2:$C$991,3,0)</f>
        <v>pcs</v>
      </c>
    </row>
    <row r="103" spans="1:18">
      <c r="A103" s="42"/>
      <c r="C103" s="3" t="str">
        <f>"["&amp;VLOOKUP(D103,Parts!$A$2:$B$991,2,0)&amp;"]"</f>
        <v>[SP03023-2]</v>
      </c>
      <c r="D103" s="67" t="s">
        <v>979</v>
      </c>
      <c r="E103" s="44"/>
      <c r="F103" s="42"/>
      <c r="G103" s="42"/>
      <c r="H103" s="42"/>
      <c r="I103" s="68" t="s">
        <v>1619</v>
      </c>
      <c r="J103" s="56"/>
      <c r="K103" s="69" t="s">
        <v>1620</v>
      </c>
      <c r="L103" s="56"/>
      <c r="M103" s="56"/>
      <c r="N103" s="65"/>
      <c r="O103" s="66" t="s">
        <v>1618</v>
      </c>
      <c r="P103" s="53" t="str">
        <f t="shared" si="4"/>
        <v>(line.mat_camlock_choices.code == 'CR') and (line.mat_joint_choices.code in ('MF')) and (round((line.L/1000)+0.499999,0)-1) or 0.0</v>
      </c>
      <c r="Q103" s="16" t="str">
        <f>VLOOKUP(D103,Parts!$A$2:$C$991,3,0)</f>
        <v>pcs</v>
      </c>
    </row>
    <row r="104" spans="1:18">
      <c r="A104" s="42"/>
      <c r="C104" s="3" t="str">
        <f>"["&amp;VLOOKUP(D104,Parts!$A$2:$B$991,2,0)&amp;"]"</f>
        <v>[SP03023-2]</v>
      </c>
      <c r="D104" s="67" t="s">
        <v>979</v>
      </c>
      <c r="E104" s="44"/>
      <c r="F104" s="42"/>
      <c r="G104" s="42"/>
      <c r="H104" s="42"/>
      <c r="I104" s="68" t="s">
        <v>1623</v>
      </c>
      <c r="J104" s="56"/>
      <c r="K104" s="69" t="s">
        <v>1620</v>
      </c>
      <c r="L104" s="56"/>
      <c r="M104" s="56"/>
      <c r="N104" s="65"/>
      <c r="O104" s="66" t="s">
        <v>1618</v>
      </c>
      <c r="P104" s="53" t="str">
        <f t="shared" si="4"/>
        <v>(line.mat_camlock_choices.code == 'CR') and (line.mat_joint_choices.code in ('FN')) and (round((line.L/1000)+0.499999,0)-1) or 0.0</v>
      </c>
      <c r="Q104" s="16" t="str">
        <f>VLOOKUP(D104,Parts!$A$2:$C$991,3,0)</f>
        <v>pcs</v>
      </c>
    </row>
    <row r="105" spans="1:18">
      <c r="A105" s="42"/>
      <c r="C105" s="3" t="str">
        <f>"["&amp;VLOOKUP(D105,Parts!$A$2:$B$991,2,0)&amp;"]"</f>
        <v>[SP03023-2]</v>
      </c>
      <c r="D105" s="67" t="s">
        <v>979</v>
      </c>
      <c r="E105" s="44"/>
      <c r="F105" s="42"/>
      <c r="G105" s="42"/>
      <c r="H105" s="42"/>
      <c r="I105" s="68" t="s">
        <v>1624</v>
      </c>
      <c r="J105" s="56"/>
      <c r="K105" s="69" t="s">
        <v>1620</v>
      </c>
      <c r="L105" s="56"/>
      <c r="M105" s="56"/>
      <c r="N105" s="65"/>
      <c r="O105" s="66" t="s">
        <v>1618</v>
      </c>
      <c r="P105" s="53" t="str">
        <f t="shared" si="4"/>
        <v>(line.mat_camlock_choices.code == 'CR') and (line.mat_joint_choices.code in ('FF')) and (round((line.L/1000)+0.499999,0)-1) or 0.0</v>
      </c>
      <c r="Q105" s="16" t="str">
        <f>VLOOKUP(D105,Parts!$A$2:$C$991,3,0)</f>
        <v>pcs</v>
      </c>
    </row>
    <row r="106" spans="1:18">
      <c r="A106" s="42"/>
      <c r="C106" s="3" t="str">
        <f>"["&amp;VLOOKUP(D106,Parts!$A$2:$B$991,2,0)&amp;"]"</f>
        <v>[SP03023-1]</v>
      </c>
      <c r="D106" s="70" t="s">
        <v>977</v>
      </c>
      <c r="E106" s="44"/>
      <c r="F106" s="42"/>
      <c r="G106" s="42"/>
      <c r="H106" s="42"/>
      <c r="I106" s="71" t="s">
        <v>1619</v>
      </c>
      <c r="J106" s="56"/>
      <c r="K106" s="69" t="s">
        <v>1625</v>
      </c>
      <c r="L106" s="56"/>
      <c r="M106" s="56"/>
      <c r="N106" s="57"/>
      <c r="O106" s="57" t="s">
        <v>1626</v>
      </c>
      <c r="P106" s="53" t="str">
        <f t="shared" si="4"/>
        <v>(line.mat_camlock_choices.code == 'AHU') and (line.mat_joint_choices.code in ('MF')) and (round((line.L/500)+0.499999,0)-1) or 0.0</v>
      </c>
      <c r="Q106" s="16" t="str">
        <f>VLOOKUP(D106,Parts!$A$2:$C$991,3,0)</f>
        <v>pcs</v>
      </c>
    </row>
    <row r="107" spans="1:18">
      <c r="A107" s="42"/>
      <c r="C107" s="49" t="str">
        <f>"["&amp;VLOOKUP(D107,Parts!$A$2:$B$991,2,0)&amp;"]"</f>
        <v>[SP03023-1]</v>
      </c>
      <c r="D107" s="49" t="s">
        <v>977</v>
      </c>
      <c r="E107" s="64"/>
      <c r="F107" s="42"/>
      <c r="G107" s="42"/>
      <c r="H107" s="42"/>
      <c r="I107" s="71" t="s">
        <v>1621</v>
      </c>
      <c r="J107" s="56"/>
      <c r="K107" s="69" t="s">
        <v>1625</v>
      </c>
      <c r="L107" s="56"/>
      <c r="M107" s="56"/>
      <c r="N107" s="57"/>
      <c r="O107" s="57" t="s">
        <v>1626</v>
      </c>
      <c r="P107" s="53" t="str">
        <f t="shared" si="4"/>
        <v>(line.mat_camlock_choices.code == 'AHU') and (line.mat_joint_choices.code in ('MN')) and (round((line.L/500)+0.499999,0)-1) or 0.0</v>
      </c>
      <c r="Q107" s="16" t="str">
        <f>VLOOKUP(D107,Parts!$A$2:$C$991,3,0)</f>
        <v>pcs</v>
      </c>
    </row>
    <row r="108" spans="1:18">
      <c r="A108" s="42"/>
      <c r="C108" s="3" t="str">
        <f>"["&amp;VLOOKUP(D108,Parts!$A$2:$B$991,2,0)&amp;"]"</f>
        <v>[SP03023-1]</v>
      </c>
      <c r="D108" s="70" t="s">
        <v>977</v>
      </c>
      <c r="E108" s="44"/>
      <c r="I108" s="71" t="s">
        <v>1622</v>
      </c>
      <c r="J108" s="56"/>
      <c r="K108" s="69" t="s">
        <v>1625</v>
      </c>
      <c r="L108" s="56"/>
      <c r="M108" s="56"/>
      <c r="N108" s="57"/>
      <c r="O108" s="57" t="s">
        <v>1626</v>
      </c>
      <c r="P108" s="53" t="str">
        <f t="shared" si="4"/>
        <v>(line.mat_camlock_choices.code == 'AHU') and (line.mat_joint_choices.code in ('MM')) and (round((line.L/500)+0.499999,0)-1) or 0.0</v>
      </c>
      <c r="Q108" s="16" t="str">
        <f>VLOOKUP(D108,Parts!$A$2:$C$991,3,0)</f>
        <v>pcs</v>
      </c>
    </row>
    <row r="109" spans="1:18">
      <c r="A109" s="42"/>
      <c r="C109" s="72" t="str">
        <f>"["&amp;VLOOKUP(D109,Parts!$A$2:$B$991,2,0)&amp;"]"</f>
        <v>[SP03023-2]</v>
      </c>
      <c r="D109" s="49" t="s">
        <v>979</v>
      </c>
      <c r="E109" s="64"/>
      <c r="I109" s="71" t="s">
        <v>1619</v>
      </c>
      <c r="J109" s="56"/>
      <c r="K109" s="69" t="s">
        <v>1625</v>
      </c>
      <c r="L109" s="56"/>
      <c r="M109" s="56"/>
      <c r="N109" s="57"/>
      <c r="O109" s="57" t="s">
        <v>1626</v>
      </c>
      <c r="P109" s="53" t="str">
        <f t="shared" si="4"/>
        <v>(line.mat_camlock_choices.code == 'AHU') and (line.mat_joint_choices.code in ('MF')) and (round((line.L/500)+0.499999,0)-1) or 0.0</v>
      </c>
      <c r="Q109" s="16" t="str">
        <f>VLOOKUP(D109,Parts!$A$2:$C$991,3,0)</f>
        <v>pcs</v>
      </c>
    </row>
    <row r="110" spans="1:18">
      <c r="A110" s="42"/>
      <c r="C110" s="3" t="str">
        <f>"["&amp;VLOOKUP(D110,Parts!$A$2:$B$991,2,0)&amp;"]"</f>
        <v>[SP03023-1]</v>
      </c>
      <c r="D110" s="70" t="s">
        <v>977</v>
      </c>
      <c r="E110" s="44"/>
      <c r="I110" s="71" t="s">
        <v>1623</v>
      </c>
      <c r="J110" s="56"/>
      <c r="K110" s="69" t="s">
        <v>1625</v>
      </c>
      <c r="L110" s="56"/>
      <c r="M110" s="56"/>
      <c r="N110" s="57"/>
      <c r="O110" s="57" t="s">
        <v>1626</v>
      </c>
      <c r="P110" s="53" t="str">
        <f t="shared" si="4"/>
        <v>(line.mat_camlock_choices.code == 'AHU') and (line.mat_joint_choices.code in ('FN')) and (round((line.L/500)+0.499999,0)-1) or 0.0</v>
      </c>
      <c r="Q110" s="16" t="str">
        <f>VLOOKUP(D110,Parts!$A$2:$C$991,3,0)</f>
        <v>pcs</v>
      </c>
    </row>
    <row r="111" spans="1:18">
      <c r="A111" s="42"/>
      <c r="C111" s="3" t="str">
        <f>"["&amp;VLOOKUP(D111,Parts!$A$2:$B$991,2,0)&amp;"]"</f>
        <v>[SP03023-2]</v>
      </c>
      <c r="D111" s="70" t="s">
        <v>979</v>
      </c>
      <c r="E111" s="44"/>
      <c r="I111" s="71" t="s">
        <v>1624</v>
      </c>
      <c r="J111" s="56"/>
      <c r="K111" s="69" t="s">
        <v>1625</v>
      </c>
      <c r="L111" s="56"/>
      <c r="M111" s="56"/>
      <c r="N111" s="57"/>
      <c r="O111" s="57" t="s">
        <v>1626</v>
      </c>
      <c r="P111" s="53" t="str">
        <f t="shared" si="4"/>
        <v>(line.mat_camlock_choices.code == 'AHU') and (line.mat_joint_choices.code in ('FF')) and (round((line.L/500)+0.499999,0)-1) or 0.0</v>
      </c>
      <c r="Q111" s="16" t="str">
        <f>VLOOKUP(D111,Parts!$A$2:$C$991,3,0)</f>
        <v>pcs</v>
      </c>
    </row>
    <row r="112" spans="1:18">
      <c r="C112" s="3" t="str">
        <f>"["&amp;VLOOKUP(D112,Parts!$A$2:$B$991,2,0)&amp;"]"</f>
        <v>[SP03007]</v>
      </c>
      <c r="D112" s="35" t="s">
        <v>946</v>
      </c>
      <c r="E112"/>
      <c r="I112"/>
      <c r="J112" s="5"/>
      <c r="K112" s="5"/>
      <c r="L112" s="33" t="s">
        <v>1583</v>
      </c>
      <c r="M112" s="33" t="s">
        <v>1583</v>
      </c>
      <c r="N112" s="35" t="s">
        <v>1627</v>
      </c>
      <c r="O112" s="35" t="s">
        <v>1628</v>
      </c>
      <c r="P112" s="63" t="str">
        <f t="shared" ref="P112:P117" si="5">"(line.mat_inside_skin_choices.code=="&amp;L112&amp;") and (line.mat_outside_skin_choices.code=="&amp;M112&amp;") and ("&amp;O112&amp;") or 0.0"</f>
        <v>(line.mat_inside_skin_choices.code=='SS') and (line.mat_outside_skin_choices.code=='SS') and (line.L/1000/200*2) or 0.0</v>
      </c>
      <c r="Q112" s="16" t="str">
        <f>VLOOKUP(D112,Parts!$A$2:$C$991,3,0)</f>
        <v>roll</v>
      </c>
      <c r="R112" s="2" t="s">
        <v>1629</v>
      </c>
    </row>
    <row r="113" spans="3:18">
      <c r="C113" s="3" t="str">
        <f>"["&amp;VLOOKUP(D113,Parts!$A$2:$B$991,2,0)&amp;"]"</f>
        <v>[SP03006]</v>
      </c>
      <c r="D113" s="19" t="s">
        <v>944</v>
      </c>
      <c r="E113"/>
      <c r="I113"/>
      <c r="L113" s="17" t="s">
        <v>1554</v>
      </c>
      <c r="M113" s="17" t="s">
        <v>1554</v>
      </c>
      <c r="N113" s="35" t="s">
        <v>1627</v>
      </c>
      <c r="O113" s="35" t="s">
        <v>1628</v>
      </c>
      <c r="P113" s="63" t="str">
        <f t="shared" si="5"/>
        <v>(line.mat_inside_skin_choices.code=='OW') and (line.mat_outside_skin_choices.code=='OW') and (line.L/1000/200*2) or 0.0</v>
      </c>
      <c r="Q113" s="16" t="str">
        <f>VLOOKUP(D113,Parts!$A$2:$C$991,3,0)</f>
        <v>roll</v>
      </c>
      <c r="R113" s="2" t="s">
        <v>1630</v>
      </c>
    </row>
    <row r="114" spans="3:18">
      <c r="C114" s="3" t="str">
        <f>"["&amp;VLOOKUP(D114,Parts!$A$2:$B$991,2,0)&amp;"]"</f>
        <v>[SP03006]</v>
      </c>
      <c r="D114" s="25" t="s">
        <v>944</v>
      </c>
      <c r="E114"/>
      <c r="I114"/>
      <c r="L114" s="23" t="s">
        <v>1563</v>
      </c>
      <c r="M114" s="23" t="s">
        <v>1563</v>
      </c>
      <c r="N114" s="35" t="s">
        <v>1627</v>
      </c>
      <c r="O114" s="35" t="s">
        <v>1628</v>
      </c>
      <c r="P114" s="63" t="str">
        <f t="shared" si="5"/>
        <v>(line.mat_inside_skin_choices.code=='AW') and (line.mat_outside_skin_choices.code=='AW') and (line.L/1000/200*2) or 0.0</v>
      </c>
      <c r="Q114" s="16" t="str">
        <f>VLOOKUP(D114,Parts!$A$2:$C$991,3,0)</f>
        <v>roll</v>
      </c>
      <c r="R114" s="2" t="s">
        <v>1630</v>
      </c>
    </row>
    <row r="115" spans="3:18">
      <c r="C115" s="3" t="str">
        <f>"["&amp;VLOOKUP(D115,Parts!$A$2:$B$991,2,0)&amp;"]"</f>
        <v>[SP03006]</v>
      </c>
      <c r="D115" s="30" t="s">
        <v>944</v>
      </c>
      <c r="E115"/>
      <c r="I115"/>
      <c r="L115" s="28" t="s">
        <v>1572</v>
      </c>
      <c r="M115" s="28" t="s">
        <v>1554</v>
      </c>
      <c r="N115" s="35" t="s">
        <v>1631</v>
      </c>
      <c r="O115" s="35" t="s">
        <v>1632</v>
      </c>
      <c r="P115" s="63" t="str">
        <f t="shared" si="5"/>
        <v>(line.mat_inside_skin_choices.code=='GI') and (line.mat_outside_skin_choices.code=='OW') and (line.L/1000/200) or 0.0</v>
      </c>
      <c r="Q115" s="16" t="str">
        <f>VLOOKUP(D115,Parts!$A$2:$C$991,3,0)</f>
        <v>roll</v>
      </c>
      <c r="R115" s="2" t="s">
        <v>1630</v>
      </c>
    </row>
    <row r="116" spans="3:18">
      <c r="C116" s="3" t="str">
        <f>"["&amp;VLOOKUP(D116,Parts!$A$2:$B$991,2,0)&amp;"]"</f>
        <v>[SP03006]</v>
      </c>
      <c r="D116" s="40" t="s">
        <v>944</v>
      </c>
      <c r="E116"/>
      <c r="I116"/>
      <c r="L116" s="38" t="s">
        <v>1583</v>
      </c>
      <c r="M116" s="38" t="s">
        <v>1554</v>
      </c>
      <c r="N116" s="35" t="s">
        <v>1631</v>
      </c>
      <c r="O116" s="35" t="s">
        <v>1632</v>
      </c>
      <c r="P116" s="63" t="str">
        <f t="shared" si="5"/>
        <v>(line.mat_inside_skin_choices.code=='SS') and (line.mat_outside_skin_choices.code=='OW') and (line.L/1000/200) or 0.0</v>
      </c>
      <c r="Q116" s="16" t="str">
        <f>VLOOKUP(D116,Parts!$A$2:$C$991,3,0)</f>
        <v>roll</v>
      </c>
      <c r="R116" s="2" t="s">
        <v>1630</v>
      </c>
    </row>
    <row r="117" spans="3:18">
      <c r="C117" s="3" t="str">
        <f>"["&amp;VLOOKUP(D117,Parts!$A$2:$B$991,2,0)&amp;"]"</f>
        <v>[SP03007]</v>
      </c>
      <c r="D117" s="35" t="s">
        <v>946</v>
      </c>
      <c r="E117"/>
      <c r="I117"/>
      <c r="J117" s="5"/>
      <c r="K117" s="5"/>
      <c r="L117" s="33" t="s">
        <v>1583</v>
      </c>
      <c r="M117" s="33" t="s">
        <v>1554</v>
      </c>
      <c r="N117" s="35" t="s">
        <v>1631</v>
      </c>
      <c r="O117" s="35" t="s">
        <v>1632</v>
      </c>
      <c r="P117" s="63" t="str">
        <f t="shared" si="5"/>
        <v>(line.mat_inside_skin_choices.code=='SS') and (line.mat_outside_skin_choices.code=='OW') and (line.L/1000/200) or 0.0</v>
      </c>
      <c r="Q117" s="16" t="str">
        <f>VLOOKUP(D117,Parts!$A$2:$C$991,3,0)</f>
        <v>roll</v>
      </c>
      <c r="R117" s="2" t="s">
        <v>1629</v>
      </c>
    </row>
    <row r="118" spans="3:18">
      <c r="C118" s="3" t="str">
        <f>"["&amp;VLOOKUP(D118,Parts!$A$2:$B$991,2,0)&amp;"]"</f>
        <v>[SP04047]</v>
      </c>
      <c r="D118" s="73" t="s">
        <v>1281</v>
      </c>
      <c r="E118" s="23">
        <v>42</v>
      </c>
      <c r="I118" s="23" t="s">
        <v>1619</v>
      </c>
      <c r="J118" s="5"/>
      <c r="K118" s="69" t="s">
        <v>1620</v>
      </c>
      <c r="L118" s="5"/>
      <c r="M118" s="5"/>
      <c r="N118" s="26">
        <v>2</v>
      </c>
      <c r="O118" s="26">
        <v>2</v>
      </c>
      <c r="P118" s="53" t="str">
        <f t="shared" ref="P118:P141" si="6">"(line.mat_camlock_choices.code == "&amp;K118&amp;") and (line.T.value == "&amp;E118&amp;" and line.mat_joint_choices.code == "&amp;I118&amp;") and ("&amp;O118&amp;") or 0"</f>
        <v>(line.mat_camlock_choices.code == 'CR') and (line.T.value == 42 and line.mat_joint_choices.code == 'MF') and (2) or 0</v>
      </c>
      <c r="Q118" s="16" t="str">
        <f>VLOOKUP(D118,Parts!$A$2:$C$991,3,0)</f>
        <v>pcs</v>
      </c>
    </row>
    <row r="119" spans="3:18">
      <c r="C119" s="3" t="str">
        <f>"["&amp;VLOOKUP(D119,Parts!$A$2:$B$991,2,0)&amp;"]"</f>
        <v>[SP04043]</v>
      </c>
      <c r="D119" s="73" t="s">
        <v>1273</v>
      </c>
      <c r="E119" s="23">
        <v>42</v>
      </c>
      <c r="I119" s="23" t="s">
        <v>1619</v>
      </c>
      <c r="J119" s="5"/>
      <c r="K119" s="69" t="s">
        <v>1620</v>
      </c>
      <c r="L119" s="5"/>
      <c r="M119" s="5"/>
      <c r="N119" s="26">
        <v>2</v>
      </c>
      <c r="O119" s="26">
        <v>2</v>
      </c>
      <c r="P119" s="53" t="str">
        <f t="shared" si="6"/>
        <v>(line.mat_camlock_choices.code == 'CR') and (line.T.value == 42 and line.mat_joint_choices.code == 'MF') and (2) or 0</v>
      </c>
      <c r="Q119" s="16" t="str">
        <f>VLOOKUP(D119,Parts!$A$2:$C$991,3,0)</f>
        <v>pcs</v>
      </c>
    </row>
    <row r="120" spans="3:18">
      <c r="C120" s="3" t="str">
        <f>"["&amp;VLOOKUP(D120,Parts!$A$2:$B$991,2,0)&amp;"]"</f>
        <v>[SP04047]</v>
      </c>
      <c r="D120" s="74" t="s">
        <v>1281</v>
      </c>
      <c r="E120" s="28">
        <v>42</v>
      </c>
      <c r="I120" s="28" t="s">
        <v>1622</v>
      </c>
      <c r="J120" s="5"/>
      <c r="K120" s="69" t="s">
        <v>1620</v>
      </c>
      <c r="L120" s="5"/>
      <c r="M120" s="5"/>
      <c r="N120" s="31">
        <v>4</v>
      </c>
      <c r="O120" s="31">
        <v>4</v>
      </c>
      <c r="P120" s="53" t="str">
        <f t="shared" si="6"/>
        <v>(line.mat_camlock_choices.code == 'CR') and (line.T.value == 42 and line.mat_joint_choices.code == 'MM') and (4) or 0</v>
      </c>
      <c r="Q120" s="16" t="str">
        <f>VLOOKUP(D120,Parts!$A$2:$C$991,3,0)</f>
        <v>pcs</v>
      </c>
    </row>
    <row r="121" spans="3:18">
      <c r="C121" s="3" t="str">
        <f>"["&amp;VLOOKUP(D121,Parts!$A$2:$B$991,2,0)&amp;"]"</f>
        <v>[SP04043]</v>
      </c>
      <c r="D121" s="75" t="s">
        <v>1633</v>
      </c>
      <c r="E121" s="60">
        <v>42</v>
      </c>
      <c r="G121" s="2"/>
      <c r="I121" s="60" t="s">
        <v>1624</v>
      </c>
      <c r="J121" s="5"/>
      <c r="K121" s="69" t="s">
        <v>1620</v>
      </c>
      <c r="L121" s="5"/>
      <c r="M121" s="5"/>
      <c r="N121" s="62">
        <v>4</v>
      </c>
      <c r="O121" s="62">
        <v>4</v>
      </c>
      <c r="P121" s="53" t="str">
        <f t="shared" si="6"/>
        <v>(line.mat_camlock_choices.code == 'CR') and (line.T.value == 42 and line.mat_joint_choices.code == 'FF') and (4) or 0</v>
      </c>
      <c r="Q121" s="16" t="str">
        <f>VLOOKUP(D121,Parts!$A$2:$C$991,3,0)</f>
        <v>pcs</v>
      </c>
    </row>
    <row r="122" spans="3:18">
      <c r="C122" s="3" t="str">
        <f>"["&amp;VLOOKUP(D122,Parts!$A$2:$B$991,2,0)&amp;"]"</f>
        <v>[SP04047]</v>
      </c>
      <c r="D122" s="76" t="s">
        <v>1281</v>
      </c>
      <c r="E122" s="77">
        <v>42</v>
      </c>
      <c r="I122" s="77" t="s">
        <v>1621</v>
      </c>
      <c r="J122" s="5"/>
      <c r="K122" s="69" t="s">
        <v>1620</v>
      </c>
      <c r="L122" s="5"/>
      <c r="M122" s="5"/>
      <c r="N122" s="78">
        <v>2</v>
      </c>
      <c r="O122" s="78">
        <v>2</v>
      </c>
      <c r="P122" s="53" t="str">
        <f t="shared" si="6"/>
        <v>(line.mat_camlock_choices.code == 'CR') and (line.T.value == 42 and line.mat_joint_choices.code == 'MN') and (2) or 0</v>
      </c>
      <c r="Q122" s="16" t="str">
        <f>VLOOKUP(D122,Parts!$A$2:$C$991,3,0)</f>
        <v>pcs</v>
      </c>
    </row>
    <row r="123" spans="3:18">
      <c r="C123" s="3" t="str">
        <f>"["&amp;VLOOKUP(D123,Parts!$A$2:$B$991,2,0)&amp;"]"</f>
        <v>[SP04043]</v>
      </c>
      <c r="D123" s="79" t="s">
        <v>1633</v>
      </c>
      <c r="E123" s="80">
        <v>42</v>
      </c>
      <c r="G123" s="2"/>
      <c r="I123" s="80" t="s">
        <v>1623</v>
      </c>
      <c r="J123" s="5"/>
      <c r="K123" s="69" t="s">
        <v>1620</v>
      </c>
      <c r="L123" s="5"/>
      <c r="M123" s="5"/>
      <c r="N123" s="81">
        <v>2</v>
      </c>
      <c r="O123" s="81">
        <v>2</v>
      </c>
      <c r="P123" s="53" t="str">
        <f t="shared" si="6"/>
        <v>(line.mat_camlock_choices.code == 'CR') and (line.T.value == 42 and line.mat_joint_choices.code == 'FN') and (2) or 0</v>
      </c>
      <c r="Q123" s="16" t="str">
        <f>VLOOKUP(D123,Parts!$A$2:$C$991,3,0)</f>
        <v>pcs</v>
      </c>
    </row>
    <row r="124" spans="3:18">
      <c r="C124" s="3" t="str">
        <f>"["&amp;VLOOKUP(D124,Parts!$A$2:$B$991,2,0)&amp;"]"</f>
        <v>[SP04048]</v>
      </c>
      <c r="D124" s="73" t="s">
        <v>1283</v>
      </c>
      <c r="E124" s="23">
        <v>50</v>
      </c>
      <c r="I124" s="23" t="s">
        <v>1619</v>
      </c>
      <c r="J124" s="5"/>
      <c r="K124" s="69" t="s">
        <v>1620</v>
      </c>
      <c r="L124" s="5"/>
      <c r="M124" s="5"/>
      <c r="N124" s="26">
        <v>2</v>
      </c>
      <c r="O124" s="26">
        <v>2</v>
      </c>
      <c r="P124" s="53" t="str">
        <f t="shared" si="6"/>
        <v>(line.mat_camlock_choices.code == 'CR') and (line.T.value == 50 and line.mat_joint_choices.code == 'MF') and (2) or 0</v>
      </c>
      <c r="Q124" s="16" t="str">
        <f>VLOOKUP(D124,Parts!$A$2:$C$991,3,0)</f>
        <v>pcs</v>
      </c>
    </row>
    <row r="125" spans="3:18">
      <c r="C125" s="3" t="str">
        <f>"["&amp;VLOOKUP(D125,Parts!$A$2:$B$991,2,0)&amp;"]"</f>
        <v>[SP04044]</v>
      </c>
      <c r="D125" s="73" t="s">
        <v>1275</v>
      </c>
      <c r="E125" s="23">
        <v>50</v>
      </c>
      <c r="I125" s="23" t="s">
        <v>1619</v>
      </c>
      <c r="J125" s="5"/>
      <c r="K125" s="69" t="s">
        <v>1620</v>
      </c>
      <c r="L125" s="5"/>
      <c r="M125" s="5"/>
      <c r="N125" s="26">
        <v>2</v>
      </c>
      <c r="O125" s="26">
        <v>2</v>
      </c>
      <c r="P125" s="53" t="str">
        <f t="shared" si="6"/>
        <v>(line.mat_camlock_choices.code == 'CR') and (line.T.value == 50 and line.mat_joint_choices.code == 'MF') and (2) or 0</v>
      </c>
      <c r="Q125" s="16" t="str">
        <f>VLOOKUP(D125,Parts!$A$2:$C$991,3,0)</f>
        <v>pcs</v>
      </c>
    </row>
    <row r="126" spans="3:18">
      <c r="C126" s="3" t="str">
        <f>"["&amp;VLOOKUP(D126,Parts!$A$2:$B$991,2,0)&amp;"]"</f>
        <v>[SP04048]</v>
      </c>
      <c r="D126" s="74" t="s">
        <v>1283</v>
      </c>
      <c r="E126" s="28">
        <v>50</v>
      </c>
      <c r="I126" s="28" t="s">
        <v>1622</v>
      </c>
      <c r="J126" s="5"/>
      <c r="K126" s="69" t="s">
        <v>1620</v>
      </c>
      <c r="L126" s="5"/>
      <c r="M126" s="5"/>
      <c r="N126" s="31">
        <v>4</v>
      </c>
      <c r="O126" s="31">
        <v>4</v>
      </c>
      <c r="P126" s="53" t="str">
        <f t="shared" si="6"/>
        <v>(line.mat_camlock_choices.code == 'CR') and (line.T.value == 50 and line.mat_joint_choices.code == 'MM') and (4) or 0</v>
      </c>
      <c r="Q126" s="16" t="str">
        <f>VLOOKUP(D126,Parts!$A$2:$C$991,3,0)</f>
        <v>pcs</v>
      </c>
    </row>
    <row r="127" spans="3:18">
      <c r="C127" s="3" t="str">
        <f>"["&amp;VLOOKUP(D127,Parts!$A$2:$B$991,2,0)&amp;"]"</f>
        <v>[SP04044]</v>
      </c>
      <c r="D127" s="75" t="s">
        <v>1634</v>
      </c>
      <c r="E127" s="60">
        <v>50</v>
      </c>
      <c r="G127" s="2"/>
      <c r="I127" s="60" t="s">
        <v>1624</v>
      </c>
      <c r="J127" s="5"/>
      <c r="K127" s="69" t="s">
        <v>1620</v>
      </c>
      <c r="L127" s="5"/>
      <c r="M127" s="5"/>
      <c r="N127" s="62">
        <v>4</v>
      </c>
      <c r="O127" s="62">
        <v>4</v>
      </c>
      <c r="P127" s="53" t="str">
        <f t="shared" si="6"/>
        <v>(line.mat_camlock_choices.code == 'CR') and (line.T.value == 50 and line.mat_joint_choices.code == 'FF') and (4) or 0</v>
      </c>
      <c r="Q127" s="16" t="str">
        <f>VLOOKUP(D127,Parts!$A$2:$C$991,3,0)</f>
        <v>pcs</v>
      </c>
    </row>
    <row r="128" spans="3:18">
      <c r="C128" s="3" t="str">
        <f>"["&amp;VLOOKUP(D128,Parts!$A$2:$B$991,2,0)&amp;"]"</f>
        <v>[SP04048]</v>
      </c>
      <c r="D128" s="76" t="s">
        <v>1283</v>
      </c>
      <c r="E128" s="77">
        <v>50</v>
      </c>
      <c r="I128" s="77" t="s">
        <v>1621</v>
      </c>
      <c r="J128" s="5"/>
      <c r="K128" s="69" t="s">
        <v>1620</v>
      </c>
      <c r="L128" s="5"/>
      <c r="M128" s="5"/>
      <c r="N128" s="78">
        <v>2</v>
      </c>
      <c r="O128" s="78">
        <v>2</v>
      </c>
      <c r="P128" s="53" t="str">
        <f t="shared" si="6"/>
        <v>(line.mat_camlock_choices.code == 'CR') and (line.T.value == 50 and line.mat_joint_choices.code == 'MN') and (2) or 0</v>
      </c>
      <c r="Q128" s="16" t="str">
        <f>VLOOKUP(D128,Parts!$A$2:$C$991,3,0)</f>
        <v>pcs</v>
      </c>
    </row>
    <row r="129" spans="1:17">
      <c r="C129" s="3" t="str">
        <f>"["&amp;VLOOKUP(D129,Parts!$A$2:$B$991,2,0)&amp;"]"</f>
        <v>[SP04044]</v>
      </c>
      <c r="D129" s="79" t="s">
        <v>1634</v>
      </c>
      <c r="E129" s="80">
        <v>50</v>
      </c>
      <c r="G129" s="2"/>
      <c r="I129" s="80" t="s">
        <v>1623</v>
      </c>
      <c r="J129" s="5"/>
      <c r="K129" s="69" t="s">
        <v>1620</v>
      </c>
      <c r="L129" s="5"/>
      <c r="M129" s="5"/>
      <c r="N129" s="81">
        <v>2</v>
      </c>
      <c r="O129" s="81">
        <v>2</v>
      </c>
      <c r="P129" s="53" t="str">
        <f t="shared" si="6"/>
        <v>(line.mat_camlock_choices.code == 'CR') and (line.T.value == 50 and line.mat_joint_choices.code == 'FN') and (2) or 0</v>
      </c>
      <c r="Q129" s="16" t="str">
        <f>VLOOKUP(D129,Parts!$A$2:$C$991,3,0)</f>
        <v>pcs</v>
      </c>
    </row>
    <row r="130" spans="1:17" s="3" customFormat="1">
      <c r="C130" s="2" t="str">
        <f>"["&amp;VLOOKUP(D130,Parts!$A$2:$B$991,2,0)&amp;"]"</f>
        <v>[SP04049]</v>
      </c>
      <c r="D130" s="82" t="s">
        <v>1635</v>
      </c>
      <c r="E130" s="83">
        <v>75</v>
      </c>
      <c r="F130" s="2"/>
      <c r="G130" s="2"/>
      <c r="H130" s="2"/>
      <c r="I130" s="83" t="s">
        <v>1619</v>
      </c>
      <c r="J130" s="5"/>
      <c r="K130" s="69" t="s">
        <v>1620</v>
      </c>
      <c r="L130" s="5"/>
      <c r="M130" s="5"/>
      <c r="N130" s="84">
        <v>2</v>
      </c>
      <c r="O130" s="84">
        <v>2</v>
      </c>
      <c r="P130" s="53" t="str">
        <f t="shared" si="6"/>
        <v>(line.mat_camlock_choices.code == 'CR') and (line.T.value == 75 and line.mat_joint_choices.code == 'MF') and (2) or 0</v>
      </c>
      <c r="Q130" s="16" t="str">
        <f>VLOOKUP(D130,Parts!$A$2:$C$991,3,0)</f>
        <v>pcs</v>
      </c>
    </row>
    <row r="131" spans="1:17" s="3" customFormat="1">
      <c r="C131" s="2" t="str">
        <f>"["&amp;VLOOKUP(D131,Parts!$A$2:$B$991,2,0)&amp;"]"</f>
        <v>[SP04045]</v>
      </c>
      <c r="D131" s="82" t="s">
        <v>1636</v>
      </c>
      <c r="E131" s="83">
        <v>75</v>
      </c>
      <c r="F131" s="2"/>
      <c r="G131" s="2"/>
      <c r="H131" s="2"/>
      <c r="I131" s="83" t="s">
        <v>1619</v>
      </c>
      <c r="J131" s="5"/>
      <c r="K131" s="69" t="s">
        <v>1620</v>
      </c>
      <c r="L131" s="5"/>
      <c r="M131" s="5"/>
      <c r="N131" s="84">
        <v>2</v>
      </c>
      <c r="O131" s="84">
        <v>2</v>
      </c>
      <c r="P131" s="53" t="str">
        <f t="shared" si="6"/>
        <v>(line.mat_camlock_choices.code == 'CR') and (line.T.value == 75 and line.mat_joint_choices.code == 'MF') and (2) or 0</v>
      </c>
      <c r="Q131" s="16" t="str">
        <f>VLOOKUP(D131,Parts!$A$2:$C$991,3,0)</f>
        <v>pcs</v>
      </c>
    </row>
    <row r="132" spans="1:17" s="3" customFormat="1">
      <c r="C132" s="2" t="str">
        <f>"["&amp;VLOOKUP(D132,Parts!$A$2:$B$991,2,0)&amp;"]"</f>
        <v>[SP04049]</v>
      </c>
      <c r="D132" s="82" t="s">
        <v>1635</v>
      </c>
      <c r="E132" s="83">
        <v>75</v>
      </c>
      <c r="F132" s="2"/>
      <c r="G132" s="2"/>
      <c r="H132" s="2"/>
      <c r="I132" s="83" t="s">
        <v>1622</v>
      </c>
      <c r="J132" s="5"/>
      <c r="K132" s="69" t="s">
        <v>1620</v>
      </c>
      <c r="L132" s="5"/>
      <c r="M132" s="5"/>
      <c r="N132" s="84">
        <v>4</v>
      </c>
      <c r="O132" s="84">
        <v>4</v>
      </c>
      <c r="P132" s="53" t="str">
        <f t="shared" si="6"/>
        <v>(line.mat_camlock_choices.code == 'CR') and (line.T.value == 75 and line.mat_joint_choices.code == 'MM') and (4) or 0</v>
      </c>
      <c r="Q132" s="16" t="str">
        <f>VLOOKUP(D132,Parts!$A$2:$C$991,3,0)</f>
        <v>pcs</v>
      </c>
    </row>
    <row r="133" spans="1:17">
      <c r="A133" s="3"/>
      <c r="B133" s="3"/>
      <c r="C133" s="2" t="str">
        <f>"["&amp;VLOOKUP(D133,Parts!$A$2:$B$991,2,0)&amp;"]"</f>
        <v>[SP04045]</v>
      </c>
      <c r="D133" s="82" t="s">
        <v>1636</v>
      </c>
      <c r="E133" s="83">
        <v>75</v>
      </c>
      <c r="F133" s="2"/>
      <c r="G133" s="2"/>
      <c r="H133" s="2"/>
      <c r="I133" s="83" t="s">
        <v>1624</v>
      </c>
      <c r="J133" s="5"/>
      <c r="K133" s="69" t="s">
        <v>1620</v>
      </c>
      <c r="L133" s="5"/>
      <c r="M133" s="5"/>
      <c r="N133" s="85">
        <v>4</v>
      </c>
      <c r="O133" s="85">
        <v>4</v>
      </c>
      <c r="P133" s="53" t="str">
        <f t="shared" si="6"/>
        <v>(line.mat_camlock_choices.code == 'CR') and (line.T.value == 75 and line.mat_joint_choices.code == 'FF') and (4) or 0</v>
      </c>
      <c r="Q133" s="16" t="str">
        <f>VLOOKUP(D133,Parts!$A$2:$C$991,3,0)</f>
        <v>pcs</v>
      </c>
    </row>
    <row r="134" spans="1:17">
      <c r="A134" s="3"/>
      <c r="B134" s="3"/>
      <c r="C134" s="2" t="str">
        <f>"["&amp;VLOOKUP(D134,Parts!$A$2:$B$991,2,0)&amp;"]"</f>
        <v>[SP04049]</v>
      </c>
      <c r="D134" s="82" t="s">
        <v>1635</v>
      </c>
      <c r="E134" s="83">
        <v>75</v>
      </c>
      <c r="F134" s="2"/>
      <c r="G134" s="2"/>
      <c r="H134" s="2"/>
      <c r="I134" s="83" t="s">
        <v>1621</v>
      </c>
      <c r="J134" s="5"/>
      <c r="K134" s="69" t="s">
        <v>1620</v>
      </c>
      <c r="L134" s="5"/>
      <c r="M134" s="5"/>
      <c r="N134" s="85">
        <v>2</v>
      </c>
      <c r="O134" s="85">
        <v>2</v>
      </c>
      <c r="P134" s="53" t="str">
        <f t="shared" si="6"/>
        <v>(line.mat_camlock_choices.code == 'CR') and (line.T.value == 75 and line.mat_joint_choices.code == 'MN') and (2) or 0</v>
      </c>
      <c r="Q134" s="16" t="str">
        <f>VLOOKUP(D134,Parts!$A$2:$C$991,3,0)</f>
        <v>pcs</v>
      </c>
    </row>
    <row r="135" spans="1:17">
      <c r="A135" s="3"/>
      <c r="B135" s="3"/>
      <c r="C135" s="2" t="str">
        <f>"["&amp;VLOOKUP(D135,Parts!$A$2:$B$991,2,0)&amp;"]"</f>
        <v>[SP04045]</v>
      </c>
      <c r="D135" s="82" t="s">
        <v>1636</v>
      </c>
      <c r="E135" s="83">
        <v>75</v>
      </c>
      <c r="F135" s="2"/>
      <c r="G135" s="2"/>
      <c r="H135" s="2"/>
      <c r="I135" s="83" t="s">
        <v>1623</v>
      </c>
      <c r="J135" s="5"/>
      <c r="K135" s="69" t="s">
        <v>1620</v>
      </c>
      <c r="L135" s="5"/>
      <c r="M135" s="5"/>
      <c r="N135" s="85">
        <v>2</v>
      </c>
      <c r="O135" s="85">
        <v>2</v>
      </c>
      <c r="P135" s="53" t="str">
        <f t="shared" si="6"/>
        <v>(line.mat_camlock_choices.code == 'CR') and (line.T.value == 75 and line.mat_joint_choices.code == 'FN') and (2) or 0</v>
      </c>
      <c r="Q135" s="16" t="str">
        <f>VLOOKUP(D135,Parts!$A$2:$C$991,3,0)</f>
        <v>pcs</v>
      </c>
    </row>
    <row r="136" spans="1:17">
      <c r="A136" s="3"/>
      <c r="B136" s="3"/>
      <c r="C136" s="2" t="str">
        <f>"["&amp;VLOOKUP(D136,Parts!$A$2:$B$991,2,0)&amp;"]"</f>
        <v>[SP04050]</v>
      </c>
      <c r="D136" s="82" t="s">
        <v>1637</v>
      </c>
      <c r="E136" s="83">
        <v>100</v>
      </c>
      <c r="F136" s="2"/>
      <c r="G136" s="2"/>
      <c r="H136" s="2"/>
      <c r="I136" s="83" t="s">
        <v>1619</v>
      </c>
      <c r="J136" s="5"/>
      <c r="K136" s="69" t="s">
        <v>1620</v>
      </c>
      <c r="L136" s="5"/>
      <c r="M136" s="5"/>
      <c r="N136" s="84">
        <v>2</v>
      </c>
      <c r="O136" s="84">
        <v>2</v>
      </c>
      <c r="P136" s="53" t="str">
        <f t="shared" si="6"/>
        <v>(line.mat_camlock_choices.code == 'CR') and (line.T.value == 100 and line.mat_joint_choices.code == 'MF') and (2) or 0</v>
      </c>
      <c r="Q136" s="16" t="str">
        <f>VLOOKUP(D136,Parts!$A$2:$C$991,3,0)</f>
        <v>pcs</v>
      </c>
    </row>
    <row r="137" spans="1:17">
      <c r="A137" s="3"/>
      <c r="B137" s="3"/>
      <c r="C137" s="2" t="str">
        <f>"["&amp;VLOOKUP(D137,Parts!$A$2:$B$991,2,0)&amp;"]"</f>
        <v>[SP04046]</v>
      </c>
      <c r="D137" s="82" t="s">
        <v>1638</v>
      </c>
      <c r="E137" s="83">
        <v>100</v>
      </c>
      <c r="F137" s="2"/>
      <c r="G137" s="2"/>
      <c r="H137" s="2"/>
      <c r="I137" s="83" t="s">
        <v>1619</v>
      </c>
      <c r="J137" s="5"/>
      <c r="K137" s="69" t="s">
        <v>1620</v>
      </c>
      <c r="L137" s="5"/>
      <c r="M137" s="5"/>
      <c r="N137" s="84">
        <v>2</v>
      </c>
      <c r="O137" s="84">
        <v>2</v>
      </c>
      <c r="P137" s="53" t="str">
        <f t="shared" si="6"/>
        <v>(line.mat_camlock_choices.code == 'CR') and (line.T.value == 100 and line.mat_joint_choices.code == 'MF') and (2) or 0</v>
      </c>
      <c r="Q137" s="16" t="str">
        <f>VLOOKUP(D137,Parts!$A$2:$C$991,3,0)</f>
        <v>pcs</v>
      </c>
    </row>
    <row r="138" spans="1:17">
      <c r="A138" s="3"/>
      <c r="B138" s="3"/>
      <c r="C138" s="2" t="str">
        <f>"["&amp;VLOOKUP(D138,Parts!$A$2:$B$991,2,0)&amp;"]"</f>
        <v>[SP04050]</v>
      </c>
      <c r="D138" s="82" t="s">
        <v>1637</v>
      </c>
      <c r="E138" s="83">
        <v>100</v>
      </c>
      <c r="F138" s="2"/>
      <c r="G138" s="2"/>
      <c r="H138" s="2"/>
      <c r="I138" s="83" t="s">
        <v>1622</v>
      </c>
      <c r="J138" s="5"/>
      <c r="K138" s="69" t="s">
        <v>1620</v>
      </c>
      <c r="L138" s="5"/>
      <c r="M138" s="5"/>
      <c r="N138" s="84">
        <v>4</v>
      </c>
      <c r="O138" s="84">
        <v>4</v>
      </c>
      <c r="P138" s="53" t="str">
        <f t="shared" si="6"/>
        <v>(line.mat_camlock_choices.code == 'CR') and (line.T.value == 100 and line.mat_joint_choices.code == 'MM') and (4) or 0</v>
      </c>
      <c r="Q138" s="16" t="str">
        <f>VLOOKUP(D138,Parts!$A$2:$C$991,3,0)</f>
        <v>pcs</v>
      </c>
    </row>
    <row r="139" spans="1:17">
      <c r="A139" s="3"/>
      <c r="B139" s="3"/>
      <c r="C139" s="2" t="str">
        <f>"["&amp;VLOOKUP(D139,Parts!$A$2:$B$991,2,0)&amp;"]"</f>
        <v>[SP04046]</v>
      </c>
      <c r="D139" s="82" t="s">
        <v>1638</v>
      </c>
      <c r="E139" s="83">
        <v>100</v>
      </c>
      <c r="F139" s="2"/>
      <c r="G139" s="2"/>
      <c r="H139" s="2"/>
      <c r="I139" s="83" t="s">
        <v>1624</v>
      </c>
      <c r="J139" s="5"/>
      <c r="K139" s="69" t="s">
        <v>1620</v>
      </c>
      <c r="L139" s="5"/>
      <c r="M139" s="5"/>
      <c r="N139" s="85">
        <v>4</v>
      </c>
      <c r="O139" s="85">
        <v>4</v>
      </c>
      <c r="P139" s="53" t="str">
        <f t="shared" si="6"/>
        <v>(line.mat_camlock_choices.code == 'CR') and (line.T.value == 100 and line.mat_joint_choices.code == 'FF') and (4) or 0</v>
      </c>
      <c r="Q139" s="16" t="str">
        <f>VLOOKUP(D139,Parts!$A$2:$C$991,3,0)</f>
        <v>pcs</v>
      </c>
    </row>
    <row r="140" spans="1:17">
      <c r="A140" s="3"/>
      <c r="B140" s="3"/>
      <c r="C140" s="2" t="str">
        <f>"["&amp;VLOOKUP(D140,Parts!$A$2:$B$991,2,0)&amp;"]"</f>
        <v>[SP04050]</v>
      </c>
      <c r="D140" s="82" t="s">
        <v>1637</v>
      </c>
      <c r="E140" s="83">
        <v>100</v>
      </c>
      <c r="F140" s="2"/>
      <c r="G140" s="2"/>
      <c r="H140" s="2"/>
      <c r="I140" s="83" t="s">
        <v>1621</v>
      </c>
      <c r="J140" s="5"/>
      <c r="K140" s="69" t="s">
        <v>1620</v>
      </c>
      <c r="L140" s="5"/>
      <c r="M140" s="5"/>
      <c r="N140" s="85">
        <v>2</v>
      </c>
      <c r="O140" s="85">
        <v>2</v>
      </c>
      <c r="P140" s="53" t="str">
        <f t="shared" si="6"/>
        <v>(line.mat_camlock_choices.code == 'CR') and (line.T.value == 100 and line.mat_joint_choices.code == 'MN') and (2) or 0</v>
      </c>
      <c r="Q140" s="16" t="str">
        <f>VLOOKUP(D140,Parts!$A$2:$C$991,3,0)</f>
        <v>pcs</v>
      </c>
    </row>
    <row r="141" spans="1:17">
      <c r="A141" s="3"/>
      <c r="B141" s="3"/>
      <c r="C141" s="2" t="str">
        <f>"["&amp;VLOOKUP(D141,Parts!$A$2:$B$991,2,0)&amp;"]"</f>
        <v>[SP04046]</v>
      </c>
      <c r="D141" s="82" t="s">
        <v>1638</v>
      </c>
      <c r="E141" s="83">
        <v>100</v>
      </c>
      <c r="F141" s="2"/>
      <c r="G141" s="2"/>
      <c r="H141" s="2"/>
      <c r="I141" s="83" t="s">
        <v>1623</v>
      </c>
      <c r="J141" s="5"/>
      <c r="K141" s="69" t="s">
        <v>1620</v>
      </c>
      <c r="L141" s="5"/>
      <c r="M141" s="5"/>
      <c r="N141" s="85">
        <v>2</v>
      </c>
      <c r="O141" s="85">
        <v>2</v>
      </c>
      <c r="P141" s="53" t="str">
        <f t="shared" si="6"/>
        <v>(line.mat_camlock_choices.code == 'CR') and (line.T.value == 100 and line.mat_joint_choices.code == 'FN') and (2) or 0</v>
      </c>
      <c r="Q141" s="16" t="str">
        <f>VLOOKUP(D141,Parts!$A$2:$C$991,3,0)</f>
        <v>pcs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abSelected="1" topLeftCell="C139" zoomScale="75" zoomScaleNormal="75" workbookViewId="0">
      <selection activeCell="L176" sqref="L176"/>
    </sheetView>
  </sheetViews>
  <sheetFormatPr defaultRowHeight="12.75"/>
  <cols>
    <col min="1" max="2" width="11.85546875"/>
    <col min="3" max="3" width="24.42578125" customWidth="1"/>
    <col min="4" max="4" width="71.42578125" customWidth="1"/>
    <col min="5" max="5" width="11.85546875" style="5"/>
    <col min="6" max="6" width="11.85546875"/>
    <col min="7" max="8" width="14.28515625"/>
    <col min="9" max="9" width="13.42578125" customWidth="1"/>
    <col min="10" max="11" width="11.85546875"/>
    <col min="12" max="13" width="19.5703125"/>
    <col min="14" max="14" width="55.28515625"/>
    <col min="15" max="15" width="56.5703125"/>
    <col min="16" max="16" width="216.28515625"/>
    <col min="17" max="17" width="11.85546875" style="5"/>
    <col min="18" max="1025" width="11.85546875"/>
  </cols>
  <sheetData>
    <row r="1" spans="1:17" s="6" customForma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>
      <c r="A2" s="6" t="s">
        <v>1536</v>
      </c>
      <c r="C2" s="86" t="s">
        <v>1537</v>
      </c>
      <c r="D2" s="8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1552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59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4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((59+line.W)&lt;=457) and (line.mat_joint_choices.code in ('MF','MM','FF')) and (line.mat_inside_skin_choices.code=='OW') and (line.mat_outside_skin_choices.code=='OW') and (457*line.L/1000000*3.75*2) or 0.0</v>
      </c>
      <c r="Q3" s="16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59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((59+line.W)&gt;457 and (59+line.W)&lt;=610) and (line.mat_joint_choices.code in ('MF','MM','FF')) and (line.mat_inside_skin_choices.code=='OW') and (line.mat_outside_skin_choices.code=='OW') and (610*line.L/1000000*3.75*2) or 0.0</v>
      </c>
      <c r="Q4" s="16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 s="16"/>
      <c r="F5" s="17">
        <v>59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((59+line.W)&gt;610 and (59+line.W)&lt;=914) and (line.mat_joint_choices.code in ('MF','MM','FF')) and (line.mat_inside_skin_choices.code=='OW') and (line.mat_outside_skin_choices.code=='OW') and (914*line.L/1000000*3.75*2) or 0.0</v>
      </c>
      <c r="Q5" s="16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 s="16"/>
      <c r="F6" s="17">
        <v>59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((59+line.W)&gt;914) and (line.mat_joint_choices.code in ('MF','MM','FF')) and (line.mat_inside_skin_choices.code=='OW') and (line.mat_outside_skin_choices.code=='OW') and (1219*line.L/1000000*3.75*2) or 0.0</v>
      </c>
      <c r="Q6" s="16" t="str">
        <f>VLOOKUP(D6,Parts!$A$2:$C$991,3,0)</f>
        <v>kg</v>
      </c>
    </row>
    <row r="7" spans="1:17">
      <c r="C7" s="3" t="str">
        <f>"["&amp;VLOOKUP(D7,Parts!$A$2:$B$991,2,0)&amp;"]"</f>
        <v>[SP05008]</v>
      </c>
      <c r="D7" s="22" t="s">
        <v>1381</v>
      </c>
      <c r="E7" s="16"/>
      <c r="F7" s="23">
        <v>59</v>
      </c>
      <c r="G7" s="23"/>
      <c r="H7" s="23">
        <v>457</v>
      </c>
      <c r="I7" s="23" t="s">
        <v>1553</v>
      </c>
      <c r="J7" s="16"/>
      <c r="K7" s="16"/>
      <c r="L7" s="23" t="s">
        <v>1563</v>
      </c>
      <c r="M7" s="23" t="s">
        <v>1563</v>
      </c>
      <c r="N7" s="25" t="s">
        <v>1564</v>
      </c>
      <c r="O7" s="26" t="s">
        <v>1565</v>
      </c>
      <c r="P7" s="21" t="str">
        <f t="shared" si="0"/>
        <v>((59+line.W)&lt;=457) and (line.mat_joint_choices.code in ('MF','MM','FF')) and (line.mat_inside_skin_choices.code=='AW') and (line.mat_outside_skin_choices.code=='AW') and (457*line.L/1000000*3.4*2) or 0.0</v>
      </c>
      <c r="Q7" s="16" t="str">
        <f>VLOOKUP(D7,Parts!$A$2:$C$991,3,0)</f>
        <v>kg</v>
      </c>
    </row>
    <row r="8" spans="1:17">
      <c r="C8" s="3" t="str">
        <f>"["&amp;VLOOKUP(D8,Parts!$A$2:$B$991,2,0)&amp;"]"</f>
        <v>[SP05009]</v>
      </c>
      <c r="D8" s="22" t="s">
        <v>1383</v>
      </c>
      <c r="E8" s="16"/>
      <c r="F8" s="23">
        <v>59</v>
      </c>
      <c r="G8" s="23">
        <v>457</v>
      </c>
      <c r="H8" s="23">
        <v>610</v>
      </c>
      <c r="I8" s="23" t="s">
        <v>1553</v>
      </c>
      <c r="J8" s="16"/>
      <c r="K8" s="16"/>
      <c r="L8" s="23" t="s">
        <v>1563</v>
      </c>
      <c r="M8" s="23" t="s">
        <v>1563</v>
      </c>
      <c r="N8" s="25" t="s">
        <v>1566</v>
      </c>
      <c r="O8" s="26" t="s">
        <v>1567</v>
      </c>
      <c r="P8" s="21" t="str">
        <f t="shared" si="0"/>
        <v>((59+line.W)&gt;457 and (59+line.W)&lt;=610) and (line.mat_joint_choices.code in ('MF','MM','FF')) and (line.mat_inside_skin_choices.code=='AW') and (line.mat_outside_skin_choices.code=='AW') and (610*line.L/1000000*3.4*2) or 0.0</v>
      </c>
      <c r="Q8" s="16" t="str">
        <f>VLOOKUP(D8,Parts!$A$2:$C$991,3,0)</f>
        <v>kg</v>
      </c>
    </row>
    <row r="9" spans="1:17">
      <c r="C9" s="3" t="str">
        <f>"["&amp;VLOOKUP(D9,Parts!$A$2:$B$991,2,0)&amp;"]"</f>
        <v>[SP05008]</v>
      </c>
      <c r="D9" s="22" t="s">
        <v>1381</v>
      </c>
      <c r="E9" s="16"/>
      <c r="F9" s="23">
        <v>59</v>
      </c>
      <c r="G9" s="23">
        <v>610</v>
      </c>
      <c r="H9" s="23">
        <v>914</v>
      </c>
      <c r="I9" s="23" t="s">
        <v>1553</v>
      </c>
      <c r="J9" s="16"/>
      <c r="K9" s="16"/>
      <c r="L9" s="23" t="s">
        <v>1563</v>
      </c>
      <c r="M9" s="23" t="s">
        <v>1563</v>
      </c>
      <c r="N9" s="25" t="s">
        <v>1568</v>
      </c>
      <c r="O9" s="26" t="s">
        <v>1569</v>
      </c>
      <c r="P9" s="21" t="str">
        <f t="shared" si="0"/>
        <v>((59+line.W)&gt;610 and (59+line.W)&lt;=914) and (line.mat_joint_choices.code in ('MF','MM','FF')) and (line.mat_inside_skin_choices.code=='AW') and (line.mat_outside_skin_choices.code=='AW') and (914*line.L/1000000*3.4*2) or 0.0</v>
      </c>
      <c r="Q9" s="16" t="str">
        <f>VLOOKUP(D9,Parts!$A$2:$C$991,3,0)</f>
        <v>kg</v>
      </c>
    </row>
    <row r="10" spans="1:17">
      <c r="C10" s="3" t="str">
        <f>"["&amp;VLOOKUP(D10,Parts!$A$2:$B$991,2,0)&amp;"]"</f>
        <v>[SP05009]</v>
      </c>
      <c r="D10" s="22" t="s">
        <v>1383</v>
      </c>
      <c r="E10" s="16"/>
      <c r="F10" s="23">
        <v>59</v>
      </c>
      <c r="G10" s="23">
        <v>914</v>
      </c>
      <c r="H10" s="23"/>
      <c r="I10" s="23" t="s">
        <v>1553</v>
      </c>
      <c r="J10" s="16"/>
      <c r="K10" s="16"/>
      <c r="L10" s="23" t="s">
        <v>1563</v>
      </c>
      <c r="M10" s="23" t="s">
        <v>1563</v>
      </c>
      <c r="N10" s="25" t="s">
        <v>1570</v>
      </c>
      <c r="O10" s="26" t="s">
        <v>1571</v>
      </c>
      <c r="P10" s="21" t="str">
        <f t="shared" si="0"/>
        <v>((59+line.W)&gt;914) and (line.mat_joint_choices.code in ('MF','MM','FF')) and (line.mat_inside_skin_choices.code=='AW') and (line.mat_outside_skin_choices.code=='AW') and (1219*line.L/1000000*3.4*2) or 0.0</v>
      </c>
      <c r="Q10" s="16" t="str">
        <f>VLOOKUP(D10,Parts!$A$2:$C$991,3,0)</f>
        <v>kg</v>
      </c>
    </row>
    <row r="11" spans="1:17">
      <c r="C11" s="3" t="str">
        <f>"["&amp;VLOOKUP(D11,Parts!$A$2:$B$991,2,0)&amp;"]"</f>
        <v>[SP05006]</v>
      </c>
      <c r="D11" s="27" t="s">
        <v>1377</v>
      </c>
      <c r="E11" s="16"/>
      <c r="F11" s="28">
        <v>59</v>
      </c>
      <c r="G11" s="28"/>
      <c r="H11" s="28">
        <v>457</v>
      </c>
      <c r="I11" s="28" t="s">
        <v>1553</v>
      </c>
      <c r="J11" s="16"/>
      <c r="K11" s="16"/>
      <c r="L11" s="28" t="s">
        <v>1572</v>
      </c>
      <c r="M11" s="28" t="s">
        <v>1554</v>
      </c>
      <c r="N11" s="30" t="s">
        <v>1573</v>
      </c>
      <c r="O11" s="31" t="s">
        <v>1574</v>
      </c>
      <c r="P11" s="21" t="str">
        <f t="shared" si="0"/>
        <v>((59+line.W)&lt;=457) and (line.mat_joint_choices.code in ('MF','MM','FF')) and (line.mat_inside_skin_choices.code=='GI') and (line.mat_outside_skin_choices.code=='OW') and (457*line.L/1000000*3.75) or 0.0</v>
      </c>
      <c r="Q11" s="16" t="str">
        <f>VLOOKUP(D11,Parts!$A$2:$C$991,3,0)</f>
        <v>kg</v>
      </c>
    </row>
    <row r="12" spans="1:17">
      <c r="C12" s="3" t="str">
        <f>"["&amp;VLOOKUP(D12,Parts!$A$2:$B$991,2,0)&amp;"]"</f>
        <v>[SP05004]</v>
      </c>
      <c r="D12" s="27" t="s">
        <v>1373</v>
      </c>
      <c r="E12" s="16"/>
      <c r="F12" s="28">
        <v>59</v>
      </c>
      <c r="G12" s="28"/>
      <c r="H12" s="28">
        <v>457</v>
      </c>
      <c r="I12" s="28" t="s">
        <v>1553</v>
      </c>
      <c r="J12" s="16"/>
      <c r="K12" s="16"/>
      <c r="L12" s="28" t="s">
        <v>1572</v>
      </c>
      <c r="M12" s="28" t="s">
        <v>1554</v>
      </c>
      <c r="N12" s="30" t="s">
        <v>1962</v>
      </c>
      <c r="O12" s="31" t="s">
        <v>1961</v>
      </c>
      <c r="P12" s="21" t="str">
        <f t="shared" si="0"/>
        <v>((59+line.W)&lt;=457) and (line.mat_joint_choices.code in ('MF','MM','FF')) and (line.mat_inside_skin_choices.code=='GI') and (line.mat_outside_skin_choices.code=='OW') and (457*line.L/1000000*3.2) or 0.0</v>
      </c>
      <c r="Q12" s="16" t="str">
        <f>VLOOKUP(D12,Parts!$A$2:$C$991,3,0)</f>
        <v>kg</v>
      </c>
    </row>
    <row r="13" spans="1:17">
      <c r="C13" s="3" t="str">
        <f>"["&amp;VLOOKUP(D13,Parts!$A$2:$B$991,2,0)&amp;"]"</f>
        <v>[SP05007]</v>
      </c>
      <c r="D13" s="27" t="s">
        <v>1379</v>
      </c>
      <c r="E13" s="16"/>
      <c r="F13" s="28">
        <v>59</v>
      </c>
      <c r="G13" s="28">
        <v>457</v>
      </c>
      <c r="H13" s="28">
        <v>610</v>
      </c>
      <c r="I13" s="28" t="s">
        <v>1553</v>
      </c>
      <c r="J13" s="16"/>
      <c r="K13" s="16"/>
      <c r="L13" s="28" t="s">
        <v>1572</v>
      </c>
      <c r="M13" s="28" t="s">
        <v>1554</v>
      </c>
      <c r="N13" s="30" t="s">
        <v>1575</v>
      </c>
      <c r="O13" s="31" t="s">
        <v>1576</v>
      </c>
      <c r="P13" s="21" t="str">
        <f t="shared" si="0"/>
        <v>((59+line.W)&gt;457 and (59+line.W)&lt;=610) and (line.mat_joint_choices.code in ('MF','MM','FF')) and (line.mat_inside_skin_choices.code=='GI') and (line.mat_outside_skin_choices.code=='OW') and (610*line.L/1000000*3.75) or 0.0</v>
      </c>
      <c r="Q13" s="16" t="str">
        <f>VLOOKUP(D13,Parts!$A$2:$C$991,3,0)</f>
        <v>kg</v>
      </c>
    </row>
    <row r="14" spans="1:17">
      <c r="C14" s="3" t="str">
        <f>"["&amp;VLOOKUP(D14,Parts!$A$2:$B$991,2,0)&amp;"]"</f>
        <v>[SP05012]</v>
      </c>
      <c r="D14" s="27" t="s">
        <v>1389</v>
      </c>
      <c r="E14" s="16"/>
      <c r="F14" s="28">
        <v>59</v>
      </c>
      <c r="G14" s="28">
        <v>457</v>
      </c>
      <c r="H14" s="28">
        <v>610</v>
      </c>
      <c r="I14" s="28" t="s">
        <v>1553</v>
      </c>
      <c r="J14" s="16"/>
      <c r="K14" s="16"/>
      <c r="L14" s="28" t="s">
        <v>1572</v>
      </c>
      <c r="M14" s="28" t="s">
        <v>1554</v>
      </c>
      <c r="N14" s="30" t="s">
        <v>1925</v>
      </c>
      <c r="O14" s="31" t="s">
        <v>1919</v>
      </c>
      <c r="P14" s="21" t="str">
        <f t="shared" si="0"/>
        <v>((59+line.W)&gt;457 and (59+line.W)&lt;=610) and (line.mat_joint_choices.code in ('MF','MM','FF')) and (line.mat_inside_skin_choices.code=='GI') and (line.mat_outside_skin_choices.code=='OW') and (610*line.L/1000000*2.53) or 0.0</v>
      </c>
      <c r="Q14" s="16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27" t="s">
        <v>1377</v>
      </c>
      <c r="E15" s="16"/>
      <c r="F15" s="28">
        <v>59</v>
      </c>
      <c r="G15" s="28">
        <v>610</v>
      </c>
      <c r="H15" s="28">
        <v>914</v>
      </c>
      <c r="I15" s="28" t="s">
        <v>1553</v>
      </c>
      <c r="J15" s="16"/>
      <c r="K15" s="16"/>
      <c r="L15" s="28" t="s">
        <v>1572</v>
      </c>
      <c r="M15" s="28" t="s">
        <v>1554</v>
      </c>
      <c r="N15" s="30" t="s">
        <v>1577</v>
      </c>
      <c r="O15" s="31" t="s">
        <v>1578</v>
      </c>
      <c r="P15" s="21" t="str">
        <f t="shared" si="0"/>
        <v>((59+line.W)&gt;610 and (59+line.W)&lt;=914) and (line.mat_joint_choices.code in ('MF','MM','FF')) and (line.mat_inside_skin_choices.code=='GI') and (line.mat_outside_skin_choices.code=='OW') and (914*line.L/1000000*3.75) or 0.0</v>
      </c>
      <c r="Q15" s="16" t="str">
        <f>VLOOKUP(D15,Parts!$A$2:$C$991,3,0)</f>
        <v>kg</v>
      </c>
    </row>
    <row r="16" spans="1:17">
      <c r="C16" s="3" t="str">
        <f>"["&amp;VLOOKUP(D16,Parts!$A$2:$B$991,2,0)&amp;"]"</f>
        <v>[SP05004]</v>
      </c>
      <c r="D16" s="27" t="s">
        <v>1373</v>
      </c>
      <c r="E16" s="16"/>
      <c r="F16" s="28">
        <v>59</v>
      </c>
      <c r="G16" s="28">
        <v>610</v>
      </c>
      <c r="H16" s="28">
        <v>914</v>
      </c>
      <c r="I16" s="28" t="s">
        <v>1553</v>
      </c>
      <c r="J16" s="16"/>
      <c r="K16" s="16"/>
      <c r="L16" s="28" t="s">
        <v>1572</v>
      </c>
      <c r="M16" s="28" t="s">
        <v>1554</v>
      </c>
      <c r="N16" s="30" t="s">
        <v>1963</v>
      </c>
      <c r="O16" s="31" t="s">
        <v>1579</v>
      </c>
      <c r="P16" s="21" t="str">
        <f t="shared" si="0"/>
        <v>((59+line.W)&gt;610 and (59+line.W)&lt;=914) and (line.mat_joint_choices.code in ('MF','MM','FF')) and (line.mat_inside_skin_choices.code=='GI') and (line.mat_outside_skin_choices.code=='OW') and (914*line.L/1000000*3.2) or 0.0</v>
      </c>
      <c r="Q16" s="16" t="str">
        <f>VLOOKUP(D16,Parts!$A$2:$C$991,3,0)</f>
        <v>kg</v>
      </c>
    </row>
    <row r="17" spans="2:17">
      <c r="C17" s="3" t="str">
        <f>"["&amp;VLOOKUP(D17,Parts!$A$2:$B$991,2,0)&amp;"]"</f>
        <v>[SP05007]</v>
      </c>
      <c r="D17" s="27" t="s">
        <v>1379</v>
      </c>
      <c r="E17" s="16"/>
      <c r="F17" s="28">
        <v>59</v>
      </c>
      <c r="G17" s="28">
        <v>914</v>
      </c>
      <c r="H17" s="28"/>
      <c r="I17" s="28" t="s">
        <v>1553</v>
      </c>
      <c r="J17" s="16"/>
      <c r="K17" s="16"/>
      <c r="L17" s="28" t="s">
        <v>1572</v>
      </c>
      <c r="M17" s="28" t="s">
        <v>1554</v>
      </c>
      <c r="N17" s="30" t="s">
        <v>1580</v>
      </c>
      <c r="O17" s="31" t="s">
        <v>1581</v>
      </c>
      <c r="P17" s="21" t="str">
        <f t="shared" si="0"/>
        <v>((59+line.W)&gt;914) and (line.mat_joint_choices.code in ('MF','MM','FF')) and (line.mat_inside_skin_choices.code=='GI') and (line.mat_outside_skin_choices.code=='OW') and (1219*line.L/1000000*3.75) or 0.0</v>
      </c>
      <c r="Q17" s="16" t="str">
        <f>VLOOKUP(D17,Parts!$A$2:$C$991,3,0)</f>
        <v>kg</v>
      </c>
    </row>
    <row r="18" spans="2:17">
      <c r="C18" s="3" t="str">
        <f>"["&amp;VLOOKUP(D18,Parts!$A$2:$B$991,2,0)&amp;"]"</f>
        <v>[SP05012]</v>
      </c>
      <c r="D18" s="27" t="s">
        <v>1389</v>
      </c>
      <c r="E18" s="16"/>
      <c r="F18" s="28">
        <v>59</v>
      </c>
      <c r="G18" s="28">
        <v>914</v>
      </c>
      <c r="H18" s="28"/>
      <c r="I18" s="28" t="s">
        <v>1553</v>
      </c>
      <c r="J18" s="16"/>
      <c r="K18" s="16"/>
      <c r="L18" s="28" t="s">
        <v>1572</v>
      </c>
      <c r="M18" s="28" t="s">
        <v>1554</v>
      </c>
      <c r="N18" s="30" t="s">
        <v>1927</v>
      </c>
      <c r="O18" s="31" t="s">
        <v>1921</v>
      </c>
      <c r="P18" s="21" t="str">
        <f t="shared" si="0"/>
        <v>((59+line.W)&gt;914) and (line.mat_joint_choices.code in ('MF','MM','FF')) and (line.mat_inside_skin_choices.code=='GI') and (line.mat_outside_skin_choices.code=='OW') and (1219*line.L/1000000*2.53) or 0.0</v>
      </c>
      <c r="Q18" s="16" t="str">
        <f>VLOOKUP(D18,Parts!$A$2:$C$991,3,0)</f>
        <v>kg</v>
      </c>
    </row>
    <row r="19" spans="2:17">
      <c r="C19" s="3" t="str">
        <f>"["&amp;VLOOKUP(D19,Parts!$A$2:$B$991,2,0)&amp;"]"</f>
        <v>[SP05013]</v>
      </c>
      <c r="D19" s="32" t="s">
        <v>1391</v>
      </c>
      <c r="E19" s="16"/>
      <c r="F19" s="33">
        <v>59</v>
      </c>
      <c r="G19" s="33"/>
      <c r="H19" s="33">
        <v>457</v>
      </c>
      <c r="I19" s="33" t="s">
        <v>1553</v>
      </c>
      <c r="J19" s="16"/>
      <c r="K19" s="16"/>
      <c r="L19" s="33" t="s">
        <v>1583</v>
      </c>
      <c r="M19" s="33" t="s">
        <v>1583</v>
      </c>
      <c r="N19" s="35" t="s">
        <v>1584</v>
      </c>
      <c r="O19" s="36" t="s">
        <v>1585</v>
      </c>
      <c r="P19" s="21" t="str">
        <f t="shared" si="0"/>
        <v>((59+line.W)&lt;=457) and (line.mat_joint_choices.code in ('MF','MM','FF')) and (line.mat_inside_skin_choices.code=='SS') and (line.mat_outside_skin_choices.code=='SS') and (457*line.L/1000000*3.9*2) or 0.0</v>
      </c>
      <c r="Q19" s="16" t="str">
        <f>VLOOKUP(D19,Parts!$A$2:$C$991,3,0)</f>
        <v>kg</v>
      </c>
    </row>
    <row r="20" spans="2:17">
      <c r="C20" s="3" t="str">
        <f>"["&amp;VLOOKUP(D20,Parts!$A$2:$B$991,2,0)&amp;"]"</f>
        <v>[SP05013]</v>
      </c>
      <c r="D20" s="32" t="s">
        <v>1391</v>
      </c>
      <c r="E20" s="16"/>
      <c r="F20" s="33">
        <v>59</v>
      </c>
      <c r="G20" s="33">
        <v>457</v>
      </c>
      <c r="H20" s="33">
        <v>610</v>
      </c>
      <c r="I20" s="33" t="s">
        <v>1553</v>
      </c>
      <c r="J20" s="16"/>
      <c r="K20" s="16"/>
      <c r="L20" s="33" t="s">
        <v>1583</v>
      </c>
      <c r="M20" s="33" t="s">
        <v>1583</v>
      </c>
      <c r="N20" s="35" t="s">
        <v>2173</v>
      </c>
      <c r="O20" s="36" t="s">
        <v>1587</v>
      </c>
      <c r="P20" s="21" t="str">
        <f t="shared" si="0"/>
        <v>((59+line.W)&gt;457 and (59+line.W)&lt;=610) and (line.mat_joint_choices.code in ('MF','MM','FF')) and (line.mat_inside_skin_choices.code=='SS') and (line.mat_outside_skin_choices.code=='SS') and (610*line.L/1000000*3.9*2) or 0.0</v>
      </c>
      <c r="Q20" s="16" t="str">
        <f>VLOOKUP(D20,Parts!$A$2:$C$991,3,0)</f>
        <v>kg</v>
      </c>
    </row>
    <row r="21" spans="2:17">
      <c r="C21" s="3" t="str">
        <f>"["&amp;VLOOKUP(D21,Parts!$A$2:$B$991,2,0)&amp;"]"</f>
        <v>[SP05013]</v>
      </c>
      <c r="D21" s="32" t="s">
        <v>1391</v>
      </c>
      <c r="E21" s="16"/>
      <c r="F21" s="33">
        <v>59</v>
      </c>
      <c r="G21" s="33">
        <v>610</v>
      </c>
      <c r="H21" s="33">
        <v>914</v>
      </c>
      <c r="I21" s="33" t="s">
        <v>1553</v>
      </c>
      <c r="J21" s="16"/>
      <c r="K21" s="16"/>
      <c r="L21" s="33" t="s">
        <v>1583</v>
      </c>
      <c r="M21" s="33" t="s">
        <v>1583</v>
      </c>
      <c r="N21" s="35" t="s">
        <v>1588</v>
      </c>
      <c r="O21" s="36" t="s">
        <v>1589</v>
      </c>
      <c r="P21" s="21" t="str">
        <f t="shared" si="0"/>
        <v>((59+line.W)&gt;610 and (59+line.W)&lt;=914) and (line.mat_joint_choices.code in ('MF','MM','FF')) and (line.mat_inside_skin_choices.code=='SS') and (line.mat_outside_skin_choices.code=='SS') and (914*line.L/1000000*3.9*2) or 0.0</v>
      </c>
      <c r="Q21" s="16" t="str">
        <f>VLOOKUP(D21,Parts!$A$2:$C$991,3,0)</f>
        <v>kg</v>
      </c>
    </row>
    <row r="22" spans="2:17">
      <c r="C22" s="3" t="str">
        <f>"["&amp;VLOOKUP(D22,Parts!$A$2:$B$991,2,0)&amp;"]"</f>
        <v>[SP05013]</v>
      </c>
      <c r="D22" s="32" t="s">
        <v>1391</v>
      </c>
      <c r="E22" s="16"/>
      <c r="F22" s="33">
        <v>59</v>
      </c>
      <c r="G22" s="33">
        <v>914</v>
      </c>
      <c r="H22" s="33"/>
      <c r="I22" s="33" t="s">
        <v>1553</v>
      </c>
      <c r="J22" s="16"/>
      <c r="K22" s="16"/>
      <c r="L22" s="33" t="s">
        <v>1583</v>
      </c>
      <c r="M22" s="33" t="s">
        <v>1583</v>
      </c>
      <c r="N22" s="35" t="s">
        <v>2174</v>
      </c>
      <c r="O22" s="36" t="s">
        <v>1591</v>
      </c>
      <c r="P22" s="21" t="str">
        <f t="shared" si="0"/>
        <v>((59+line.W)&gt;914) and (line.mat_joint_choices.code in ('MF','MM','FF')) and (line.mat_inside_skin_choices.code=='SS') and (line.mat_outside_skin_choices.code=='SS') and (1219*line.L/1000000*3.9*2) or 0.0</v>
      </c>
      <c r="Q22" s="16" t="str">
        <f>VLOOKUP(D22,Parts!$A$2:$C$991,3,0)</f>
        <v>kg</v>
      </c>
    </row>
    <row r="23" spans="2:17">
      <c r="C23" s="3" t="str">
        <f>"["&amp;VLOOKUP(D23,Parts!$A$2:$B$991,2,0)&amp;"]"</f>
        <v>[SP05006]</v>
      </c>
      <c r="D23" s="37" t="s">
        <v>1377</v>
      </c>
      <c r="E23" s="16"/>
      <c r="F23" s="38">
        <v>59</v>
      </c>
      <c r="G23" s="38"/>
      <c r="H23" s="38">
        <v>457</v>
      </c>
      <c r="I23" s="38" t="s">
        <v>1553</v>
      </c>
      <c r="J23" s="16"/>
      <c r="K23" s="16"/>
      <c r="L23" s="38" t="s">
        <v>1583</v>
      </c>
      <c r="M23" s="38" t="s">
        <v>1554</v>
      </c>
      <c r="N23" s="40" t="s">
        <v>1573</v>
      </c>
      <c r="O23" s="41" t="s">
        <v>1574</v>
      </c>
      <c r="P23" s="21" t="str">
        <f t="shared" si="0"/>
        <v>((59+line.W)&lt;=457) and (line.mat_joint_choices.code in ('MF','MM','FF')) and (line.mat_inside_skin_choices.code=='SS') and (line.mat_outside_skin_choices.code=='OW') and (457*line.L/1000000*3.75) or 0.0</v>
      </c>
      <c r="Q23" s="16" t="str">
        <f>VLOOKUP(D23,Parts!$A$2:$C$991,3,0)</f>
        <v>kg</v>
      </c>
    </row>
    <row r="24" spans="2:17">
      <c r="C24" s="3" t="str">
        <f>"["&amp;VLOOKUP(D24,Parts!$A$2:$B$991,2,0)&amp;"]"</f>
        <v>[SP05013]</v>
      </c>
      <c r="D24" s="37" t="s">
        <v>1391</v>
      </c>
      <c r="E24" s="16"/>
      <c r="F24" s="38">
        <v>59</v>
      </c>
      <c r="G24" s="38"/>
      <c r="H24" s="38">
        <v>457</v>
      </c>
      <c r="I24" s="38" t="s">
        <v>1553</v>
      </c>
      <c r="J24" s="16"/>
      <c r="K24" s="16"/>
      <c r="L24" s="38" t="s">
        <v>1583</v>
      </c>
      <c r="M24" s="38" t="s">
        <v>1554</v>
      </c>
      <c r="N24" s="40" t="s">
        <v>1592</v>
      </c>
      <c r="O24" s="41" t="s">
        <v>1593</v>
      </c>
      <c r="P24" s="21" t="str">
        <f t="shared" si="0"/>
        <v>((59+line.W)&lt;=457) and (line.mat_joint_choices.code in ('MF','MM','FF')) and (line.mat_inside_skin_choices.code=='SS') and (line.mat_outside_skin_choices.code=='OW') and (457*line.L/1000000*3.9) or 0.0</v>
      </c>
      <c r="Q24" s="16" t="str">
        <f>VLOOKUP(D24,Parts!$A$2:$C$991,3,0)</f>
        <v>kg</v>
      </c>
    </row>
    <row r="25" spans="2:17">
      <c r="C25" s="3" t="str">
        <f>"["&amp;VLOOKUP(D25,Parts!$A$2:$B$991,2,0)&amp;"]"</f>
        <v>[SP05007]</v>
      </c>
      <c r="D25" s="37" t="s">
        <v>1379</v>
      </c>
      <c r="E25" s="16"/>
      <c r="F25" s="38">
        <v>59</v>
      </c>
      <c r="G25" s="38">
        <v>457</v>
      </c>
      <c r="H25" s="38">
        <v>610</v>
      </c>
      <c r="I25" s="38" t="s">
        <v>1553</v>
      </c>
      <c r="J25" s="16"/>
      <c r="K25" s="16"/>
      <c r="L25" s="38" t="s">
        <v>1583</v>
      </c>
      <c r="M25" s="38" t="s">
        <v>1554</v>
      </c>
      <c r="N25" s="40" t="s">
        <v>1575</v>
      </c>
      <c r="O25" s="41" t="s">
        <v>1576</v>
      </c>
      <c r="P25" s="21" t="str">
        <f t="shared" si="0"/>
        <v>((59+line.W)&gt;457 and (59+line.W)&lt;=610) and (line.mat_joint_choices.code in ('MF','MM','FF')) and (line.mat_inside_skin_choices.code=='SS') and (line.mat_outside_skin_choices.code=='OW') and (610*line.L/1000000*3.75) or 0.0</v>
      </c>
      <c r="Q25" s="16" t="str">
        <f>VLOOKUP(D25,Parts!$A$2:$C$991,3,0)</f>
        <v>kg</v>
      </c>
    </row>
    <row r="26" spans="2:17">
      <c r="C26" s="3" t="str">
        <f>"["&amp;VLOOKUP(D26,Parts!$A$2:$B$991,2,0)&amp;"]"</f>
        <v>[SP05013]</v>
      </c>
      <c r="D26" s="37" t="s">
        <v>1391</v>
      </c>
      <c r="E26" s="16"/>
      <c r="F26" s="38">
        <v>59</v>
      </c>
      <c r="G26" s="38">
        <v>457</v>
      </c>
      <c r="H26" s="38">
        <v>610</v>
      </c>
      <c r="I26" s="38" t="s">
        <v>1553</v>
      </c>
      <c r="J26" s="16"/>
      <c r="K26" s="16"/>
      <c r="L26" s="38" t="s">
        <v>1583</v>
      </c>
      <c r="M26" s="38" t="s">
        <v>1554</v>
      </c>
      <c r="N26" s="40" t="s">
        <v>1594</v>
      </c>
      <c r="O26" s="41" t="s">
        <v>1595</v>
      </c>
      <c r="P26" s="21" t="str">
        <f t="shared" si="0"/>
        <v>((59+line.W)&gt;457 and (59+line.W)&lt;=610) and (line.mat_joint_choices.code in ('MF','MM','FF')) and (line.mat_inside_skin_choices.code=='SS') and (line.mat_outside_skin_choices.code=='OW') and (610*line.L/1000000*3.9) or 0.0</v>
      </c>
      <c r="Q26" s="16" t="str">
        <f>VLOOKUP(D26,Parts!$A$2:$C$991,3,0)</f>
        <v>kg</v>
      </c>
    </row>
    <row r="27" spans="2:17">
      <c r="C27" s="3" t="str">
        <f>"["&amp;VLOOKUP(D27,Parts!$A$2:$B$991,2,0)&amp;"]"</f>
        <v>[SP05006]</v>
      </c>
      <c r="D27" s="37" t="s">
        <v>1377</v>
      </c>
      <c r="E27" s="16"/>
      <c r="F27" s="38">
        <v>59</v>
      </c>
      <c r="G27" s="38">
        <v>610</v>
      </c>
      <c r="H27" s="38">
        <v>914</v>
      </c>
      <c r="I27" s="38" t="s">
        <v>1553</v>
      </c>
      <c r="J27" s="16"/>
      <c r="K27" s="16"/>
      <c r="L27" s="38" t="s">
        <v>1583</v>
      </c>
      <c r="M27" s="38" t="s">
        <v>1554</v>
      </c>
      <c r="N27" s="40" t="s">
        <v>1577</v>
      </c>
      <c r="O27" s="41" t="s">
        <v>1578</v>
      </c>
      <c r="P27" s="21" t="str">
        <f t="shared" si="0"/>
        <v>((59+line.W)&gt;610 and (59+line.W)&lt;=914) and (line.mat_joint_choices.code in ('MF','MM','FF')) and (line.mat_inside_skin_choices.code=='SS') and (line.mat_outside_skin_choices.code=='OW') and (914*line.L/1000000*3.75) or 0.0</v>
      </c>
      <c r="Q27" s="16" t="str">
        <f>VLOOKUP(D27,Parts!$A$2:$C$991,3,0)</f>
        <v>kg</v>
      </c>
    </row>
    <row r="28" spans="2:17">
      <c r="C28" s="3" t="str">
        <f>"["&amp;VLOOKUP(D28,Parts!$A$2:$B$991,2,0)&amp;"]"</f>
        <v>[SP05013]</v>
      </c>
      <c r="D28" s="37" t="s">
        <v>1391</v>
      </c>
      <c r="E28" s="16"/>
      <c r="F28" s="38">
        <v>59</v>
      </c>
      <c r="G28" s="38">
        <v>610</v>
      </c>
      <c r="H28" s="38">
        <v>914</v>
      </c>
      <c r="I28" s="38" t="s">
        <v>1553</v>
      </c>
      <c r="J28" s="16"/>
      <c r="K28" s="16"/>
      <c r="L28" s="38" t="s">
        <v>1583</v>
      </c>
      <c r="M28" s="38" t="s">
        <v>1554</v>
      </c>
      <c r="N28" s="40" t="s">
        <v>1596</v>
      </c>
      <c r="O28" s="41" t="s">
        <v>1597</v>
      </c>
      <c r="P28" s="21" t="str">
        <f t="shared" si="0"/>
        <v>((59+line.W)&gt;610 and (59+line.W)&lt;=914) and (line.mat_joint_choices.code in ('MF','MM','FF')) and (line.mat_inside_skin_choices.code=='SS') and (line.mat_outside_skin_choices.code=='OW') and (914*line.L/1000000*3.9) or 0.0</v>
      </c>
      <c r="Q28" s="16" t="str">
        <f>VLOOKUP(D28,Parts!$A$2:$C$991,3,0)</f>
        <v>kg</v>
      </c>
    </row>
    <row r="29" spans="2:17">
      <c r="C29" s="3" t="str">
        <f>"["&amp;VLOOKUP(D29,Parts!$A$2:$B$991,2,0)&amp;"]"</f>
        <v>[SP05007]</v>
      </c>
      <c r="D29" s="37" t="s">
        <v>1379</v>
      </c>
      <c r="E29" s="16"/>
      <c r="F29" s="38">
        <v>59</v>
      </c>
      <c r="G29" s="38">
        <v>914</v>
      </c>
      <c r="H29" s="38"/>
      <c r="I29" s="38" t="s">
        <v>1553</v>
      </c>
      <c r="J29" s="16"/>
      <c r="K29" s="16"/>
      <c r="L29" s="38" t="s">
        <v>1583</v>
      </c>
      <c r="M29" s="38" t="s">
        <v>1554</v>
      </c>
      <c r="N29" s="40" t="s">
        <v>1580</v>
      </c>
      <c r="O29" s="41" t="s">
        <v>1581</v>
      </c>
      <c r="P29" s="21" t="str">
        <f t="shared" si="0"/>
        <v>((59+line.W)&gt;914) and (line.mat_joint_choices.code in ('MF','MM','FF')) and (line.mat_inside_skin_choices.code=='SS') and (line.mat_outside_skin_choices.code=='OW') and (1219*line.L/1000000*3.75) or 0.0</v>
      </c>
      <c r="Q29" s="16" t="str">
        <f>VLOOKUP(D29,Parts!$A$2:$C$991,3,0)</f>
        <v>kg</v>
      </c>
    </row>
    <row r="30" spans="2:17" s="42" customFormat="1">
      <c r="C30" s="3" t="str">
        <f>"["&amp;VLOOKUP(D30,Parts!$A$2:$B$991,2,0)&amp;"]"</f>
        <v>[SP05013]</v>
      </c>
      <c r="D30" s="43" t="s">
        <v>1391</v>
      </c>
      <c r="E30" s="44"/>
      <c r="F30" s="45">
        <v>59</v>
      </c>
      <c r="G30" s="45">
        <v>914</v>
      </c>
      <c r="H30" s="45"/>
      <c r="I30" s="45" t="s">
        <v>1553</v>
      </c>
      <c r="J30" s="44"/>
      <c r="K30" s="44"/>
      <c r="L30" s="38" t="s">
        <v>1583</v>
      </c>
      <c r="M30" s="38" t="s">
        <v>1554</v>
      </c>
      <c r="N30" s="40" t="s">
        <v>1598</v>
      </c>
      <c r="O30" s="47" t="s">
        <v>1599</v>
      </c>
      <c r="P30" s="21" t="str">
        <f t="shared" si="0"/>
        <v>((59+line.W)&gt;914) and (line.mat_joint_choices.code in ('MF','MM','FF')) and (line.mat_inside_skin_choices.code=='SS') and (line.mat_outside_skin_choices.code=='OW') and (1219*line.L/1000000*3.9) or 0.0</v>
      </c>
      <c r="Q30" s="16" t="str">
        <f>VLOOKUP(D30,Parts!$A$2:$C$991,3,0)</f>
        <v>kg</v>
      </c>
    </row>
    <row r="31" spans="2:17" s="87" customFormat="1">
      <c r="B31" s="54">
        <v>41733</v>
      </c>
      <c r="C31" s="3" t="str">
        <f>"["&amp;VLOOKUP(D31,Parts!$A$2:$B$991,2,0)&amp;"]"</f>
        <v>[SP05006]</v>
      </c>
      <c r="D31" s="88" t="s">
        <v>1377</v>
      </c>
      <c r="E31" s="48"/>
      <c r="F31" s="89">
        <v>59</v>
      </c>
      <c r="G31" s="89"/>
      <c r="H31" s="89">
        <v>457</v>
      </c>
      <c r="I31" s="90" t="s">
        <v>1553</v>
      </c>
      <c r="J31" s="48"/>
      <c r="K31" s="48"/>
      <c r="L31" s="90" t="s">
        <v>1554</v>
      </c>
      <c r="M31" s="90" t="s">
        <v>1583</v>
      </c>
      <c r="N31" s="91" t="s">
        <v>1573</v>
      </c>
      <c r="O31" s="92" t="s">
        <v>1574</v>
      </c>
      <c r="P31" s="21" t="str">
        <f t="shared" si="0"/>
        <v>((59+line.W)&lt;=457) and (line.mat_joint_choices.code in ('MF','MM','FF')) and (line.mat_inside_skin_choices.code=='OW') and (line.mat_outside_skin_choices.code=='SS') and (457*line.L/1000000*3.75) or 0.0</v>
      </c>
      <c r="Q31" s="16" t="str">
        <f>VLOOKUP(D31,Parts!$A$2:$C$991,3,0)</f>
        <v>kg</v>
      </c>
    </row>
    <row r="32" spans="2:17" s="87" customFormat="1">
      <c r="B32" s="54">
        <v>41733</v>
      </c>
      <c r="C32" s="3" t="str">
        <f>"["&amp;VLOOKUP(D32,Parts!$A$2:$B$991,2,0)&amp;"]"</f>
        <v>[SP05013]</v>
      </c>
      <c r="D32" s="88" t="s">
        <v>1391</v>
      </c>
      <c r="E32" s="48"/>
      <c r="F32" s="89">
        <v>59</v>
      </c>
      <c r="G32" s="89"/>
      <c r="H32" s="89">
        <v>457</v>
      </c>
      <c r="I32" s="90" t="s">
        <v>1553</v>
      </c>
      <c r="J32" s="48"/>
      <c r="K32" s="48"/>
      <c r="L32" s="90" t="s">
        <v>1554</v>
      </c>
      <c r="M32" s="90" t="s">
        <v>1583</v>
      </c>
      <c r="N32" s="91" t="s">
        <v>1592</v>
      </c>
      <c r="O32" s="92" t="s">
        <v>1593</v>
      </c>
      <c r="P32" s="21" t="str">
        <f t="shared" si="0"/>
        <v>((59+line.W)&lt;=457) and (line.mat_joint_choices.code in ('MF','MM','FF')) and (line.mat_inside_skin_choices.code=='OW') and (line.mat_outside_skin_choices.code=='SS') and (457*line.L/1000000*3.9) or 0.0</v>
      </c>
      <c r="Q32" s="16" t="str">
        <f>VLOOKUP(D32,Parts!$A$2:$C$991,3,0)</f>
        <v>kg</v>
      </c>
    </row>
    <row r="33" spans="1:17" s="87" customFormat="1">
      <c r="B33" s="54">
        <v>41733</v>
      </c>
      <c r="C33" s="3" t="str">
        <f>"["&amp;VLOOKUP(D33,Parts!$A$2:$B$991,2,0)&amp;"]"</f>
        <v>[SP05007]</v>
      </c>
      <c r="D33" s="88" t="s">
        <v>1379</v>
      </c>
      <c r="E33" s="48"/>
      <c r="F33" s="89">
        <v>59</v>
      </c>
      <c r="G33" s="89">
        <v>457</v>
      </c>
      <c r="H33" s="89">
        <v>610</v>
      </c>
      <c r="I33" s="90" t="s">
        <v>1553</v>
      </c>
      <c r="J33" s="48"/>
      <c r="K33" s="48"/>
      <c r="L33" s="90" t="s">
        <v>1554</v>
      </c>
      <c r="M33" s="90" t="s">
        <v>1583</v>
      </c>
      <c r="N33" s="91" t="s">
        <v>1575</v>
      </c>
      <c r="O33" s="92" t="s">
        <v>1576</v>
      </c>
      <c r="P33" s="21" t="str">
        <f t="shared" si="0"/>
        <v>((59+line.W)&gt;457 and (59+line.W)&lt;=610) and (line.mat_joint_choices.code in ('MF','MM','FF')) and (line.mat_inside_skin_choices.code=='OW') and (line.mat_outside_skin_choices.code=='SS') and (610*line.L/1000000*3.75) or 0.0</v>
      </c>
      <c r="Q33" s="16" t="str">
        <f>VLOOKUP(D33,Parts!$A$2:$C$991,3,0)</f>
        <v>kg</v>
      </c>
    </row>
    <row r="34" spans="1:17" s="87" customFormat="1">
      <c r="B34" s="54">
        <v>41733</v>
      </c>
      <c r="C34" s="3" t="str">
        <f>"["&amp;VLOOKUP(D34,Parts!$A$2:$B$991,2,0)&amp;"]"</f>
        <v>[SP05013]</v>
      </c>
      <c r="D34" s="88" t="s">
        <v>1391</v>
      </c>
      <c r="E34" s="48"/>
      <c r="F34" s="89">
        <v>59</v>
      </c>
      <c r="G34" s="89">
        <v>457</v>
      </c>
      <c r="H34" s="89">
        <v>610</v>
      </c>
      <c r="I34" s="90" t="s">
        <v>1553</v>
      </c>
      <c r="J34" s="48"/>
      <c r="K34" s="48"/>
      <c r="L34" s="90" t="s">
        <v>1554</v>
      </c>
      <c r="M34" s="90" t="s">
        <v>1583</v>
      </c>
      <c r="N34" s="91" t="s">
        <v>1594</v>
      </c>
      <c r="O34" s="92" t="s">
        <v>1595</v>
      </c>
      <c r="P34" s="21" t="str">
        <f t="shared" si="0"/>
        <v>((59+line.W)&gt;457 and (59+line.W)&lt;=610) and (line.mat_joint_choices.code in ('MF','MM','FF')) and (line.mat_inside_skin_choices.code=='OW') and (line.mat_outside_skin_choices.code=='SS') and (610*line.L/1000000*3.9) or 0.0</v>
      </c>
      <c r="Q34" s="16" t="str">
        <f>VLOOKUP(D34,Parts!$A$2:$C$991,3,0)</f>
        <v>kg</v>
      </c>
    </row>
    <row r="35" spans="1:17" s="87" customFormat="1">
      <c r="B35" s="54">
        <v>41733</v>
      </c>
      <c r="C35" s="3" t="str">
        <f>"["&amp;VLOOKUP(D35,Parts!$A$2:$B$991,2,0)&amp;"]"</f>
        <v>[SP05006]</v>
      </c>
      <c r="D35" s="88" t="s">
        <v>1377</v>
      </c>
      <c r="E35" s="48"/>
      <c r="F35" s="89">
        <v>59</v>
      </c>
      <c r="G35" s="89">
        <v>610</v>
      </c>
      <c r="H35" s="89">
        <v>914</v>
      </c>
      <c r="I35" s="90" t="s">
        <v>1553</v>
      </c>
      <c r="J35" s="48"/>
      <c r="K35" s="48"/>
      <c r="L35" s="90" t="s">
        <v>1554</v>
      </c>
      <c r="M35" s="90" t="s">
        <v>1583</v>
      </c>
      <c r="N35" s="91" t="s">
        <v>1577</v>
      </c>
      <c r="O35" s="92" t="s">
        <v>1578</v>
      </c>
      <c r="P35" s="21" t="str">
        <f t="shared" ref="P35:P66" si="1">"(" &amp; IF(G35&lt;&gt;"","("&amp;F35&amp;"+line.W)&gt;"&amp;G35,"") &amp; IF(AND(G35&lt;&gt;"",H35&lt;&gt;"")," and ","") &amp; IF(H35&lt;&gt;"","("&amp;F35&amp;"+line.W)&lt;="&amp;H35,"") &amp; ") and (line.mat_joint_choices.code in ("&amp;I35&amp;")) and (line.mat_inside_skin_choices.code=="&amp;L35&amp;") and (line.mat_outside_skin_choices.code=="&amp;M35&amp;") and ("&amp;O35&amp;") or 0.0"</f>
        <v>((59+line.W)&gt;610 and (59+line.W)&lt;=914) and (line.mat_joint_choices.code in ('MF','MM','FF')) and (line.mat_inside_skin_choices.code=='OW') and (line.mat_outside_skin_choices.code=='SS') and (914*line.L/1000000*3.75) or 0.0</v>
      </c>
      <c r="Q35" s="16" t="str">
        <f>VLOOKUP(D35,Parts!$A$2:$C$991,3,0)</f>
        <v>kg</v>
      </c>
    </row>
    <row r="36" spans="1:17" s="87" customFormat="1">
      <c r="B36" s="54">
        <v>41733</v>
      </c>
      <c r="C36" s="3" t="str">
        <f>"["&amp;VLOOKUP(D36,Parts!$A$2:$B$991,2,0)&amp;"]"</f>
        <v>[SP05013]</v>
      </c>
      <c r="D36" s="88" t="s">
        <v>1391</v>
      </c>
      <c r="E36" s="48"/>
      <c r="F36" s="89">
        <v>59</v>
      </c>
      <c r="G36" s="89">
        <v>610</v>
      </c>
      <c r="H36" s="89">
        <v>914</v>
      </c>
      <c r="I36" s="90" t="s">
        <v>1553</v>
      </c>
      <c r="J36" s="48"/>
      <c r="K36" s="48"/>
      <c r="L36" s="90" t="s">
        <v>1554</v>
      </c>
      <c r="M36" s="90" t="s">
        <v>1583</v>
      </c>
      <c r="N36" s="91" t="s">
        <v>1596</v>
      </c>
      <c r="O36" s="92" t="s">
        <v>1597</v>
      </c>
      <c r="P36" s="21" t="str">
        <f t="shared" si="1"/>
        <v>((59+line.W)&gt;610 and (59+line.W)&lt;=914) and (line.mat_joint_choices.code in ('MF','MM','FF')) and (line.mat_inside_skin_choices.code=='OW') and (line.mat_outside_skin_choices.code=='SS') and (914*line.L/1000000*3.9) or 0.0</v>
      </c>
      <c r="Q36" s="16" t="str">
        <f>VLOOKUP(D36,Parts!$A$2:$C$991,3,0)</f>
        <v>kg</v>
      </c>
    </row>
    <row r="37" spans="1:17" s="87" customFormat="1">
      <c r="B37" s="54">
        <v>41733</v>
      </c>
      <c r="C37" s="3" t="str">
        <f>"["&amp;VLOOKUP(D37,Parts!$A$2:$B$991,2,0)&amp;"]"</f>
        <v>[SP05007]</v>
      </c>
      <c r="D37" s="88" t="s">
        <v>1379</v>
      </c>
      <c r="E37" s="48"/>
      <c r="F37" s="89">
        <v>59</v>
      </c>
      <c r="G37" s="89">
        <v>914</v>
      </c>
      <c r="H37" s="89"/>
      <c r="I37" s="90" t="s">
        <v>1553</v>
      </c>
      <c r="J37" s="48"/>
      <c r="K37" s="48"/>
      <c r="L37" s="90" t="s">
        <v>1554</v>
      </c>
      <c r="M37" s="90" t="s">
        <v>1583</v>
      </c>
      <c r="N37" s="91" t="s">
        <v>1580</v>
      </c>
      <c r="O37" s="92" t="s">
        <v>1581</v>
      </c>
      <c r="P37" s="21" t="str">
        <f t="shared" si="1"/>
        <v>((59+line.W)&gt;914) and (line.mat_joint_choices.code in ('MF','MM','FF')) and (line.mat_inside_skin_choices.code=='OW') and (line.mat_outside_skin_choices.code=='SS') and (1219*line.L/1000000*3.75) or 0.0</v>
      </c>
      <c r="Q37" s="16" t="str">
        <f>VLOOKUP(D37,Parts!$A$2:$C$991,3,0)</f>
        <v>kg</v>
      </c>
    </row>
    <row r="38" spans="1:17">
      <c r="A38" s="87"/>
      <c r="B38" s="54">
        <v>41733</v>
      </c>
      <c r="C38" s="3" t="str">
        <f>"["&amp;VLOOKUP(D38,Parts!$A$2:$B$991,2,0)&amp;"]"</f>
        <v>[SP05013]</v>
      </c>
      <c r="D38" s="93" t="s">
        <v>1391</v>
      </c>
      <c r="E38" s="48"/>
      <c r="F38" s="89">
        <v>59</v>
      </c>
      <c r="G38" s="89">
        <v>914</v>
      </c>
      <c r="H38" s="89"/>
      <c r="I38" s="94" t="s">
        <v>1553</v>
      </c>
      <c r="J38" s="48"/>
      <c r="K38" s="48"/>
      <c r="L38" s="90" t="s">
        <v>1554</v>
      </c>
      <c r="M38" s="90" t="s">
        <v>1583</v>
      </c>
      <c r="N38" s="91" t="s">
        <v>1598</v>
      </c>
      <c r="O38" s="95" t="s">
        <v>1599</v>
      </c>
      <c r="P38" s="21" t="str">
        <f t="shared" si="1"/>
        <v>((59+line.W)&gt;914) and (line.mat_joint_choices.code in ('MF','MM','FF')) and (line.mat_inside_skin_choices.code=='OW') and (line.mat_outside_skin_choices.code=='SS') and (1219*line.L/1000000*3.9) or 0.0</v>
      </c>
      <c r="Q38" s="16" t="str">
        <f>VLOOKUP(D38,Parts!$A$2:$C$991,3,0)</f>
        <v>kg</v>
      </c>
    </row>
    <row r="39" spans="1:17">
      <c r="A39" s="87"/>
      <c r="B39" s="54">
        <v>41733</v>
      </c>
      <c r="C39" s="3" t="str">
        <f>"["&amp;VLOOKUP(D39,Parts!$A$2:$B$991,2,0)&amp;"]"</f>
        <v>[SP05006]</v>
      </c>
      <c r="D39" s="27" t="s">
        <v>1377</v>
      </c>
      <c r="E39" s="16"/>
      <c r="F39" s="28">
        <v>59</v>
      </c>
      <c r="G39" s="28"/>
      <c r="H39" s="28">
        <v>457</v>
      </c>
      <c r="I39" s="28" t="s">
        <v>1553</v>
      </c>
      <c r="J39" s="48"/>
      <c r="K39" s="48"/>
      <c r="L39" s="28" t="s">
        <v>1554</v>
      </c>
      <c r="M39" s="28" t="s">
        <v>1572</v>
      </c>
      <c r="N39" s="30" t="s">
        <v>1573</v>
      </c>
      <c r="O39" s="31" t="s">
        <v>1574</v>
      </c>
      <c r="P39" s="21" t="str">
        <f t="shared" si="1"/>
        <v>((59+line.W)&lt;=457) and (line.mat_joint_choices.code in ('MF','MM','FF')) and (line.mat_inside_skin_choices.code=='OW') and (line.mat_outside_skin_choices.code=='GI') and (457*line.L/1000000*3.75) or 0.0</v>
      </c>
      <c r="Q39" s="16" t="str">
        <f>VLOOKUP(D39,Parts!$A$2:$C$991,3,0)</f>
        <v>kg</v>
      </c>
    </row>
    <row r="40" spans="1:17">
      <c r="A40" s="87"/>
      <c r="B40" s="54">
        <v>41733</v>
      </c>
      <c r="C40" s="3" t="str">
        <f>"["&amp;VLOOKUP(D40,Parts!$A$2:$B$991,2,0)&amp;"]"</f>
        <v>[SP05004]</v>
      </c>
      <c r="D40" s="27" t="s">
        <v>1373</v>
      </c>
      <c r="E40" s="16"/>
      <c r="F40" s="28">
        <v>59</v>
      </c>
      <c r="G40" s="28"/>
      <c r="H40" s="28">
        <v>457</v>
      </c>
      <c r="I40" s="28" t="s">
        <v>1553</v>
      </c>
      <c r="J40" s="48"/>
      <c r="K40" s="48"/>
      <c r="L40" s="28" t="s">
        <v>1554</v>
      </c>
      <c r="M40" s="28" t="s">
        <v>1572</v>
      </c>
      <c r="N40" s="30" t="s">
        <v>1962</v>
      </c>
      <c r="O40" s="31" t="s">
        <v>1961</v>
      </c>
      <c r="P40" s="21" t="str">
        <f t="shared" si="1"/>
        <v>((59+line.W)&lt;=457) and (line.mat_joint_choices.code in ('MF','MM','FF')) and (line.mat_inside_skin_choices.code=='OW') and (line.mat_outside_skin_choices.code=='GI') and (457*line.L/1000000*3.2) or 0.0</v>
      </c>
      <c r="Q40" s="16" t="str">
        <f>VLOOKUP(D40,Parts!$A$2:$C$991,3,0)</f>
        <v>kg</v>
      </c>
    </row>
    <row r="41" spans="1:17">
      <c r="A41" s="87"/>
      <c r="B41" s="54">
        <v>41733</v>
      </c>
      <c r="C41" s="3" t="str">
        <f>"["&amp;VLOOKUP(D41,Parts!$A$2:$B$991,2,0)&amp;"]"</f>
        <v>[SP05007]</v>
      </c>
      <c r="D41" s="27" t="s">
        <v>1379</v>
      </c>
      <c r="E41" s="16"/>
      <c r="F41" s="28">
        <v>59</v>
      </c>
      <c r="G41" s="28">
        <v>457</v>
      </c>
      <c r="H41" s="28">
        <v>610</v>
      </c>
      <c r="I41" s="28" t="s">
        <v>1553</v>
      </c>
      <c r="J41" s="48"/>
      <c r="K41" s="48"/>
      <c r="L41" s="28" t="s">
        <v>1554</v>
      </c>
      <c r="M41" s="28" t="s">
        <v>1572</v>
      </c>
      <c r="N41" s="30" t="s">
        <v>1575</v>
      </c>
      <c r="O41" s="31" t="s">
        <v>1576</v>
      </c>
      <c r="P41" s="21" t="str">
        <f t="shared" si="1"/>
        <v>((59+line.W)&gt;457 and (59+line.W)&lt;=610) and (line.mat_joint_choices.code in ('MF','MM','FF')) and (line.mat_inside_skin_choices.code=='OW') and (line.mat_outside_skin_choices.code=='GI') and (610*line.L/1000000*3.75) or 0.0</v>
      </c>
      <c r="Q41" s="16" t="str">
        <f>VLOOKUP(D41,Parts!$A$2:$C$991,3,0)</f>
        <v>kg</v>
      </c>
    </row>
    <row r="42" spans="1:17">
      <c r="A42" s="87"/>
      <c r="B42" s="54">
        <v>41733</v>
      </c>
      <c r="C42" s="3" t="str">
        <f>"["&amp;VLOOKUP(D42,Parts!$A$2:$B$991,2,0)&amp;"]"</f>
        <v>[SP05012]</v>
      </c>
      <c r="D42" s="27" t="s">
        <v>1389</v>
      </c>
      <c r="E42" s="16"/>
      <c r="F42" s="28">
        <v>59</v>
      </c>
      <c r="G42" s="28">
        <v>457</v>
      </c>
      <c r="H42" s="28">
        <v>610</v>
      </c>
      <c r="I42" s="28" t="s">
        <v>1553</v>
      </c>
      <c r="J42" s="48"/>
      <c r="K42" s="48"/>
      <c r="L42" s="28" t="s">
        <v>1554</v>
      </c>
      <c r="M42" s="28" t="s">
        <v>1572</v>
      </c>
      <c r="N42" s="30" t="s">
        <v>1925</v>
      </c>
      <c r="O42" s="31" t="s">
        <v>1919</v>
      </c>
      <c r="P42" s="21" t="str">
        <f t="shared" si="1"/>
        <v>((59+line.W)&gt;457 and (59+line.W)&lt;=610) and (line.mat_joint_choices.code in ('MF','MM','FF')) and (line.mat_inside_skin_choices.code=='OW') and (line.mat_outside_skin_choices.code=='GI') and (610*line.L/1000000*2.53) or 0.0</v>
      </c>
      <c r="Q42" s="16" t="str">
        <f>VLOOKUP(D42,Parts!$A$2:$C$991,3,0)</f>
        <v>kg</v>
      </c>
    </row>
    <row r="43" spans="1:17">
      <c r="A43" s="87"/>
      <c r="B43" s="54">
        <v>41733</v>
      </c>
      <c r="C43" s="3" t="str">
        <f>"["&amp;VLOOKUP(D43,Parts!$A$2:$B$991,2,0)&amp;"]"</f>
        <v>[SP05006]</v>
      </c>
      <c r="D43" s="27" t="s">
        <v>1377</v>
      </c>
      <c r="E43" s="16"/>
      <c r="F43" s="28">
        <v>59</v>
      </c>
      <c r="G43" s="28">
        <v>610</v>
      </c>
      <c r="H43" s="28">
        <v>914</v>
      </c>
      <c r="I43" s="28" t="s">
        <v>1553</v>
      </c>
      <c r="J43" s="48"/>
      <c r="K43" s="48"/>
      <c r="L43" s="28" t="s">
        <v>1554</v>
      </c>
      <c r="M43" s="28" t="s">
        <v>1572</v>
      </c>
      <c r="N43" s="30" t="s">
        <v>1577</v>
      </c>
      <c r="O43" s="31" t="s">
        <v>1578</v>
      </c>
      <c r="P43" s="21" t="str">
        <f t="shared" si="1"/>
        <v>((59+line.W)&gt;610 and (59+line.W)&lt;=914) and (line.mat_joint_choices.code in ('MF','MM','FF')) and (line.mat_inside_skin_choices.code=='OW') and (line.mat_outside_skin_choices.code=='GI') and (914*line.L/1000000*3.75) or 0.0</v>
      </c>
      <c r="Q43" s="16" t="str">
        <f>VLOOKUP(D43,Parts!$A$2:$C$991,3,0)</f>
        <v>kg</v>
      </c>
    </row>
    <row r="44" spans="1:17">
      <c r="A44" s="87"/>
      <c r="B44" s="54">
        <v>41733</v>
      </c>
      <c r="C44" s="3" t="str">
        <f>"["&amp;VLOOKUP(D44,Parts!$A$2:$B$991,2,0)&amp;"]"</f>
        <v>[SP05004]</v>
      </c>
      <c r="D44" s="27" t="s">
        <v>1373</v>
      </c>
      <c r="E44" s="16"/>
      <c r="F44" s="28">
        <v>59</v>
      </c>
      <c r="G44" s="28">
        <v>610</v>
      </c>
      <c r="H44" s="28">
        <v>914</v>
      </c>
      <c r="I44" s="28" t="s">
        <v>1553</v>
      </c>
      <c r="J44" s="48"/>
      <c r="K44" s="48"/>
      <c r="L44" s="28" t="s">
        <v>1554</v>
      </c>
      <c r="M44" s="28" t="s">
        <v>1572</v>
      </c>
      <c r="N44" s="30" t="s">
        <v>1963</v>
      </c>
      <c r="O44" s="31" t="s">
        <v>1579</v>
      </c>
      <c r="P44" s="21" t="str">
        <f t="shared" si="1"/>
        <v>((59+line.W)&gt;610 and (59+line.W)&lt;=914) and (line.mat_joint_choices.code in ('MF','MM','FF')) and (line.mat_inside_skin_choices.code=='OW') and (line.mat_outside_skin_choices.code=='GI') and (914*line.L/1000000*3.2) or 0.0</v>
      </c>
      <c r="Q44" s="16" t="str">
        <f>VLOOKUP(D44,Parts!$A$2:$C$991,3,0)</f>
        <v>kg</v>
      </c>
    </row>
    <row r="45" spans="1:17">
      <c r="A45" s="87"/>
      <c r="B45" s="54">
        <v>41733</v>
      </c>
      <c r="C45" s="3" t="str">
        <f>"["&amp;VLOOKUP(D45,Parts!$A$2:$B$991,2,0)&amp;"]"</f>
        <v>[SP05007]</v>
      </c>
      <c r="D45" s="27" t="s">
        <v>1379</v>
      </c>
      <c r="E45" s="16"/>
      <c r="F45" s="28">
        <v>59</v>
      </c>
      <c r="G45" s="28">
        <v>914</v>
      </c>
      <c r="H45" s="28"/>
      <c r="I45" s="28" t="s">
        <v>1553</v>
      </c>
      <c r="J45" s="48"/>
      <c r="K45" s="48"/>
      <c r="L45" s="28" t="s">
        <v>1554</v>
      </c>
      <c r="M45" s="28" t="s">
        <v>1572</v>
      </c>
      <c r="N45" s="30" t="s">
        <v>1580</v>
      </c>
      <c r="O45" s="31" t="s">
        <v>1581</v>
      </c>
      <c r="P45" s="21" t="str">
        <f t="shared" si="1"/>
        <v>((59+line.W)&gt;914) and (line.mat_joint_choices.code in ('MF','MM','FF')) and (line.mat_inside_skin_choices.code=='OW') and (line.mat_outside_skin_choices.code=='GI') and (1219*line.L/1000000*3.75) or 0.0</v>
      </c>
      <c r="Q45" s="16" t="str">
        <f>VLOOKUP(D45,Parts!$A$2:$C$991,3,0)</f>
        <v>kg</v>
      </c>
    </row>
    <row r="46" spans="1:17">
      <c r="A46" s="87"/>
      <c r="B46" s="54">
        <v>41733</v>
      </c>
      <c r="C46" s="3" t="str">
        <f>"["&amp;VLOOKUP(D46,Parts!$A$2:$B$991,2,0)&amp;"]"</f>
        <v>[SP05012]</v>
      </c>
      <c r="D46" s="27" t="s">
        <v>1389</v>
      </c>
      <c r="E46" s="16"/>
      <c r="F46" s="28">
        <v>59</v>
      </c>
      <c r="G46" s="28">
        <v>914</v>
      </c>
      <c r="H46" s="28"/>
      <c r="I46" s="28" t="s">
        <v>1553</v>
      </c>
      <c r="J46" s="48"/>
      <c r="K46" s="48"/>
      <c r="L46" s="28" t="s">
        <v>1554</v>
      </c>
      <c r="M46" s="28" t="s">
        <v>1572</v>
      </c>
      <c r="N46" s="30" t="s">
        <v>1927</v>
      </c>
      <c r="O46" s="31" t="s">
        <v>1921</v>
      </c>
      <c r="P46" s="21" t="str">
        <f t="shared" si="1"/>
        <v>((59+line.W)&gt;914) and (line.mat_joint_choices.code in ('MF','MM','FF')) and (line.mat_inside_skin_choices.code=='OW') and (line.mat_outside_skin_choices.code=='GI') and (1219*line.L/1000000*2.53) or 0.0</v>
      </c>
      <c r="Q46" s="16" t="str">
        <f>VLOOKUP(D46,Parts!$A$2:$C$991,3,0)</f>
        <v>kg</v>
      </c>
    </row>
    <row r="47" spans="1:17">
      <c r="A47" s="87"/>
      <c r="B47" s="54">
        <v>41733</v>
      </c>
      <c r="C47" s="3" t="str">
        <f>"["&amp;VLOOKUP(D47,Parts!$A$2:$B$991,2,0)&amp;"]"</f>
        <v>[SP05004]</v>
      </c>
      <c r="D47" s="96" t="s">
        <v>1373</v>
      </c>
      <c r="E47" s="16"/>
      <c r="F47" s="97">
        <v>59</v>
      </c>
      <c r="G47" s="97"/>
      <c r="H47" s="97">
        <v>457</v>
      </c>
      <c r="I47" s="97" t="s">
        <v>1553</v>
      </c>
      <c r="J47" s="48"/>
      <c r="K47" s="48"/>
      <c r="L47" s="97" t="s">
        <v>1572</v>
      </c>
      <c r="M47" s="97" t="s">
        <v>1572</v>
      </c>
      <c r="N47" s="98" t="s">
        <v>1964</v>
      </c>
      <c r="O47" s="99" t="s">
        <v>1966</v>
      </c>
      <c r="P47" s="21" t="str">
        <f t="shared" si="1"/>
        <v>((59+line.W)&lt;=457) and (line.mat_joint_choices.code in ('MF','MM','FF')) and (line.mat_inside_skin_choices.code=='GI') and (line.mat_outside_skin_choices.code=='GI') and (457*line.L/1000000*3.2*2) or 0.0</v>
      </c>
      <c r="Q47" s="16" t="str">
        <f>VLOOKUP(D47,Parts!$A$2:$C$991,3,0)</f>
        <v>kg</v>
      </c>
    </row>
    <row r="48" spans="1:17">
      <c r="A48" s="87"/>
      <c r="B48" s="54">
        <v>41733</v>
      </c>
      <c r="C48" s="3" t="str">
        <f>"["&amp;VLOOKUP(D48,Parts!$A$2:$B$991,2,0)&amp;"]"</f>
        <v>[SP05012]</v>
      </c>
      <c r="D48" s="96" t="s">
        <v>1389</v>
      </c>
      <c r="E48" s="16"/>
      <c r="F48" s="97">
        <v>59</v>
      </c>
      <c r="G48" s="97">
        <v>457</v>
      </c>
      <c r="H48" s="97">
        <v>610</v>
      </c>
      <c r="I48" s="97" t="s">
        <v>1553</v>
      </c>
      <c r="J48" s="48"/>
      <c r="K48" s="48"/>
      <c r="L48" s="97" t="s">
        <v>1572</v>
      </c>
      <c r="M48" s="97" t="s">
        <v>1572</v>
      </c>
      <c r="N48" s="98" t="s">
        <v>1928</v>
      </c>
      <c r="O48" s="99" t="s">
        <v>1922</v>
      </c>
      <c r="P48" s="21" t="str">
        <f t="shared" si="1"/>
        <v>((59+line.W)&gt;457 and (59+line.W)&lt;=610) and (line.mat_joint_choices.code in ('MF','MM','FF')) and (line.mat_inside_skin_choices.code=='GI') and (line.mat_outside_skin_choices.code=='GI') and (610*line.L/1000000*2.53*2) or 0.0</v>
      </c>
      <c r="Q48" s="16" t="str">
        <f>VLOOKUP(D48,Parts!$A$2:$C$991,3,0)</f>
        <v>kg</v>
      </c>
    </row>
    <row r="49" spans="1:17">
      <c r="A49" s="87"/>
      <c r="B49" s="54">
        <v>41733</v>
      </c>
      <c r="C49" s="3" t="str">
        <f>"["&amp;VLOOKUP(D49,Parts!$A$2:$B$991,2,0)&amp;"]"</f>
        <v>[SP05004]</v>
      </c>
      <c r="D49" s="96" t="s">
        <v>1373</v>
      </c>
      <c r="E49" s="16"/>
      <c r="F49" s="97">
        <v>59</v>
      </c>
      <c r="G49" s="97">
        <v>610</v>
      </c>
      <c r="H49" s="97">
        <v>914</v>
      </c>
      <c r="I49" s="97" t="s">
        <v>1553</v>
      </c>
      <c r="J49" s="48"/>
      <c r="K49" s="48"/>
      <c r="L49" s="97" t="s">
        <v>1572</v>
      </c>
      <c r="M49" s="97" t="s">
        <v>1572</v>
      </c>
      <c r="N49" s="98" t="s">
        <v>2175</v>
      </c>
      <c r="O49" s="99" t="s">
        <v>1639</v>
      </c>
      <c r="P49" s="21" t="str">
        <f t="shared" si="1"/>
        <v>((59+line.W)&gt;610 and (59+line.W)&lt;=914) and (line.mat_joint_choices.code in ('MF','MM','FF')) and (line.mat_inside_skin_choices.code=='GI') and (line.mat_outside_skin_choices.code=='GI') and (914*line.L/1000000*3.2*2) or 0.0</v>
      </c>
      <c r="Q49" s="16" t="str">
        <f>VLOOKUP(D49,Parts!$A$2:$C$991,3,0)</f>
        <v>kg</v>
      </c>
    </row>
    <row r="50" spans="1:17">
      <c r="A50" s="87"/>
      <c r="B50" s="54">
        <v>41733</v>
      </c>
      <c r="C50" s="3" t="str">
        <f>"["&amp;VLOOKUP(D50,Parts!$A$2:$B$991,2,0)&amp;"]"</f>
        <v>[SP05012]</v>
      </c>
      <c r="D50" s="96" t="s">
        <v>1389</v>
      </c>
      <c r="E50" s="16"/>
      <c r="F50" s="97">
        <v>59</v>
      </c>
      <c r="G50" s="97">
        <v>914</v>
      </c>
      <c r="H50" s="97"/>
      <c r="I50" s="97" t="s">
        <v>1553</v>
      </c>
      <c r="J50" s="48"/>
      <c r="K50" s="48"/>
      <c r="L50" s="97" t="s">
        <v>1572</v>
      </c>
      <c r="M50" s="97" t="s">
        <v>1572</v>
      </c>
      <c r="N50" s="98" t="s">
        <v>1930</v>
      </c>
      <c r="O50" s="99" t="s">
        <v>1924</v>
      </c>
      <c r="P50" s="21" t="str">
        <f t="shared" si="1"/>
        <v>((59+line.W)&gt;914) and (line.mat_joint_choices.code in ('MF','MM','FF')) and (line.mat_inside_skin_choices.code=='GI') and (line.mat_outside_skin_choices.code=='GI') and (1219*line.L/1000000*2.53*2) or 0.0</v>
      </c>
      <c r="Q50" s="16" t="str">
        <f>VLOOKUP(D50,Parts!$A$2:$C$991,3,0)</f>
        <v>kg</v>
      </c>
    </row>
    <row r="51" spans="1:17">
      <c r="C51" s="3" t="str">
        <f>"["&amp;VLOOKUP(D51,Parts!$A$2:$B$991,2,0)&amp;"]"</f>
        <v>[SP05006]</v>
      </c>
      <c r="D51" s="15" t="s">
        <v>1377</v>
      </c>
      <c r="E51" s="16"/>
      <c r="F51" s="17">
        <v>39</v>
      </c>
      <c r="G51" s="17"/>
      <c r="H51" s="17">
        <v>457</v>
      </c>
      <c r="I51" s="17" t="s">
        <v>1600</v>
      </c>
      <c r="J51" s="16"/>
      <c r="K51" s="16"/>
      <c r="L51" s="17" t="s">
        <v>1554</v>
      </c>
      <c r="M51" s="17" t="s">
        <v>1554</v>
      </c>
      <c r="N51" s="19" t="s">
        <v>1555</v>
      </c>
      <c r="O51" s="20" t="s">
        <v>1556</v>
      </c>
      <c r="P51" s="21" t="str">
        <f t="shared" si="1"/>
        <v>((39+line.W)&lt;=457) and (line.mat_joint_choices.code in ('MN','FN')) and (line.mat_inside_skin_choices.code=='OW') and (line.mat_outside_skin_choices.code=='OW') and (457*line.L/1000000*3.75*2) or 0.0</v>
      </c>
      <c r="Q51" s="16" t="str">
        <f>VLOOKUP(D51,Parts!$A$2:$C$991,3,0)</f>
        <v>kg</v>
      </c>
    </row>
    <row r="52" spans="1:17">
      <c r="C52" s="3" t="str">
        <f>"["&amp;VLOOKUP(D52,Parts!$A$2:$B$991,2,0)&amp;"]"</f>
        <v>[SP05007]</v>
      </c>
      <c r="D52" s="15" t="s">
        <v>1379</v>
      </c>
      <c r="E52" s="16"/>
      <c r="F52" s="17">
        <v>39</v>
      </c>
      <c r="G52" s="17">
        <v>457</v>
      </c>
      <c r="H52" s="17">
        <v>610</v>
      </c>
      <c r="I52" s="17" t="s">
        <v>1600</v>
      </c>
      <c r="J52" s="16"/>
      <c r="K52" s="16"/>
      <c r="L52" s="17" t="s">
        <v>1554</v>
      </c>
      <c r="M52" s="17" t="s">
        <v>1554</v>
      </c>
      <c r="N52" s="19" t="s">
        <v>1557</v>
      </c>
      <c r="O52" s="20" t="s">
        <v>1558</v>
      </c>
      <c r="P52" s="21" t="str">
        <f t="shared" si="1"/>
        <v>((39+line.W)&gt;457 and (39+line.W)&lt;=610) and (line.mat_joint_choices.code in ('MN','FN')) and (line.mat_inside_skin_choices.code=='OW') and (line.mat_outside_skin_choices.code=='OW') and (610*line.L/1000000*3.75*2) or 0.0</v>
      </c>
      <c r="Q52" s="16" t="str">
        <f>VLOOKUP(D52,Parts!$A$2:$C$991,3,0)</f>
        <v>kg</v>
      </c>
    </row>
    <row r="53" spans="1:17">
      <c r="C53" s="3" t="str">
        <f>"["&amp;VLOOKUP(D53,Parts!$A$2:$B$991,2,0)&amp;"]"</f>
        <v>[SP05006]</v>
      </c>
      <c r="D53" s="15" t="s">
        <v>1377</v>
      </c>
      <c r="E53" s="16"/>
      <c r="F53" s="17">
        <v>39</v>
      </c>
      <c r="G53" s="17">
        <v>610</v>
      </c>
      <c r="H53" s="17">
        <v>914</v>
      </c>
      <c r="I53" s="17" t="s">
        <v>1600</v>
      </c>
      <c r="J53" s="16"/>
      <c r="K53" s="16"/>
      <c r="L53" s="17" t="s">
        <v>1554</v>
      </c>
      <c r="M53" s="17" t="s">
        <v>1554</v>
      </c>
      <c r="N53" s="19" t="s">
        <v>1559</v>
      </c>
      <c r="O53" s="20" t="s">
        <v>1560</v>
      </c>
      <c r="P53" s="21" t="str">
        <f t="shared" si="1"/>
        <v>((39+line.W)&gt;610 and (39+line.W)&lt;=914) and (line.mat_joint_choices.code in ('MN','FN')) and (line.mat_inside_skin_choices.code=='OW') and (line.mat_outside_skin_choices.code=='OW') and (914*line.L/1000000*3.75*2) or 0.0</v>
      </c>
      <c r="Q53" s="16" t="str">
        <f>VLOOKUP(D53,Parts!$A$2:$C$991,3,0)</f>
        <v>kg</v>
      </c>
    </row>
    <row r="54" spans="1:17">
      <c r="C54" s="3" t="str">
        <f>"["&amp;VLOOKUP(D54,Parts!$A$2:$B$991,2,0)&amp;"]"</f>
        <v>[SP05007]</v>
      </c>
      <c r="D54" s="15" t="s">
        <v>1379</v>
      </c>
      <c r="E54" s="16"/>
      <c r="F54" s="17">
        <v>39</v>
      </c>
      <c r="G54" s="17">
        <v>914</v>
      </c>
      <c r="H54" s="17"/>
      <c r="I54" s="17" t="s">
        <v>1600</v>
      </c>
      <c r="J54" s="16"/>
      <c r="K54" s="16"/>
      <c r="L54" s="17" t="s">
        <v>1554</v>
      </c>
      <c r="M54" s="17" t="s">
        <v>1554</v>
      </c>
      <c r="N54" s="19" t="s">
        <v>1561</v>
      </c>
      <c r="O54" s="20" t="s">
        <v>1562</v>
      </c>
      <c r="P54" s="21" t="str">
        <f t="shared" si="1"/>
        <v>((39+line.W)&gt;914) and (line.mat_joint_choices.code in ('MN','FN')) and (line.mat_inside_skin_choices.code=='OW') and (line.mat_outside_skin_choices.code=='OW') and (1219*line.L/1000000*3.75*2) or 0.0</v>
      </c>
      <c r="Q54" s="16" t="str">
        <f>VLOOKUP(D54,Parts!$A$2:$C$991,3,0)</f>
        <v>kg</v>
      </c>
    </row>
    <row r="55" spans="1:17">
      <c r="C55" s="3" t="str">
        <f>"["&amp;VLOOKUP(D55,Parts!$A$2:$B$991,2,0)&amp;"]"</f>
        <v>[SP05008]</v>
      </c>
      <c r="D55" s="22" t="s">
        <v>1381</v>
      </c>
      <c r="E55" s="16"/>
      <c r="F55" s="23">
        <v>39</v>
      </c>
      <c r="G55" s="23"/>
      <c r="H55" s="23">
        <v>457</v>
      </c>
      <c r="I55" s="23" t="s">
        <v>1600</v>
      </c>
      <c r="J55" s="16"/>
      <c r="K55" s="16"/>
      <c r="L55" s="23" t="s">
        <v>1563</v>
      </c>
      <c r="M55" s="23" t="s">
        <v>1563</v>
      </c>
      <c r="N55" s="25" t="s">
        <v>1564</v>
      </c>
      <c r="O55" s="26" t="s">
        <v>1565</v>
      </c>
      <c r="P55" s="21" t="str">
        <f t="shared" si="1"/>
        <v>((39+line.W)&lt;=457) and (line.mat_joint_choices.code in ('MN','FN')) and (line.mat_inside_skin_choices.code=='AW') and (line.mat_outside_skin_choices.code=='AW') and (457*line.L/1000000*3.4*2) or 0.0</v>
      </c>
      <c r="Q55" s="16" t="str">
        <f>VLOOKUP(D55,Parts!$A$2:$C$991,3,0)</f>
        <v>kg</v>
      </c>
    </row>
    <row r="56" spans="1:17">
      <c r="C56" s="3" t="str">
        <f>"["&amp;VLOOKUP(D56,Parts!$A$2:$B$991,2,0)&amp;"]"</f>
        <v>[SP05009]</v>
      </c>
      <c r="D56" s="22" t="s">
        <v>1383</v>
      </c>
      <c r="E56" s="16"/>
      <c r="F56" s="23">
        <v>39</v>
      </c>
      <c r="G56" s="23">
        <v>457</v>
      </c>
      <c r="H56" s="23">
        <v>610</v>
      </c>
      <c r="I56" s="23" t="s">
        <v>1600</v>
      </c>
      <c r="J56" s="16"/>
      <c r="K56" s="16"/>
      <c r="L56" s="23" t="s">
        <v>1563</v>
      </c>
      <c r="M56" s="23" t="s">
        <v>1563</v>
      </c>
      <c r="N56" s="25" t="s">
        <v>1566</v>
      </c>
      <c r="O56" s="26" t="s">
        <v>1567</v>
      </c>
      <c r="P56" s="21" t="str">
        <f t="shared" si="1"/>
        <v>((39+line.W)&gt;457 and (39+line.W)&lt;=610) and (line.mat_joint_choices.code in ('MN','FN')) and (line.mat_inside_skin_choices.code=='AW') and (line.mat_outside_skin_choices.code=='AW') and (610*line.L/1000000*3.4*2) or 0.0</v>
      </c>
      <c r="Q56" s="16" t="str">
        <f>VLOOKUP(D56,Parts!$A$2:$C$991,3,0)</f>
        <v>kg</v>
      </c>
    </row>
    <row r="57" spans="1:17">
      <c r="C57" s="3" t="str">
        <f>"["&amp;VLOOKUP(D57,Parts!$A$2:$B$991,2,0)&amp;"]"</f>
        <v>[SP05008]</v>
      </c>
      <c r="D57" s="22" t="s">
        <v>1381</v>
      </c>
      <c r="E57" s="16"/>
      <c r="F57" s="23">
        <v>39</v>
      </c>
      <c r="G57" s="23">
        <v>610</v>
      </c>
      <c r="H57" s="23">
        <v>914</v>
      </c>
      <c r="I57" s="23" t="s">
        <v>1600</v>
      </c>
      <c r="J57" s="16"/>
      <c r="K57" s="16"/>
      <c r="L57" s="23" t="s">
        <v>1563</v>
      </c>
      <c r="M57" s="23" t="s">
        <v>1563</v>
      </c>
      <c r="N57" s="25" t="s">
        <v>1568</v>
      </c>
      <c r="O57" s="26" t="s">
        <v>1569</v>
      </c>
      <c r="P57" s="21" t="str">
        <f t="shared" si="1"/>
        <v>((39+line.W)&gt;610 and (39+line.W)&lt;=914) and (line.mat_joint_choices.code in ('MN','FN')) and (line.mat_inside_skin_choices.code=='AW') and (line.mat_outside_skin_choices.code=='AW') and (914*line.L/1000000*3.4*2) or 0.0</v>
      </c>
      <c r="Q57" s="16" t="str">
        <f>VLOOKUP(D57,Parts!$A$2:$C$991,3,0)</f>
        <v>kg</v>
      </c>
    </row>
    <row r="58" spans="1:17">
      <c r="C58" s="3" t="str">
        <f>"["&amp;VLOOKUP(D58,Parts!$A$2:$B$991,2,0)&amp;"]"</f>
        <v>[SP05009]</v>
      </c>
      <c r="D58" s="22" t="s">
        <v>1383</v>
      </c>
      <c r="E58" s="16"/>
      <c r="F58" s="23">
        <v>39</v>
      </c>
      <c r="G58" s="23">
        <v>914</v>
      </c>
      <c r="H58" s="23"/>
      <c r="I58" s="23" t="s">
        <v>1600</v>
      </c>
      <c r="J58" s="16"/>
      <c r="K58" s="16"/>
      <c r="L58" s="23" t="s">
        <v>1563</v>
      </c>
      <c r="M58" s="23" t="s">
        <v>1563</v>
      </c>
      <c r="N58" s="25" t="s">
        <v>1570</v>
      </c>
      <c r="O58" s="26" t="s">
        <v>1571</v>
      </c>
      <c r="P58" s="21" t="str">
        <f t="shared" si="1"/>
        <v>((39+line.W)&gt;914) and (line.mat_joint_choices.code in ('MN','FN')) and (line.mat_inside_skin_choices.code=='AW') and (line.mat_outside_skin_choices.code=='AW') and (1219*line.L/1000000*3.4*2) or 0.0</v>
      </c>
      <c r="Q58" s="16" t="str">
        <f>VLOOKUP(D58,Parts!$A$2:$C$991,3,0)</f>
        <v>kg</v>
      </c>
    </row>
    <row r="59" spans="1:17">
      <c r="C59" s="3" t="str">
        <f>"["&amp;VLOOKUP(D59,Parts!$A$2:$B$991,2,0)&amp;"]"</f>
        <v>[SP05006]</v>
      </c>
      <c r="D59" s="27" t="s">
        <v>1377</v>
      </c>
      <c r="E59" s="16"/>
      <c r="F59" s="28">
        <v>39</v>
      </c>
      <c r="G59" s="28"/>
      <c r="H59" s="28">
        <v>457</v>
      </c>
      <c r="I59" s="28" t="s">
        <v>1600</v>
      </c>
      <c r="J59" s="16"/>
      <c r="K59" s="16"/>
      <c r="L59" s="28" t="s">
        <v>1572</v>
      </c>
      <c r="M59" s="28" t="s">
        <v>1554</v>
      </c>
      <c r="N59" s="30" t="s">
        <v>1573</v>
      </c>
      <c r="O59" s="31" t="s">
        <v>1574</v>
      </c>
      <c r="P59" s="21" t="str">
        <f t="shared" si="1"/>
        <v>((39+line.W)&lt;=457) and (line.mat_joint_choices.code in ('MN','FN')) and (line.mat_inside_skin_choices.code=='GI') and (line.mat_outside_skin_choices.code=='OW') and (457*line.L/1000000*3.75) or 0.0</v>
      </c>
      <c r="Q59" s="16" t="str">
        <f>VLOOKUP(D59,Parts!$A$2:$C$991,3,0)</f>
        <v>kg</v>
      </c>
    </row>
    <row r="60" spans="1:17">
      <c r="C60" s="3" t="str">
        <f>"["&amp;VLOOKUP(D60,Parts!$A$2:$B$991,2,0)&amp;"]"</f>
        <v>[SP05004]</v>
      </c>
      <c r="D60" s="27" t="s">
        <v>1373</v>
      </c>
      <c r="E60" s="16"/>
      <c r="F60" s="28">
        <v>39</v>
      </c>
      <c r="G60" s="28"/>
      <c r="H60" s="28">
        <v>457</v>
      </c>
      <c r="I60" s="28" t="s">
        <v>1600</v>
      </c>
      <c r="J60" s="16"/>
      <c r="K60" s="16"/>
      <c r="L60" s="28" t="s">
        <v>1572</v>
      </c>
      <c r="M60" s="28" t="s">
        <v>1554</v>
      </c>
      <c r="N60" s="30" t="s">
        <v>1962</v>
      </c>
      <c r="O60" s="31" t="s">
        <v>1961</v>
      </c>
      <c r="P60" s="21" t="str">
        <f t="shared" si="1"/>
        <v>((39+line.W)&lt;=457) and (line.mat_joint_choices.code in ('MN','FN')) and (line.mat_inside_skin_choices.code=='GI') and (line.mat_outside_skin_choices.code=='OW') and (457*line.L/1000000*3.2) or 0.0</v>
      </c>
      <c r="Q60" s="16" t="str">
        <f>VLOOKUP(D60,Parts!$A$2:$C$991,3,0)</f>
        <v>kg</v>
      </c>
    </row>
    <row r="61" spans="1:17">
      <c r="C61" s="3" t="str">
        <f>"["&amp;VLOOKUP(D61,Parts!$A$2:$B$991,2,0)&amp;"]"</f>
        <v>[SP05007]</v>
      </c>
      <c r="D61" s="27" t="s">
        <v>1379</v>
      </c>
      <c r="E61" s="16"/>
      <c r="F61" s="28">
        <v>39</v>
      </c>
      <c r="G61" s="28">
        <v>457</v>
      </c>
      <c r="H61" s="28">
        <v>610</v>
      </c>
      <c r="I61" s="28" t="s">
        <v>1600</v>
      </c>
      <c r="J61" s="16"/>
      <c r="K61" s="16"/>
      <c r="L61" s="28" t="s">
        <v>1572</v>
      </c>
      <c r="M61" s="28" t="s">
        <v>1554</v>
      </c>
      <c r="N61" s="30" t="s">
        <v>1575</v>
      </c>
      <c r="O61" s="31" t="s">
        <v>1576</v>
      </c>
      <c r="P61" s="21" t="str">
        <f t="shared" si="1"/>
        <v>((39+line.W)&gt;457 and (39+line.W)&lt;=610) and (line.mat_joint_choices.code in ('MN','FN')) and (line.mat_inside_skin_choices.code=='GI') and (line.mat_outside_skin_choices.code=='OW') and (610*line.L/1000000*3.75) or 0.0</v>
      </c>
      <c r="Q61" s="16" t="str">
        <f>VLOOKUP(D61,Parts!$A$2:$C$991,3,0)</f>
        <v>kg</v>
      </c>
    </row>
    <row r="62" spans="1:17">
      <c r="C62" s="3" t="str">
        <f>"["&amp;VLOOKUP(D62,Parts!$A$2:$B$991,2,0)&amp;"]"</f>
        <v>[SP05012]</v>
      </c>
      <c r="D62" s="27" t="s">
        <v>1389</v>
      </c>
      <c r="E62" s="16"/>
      <c r="F62" s="28">
        <v>39</v>
      </c>
      <c r="G62" s="28">
        <v>457</v>
      </c>
      <c r="H62" s="28">
        <v>610</v>
      </c>
      <c r="I62" s="28" t="s">
        <v>1600</v>
      </c>
      <c r="J62" s="16"/>
      <c r="K62" s="16"/>
      <c r="L62" s="28" t="s">
        <v>1572</v>
      </c>
      <c r="M62" s="28" t="s">
        <v>1554</v>
      </c>
      <c r="N62" s="30" t="s">
        <v>1925</v>
      </c>
      <c r="O62" s="31" t="s">
        <v>1919</v>
      </c>
      <c r="P62" s="21" t="str">
        <f t="shared" si="1"/>
        <v>((39+line.W)&gt;457 and (39+line.W)&lt;=610) and (line.mat_joint_choices.code in ('MN','FN')) and (line.mat_inside_skin_choices.code=='GI') and (line.mat_outside_skin_choices.code=='OW') and (610*line.L/1000000*2.53) or 0.0</v>
      </c>
      <c r="Q62" s="16" t="str">
        <f>VLOOKUP(D62,Parts!$A$2:$C$991,3,0)</f>
        <v>kg</v>
      </c>
    </row>
    <row r="63" spans="1:17">
      <c r="C63" s="3" t="str">
        <f>"["&amp;VLOOKUP(D63,Parts!$A$2:$B$991,2,0)&amp;"]"</f>
        <v>[SP05006]</v>
      </c>
      <c r="D63" s="27" t="s">
        <v>1377</v>
      </c>
      <c r="E63" s="16"/>
      <c r="F63" s="28">
        <v>39</v>
      </c>
      <c r="G63" s="28">
        <v>610</v>
      </c>
      <c r="H63" s="28">
        <v>914</v>
      </c>
      <c r="I63" s="28" t="s">
        <v>1600</v>
      </c>
      <c r="J63" s="16"/>
      <c r="K63" s="16"/>
      <c r="L63" s="28" t="s">
        <v>1572</v>
      </c>
      <c r="M63" s="28" t="s">
        <v>1554</v>
      </c>
      <c r="N63" s="30" t="s">
        <v>1577</v>
      </c>
      <c r="O63" s="31" t="s">
        <v>1578</v>
      </c>
      <c r="P63" s="21" t="str">
        <f t="shared" si="1"/>
        <v>((39+line.W)&gt;610 and (39+line.W)&lt;=914) and (line.mat_joint_choices.code in ('MN','FN')) and (line.mat_inside_skin_choices.code=='GI') and (line.mat_outside_skin_choices.code=='OW') and (914*line.L/1000000*3.75) or 0.0</v>
      </c>
      <c r="Q63" s="16" t="str">
        <f>VLOOKUP(D63,Parts!$A$2:$C$991,3,0)</f>
        <v>kg</v>
      </c>
    </row>
    <row r="64" spans="1:17">
      <c r="C64" s="3" t="str">
        <f>"["&amp;VLOOKUP(D64,Parts!$A$2:$B$991,2,0)&amp;"]"</f>
        <v>[SP05004]</v>
      </c>
      <c r="D64" s="27" t="s">
        <v>1373</v>
      </c>
      <c r="E64" s="16"/>
      <c r="F64" s="28">
        <v>39</v>
      </c>
      <c r="G64" s="28">
        <v>610</v>
      </c>
      <c r="H64" s="28">
        <v>914</v>
      </c>
      <c r="I64" s="28" t="s">
        <v>1600</v>
      </c>
      <c r="J64" s="16"/>
      <c r="K64" s="16"/>
      <c r="L64" s="28" t="s">
        <v>1572</v>
      </c>
      <c r="M64" s="28" t="s">
        <v>1554</v>
      </c>
      <c r="N64" s="30" t="s">
        <v>1963</v>
      </c>
      <c r="O64" s="31" t="s">
        <v>1579</v>
      </c>
      <c r="P64" s="21" t="str">
        <f t="shared" si="1"/>
        <v>((39+line.W)&gt;610 and (39+line.W)&lt;=914) and (line.mat_joint_choices.code in ('MN','FN')) and (line.mat_inside_skin_choices.code=='GI') and (line.mat_outside_skin_choices.code=='OW') and (914*line.L/1000000*3.2) or 0.0</v>
      </c>
      <c r="Q64" s="16" t="str">
        <f>VLOOKUP(D64,Parts!$A$2:$C$991,3,0)</f>
        <v>kg</v>
      </c>
    </row>
    <row r="65" spans="2:17">
      <c r="C65" s="3" t="str">
        <f>"["&amp;VLOOKUP(D65,Parts!$A$2:$B$991,2,0)&amp;"]"</f>
        <v>[SP05007]</v>
      </c>
      <c r="D65" s="27" t="s">
        <v>1379</v>
      </c>
      <c r="E65" s="16"/>
      <c r="F65" s="28">
        <v>39</v>
      </c>
      <c r="G65" s="28">
        <v>914</v>
      </c>
      <c r="H65" s="28"/>
      <c r="I65" s="28" t="s">
        <v>1600</v>
      </c>
      <c r="J65" s="16"/>
      <c r="K65" s="16"/>
      <c r="L65" s="28" t="s">
        <v>1572</v>
      </c>
      <c r="M65" s="28" t="s">
        <v>1554</v>
      </c>
      <c r="N65" s="30" t="s">
        <v>1580</v>
      </c>
      <c r="O65" s="31" t="s">
        <v>1581</v>
      </c>
      <c r="P65" s="21" t="str">
        <f t="shared" si="1"/>
        <v>((39+line.W)&gt;914) and (line.mat_joint_choices.code in ('MN','FN')) and (line.mat_inside_skin_choices.code=='GI') and (line.mat_outside_skin_choices.code=='OW') and (1219*line.L/1000000*3.75) or 0.0</v>
      </c>
      <c r="Q65" s="16" t="str">
        <f>VLOOKUP(D65,Parts!$A$2:$C$991,3,0)</f>
        <v>kg</v>
      </c>
    </row>
    <row r="66" spans="2:17">
      <c r="C66" s="3" t="str">
        <f>"["&amp;VLOOKUP(D66,Parts!$A$2:$B$991,2,0)&amp;"]"</f>
        <v>[SP05012]</v>
      </c>
      <c r="D66" s="27" t="s">
        <v>1389</v>
      </c>
      <c r="E66" s="16"/>
      <c r="F66" s="28">
        <v>39</v>
      </c>
      <c r="G66" s="28">
        <v>914</v>
      </c>
      <c r="H66" s="28"/>
      <c r="I66" s="28" t="s">
        <v>1600</v>
      </c>
      <c r="J66" s="16"/>
      <c r="K66" s="16"/>
      <c r="L66" s="28" t="s">
        <v>1572</v>
      </c>
      <c r="M66" s="28" t="s">
        <v>1554</v>
      </c>
      <c r="N66" s="30" t="s">
        <v>1927</v>
      </c>
      <c r="O66" s="31" t="s">
        <v>1921</v>
      </c>
      <c r="P66" s="21" t="str">
        <f t="shared" si="1"/>
        <v>((39+line.W)&gt;914) and (line.mat_joint_choices.code in ('MN','FN')) and (line.mat_inside_skin_choices.code=='GI') and (line.mat_outside_skin_choices.code=='OW') and (1219*line.L/1000000*2.53) or 0.0</v>
      </c>
      <c r="Q66" s="16" t="str">
        <f>VLOOKUP(D66,Parts!$A$2:$C$991,3,0)</f>
        <v>kg</v>
      </c>
    </row>
    <row r="67" spans="2:17">
      <c r="C67" s="3" t="str">
        <f>"["&amp;VLOOKUP(D67,Parts!$A$2:$B$991,2,0)&amp;"]"</f>
        <v>[SP05013]</v>
      </c>
      <c r="D67" s="32" t="s">
        <v>1391</v>
      </c>
      <c r="E67" s="16"/>
      <c r="F67" s="33">
        <v>39</v>
      </c>
      <c r="G67" s="33"/>
      <c r="H67" s="33">
        <v>457</v>
      </c>
      <c r="I67" s="33" t="s">
        <v>1600</v>
      </c>
      <c r="J67" s="16"/>
      <c r="K67" s="16"/>
      <c r="L67" s="33" t="s">
        <v>1583</v>
      </c>
      <c r="M67" s="33" t="s">
        <v>1583</v>
      </c>
      <c r="N67" s="35" t="s">
        <v>1584</v>
      </c>
      <c r="O67" s="36" t="s">
        <v>1585</v>
      </c>
      <c r="P67" s="21" t="str">
        <f t="shared" ref="P67:P98" si="2">"(" &amp; IF(G67&lt;&gt;"","("&amp;F67&amp;"+line.W)&gt;"&amp;G67,"") &amp; IF(AND(G67&lt;&gt;"",H67&lt;&gt;"")," and ","") &amp; IF(H67&lt;&gt;"","("&amp;F67&amp;"+line.W)&lt;="&amp;H67,"") &amp; ") and (line.mat_joint_choices.code in ("&amp;I67&amp;")) and (line.mat_inside_skin_choices.code=="&amp;L67&amp;") and (line.mat_outside_skin_choices.code=="&amp;M67&amp;") and ("&amp;O67&amp;") or 0.0"</f>
        <v>((39+line.W)&lt;=457) and (line.mat_joint_choices.code in ('MN','FN')) and (line.mat_inside_skin_choices.code=='SS') and (line.mat_outside_skin_choices.code=='SS') and (457*line.L/1000000*3.9*2) or 0.0</v>
      </c>
      <c r="Q67" s="16" t="str">
        <f>VLOOKUP(D67,Parts!$A$2:$C$991,3,0)</f>
        <v>kg</v>
      </c>
    </row>
    <row r="68" spans="2:17">
      <c r="C68" s="3" t="str">
        <f>"["&amp;VLOOKUP(D68,Parts!$A$2:$B$991,2,0)&amp;"]"</f>
        <v>[SP05013]</v>
      </c>
      <c r="D68" s="32" t="s">
        <v>1391</v>
      </c>
      <c r="E68" s="16"/>
      <c r="F68" s="33">
        <v>39</v>
      </c>
      <c r="G68" s="33">
        <v>457</v>
      </c>
      <c r="H68" s="33">
        <v>610</v>
      </c>
      <c r="I68" s="33" t="s">
        <v>1600</v>
      </c>
      <c r="J68" s="16"/>
      <c r="K68" s="16"/>
      <c r="L68" s="33" t="s">
        <v>1583</v>
      </c>
      <c r="M68" s="33" t="s">
        <v>1583</v>
      </c>
      <c r="N68" s="35" t="s">
        <v>1586</v>
      </c>
      <c r="O68" s="36" t="s">
        <v>1587</v>
      </c>
      <c r="P68" s="21" t="str">
        <f t="shared" si="2"/>
        <v>((39+line.W)&gt;457 and (39+line.W)&lt;=610) and (line.mat_joint_choices.code in ('MN','FN')) and (line.mat_inside_skin_choices.code=='SS') and (line.mat_outside_skin_choices.code=='SS') and (610*line.L/1000000*3.9*2) or 0.0</v>
      </c>
      <c r="Q68" s="16" t="str">
        <f>VLOOKUP(D68,Parts!$A$2:$C$991,3,0)</f>
        <v>kg</v>
      </c>
    </row>
    <row r="69" spans="2:17">
      <c r="C69" s="3" t="str">
        <f>"["&amp;VLOOKUP(D69,Parts!$A$2:$B$991,2,0)&amp;"]"</f>
        <v>[SP05013]</v>
      </c>
      <c r="D69" s="32" t="s">
        <v>1391</v>
      </c>
      <c r="E69" s="16"/>
      <c r="F69" s="33">
        <v>39</v>
      </c>
      <c r="G69" s="33">
        <v>610</v>
      </c>
      <c r="H69" s="33">
        <v>914</v>
      </c>
      <c r="I69" s="33" t="s">
        <v>1600</v>
      </c>
      <c r="J69" s="16"/>
      <c r="K69" s="16"/>
      <c r="L69" s="33" t="s">
        <v>1583</v>
      </c>
      <c r="M69" s="33" t="s">
        <v>1583</v>
      </c>
      <c r="N69" s="35" t="s">
        <v>1588</v>
      </c>
      <c r="O69" s="36" t="s">
        <v>1589</v>
      </c>
      <c r="P69" s="21" t="str">
        <f t="shared" si="2"/>
        <v>((39+line.W)&gt;610 and (39+line.W)&lt;=914) and (line.mat_joint_choices.code in ('MN','FN')) and (line.mat_inside_skin_choices.code=='SS') and (line.mat_outside_skin_choices.code=='SS') and (914*line.L/1000000*3.9*2) or 0.0</v>
      </c>
      <c r="Q69" s="16" t="str">
        <f>VLOOKUP(D69,Parts!$A$2:$C$991,3,0)</f>
        <v>kg</v>
      </c>
    </row>
    <row r="70" spans="2:17">
      <c r="C70" s="3" t="str">
        <f>"["&amp;VLOOKUP(D70,Parts!$A$2:$B$991,2,0)&amp;"]"</f>
        <v>[SP05013]</v>
      </c>
      <c r="D70" s="32" t="s">
        <v>1391</v>
      </c>
      <c r="E70" s="16"/>
      <c r="F70" s="33">
        <v>39</v>
      </c>
      <c r="G70" s="33">
        <v>914</v>
      </c>
      <c r="H70" s="33"/>
      <c r="I70" s="33" t="s">
        <v>1600</v>
      </c>
      <c r="J70" s="16"/>
      <c r="K70" s="16"/>
      <c r="L70" s="33" t="s">
        <v>1583</v>
      </c>
      <c r="M70" s="33" t="s">
        <v>1583</v>
      </c>
      <c r="N70" s="35" t="s">
        <v>1590</v>
      </c>
      <c r="O70" s="36" t="s">
        <v>1591</v>
      </c>
      <c r="P70" s="21" t="str">
        <f t="shared" si="2"/>
        <v>((39+line.W)&gt;914) and (line.mat_joint_choices.code in ('MN','FN')) and (line.mat_inside_skin_choices.code=='SS') and (line.mat_outside_skin_choices.code=='SS') and (1219*line.L/1000000*3.9*2) or 0.0</v>
      </c>
      <c r="Q70" s="16" t="str">
        <f>VLOOKUP(D70,Parts!$A$2:$C$991,3,0)</f>
        <v>kg</v>
      </c>
    </row>
    <row r="71" spans="2:17">
      <c r="C71" s="3" t="str">
        <f>"["&amp;VLOOKUP(D71,Parts!$A$2:$B$991,2,0)&amp;"]"</f>
        <v>[SP05006]</v>
      </c>
      <c r="D71" s="37" t="s">
        <v>1377</v>
      </c>
      <c r="E71" s="16"/>
      <c r="F71" s="38">
        <v>39</v>
      </c>
      <c r="G71" s="38"/>
      <c r="H71" s="38">
        <v>457</v>
      </c>
      <c r="I71" s="38" t="s">
        <v>1600</v>
      </c>
      <c r="J71" s="16"/>
      <c r="K71" s="16"/>
      <c r="L71" s="38" t="s">
        <v>1583</v>
      </c>
      <c r="M71" s="38" t="s">
        <v>1554</v>
      </c>
      <c r="N71" s="40" t="s">
        <v>1573</v>
      </c>
      <c r="O71" s="41" t="s">
        <v>1574</v>
      </c>
      <c r="P71" s="21" t="str">
        <f t="shared" si="2"/>
        <v>((39+line.W)&lt;=457) and (line.mat_joint_choices.code in ('MN','FN')) and (line.mat_inside_skin_choices.code=='SS') and (line.mat_outside_skin_choices.code=='OW') and (457*line.L/1000000*3.75) or 0.0</v>
      </c>
      <c r="Q71" s="16" t="str">
        <f>VLOOKUP(D71,Parts!$A$2:$C$991,3,0)</f>
        <v>kg</v>
      </c>
    </row>
    <row r="72" spans="2:17">
      <c r="C72" s="3" t="str">
        <f>"["&amp;VLOOKUP(D72,Parts!$A$2:$B$991,2,0)&amp;"]"</f>
        <v>[SP05013]</v>
      </c>
      <c r="D72" s="37" t="s">
        <v>1391</v>
      </c>
      <c r="E72" s="16"/>
      <c r="F72" s="38">
        <v>39</v>
      </c>
      <c r="G72" s="38"/>
      <c r="H72" s="38">
        <v>457</v>
      </c>
      <c r="I72" s="38" t="s">
        <v>1600</v>
      </c>
      <c r="J72" s="16"/>
      <c r="K72" s="16"/>
      <c r="L72" s="38" t="s">
        <v>1583</v>
      </c>
      <c r="M72" s="38" t="s">
        <v>1554</v>
      </c>
      <c r="N72" s="40" t="s">
        <v>1592</v>
      </c>
      <c r="O72" s="41" t="s">
        <v>1593</v>
      </c>
      <c r="P72" s="21" t="str">
        <f t="shared" si="2"/>
        <v>((39+line.W)&lt;=457) and (line.mat_joint_choices.code in ('MN','FN')) and (line.mat_inside_skin_choices.code=='SS') and (line.mat_outside_skin_choices.code=='OW') and (457*line.L/1000000*3.9) or 0.0</v>
      </c>
      <c r="Q72" s="16" t="str">
        <f>VLOOKUP(D72,Parts!$A$2:$C$991,3,0)</f>
        <v>kg</v>
      </c>
    </row>
    <row r="73" spans="2:17">
      <c r="C73" s="3" t="str">
        <f>"["&amp;VLOOKUP(D73,Parts!$A$2:$B$991,2,0)&amp;"]"</f>
        <v>[SP05007]</v>
      </c>
      <c r="D73" s="37" t="s">
        <v>1379</v>
      </c>
      <c r="E73" s="16"/>
      <c r="F73" s="38">
        <v>39</v>
      </c>
      <c r="G73" s="38">
        <v>457</v>
      </c>
      <c r="H73" s="38">
        <v>610</v>
      </c>
      <c r="I73" s="38" t="s">
        <v>1600</v>
      </c>
      <c r="J73" s="16"/>
      <c r="K73" s="16"/>
      <c r="L73" s="38" t="s">
        <v>1583</v>
      </c>
      <c r="M73" s="38" t="s">
        <v>1554</v>
      </c>
      <c r="N73" s="40" t="s">
        <v>1575</v>
      </c>
      <c r="O73" s="41" t="s">
        <v>1576</v>
      </c>
      <c r="P73" s="21" t="str">
        <f t="shared" si="2"/>
        <v>((39+line.W)&gt;457 and (39+line.W)&lt;=610) and (line.mat_joint_choices.code in ('MN','FN')) and (line.mat_inside_skin_choices.code=='SS') and (line.mat_outside_skin_choices.code=='OW') and (610*line.L/1000000*3.75) or 0.0</v>
      </c>
      <c r="Q73" s="16" t="str">
        <f>VLOOKUP(D73,Parts!$A$2:$C$991,3,0)</f>
        <v>kg</v>
      </c>
    </row>
    <row r="74" spans="2:17">
      <c r="C74" s="3" t="str">
        <f>"["&amp;VLOOKUP(D74,Parts!$A$2:$B$991,2,0)&amp;"]"</f>
        <v>[SP05013]</v>
      </c>
      <c r="D74" s="37" t="s">
        <v>1391</v>
      </c>
      <c r="E74" s="16"/>
      <c r="F74" s="38">
        <v>39</v>
      </c>
      <c r="G74" s="38">
        <v>457</v>
      </c>
      <c r="H74" s="38">
        <v>610</v>
      </c>
      <c r="I74" s="38" t="s">
        <v>1600</v>
      </c>
      <c r="J74" s="16"/>
      <c r="K74" s="16"/>
      <c r="L74" s="38" t="s">
        <v>1583</v>
      </c>
      <c r="M74" s="38" t="s">
        <v>1554</v>
      </c>
      <c r="N74" s="40" t="s">
        <v>1594</v>
      </c>
      <c r="O74" s="41" t="s">
        <v>1595</v>
      </c>
      <c r="P74" s="21" t="str">
        <f t="shared" si="2"/>
        <v>((39+line.W)&gt;457 and (39+line.W)&lt;=610) and (line.mat_joint_choices.code in ('MN','FN')) and (line.mat_inside_skin_choices.code=='SS') and (line.mat_outside_skin_choices.code=='OW') and (610*line.L/1000000*3.9) or 0.0</v>
      </c>
      <c r="Q74" s="16" t="str">
        <f>VLOOKUP(D74,Parts!$A$2:$C$991,3,0)</f>
        <v>kg</v>
      </c>
    </row>
    <row r="75" spans="2:17">
      <c r="C75" s="3" t="str">
        <f>"["&amp;VLOOKUP(D75,Parts!$A$2:$B$991,2,0)&amp;"]"</f>
        <v>[SP05006]</v>
      </c>
      <c r="D75" s="37" t="s">
        <v>1377</v>
      </c>
      <c r="E75" s="16"/>
      <c r="F75" s="38">
        <v>39</v>
      </c>
      <c r="G75" s="38">
        <v>610</v>
      </c>
      <c r="H75" s="38">
        <v>914</v>
      </c>
      <c r="I75" s="38" t="s">
        <v>1600</v>
      </c>
      <c r="J75" s="16"/>
      <c r="K75" s="16"/>
      <c r="L75" s="38" t="s">
        <v>1583</v>
      </c>
      <c r="M75" s="38" t="s">
        <v>1554</v>
      </c>
      <c r="N75" s="40" t="s">
        <v>1577</v>
      </c>
      <c r="O75" s="41" t="s">
        <v>1578</v>
      </c>
      <c r="P75" s="21" t="str">
        <f t="shared" si="2"/>
        <v>((39+line.W)&gt;610 and (39+line.W)&lt;=914) and (line.mat_joint_choices.code in ('MN','FN')) and (line.mat_inside_skin_choices.code=='SS') and (line.mat_outside_skin_choices.code=='OW') and (914*line.L/1000000*3.75) or 0.0</v>
      </c>
      <c r="Q75" s="16" t="str">
        <f>VLOOKUP(D75,Parts!$A$2:$C$991,3,0)</f>
        <v>kg</v>
      </c>
    </row>
    <row r="76" spans="2:17">
      <c r="C76" s="3" t="str">
        <f>"["&amp;VLOOKUP(D76,Parts!$A$2:$B$991,2,0)&amp;"]"</f>
        <v>[SP05013]</v>
      </c>
      <c r="D76" s="37" t="s">
        <v>1391</v>
      </c>
      <c r="E76" s="16"/>
      <c r="F76" s="38">
        <v>39</v>
      </c>
      <c r="G76" s="38">
        <v>610</v>
      </c>
      <c r="H76" s="38">
        <v>914</v>
      </c>
      <c r="I76" s="38" t="s">
        <v>1600</v>
      </c>
      <c r="J76" s="16"/>
      <c r="K76" s="16"/>
      <c r="L76" s="38" t="s">
        <v>1583</v>
      </c>
      <c r="M76" s="38" t="s">
        <v>1554</v>
      </c>
      <c r="N76" s="40" t="s">
        <v>1596</v>
      </c>
      <c r="O76" s="41" t="s">
        <v>1597</v>
      </c>
      <c r="P76" s="21" t="str">
        <f t="shared" si="2"/>
        <v>((39+line.W)&gt;610 and (39+line.W)&lt;=914) and (line.mat_joint_choices.code in ('MN','FN')) and (line.mat_inside_skin_choices.code=='SS') and (line.mat_outside_skin_choices.code=='OW') and (914*line.L/1000000*3.9) or 0.0</v>
      </c>
      <c r="Q76" s="16" t="str">
        <f>VLOOKUP(D76,Parts!$A$2:$C$991,3,0)</f>
        <v>kg</v>
      </c>
    </row>
    <row r="77" spans="2:17">
      <c r="C77" s="3" t="str">
        <f>"["&amp;VLOOKUP(D77,Parts!$A$2:$B$991,2,0)&amp;"]"</f>
        <v>[SP05007]</v>
      </c>
      <c r="D77" s="37" t="s">
        <v>1379</v>
      </c>
      <c r="E77" s="16"/>
      <c r="F77" s="38">
        <v>39</v>
      </c>
      <c r="G77" s="38">
        <v>914</v>
      </c>
      <c r="H77" s="38"/>
      <c r="I77" s="38" t="s">
        <v>1600</v>
      </c>
      <c r="J77" s="16"/>
      <c r="K77" s="16"/>
      <c r="L77" s="38" t="s">
        <v>1583</v>
      </c>
      <c r="M77" s="38" t="s">
        <v>1554</v>
      </c>
      <c r="N77" s="40" t="s">
        <v>1580</v>
      </c>
      <c r="O77" s="41" t="s">
        <v>1581</v>
      </c>
      <c r="P77" s="21" t="str">
        <f t="shared" si="2"/>
        <v>((39+line.W)&gt;914) and (line.mat_joint_choices.code in ('MN','FN')) and (line.mat_inside_skin_choices.code=='SS') and (line.mat_outside_skin_choices.code=='OW') and (1219*line.L/1000000*3.75) or 0.0</v>
      </c>
      <c r="Q77" s="16" t="str">
        <f>VLOOKUP(D77,Parts!$A$2:$C$991,3,0)</f>
        <v>kg</v>
      </c>
    </row>
    <row r="78" spans="2:17" s="42" customFormat="1">
      <c r="C78" s="3" t="str">
        <f>"["&amp;VLOOKUP(D78,Parts!$A$2:$B$991,2,0)&amp;"]"</f>
        <v>[SP05013]</v>
      </c>
      <c r="D78" s="37" t="s">
        <v>1391</v>
      </c>
      <c r="E78" s="16"/>
      <c r="F78" s="45">
        <v>39</v>
      </c>
      <c r="G78" s="45">
        <v>914</v>
      </c>
      <c r="H78" s="45"/>
      <c r="I78" s="38" t="s">
        <v>1600</v>
      </c>
      <c r="J78" s="48"/>
      <c r="K78" s="48"/>
      <c r="L78" s="38" t="s">
        <v>1583</v>
      </c>
      <c r="M78" s="38" t="s">
        <v>1554</v>
      </c>
      <c r="N78" s="40" t="s">
        <v>1598</v>
      </c>
      <c r="O78" s="47" t="s">
        <v>1599</v>
      </c>
      <c r="P78" s="21" t="str">
        <f t="shared" si="2"/>
        <v>((39+line.W)&gt;914) and (line.mat_joint_choices.code in ('MN','FN')) and (line.mat_inside_skin_choices.code=='SS') and (line.mat_outside_skin_choices.code=='OW') and (1219*line.L/1000000*3.9) or 0.0</v>
      </c>
      <c r="Q78" s="16" t="str">
        <f>VLOOKUP(D78,Parts!$A$2:$C$991,3,0)</f>
        <v>kg</v>
      </c>
    </row>
    <row r="79" spans="2:17" s="87" customFormat="1">
      <c r="B79" s="54">
        <v>41733</v>
      </c>
      <c r="C79" s="3" t="str">
        <f>"["&amp;VLOOKUP(D79,Parts!$A$2:$B$991,2,0)&amp;"]"</f>
        <v>[SP05006]</v>
      </c>
      <c r="D79" s="88" t="s">
        <v>1377</v>
      </c>
      <c r="E79" s="16"/>
      <c r="F79" s="90">
        <v>39</v>
      </c>
      <c r="G79" s="90"/>
      <c r="H79" s="90">
        <v>457</v>
      </c>
      <c r="I79" s="90" t="s">
        <v>1600</v>
      </c>
      <c r="J79" s="48"/>
      <c r="K79" s="48"/>
      <c r="L79" s="90" t="s">
        <v>1554</v>
      </c>
      <c r="M79" s="90" t="s">
        <v>1583</v>
      </c>
      <c r="N79" s="91" t="s">
        <v>1573</v>
      </c>
      <c r="O79" s="92" t="s">
        <v>1574</v>
      </c>
      <c r="P79" s="21" t="str">
        <f t="shared" si="2"/>
        <v>((39+line.W)&lt;=457) and (line.mat_joint_choices.code in ('MN','FN')) and (line.mat_inside_skin_choices.code=='OW') and (line.mat_outside_skin_choices.code=='SS') and (457*line.L/1000000*3.75) or 0.0</v>
      </c>
      <c r="Q79" s="16" t="str">
        <f>VLOOKUP(D79,Parts!$A$2:$C$991,3,0)</f>
        <v>kg</v>
      </c>
    </row>
    <row r="80" spans="2:17" s="87" customFormat="1">
      <c r="B80" s="54">
        <v>41733</v>
      </c>
      <c r="C80" s="3" t="str">
        <f>"["&amp;VLOOKUP(D80,Parts!$A$2:$B$991,2,0)&amp;"]"</f>
        <v>[SP05013]</v>
      </c>
      <c r="D80" s="88" t="s">
        <v>1391</v>
      </c>
      <c r="E80" s="16"/>
      <c r="F80" s="90">
        <v>39</v>
      </c>
      <c r="G80" s="90"/>
      <c r="H80" s="90">
        <v>457</v>
      </c>
      <c r="I80" s="90" t="s">
        <v>1600</v>
      </c>
      <c r="J80" s="48"/>
      <c r="K80" s="48"/>
      <c r="L80" s="90" t="s">
        <v>1554</v>
      </c>
      <c r="M80" s="90" t="s">
        <v>1583</v>
      </c>
      <c r="N80" s="91" t="s">
        <v>1592</v>
      </c>
      <c r="O80" s="92" t="s">
        <v>1593</v>
      </c>
      <c r="P80" s="21" t="str">
        <f t="shared" si="2"/>
        <v>((39+line.W)&lt;=457) and (line.mat_joint_choices.code in ('MN','FN')) and (line.mat_inside_skin_choices.code=='OW') and (line.mat_outside_skin_choices.code=='SS') and (457*line.L/1000000*3.9) or 0.0</v>
      </c>
      <c r="Q80" s="16" t="str">
        <f>VLOOKUP(D80,Parts!$A$2:$C$991,3,0)</f>
        <v>kg</v>
      </c>
    </row>
    <row r="81" spans="1:17" s="87" customFormat="1">
      <c r="B81" s="54">
        <v>41733</v>
      </c>
      <c r="C81" s="3" t="str">
        <f>"["&amp;VLOOKUP(D81,Parts!$A$2:$B$991,2,0)&amp;"]"</f>
        <v>[SP05007]</v>
      </c>
      <c r="D81" s="88" t="s">
        <v>1379</v>
      </c>
      <c r="E81" s="16"/>
      <c r="F81" s="90">
        <v>39</v>
      </c>
      <c r="G81" s="90">
        <v>457</v>
      </c>
      <c r="H81" s="90">
        <v>610</v>
      </c>
      <c r="I81" s="90" t="s">
        <v>1600</v>
      </c>
      <c r="J81" s="48"/>
      <c r="K81" s="48"/>
      <c r="L81" s="90" t="s">
        <v>1554</v>
      </c>
      <c r="M81" s="90" t="s">
        <v>1583</v>
      </c>
      <c r="N81" s="91" t="s">
        <v>1575</v>
      </c>
      <c r="O81" s="92" t="s">
        <v>1576</v>
      </c>
      <c r="P81" s="21" t="str">
        <f t="shared" si="2"/>
        <v>((39+line.W)&gt;457 and (39+line.W)&lt;=610) and (line.mat_joint_choices.code in ('MN','FN')) and (line.mat_inside_skin_choices.code=='OW') and (line.mat_outside_skin_choices.code=='SS') and (610*line.L/1000000*3.75) or 0.0</v>
      </c>
      <c r="Q81" s="16" t="str">
        <f>VLOOKUP(D81,Parts!$A$2:$C$991,3,0)</f>
        <v>kg</v>
      </c>
    </row>
    <row r="82" spans="1:17" s="87" customFormat="1">
      <c r="B82" s="54">
        <v>41733</v>
      </c>
      <c r="C82" s="3" t="str">
        <f>"["&amp;VLOOKUP(D82,Parts!$A$2:$B$991,2,0)&amp;"]"</f>
        <v>[SP05013]</v>
      </c>
      <c r="D82" s="88" t="s">
        <v>1391</v>
      </c>
      <c r="E82" s="16"/>
      <c r="F82" s="90">
        <v>39</v>
      </c>
      <c r="G82" s="90">
        <v>457</v>
      </c>
      <c r="H82" s="90">
        <v>610</v>
      </c>
      <c r="I82" s="90" t="s">
        <v>1600</v>
      </c>
      <c r="J82" s="48"/>
      <c r="K82" s="48"/>
      <c r="L82" s="90" t="s">
        <v>1554</v>
      </c>
      <c r="M82" s="90" t="s">
        <v>1583</v>
      </c>
      <c r="N82" s="91" t="s">
        <v>1594</v>
      </c>
      <c r="O82" s="92" t="s">
        <v>1595</v>
      </c>
      <c r="P82" s="21" t="str">
        <f t="shared" si="2"/>
        <v>((39+line.W)&gt;457 and (39+line.W)&lt;=610) and (line.mat_joint_choices.code in ('MN','FN')) and (line.mat_inside_skin_choices.code=='OW') and (line.mat_outside_skin_choices.code=='SS') and (610*line.L/1000000*3.9) or 0.0</v>
      </c>
      <c r="Q82" s="16" t="str">
        <f>VLOOKUP(D82,Parts!$A$2:$C$991,3,0)</f>
        <v>kg</v>
      </c>
    </row>
    <row r="83" spans="1:17" s="87" customFormat="1">
      <c r="B83" s="54">
        <v>41733</v>
      </c>
      <c r="C83" s="3" t="str">
        <f>"["&amp;VLOOKUP(D83,Parts!$A$2:$B$991,2,0)&amp;"]"</f>
        <v>[SP05006]</v>
      </c>
      <c r="D83" s="88" t="s">
        <v>1377</v>
      </c>
      <c r="E83" s="16"/>
      <c r="F83" s="90">
        <v>39</v>
      </c>
      <c r="G83" s="90">
        <v>610</v>
      </c>
      <c r="H83" s="90">
        <v>914</v>
      </c>
      <c r="I83" s="90" t="s">
        <v>1600</v>
      </c>
      <c r="J83" s="48"/>
      <c r="K83" s="48"/>
      <c r="L83" s="90" t="s">
        <v>1554</v>
      </c>
      <c r="M83" s="90" t="s">
        <v>1583</v>
      </c>
      <c r="N83" s="91" t="s">
        <v>1577</v>
      </c>
      <c r="O83" s="92" t="s">
        <v>1578</v>
      </c>
      <c r="P83" s="21" t="str">
        <f t="shared" si="2"/>
        <v>((39+line.W)&gt;610 and (39+line.W)&lt;=914) and (line.mat_joint_choices.code in ('MN','FN')) and (line.mat_inside_skin_choices.code=='OW') and (line.mat_outside_skin_choices.code=='SS') and (914*line.L/1000000*3.75) or 0.0</v>
      </c>
      <c r="Q83" s="16" t="str">
        <f>VLOOKUP(D83,Parts!$A$2:$C$991,3,0)</f>
        <v>kg</v>
      </c>
    </row>
    <row r="84" spans="1:17" s="87" customFormat="1">
      <c r="B84" s="54">
        <v>41733</v>
      </c>
      <c r="C84" s="3" t="str">
        <f>"["&amp;VLOOKUP(D84,Parts!$A$2:$B$991,2,0)&amp;"]"</f>
        <v>[SP05013]</v>
      </c>
      <c r="D84" s="88" t="s">
        <v>1391</v>
      </c>
      <c r="E84" s="16"/>
      <c r="F84" s="90">
        <v>39</v>
      </c>
      <c r="G84" s="90">
        <v>610</v>
      </c>
      <c r="H84" s="90">
        <v>914</v>
      </c>
      <c r="I84" s="90" t="s">
        <v>1600</v>
      </c>
      <c r="J84" s="48"/>
      <c r="K84" s="48"/>
      <c r="L84" s="90" t="s">
        <v>1554</v>
      </c>
      <c r="M84" s="90" t="s">
        <v>1583</v>
      </c>
      <c r="N84" s="91" t="s">
        <v>1596</v>
      </c>
      <c r="O84" s="92" t="s">
        <v>1597</v>
      </c>
      <c r="P84" s="21" t="str">
        <f t="shared" si="2"/>
        <v>((39+line.W)&gt;610 and (39+line.W)&lt;=914) and (line.mat_joint_choices.code in ('MN','FN')) and (line.mat_inside_skin_choices.code=='OW') and (line.mat_outside_skin_choices.code=='SS') and (914*line.L/1000000*3.9) or 0.0</v>
      </c>
      <c r="Q84" s="16" t="str">
        <f>VLOOKUP(D84,Parts!$A$2:$C$991,3,0)</f>
        <v>kg</v>
      </c>
    </row>
    <row r="85" spans="1:17" s="87" customFormat="1">
      <c r="B85" s="54">
        <v>41733</v>
      </c>
      <c r="C85" s="3" t="str">
        <f>"["&amp;VLOOKUP(D85,Parts!$A$2:$B$991,2,0)&amp;"]"</f>
        <v>[SP05007]</v>
      </c>
      <c r="D85" s="88" t="s">
        <v>1379</v>
      </c>
      <c r="E85" s="16"/>
      <c r="F85" s="90">
        <v>39</v>
      </c>
      <c r="G85" s="90">
        <v>914</v>
      </c>
      <c r="H85" s="90"/>
      <c r="I85" s="90" t="s">
        <v>1600</v>
      </c>
      <c r="J85" s="48"/>
      <c r="K85" s="48"/>
      <c r="L85" s="90" t="s">
        <v>1554</v>
      </c>
      <c r="M85" s="90" t="s">
        <v>1583</v>
      </c>
      <c r="N85" s="91" t="s">
        <v>1580</v>
      </c>
      <c r="O85" s="92" t="s">
        <v>1581</v>
      </c>
      <c r="P85" s="21" t="str">
        <f t="shared" si="2"/>
        <v>((39+line.W)&gt;914) and (line.mat_joint_choices.code in ('MN','FN')) and (line.mat_inside_skin_choices.code=='OW') and (line.mat_outside_skin_choices.code=='SS') and (1219*line.L/1000000*3.75) or 0.0</v>
      </c>
      <c r="Q85" s="16" t="str">
        <f>VLOOKUP(D85,Parts!$A$2:$C$991,3,0)</f>
        <v>kg</v>
      </c>
    </row>
    <row r="86" spans="1:17">
      <c r="A86" s="87"/>
      <c r="B86" s="54">
        <v>41733</v>
      </c>
      <c r="C86" s="3" t="str">
        <f>"["&amp;VLOOKUP(D86,Parts!$A$2:$B$991,2,0)&amp;"]"</f>
        <v>[SP05013]</v>
      </c>
      <c r="D86" s="88" t="s">
        <v>1391</v>
      </c>
      <c r="E86" s="16"/>
      <c r="F86" s="94">
        <v>39</v>
      </c>
      <c r="G86" s="94">
        <v>914</v>
      </c>
      <c r="H86" s="94"/>
      <c r="I86" s="90" t="s">
        <v>1600</v>
      </c>
      <c r="J86" s="48"/>
      <c r="K86" s="48"/>
      <c r="L86" s="90" t="s">
        <v>1554</v>
      </c>
      <c r="M86" s="90" t="s">
        <v>1583</v>
      </c>
      <c r="N86" s="91" t="s">
        <v>1598</v>
      </c>
      <c r="O86" s="95" t="s">
        <v>1599</v>
      </c>
      <c r="P86" s="21" t="str">
        <f t="shared" si="2"/>
        <v>((39+line.W)&gt;914) and (line.mat_joint_choices.code in ('MN','FN')) and (line.mat_inside_skin_choices.code=='OW') and (line.mat_outside_skin_choices.code=='SS') and (1219*line.L/1000000*3.9) or 0.0</v>
      </c>
      <c r="Q86" s="16" t="str">
        <f>VLOOKUP(D86,Parts!$A$2:$C$991,3,0)</f>
        <v>kg</v>
      </c>
    </row>
    <row r="87" spans="1:17">
      <c r="A87" s="87"/>
      <c r="B87" s="54">
        <v>41733</v>
      </c>
      <c r="C87" s="3" t="str">
        <f>"["&amp;VLOOKUP(D87,Parts!$A$2:$B$991,2,0)&amp;"]"</f>
        <v>[SP05006]</v>
      </c>
      <c r="D87" s="27" t="s">
        <v>1377</v>
      </c>
      <c r="E87" s="16"/>
      <c r="F87" s="28">
        <v>39</v>
      </c>
      <c r="G87" s="28"/>
      <c r="H87" s="28">
        <v>457</v>
      </c>
      <c r="I87" s="28" t="s">
        <v>1600</v>
      </c>
      <c r="J87" s="48"/>
      <c r="K87" s="48"/>
      <c r="L87" s="28" t="s">
        <v>1554</v>
      </c>
      <c r="M87" s="28" t="s">
        <v>1572</v>
      </c>
      <c r="N87" s="30" t="s">
        <v>1573</v>
      </c>
      <c r="O87" s="31" t="s">
        <v>1574</v>
      </c>
      <c r="P87" s="21" t="str">
        <f t="shared" si="2"/>
        <v>((39+line.W)&lt;=457) and (line.mat_joint_choices.code in ('MN','FN')) and (line.mat_inside_skin_choices.code=='OW') and (line.mat_outside_skin_choices.code=='GI') and (457*line.L/1000000*3.75) or 0.0</v>
      </c>
      <c r="Q87" s="16" t="str">
        <f>VLOOKUP(D87,Parts!$A$2:$C$991,3,0)</f>
        <v>kg</v>
      </c>
    </row>
    <row r="88" spans="1:17">
      <c r="A88" s="87"/>
      <c r="B88" s="54">
        <v>41733</v>
      </c>
      <c r="C88" s="3" t="str">
        <f>"["&amp;VLOOKUP(D88,Parts!$A$2:$B$991,2,0)&amp;"]"</f>
        <v>[SP05004]</v>
      </c>
      <c r="D88" s="27" t="s">
        <v>1373</v>
      </c>
      <c r="E88" s="16"/>
      <c r="F88" s="28">
        <v>39</v>
      </c>
      <c r="G88" s="28"/>
      <c r="H88" s="28">
        <v>457</v>
      </c>
      <c r="I88" s="28" t="s">
        <v>1600</v>
      </c>
      <c r="J88" s="48"/>
      <c r="K88" s="48"/>
      <c r="L88" s="28" t="s">
        <v>1554</v>
      </c>
      <c r="M88" s="28" t="s">
        <v>1572</v>
      </c>
      <c r="N88" s="30" t="s">
        <v>1962</v>
      </c>
      <c r="O88" s="31" t="s">
        <v>1961</v>
      </c>
      <c r="P88" s="21" t="str">
        <f t="shared" si="2"/>
        <v>((39+line.W)&lt;=457) and (line.mat_joint_choices.code in ('MN','FN')) and (line.mat_inside_skin_choices.code=='OW') and (line.mat_outside_skin_choices.code=='GI') and (457*line.L/1000000*3.2) or 0.0</v>
      </c>
      <c r="Q88" s="16" t="str">
        <f>VLOOKUP(D88,Parts!$A$2:$C$991,3,0)</f>
        <v>kg</v>
      </c>
    </row>
    <row r="89" spans="1:17">
      <c r="A89" s="87"/>
      <c r="B89" s="54">
        <v>41733</v>
      </c>
      <c r="C89" s="3" t="str">
        <f>"["&amp;VLOOKUP(D89,Parts!$A$2:$B$991,2,0)&amp;"]"</f>
        <v>[SP05007]</v>
      </c>
      <c r="D89" s="27" t="s">
        <v>1379</v>
      </c>
      <c r="E89" s="16"/>
      <c r="F89" s="28">
        <v>39</v>
      </c>
      <c r="G89" s="28">
        <v>457</v>
      </c>
      <c r="H89" s="28">
        <v>610</v>
      </c>
      <c r="I89" s="28" t="s">
        <v>1600</v>
      </c>
      <c r="J89" s="48"/>
      <c r="K89" s="48"/>
      <c r="L89" s="28" t="s">
        <v>1554</v>
      </c>
      <c r="M89" s="28" t="s">
        <v>1572</v>
      </c>
      <c r="N89" s="30" t="s">
        <v>1575</v>
      </c>
      <c r="O89" s="31" t="s">
        <v>1576</v>
      </c>
      <c r="P89" s="21" t="str">
        <f t="shared" si="2"/>
        <v>((39+line.W)&gt;457 and (39+line.W)&lt;=610) and (line.mat_joint_choices.code in ('MN','FN')) and (line.mat_inside_skin_choices.code=='OW') and (line.mat_outside_skin_choices.code=='GI') and (610*line.L/1000000*3.75) or 0.0</v>
      </c>
      <c r="Q89" s="16" t="str">
        <f>VLOOKUP(D89,Parts!$A$2:$C$991,3,0)</f>
        <v>kg</v>
      </c>
    </row>
    <row r="90" spans="1:17">
      <c r="A90" s="87"/>
      <c r="B90" s="54">
        <v>41733</v>
      </c>
      <c r="C90" s="3" t="str">
        <f>"["&amp;VLOOKUP(D90,Parts!$A$2:$B$991,2,0)&amp;"]"</f>
        <v>[SP05012]</v>
      </c>
      <c r="D90" s="27" t="s">
        <v>1389</v>
      </c>
      <c r="E90" s="16"/>
      <c r="F90" s="28">
        <v>39</v>
      </c>
      <c r="G90" s="28">
        <v>457</v>
      </c>
      <c r="H90" s="28">
        <v>610</v>
      </c>
      <c r="I90" s="28" t="s">
        <v>1600</v>
      </c>
      <c r="J90" s="48"/>
      <c r="K90" s="48"/>
      <c r="L90" s="28" t="s">
        <v>1554</v>
      </c>
      <c r="M90" s="28" t="s">
        <v>1572</v>
      </c>
      <c r="N90" s="30" t="s">
        <v>1925</v>
      </c>
      <c r="O90" s="31" t="s">
        <v>1919</v>
      </c>
      <c r="P90" s="21" t="str">
        <f t="shared" si="2"/>
        <v>((39+line.W)&gt;457 and (39+line.W)&lt;=610) and (line.mat_joint_choices.code in ('MN','FN')) and (line.mat_inside_skin_choices.code=='OW') and (line.mat_outside_skin_choices.code=='GI') and (610*line.L/1000000*2.53) or 0.0</v>
      </c>
      <c r="Q90" s="16" t="str">
        <f>VLOOKUP(D90,Parts!$A$2:$C$991,3,0)</f>
        <v>kg</v>
      </c>
    </row>
    <row r="91" spans="1:17">
      <c r="A91" s="87"/>
      <c r="B91" s="54">
        <v>41733</v>
      </c>
      <c r="C91" s="3" t="str">
        <f>"["&amp;VLOOKUP(D91,Parts!$A$2:$B$991,2,0)&amp;"]"</f>
        <v>[SP05006]</v>
      </c>
      <c r="D91" s="27" t="s">
        <v>1377</v>
      </c>
      <c r="E91" s="16"/>
      <c r="F91" s="28">
        <v>39</v>
      </c>
      <c r="G91" s="28">
        <v>610</v>
      </c>
      <c r="H91" s="28">
        <v>914</v>
      </c>
      <c r="I91" s="28" t="s">
        <v>1600</v>
      </c>
      <c r="J91" s="48"/>
      <c r="K91" s="48"/>
      <c r="L91" s="28" t="s">
        <v>1554</v>
      </c>
      <c r="M91" s="28" t="s">
        <v>1572</v>
      </c>
      <c r="N91" s="30" t="s">
        <v>1577</v>
      </c>
      <c r="O91" s="31" t="s">
        <v>1578</v>
      </c>
      <c r="P91" s="21" t="str">
        <f t="shared" si="2"/>
        <v>((39+line.W)&gt;610 and (39+line.W)&lt;=914) and (line.mat_joint_choices.code in ('MN','FN')) and (line.mat_inside_skin_choices.code=='OW') and (line.mat_outside_skin_choices.code=='GI') and (914*line.L/1000000*3.75) or 0.0</v>
      </c>
      <c r="Q91" s="16" t="str">
        <f>VLOOKUP(D91,Parts!$A$2:$C$991,3,0)</f>
        <v>kg</v>
      </c>
    </row>
    <row r="92" spans="1:17">
      <c r="A92" s="87"/>
      <c r="B92" s="54">
        <v>41733</v>
      </c>
      <c r="C92" s="3" t="str">
        <f>"["&amp;VLOOKUP(D92,Parts!$A$2:$B$991,2,0)&amp;"]"</f>
        <v>[SP05004]</v>
      </c>
      <c r="D92" s="27" t="s">
        <v>1373</v>
      </c>
      <c r="E92" s="16"/>
      <c r="F92" s="28">
        <v>39</v>
      </c>
      <c r="G92" s="28">
        <v>610</v>
      </c>
      <c r="H92" s="28">
        <v>914</v>
      </c>
      <c r="I92" s="28" t="s">
        <v>1600</v>
      </c>
      <c r="J92" s="48"/>
      <c r="K92" s="48"/>
      <c r="L92" s="28" t="s">
        <v>1554</v>
      </c>
      <c r="M92" s="28" t="s">
        <v>1572</v>
      </c>
      <c r="N92" s="30" t="s">
        <v>1963</v>
      </c>
      <c r="O92" s="31" t="s">
        <v>1579</v>
      </c>
      <c r="P92" s="21" t="str">
        <f t="shared" si="2"/>
        <v>((39+line.W)&gt;610 and (39+line.W)&lt;=914) and (line.mat_joint_choices.code in ('MN','FN')) and (line.mat_inside_skin_choices.code=='OW') and (line.mat_outside_skin_choices.code=='GI') and (914*line.L/1000000*3.2) or 0.0</v>
      </c>
      <c r="Q92" s="16" t="str">
        <f>VLOOKUP(D92,Parts!$A$2:$C$991,3,0)</f>
        <v>kg</v>
      </c>
    </row>
    <row r="93" spans="1:17">
      <c r="A93" s="87"/>
      <c r="B93" s="54">
        <v>41733</v>
      </c>
      <c r="C93" s="3" t="str">
        <f>"["&amp;VLOOKUP(D93,Parts!$A$2:$B$991,2,0)&amp;"]"</f>
        <v>[SP05007]</v>
      </c>
      <c r="D93" s="27" t="s">
        <v>1379</v>
      </c>
      <c r="E93" s="16"/>
      <c r="F93" s="28">
        <v>39</v>
      </c>
      <c r="G93" s="28">
        <v>914</v>
      </c>
      <c r="H93" s="28"/>
      <c r="I93" s="28" t="s">
        <v>1600</v>
      </c>
      <c r="J93" s="48"/>
      <c r="K93" s="48"/>
      <c r="L93" s="28" t="s">
        <v>1554</v>
      </c>
      <c r="M93" s="28" t="s">
        <v>1572</v>
      </c>
      <c r="N93" s="30" t="s">
        <v>1580</v>
      </c>
      <c r="O93" s="31" t="s">
        <v>1581</v>
      </c>
      <c r="P93" s="21" t="str">
        <f t="shared" si="2"/>
        <v>((39+line.W)&gt;914) and (line.mat_joint_choices.code in ('MN','FN')) and (line.mat_inside_skin_choices.code=='OW') and (line.mat_outside_skin_choices.code=='GI') and (1219*line.L/1000000*3.75) or 0.0</v>
      </c>
      <c r="Q93" s="16" t="str">
        <f>VLOOKUP(D93,Parts!$A$2:$C$991,3,0)</f>
        <v>kg</v>
      </c>
    </row>
    <row r="94" spans="1:17">
      <c r="A94" s="87"/>
      <c r="B94" s="54">
        <v>41733</v>
      </c>
      <c r="C94" s="3" t="str">
        <f>"["&amp;VLOOKUP(D94,Parts!$A$2:$B$991,2,0)&amp;"]"</f>
        <v>[SP05012]</v>
      </c>
      <c r="D94" s="27" t="s">
        <v>1389</v>
      </c>
      <c r="E94" s="16"/>
      <c r="F94" s="28">
        <v>39</v>
      </c>
      <c r="G94" s="28">
        <v>914</v>
      </c>
      <c r="H94" s="28"/>
      <c r="I94" s="28" t="s">
        <v>1600</v>
      </c>
      <c r="J94" s="48"/>
      <c r="K94" s="48"/>
      <c r="L94" s="28" t="s">
        <v>1554</v>
      </c>
      <c r="M94" s="28" t="s">
        <v>1572</v>
      </c>
      <c r="N94" s="30" t="s">
        <v>1927</v>
      </c>
      <c r="O94" s="31" t="s">
        <v>1921</v>
      </c>
      <c r="P94" s="21" t="str">
        <f t="shared" si="2"/>
        <v>((39+line.W)&gt;914) and (line.mat_joint_choices.code in ('MN','FN')) and (line.mat_inside_skin_choices.code=='OW') and (line.mat_outside_skin_choices.code=='GI') and (1219*line.L/1000000*2.53) or 0.0</v>
      </c>
      <c r="Q94" s="16" t="str">
        <f>VLOOKUP(D94,Parts!$A$2:$C$991,3,0)</f>
        <v>kg</v>
      </c>
    </row>
    <row r="95" spans="1:17">
      <c r="A95" s="87"/>
      <c r="B95" s="54">
        <v>41733</v>
      </c>
      <c r="C95" s="3" t="str">
        <f>"["&amp;VLOOKUP(D95,Parts!$A$2:$B$991,2,0)&amp;"]"</f>
        <v>[SP05004]</v>
      </c>
      <c r="D95" s="96" t="s">
        <v>1373</v>
      </c>
      <c r="E95" s="16"/>
      <c r="F95" s="97">
        <v>39</v>
      </c>
      <c r="G95" s="97"/>
      <c r="H95" s="97">
        <v>457</v>
      </c>
      <c r="I95" s="97" t="s">
        <v>1600</v>
      </c>
      <c r="J95" s="48"/>
      <c r="K95" s="48"/>
      <c r="L95" s="97" t="s">
        <v>1572</v>
      </c>
      <c r="M95" s="97" t="s">
        <v>1572</v>
      </c>
      <c r="N95" s="98" t="s">
        <v>1964</v>
      </c>
      <c r="O95" s="99" t="s">
        <v>1966</v>
      </c>
      <c r="P95" s="21" t="str">
        <f t="shared" si="2"/>
        <v>((39+line.W)&lt;=457) and (line.mat_joint_choices.code in ('MN','FN')) and (line.mat_inside_skin_choices.code=='GI') and (line.mat_outside_skin_choices.code=='GI') and (457*line.L/1000000*3.2*2) or 0.0</v>
      </c>
      <c r="Q95" s="16" t="str">
        <f>VLOOKUP(D95,Parts!$A$2:$C$991,3,0)</f>
        <v>kg</v>
      </c>
    </row>
    <row r="96" spans="1:17">
      <c r="A96" s="87"/>
      <c r="B96" s="54">
        <v>41733</v>
      </c>
      <c r="C96" s="3" t="str">
        <f>"["&amp;VLOOKUP(D96,Parts!$A$2:$B$991,2,0)&amp;"]"</f>
        <v>[SP05012]</v>
      </c>
      <c r="D96" s="96" t="s">
        <v>1389</v>
      </c>
      <c r="E96" s="16"/>
      <c r="F96" s="97">
        <v>39</v>
      </c>
      <c r="G96" s="97">
        <v>457</v>
      </c>
      <c r="H96" s="97">
        <v>610</v>
      </c>
      <c r="I96" s="97" t="s">
        <v>1600</v>
      </c>
      <c r="J96" s="48"/>
      <c r="K96" s="48"/>
      <c r="L96" s="97" t="s">
        <v>1572</v>
      </c>
      <c r="M96" s="97" t="s">
        <v>1572</v>
      </c>
      <c r="N96" s="98" t="s">
        <v>1928</v>
      </c>
      <c r="O96" s="99" t="s">
        <v>1922</v>
      </c>
      <c r="P96" s="21" t="str">
        <f t="shared" si="2"/>
        <v>((39+line.W)&gt;457 and (39+line.W)&lt;=610) and (line.mat_joint_choices.code in ('MN','FN')) and (line.mat_inside_skin_choices.code=='GI') and (line.mat_outside_skin_choices.code=='GI') and (610*line.L/1000000*2.53*2) or 0.0</v>
      </c>
      <c r="Q96" s="16" t="str">
        <f>VLOOKUP(D96,Parts!$A$2:$C$991,3,0)</f>
        <v>kg</v>
      </c>
    </row>
    <row r="97" spans="1:17">
      <c r="A97" s="87"/>
      <c r="B97" s="54">
        <v>41733</v>
      </c>
      <c r="C97" s="3" t="str">
        <f>"["&amp;VLOOKUP(D97,Parts!$A$2:$B$991,2,0)&amp;"]"</f>
        <v>[SP05004]</v>
      </c>
      <c r="D97" s="96" t="s">
        <v>1373</v>
      </c>
      <c r="E97" s="16"/>
      <c r="F97" s="97">
        <v>39</v>
      </c>
      <c r="G97" s="97">
        <v>610</v>
      </c>
      <c r="H97" s="97">
        <v>914</v>
      </c>
      <c r="I97" s="97" t="s">
        <v>1600</v>
      </c>
      <c r="J97" s="48"/>
      <c r="K97" s="48"/>
      <c r="L97" s="97" t="s">
        <v>1572</v>
      </c>
      <c r="M97" s="97" t="s">
        <v>1572</v>
      </c>
      <c r="N97" s="98" t="s">
        <v>1965</v>
      </c>
      <c r="O97" s="99" t="s">
        <v>1639</v>
      </c>
      <c r="P97" s="21" t="str">
        <f t="shared" si="2"/>
        <v>((39+line.W)&gt;610 and (39+line.W)&lt;=914) and (line.mat_joint_choices.code in ('MN','FN')) and (line.mat_inside_skin_choices.code=='GI') and (line.mat_outside_skin_choices.code=='GI') and (914*line.L/1000000*3.2*2) or 0.0</v>
      </c>
      <c r="Q97" s="16" t="str">
        <f>VLOOKUP(D97,Parts!$A$2:$C$991,3,0)</f>
        <v>kg</v>
      </c>
    </row>
    <row r="98" spans="1:17">
      <c r="A98" s="87"/>
      <c r="B98" s="54">
        <v>41733</v>
      </c>
      <c r="C98" s="3" t="str">
        <f>"["&amp;VLOOKUP(D98,Parts!$A$2:$B$991,2,0)&amp;"]"</f>
        <v>[SP05012]</v>
      </c>
      <c r="D98" s="96" t="s">
        <v>1389</v>
      </c>
      <c r="E98" s="16"/>
      <c r="F98" s="97">
        <v>39</v>
      </c>
      <c r="G98" s="97">
        <v>914</v>
      </c>
      <c r="H98" s="97"/>
      <c r="I98" s="97" t="s">
        <v>1600</v>
      </c>
      <c r="J98" s="48"/>
      <c r="K98" s="48"/>
      <c r="L98" s="97" t="s">
        <v>1572</v>
      </c>
      <c r="M98" s="97" t="s">
        <v>1572</v>
      </c>
      <c r="N98" s="98" t="s">
        <v>1930</v>
      </c>
      <c r="O98" s="99" t="s">
        <v>1924</v>
      </c>
      <c r="P98" s="21" t="str">
        <f t="shared" si="2"/>
        <v>((39+line.W)&gt;914) and (line.mat_joint_choices.code in ('MN','FN')) and (line.mat_inside_skin_choices.code=='GI') and (line.mat_outside_skin_choices.code=='GI') and (1219*line.L/1000000*2.53*2) or 0.0</v>
      </c>
      <c r="Q98" s="16" t="str">
        <f>VLOOKUP(D98,Parts!$A$2:$C$991,3,0)</f>
        <v>kg</v>
      </c>
    </row>
    <row r="99" spans="1:17">
      <c r="C99" s="3" t="str">
        <f>"["&amp;VLOOKUP(D99,Parts!$A$2:$B$991,2,0)&amp;"]"</f>
        <v>[SP05006]</v>
      </c>
      <c r="D99" s="15" t="s">
        <v>1377</v>
      </c>
      <c r="E99" s="16"/>
      <c r="F99" s="17">
        <v>14</v>
      </c>
      <c r="G99" s="17"/>
      <c r="H99" s="17">
        <v>457</v>
      </c>
      <c r="I99" s="17" t="s">
        <v>1601</v>
      </c>
      <c r="J99" s="16"/>
      <c r="K99" s="16"/>
      <c r="L99" s="17" t="s">
        <v>1554</v>
      </c>
      <c r="M99" s="17" t="s">
        <v>1554</v>
      </c>
      <c r="N99" s="19" t="s">
        <v>1555</v>
      </c>
      <c r="O99" s="20" t="s">
        <v>1556</v>
      </c>
      <c r="P99" s="21" t="str">
        <f t="shared" ref="P99:P130" si="3">"(" &amp; IF(G99&lt;&gt;"","("&amp;F99&amp;"+line.W)&gt;"&amp;G99,"") &amp; IF(AND(G99&lt;&gt;"",H99&lt;&gt;"")," and ","") &amp; IF(H99&lt;&gt;"","("&amp;F99&amp;"+line.W)&lt;="&amp;H99,"") &amp; ") and (line.mat_joint_choices.code in ("&amp;I99&amp;")) and (line.mat_inside_skin_choices.code=="&amp;L99&amp;") and (line.mat_outside_skin_choices.code=="&amp;M99&amp;") and ("&amp;O99&amp;") or 0.0"</f>
        <v>((14+line.W)&lt;=457) and (line.mat_joint_choices.code in ('NN')) and (line.mat_inside_skin_choices.code=='OW') and (line.mat_outside_skin_choices.code=='OW') and (457*line.L/1000000*3.75*2) or 0.0</v>
      </c>
      <c r="Q99" s="16" t="str">
        <f>VLOOKUP(D99,Parts!$A$2:$C$991,3,0)</f>
        <v>kg</v>
      </c>
    </row>
    <row r="100" spans="1:17">
      <c r="C100" s="3" t="str">
        <f>"["&amp;VLOOKUP(D100,Parts!$A$2:$B$991,2,0)&amp;"]"</f>
        <v>[SP05007]</v>
      </c>
      <c r="D100" s="15" t="s">
        <v>1379</v>
      </c>
      <c r="E100" s="16"/>
      <c r="F100" s="17">
        <v>14</v>
      </c>
      <c r="G100" s="17">
        <v>457</v>
      </c>
      <c r="H100" s="17">
        <v>610</v>
      </c>
      <c r="I100" s="17" t="s">
        <v>1601</v>
      </c>
      <c r="J100" s="16"/>
      <c r="K100" s="16"/>
      <c r="L100" s="17" t="s">
        <v>1554</v>
      </c>
      <c r="M100" s="17" t="s">
        <v>1554</v>
      </c>
      <c r="N100" s="19" t="s">
        <v>1557</v>
      </c>
      <c r="O100" s="20" t="s">
        <v>1558</v>
      </c>
      <c r="P100" s="21" t="str">
        <f t="shared" si="3"/>
        <v>((14+line.W)&gt;457 and (14+line.W)&lt;=610) and (line.mat_joint_choices.code in ('NN')) and (line.mat_inside_skin_choices.code=='OW') and (line.mat_outside_skin_choices.code=='OW') and (610*line.L/1000000*3.75*2) or 0.0</v>
      </c>
      <c r="Q100" s="16" t="str">
        <f>VLOOKUP(D100,Parts!$A$2:$C$991,3,0)</f>
        <v>kg</v>
      </c>
    </row>
    <row r="101" spans="1:17">
      <c r="C101" s="3" t="str">
        <f>"["&amp;VLOOKUP(D101,Parts!$A$2:$B$991,2,0)&amp;"]"</f>
        <v>[SP05006]</v>
      </c>
      <c r="D101" s="15" t="s">
        <v>1377</v>
      </c>
      <c r="E101" s="16"/>
      <c r="F101" s="17">
        <v>14</v>
      </c>
      <c r="G101" s="17">
        <v>610</v>
      </c>
      <c r="H101" s="17">
        <v>914</v>
      </c>
      <c r="I101" s="17" t="s">
        <v>1601</v>
      </c>
      <c r="J101" s="16"/>
      <c r="K101" s="16"/>
      <c r="L101" s="17" t="s">
        <v>1554</v>
      </c>
      <c r="M101" s="17" t="s">
        <v>1554</v>
      </c>
      <c r="N101" s="19" t="s">
        <v>1559</v>
      </c>
      <c r="O101" s="20" t="s">
        <v>1560</v>
      </c>
      <c r="P101" s="21" t="str">
        <f t="shared" si="3"/>
        <v>((14+line.W)&gt;610 and (14+line.W)&lt;=914) and (line.mat_joint_choices.code in ('NN')) and (line.mat_inside_skin_choices.code=='OW') and (line.mat_outside_skin_choices.code=='OW') and (914*line.L/1000000*3.75*2) or 0.0</v>
      </c>
      <c r="Q101" s="16" t="str">
        <f>VLOOKUP(D101,Parts!$A$2:$C$991,3,0)</f>
        <v>kg</v>
      </c>
    </row>
    <row r="102" spans="1:17">
      <c r="C102" s="3" t="str">
        <f>"["&amp;VLOOKUP(D102,Parts!$A$2:$B$991,2,0)&amp;"]"</f>
        <v>[SP05007]</v>
      </c>
      <c r="D102" s="15" t="s">
        <v>1379</v>
      </c>
      <c r="E102" s="16"/>
      <c r="F102" s="17">
        <v>14</v>
      </c>
      <c r="G102" s="17">
        <v>914</v>
      </c>
      <c r="H102" s="17"/>
      <c r="I102" s="17" t="s">
        <v>1601</v>
      </c>
      <c r="J102" s="16"/>
      <c r="K102" s="16"/>
      <c r="L102" s="17" t="s">
        <v>1554</v>
      </c>
      <c r="M102" s="17" t="s">
        <v>1554</v>
      </c>
      <c r="N102" s="19" t="s">
        <v>1561</v>
      </c>
      <c r="O102" s="20" t="s">
        <v>1562</v>
      </c>
      <c r="P102" s="21" t="str">
        <f t="shared" si="3"/>
        <v>((14+line.W)&gt;914) and (line.mat_joint_choices.code in ('NN')) and (line.mat_inside_skin_choices.code=='OW') and (line.mat_outside_skin_choices.code=='OW') and (1219*line.L/1000000*3.75*2) or 0.0</v>
      </c>
      <c r="Q102" s="16" t="str">
        <f>VLOOKUP(D102,Parts!$A$2:$C$991,3,0)</f>
        <v>kg</v>
      </c>
    </row>
    <row r="103" spans="1:17">
      <c r="C103" s="3" t="str">
        <f>"["&amp;VLOOKUP(D103,Parts!$A$2:$B$991,2,0)&amp;"]"</f>
        <v>[SP05008]</v>
      </c>
      <c r="D103" s="22" t="s">
        <v>1381</v>
      </c>
      <c r="E103" s="16"/>
      <c r="F103" s="23">
        <v>14</v>
      </c>
      <c r="G103" s="23"/>
      <c r="H103" s="23">
        <v>457</v>
      </c>
      <c r="I103" s="23" t="s">
        <v>1601</v>
      </c>
      <c r="J103" s="16"/>
      <c r="K103" s="16"/>
      <c r="L103" s="23" t="s">
        <v>1563</v>
      </c>
      <c r="M103" s="23" t="s">
        <v>1563</v>
      </c>
      <c r="N103" s="25" t="s">
        <v>1564</v>
      </c>
      <c r="O103" s="26" t="s">
        <v>1565</v>
      </c>
      <c r="P103" s="21" t="str">
        <f t="shared" si="3"/>
        <v>((14+line.W)&lt;=457) and (line.mat_joint_choices.code in ('NN')) and (line.mat_inside_skin_choices.code=='AW') and (line.mat_outside_skin_choices.code=='AW') and (457*line.L/1000000*3.4*2) or 0.0</v>
      </c>
      <c r="Q103" s="16" t="str">
        <f>VLOOKUP(D103,Parts!$A$2:$C$991,3,0)</f>
        <v>kg</v>
      </c>
    </row>
    <row r="104" spans="1:17">
      <c r="C104" s="3" t="str">
        <f>"["&amp;VLOOKUP(D104,Parts!$A$2:$B$991,2,0)&amp;"]"</f>
        <v>[SP05009]</v>
      </c>
      <c r="D104" s="22" t="s">
        <v>1383</v>
      </c>
      <c r="E104" s="16"/>
      <c r="F104" s="23">
        <v>14</v>
      </c>
      <c r="G104" s="23">
        <v>457</v>
      </c>
      <c r="H104" s="23">
        <v>610</v>
      </c>
      <c r="I104" s="23" t="s">
        <v>1601</v>
      </c>
      <c r="J104" s="16"/>
      <c r="K104" s="16"/>
      <c r="L104" s="23" t="s">
        <v>1563</v>
      </c>
      <c r="M104" s="23" t="s">
        <v>1563</v>
      </c>
      <c r="N104" s="25" t="s">
        <v>1566</v>
      </c>
      <c r="O104" s="26" t="s">
        <v>1567</v>
      </c>
      <c r="P104" s="21" t="str">
        <f t="shared" si="3"/>
        <v>((14+line.W)&gt;457 and (14+line.W)&lt;=610) and (line.mat_joint_choices.code in ('NN')) and (line.mat_inside_skin_choices.code=='AW') and (line.mat_outside_skin_choices.code=='AW') and (610*line.L/1000000*3.4*2) or 0.0</v>
      </c>
      <c r="Q104" s="16" t="str">
        <f>VLOOKUP(D104,Parts!$A$2:$C$991,3,0)</f>
        <v>kg</v>
      </c>
    </row>
    <row r="105" spans="1:17">
      <c r="C105" s="3" t="str">
        <f>"["&amp;VLOOKUP(D105,Parts!$A$2:$B$991,2,0)&amp;"]"</f>
        <v>[SP05008]</v>
      </c>
      <c r="D105" s="22" t="s">
        <v>1381</v>
      </c>
      <c r="E105" s="16"/>
      <c r="F105" s="23">
        <v>14</v>
      </c>
      <c r="G105" s="23">
        <v>610</v>
      </c>
      <c r="H105" s="23">
        <v>914</v>
      </c>
      <c r="I105" s="23" t="s">
        <v>1601</v>
      </c>
      <c r="J105" s="16"/>
      <c r="K105" s="16"/>
      <c r="L105" s="23" t="s">
        <v>1563</v>
      </c>
      <c r="M105" s="23" t="s">
        <v>1563</v>
      </c>
      <c r="N105" s="25" t="s">
        <v>1568</v>
      </c>
      <c r="O105" s="26" t="s">
        <v>1569</v>
      </c>
      <c r="P105" s="21" t="str">
        <f t="shared" si="3"/>
        <v>((14+line.W)&gt;610 and (14+line.W)&lt;=914) and (line.mat_joint_choices.code in ('NN')) and (line.mat_inside_skin_choices.code=='AW') and (line.mat_outside_skin_choices.code=='AW') and (914*line.L/1000000*3.4*2) or 0.0</v>
      </c>
      <c r="Q105" s="16" t="str">
        <f>VLOOKUP(D105,Parts!$A$2:$C$991,3,0)</f>
        <v>kg</v>
      </c>
    </row>
    <row r="106" spans="1:17">
      <c r="C106" s="3" t="str">
        <f>"["&amp;VLOOKUP(D106,Parts!$A$2:$B$991,2,0)&amp;"]"</f>
        <v>[SP05009]</v>
      </c>
      <c r="D106" s="22" t="s">
        <v>1383</v>
      </c>
      <c r="E106" s="16"/>
      <c r="F106" s="23">
        <v>14</v>
      </c>
      <c r="G106" s="23">
        <v>914</v>
      </c>
      <c r="H106" s="23"/>
      <c r="I106" s="23" t="s">
        <v>1601</v>
      </c>
      <c r="J106" s="16"/>
      <c r="K106" s="16"/>
      <c r="L106" s="23" t="s">
        <v>1563</v>
      </c>
      <c r="M106" s="23" t="s">
        <v>1563</v>
      </c>
      <c r="N106" s="25" t="s">
        <v>1570</v>
      </c>
      <c r="O106" s="26" t="s">
        <v>1571</v>
      </c>
      <c r="P106" s="21" t="str">
        <f t="shared" si="3"/>
        <v>((14+line.W)&gt;914) and (line.mat_joint_choices.code in ('NN')) and (line.mat_inside_skin_choices.code=='AW') and (line.mat_outside_skin_choices.code=='AW') and (1219*line.L/1000000*3.4*2) or 0.0</v>
      </c>
      <c r="Q106" s="16" t="str">
        <f>VLOOKUP(D106,Parts!$A$2:$C$991,3,0)</f>
        <v>kg</v>
      </c>
    </row>
    <row r="107" spans="1:17">
      <c r="C107" s="3" t="str">
        <f>"["&amp;VLOOKUP(D107,Parts!$A$2:$B$991,2,0)&amp;"]"</f>
        <v>[SP05006]</v>
      </c>
      <c r="D107" s="27" t="s">
        <v>1377</v>
      </c>
      <c r="E107" s="16"/>
      <c r="F107" s="28">
        <v>14</v>
      </c>
      <c r="G107" s="28"/>
      <c r="H107" s="28">
        <v>457</v>
      </c>
      <c r="I107" s="28" t="s">
        <v>1601</v>
      </c>
      <c r="J107" s="16"/>
      <c r="K107" s="16"/>
      <c r="L107" s="28" t="s">
        <v>1572</v>
      </c>
      <c r="M107" s="28" t="s">
        <v>1554</v>
      </c>
      <c r="N107" s="30" t="s">
        <v>1573</v>
      </c>
      <c r="O107" s="31" t="s">
        <v>1574</v>
      </c>
      <c r="P107" s="21" t="str">
        <f t="shared" si="3"/>
        <v>((14+line.W)&lt;=457) and (line.mat_joint_choices.code in ('NN')) and (line.mat_inside_skin_choices.code=='GI') and (line.mat_outside_skin_choices.code=='OW') and (457*line.L/1000000*3.75) or 0.0</v>
      </c>
      <c r="Q107" s="16" t="str">
        <f>VLOOKUP(D107,Parts!$A$2:$C$991,3,0)</f>
        <v>kg</v>
      </c>
    </row>
    <row r="108" spans="1:17">
      <c r="C108" s="3" t="str">
        <f>"["&amp;VLOOKUP(D108,Parts!$A$2:$B$991,2,0)&amp;"]"</f>
        <v>[SP05004]</v>
      </c>
      <c r="D108" s="27" t="s">
        <v>1373</v>
      </c>
      <c r="E108" s="16"/>
      <c r="F108" s="28">
        <v>14</v>
      </c>
      <c r="G108" s="28"/>
      <c r="H108" s="28">
        <v>457</v>
      </c>
      <c r="I108" s="28" t="s">
        <v>1601</v>
      </c>
      <c r="J108" s="16"/>
      <c r="K108" s="16"/>
      <c r="L108" s="28" t="s">
        <v>1572</v>
      </c>
      <c r="M108" s="28" t="s">
        <v>1554</v>
      </c>
      <c r="N108" s="30" t="s">
        <v>1962</v>
      </c>
      <c r="O108" s="31" t="s">
        <v>1961</v>
      </c>
      <c r="P108" s="21" t="str">
        <f t="shared" si="3"/>
        <v>((14+line.W)&lt;=457) and (line.mat_joint_choices.code in ('NN')) and (line.mat_inside_skin_choices.code=='GI') and (line.mat_outside_skin_choices.code=='OW') and (457*line.L/1000000*3.2) or 0.0</v>
      </c>
      <c r="Q108" s="16" t="str">
        <f>VLOOKUP(D108,Parts!$A$2:$C$991,3,0)</f>
        <v>kg</v>
      </c>
    </row>
    <row r="109" spans="1:17">
      <c r="C109" s="3" t="str">
        <f>"["&amp;VLOOKUP(D109,Parts!$A$2:$B$991,2,0)&amp;"]"</f>
        <v>[SP05007]</v>
      </c>
      <c r="D109" s="27" t="s">
        <v>1379</v>
      </c>
      <c r="E109" s="16"/>
      <c r="F109" s="28">
        <v>14</v>
      </c>
      <c r="G109" s="28">
        <v>457</v>
      </c>
      <c r="H109" s="28">
        <v>610</v>
      </c>
      <c r="I109" s="28" t="s">
        <v>1601</v>
      </c>
      <c r="J109" s="16"/>
      <c r="K109" s="16"/>
      <c r="L109" s="28" t="s">
        <v>1572</v>
      </c>
      <c r="M109" s="28" t="s">
        <v>1554</v>
      </c>
      <c r="N109" s="30" t="s">
        <v>1575</v>
      </c>
      <c r="O109" s="31" t="s">
        <v>1576</v>
      </c>
      <c r="P109" s="21" t="str">
        <f t="shared" si="3"/>
        <v>((14+line.W)&gt;457 and (14+line.W)&lt;=610) and (line.mat_joint_choices.code in ('NN')) and (line.mat_inside_skin_choices.code=='GI') and (line.mat_outside_skin_choices.code=='OW') and (610*line.L/1000000*3.75) or 0.0</v>
      </c>
      <c r="Q109" s="16" t="str">
        <f>VLOOKUP(D109,Parts!$A$2:$C$991,3,0)</f>
        <v>kg</v>
      </c>
    </row>
    <row r="110" spans="1:17">
      <c r="C110" s="3" t="str">
        <f>"["&amp;VLOOKUP(D110,Parts!$A$2:$B$991,2,0)&amp;"]"</f>
        <v>[SP05012]</v>
      </c>
      <c r="D110" s="27" t="s">
        <v>1389</v>
      </c>
      <c r="E110" s="16"/>
      <c r="F110" s="28">
        <v>14</v>
      </c>
      <c r="G110" s="28">
        <v>457</v>
      </c>
      <c r="H110" s="28">
        <v>610</v>
      </c>
      <c r="I110" s="28" t="s">
        <v>1601</v>
      </c>
      <c r="J110" s="16"/>
      <c r="K110" s="16"/>
      <c r="L110" s="28" t="s">
        <v>1572</v>
      </c>
      <c r="M110" s="28" t="s">
        <v>1554</v>
      </c>
      <c r="N110" s="30" t="s">
        <v>1925</v>
      </c>
      <c r="O110" s="31" t="s">
        <v>1919</v>
      </c>
      <c r="P110" s="21" t="str">
        <f t="shared" si="3"/>
        <v>((14+line.W)&gt;457 and (14+line.W)&lt;=610) and (line.mat_joint_choices.code in ('NN')) and (line.mat_inside_skin_choices.code=='GI') and (line.mat_outside_skin_choices.code=='OW') and (610*line.L/1000000*2.53) or 0.0</v>
      </c>
      <c r="Q110" s="16" t="str">
        <f>VLOOKUP(D110,Parts!$A$2:$C$991,3,0)</f>
        <v>kg</v>
      </c>
    </row>
    <row r="111" spans="1:17">
      <c r="C111" s="3" t="str">
        <f>"["&amp;VLOOKUP(D111,Parts!$A$2:$B$991,2,0)&amp;"]"</f>
        <v>[SP05006]</v>
      </c>
      <c r="D111" s="27" t="s">
        <v>1377</v>
      </c>
      <c r="E111" s="16"/>
      <c r="F111" s="28">
        <v>14</v>
      </c>
      <c r="G111" s="28">
        <v>610</v>
      </c>
      <c r="H111" s="28">
        <v>914</v>
      </c>
      <c r="I111" s="28" t="s">
        <v>1601</v>
      </c>
      <c r="J111" s="16"/>
      <c r="K111" s="16"/>
      <c r="L111" s="28" t="s">
        <v>1572</v>
      </c>
      <c r="M111" s="28" t="s">
        <v>1554</v>
      </c>
      <c r="N111" s="30" t="s">
        <v>1577</v>
      </c>
      <c r="O111" s="31" t="s">
        <v>1578</v>
      </c>
      <c r="P111" s="21" t="str">
        <f t="shared" si="3"/>
        <v>((14+line.W)&gt;610 and (14+line.W)&lt;=914) and (line.mat_joint_choices.code in ('NN')) and (line.mat_inside_skin_choices.code=='GI') and (line.mat_outside_skin_choices.code=='OW') and (914*line.L/1000000*3.75) or 0.0</v>
      </c>
      <c r="Q111" s="16" t="str">
        <f>VLOOKUP(D111,Parts!$A$2:$C$991,3,0)</f>
        <v>kg</v>
      </c>
    </row>
    <row r="112" spans="1:17">
      <c r="C112" s="3" t="str">
        <f>"["&amp;VLOOKUP(D112,Parts!$A$2:$B$991,2,0)&amp;"]"</f>
        <v>[SP05004]</v>
      </c>
      <c r="D112" s="27" t="s">
        <v>1373</v>
      </c>
      <c r="E112" s="16"/>
      <c r="F112" s="28">
        <v>14</v>
      </c>
      <c r="G112" s="28">
        <v>610</v>
      </c>
      <c r="H112" s="28">
        <v>914</v>
      </c>
      <c r="I112" s="28" t="s">
        <v>1601</v>
      </c>
      <c r="J112" s="16"/>
      <c r="K112" s="16"/>
      <c r="L112" s="28" t="s">
        <v>1572</v>
      </c>
      <c r="M112" s="28" t="s">
        <v>1554</v>
      </c>
      <c r="N112" s="30" t="s">
        <v>1963</v>
      </c>
      <c r="O112" s="31" t="s">
        <v>1579</v>
      </c>
      <c r="P112" s="21" t="str">
        <f t="shared" si="3"/>
        <v>((14+line.W)&gt;610 and (14+line.W)&lt;=914) and (line.mat_joint_choices.code in ('NN')) and (line.mat_inside_skin_choices.code=='GI') and (line.mat_outside_skin_choices.code=='OW') and (914*line.L/1000000*3.2) or 0.0</v>
      </c>
      <c r="Q112" s="16" t="str">
        <f>VLOOKUP(D112,Parts!$A$2:$C$991,3,0)</f>
        <v>kg</v>
      </c>
    </row>
    <row r="113" spans="2:17">
      <c r="C113" s="3" t="str">
        <f>"["&amp;VLOOKUP(D113,Parts!$A$2:$B$991,2,0)&amp;"]"</f>
        <v>[SP05007]</v>
      </c>
      <c r="D113" s="27" t="s">
        <v>1379</v>
      </c>
      <c r="E113" s="16"/>
      <c r="F113" s="28">
        <v>14</v>
      </c>
      <c r="G113" s="28">
        <v>914</v>
      </c>
      <c r="H113" s="28"/>
      <c r="I113" s="28" t="s">
        <v>1601</v>
      </c>
      <c r="J113" s="16"/>
      <c r="K113" s="16"/>
      <c r="L113" s="28" t="s">
        <v>1572</v>
      </c>
      <c r="M113" s="28" t="s">
        <v>1554</v>
      </c>
      <c r="N113" s="30" t="s">
        <v>1580</v>
      </c>
      <c r="O113" s="31" t="s">
        <v>1581</v>
      </c>
      <c r="P113" s="21" t="str">
        <f t="shared" si="3"/>
        <v>((14+line.W)&gt;914) and (line.mat_joint_choices.code in ('NN')) and (line.mat_inside_skin_choices.code=='GI') and (line.mat_outside_skin_choices.code=='OW') and (1219*line.L/1000000*3.75) or 0.0</v>
      </c>
      <c r="Q113" s="16" t="str">
        <f>VLOOKUP(D113,Parts!$A$2:$C$991,3,0)</f>
        <v>kg</v>
      </c>
    </row>
    <row r="114" spans="2:17">
      <c r="C114" s="3" t="str">
        <f>"["&amp;VLOOKUP(D114,Parts!$A$2:$B$991,2,0)&amp;"]"</f>
        <v>[SP05012]</v>
      </c>
      <c r="D114" s="27" t="s">
        <v>1389</v>
      </c>
      <c r="E114" s="16"/>
      <c r="F114" s="28">
        <v>14</v>
      </c>
      <c r="G114" s="28">
        <v>914</v>
      </c>
      <c r="H114" s="28"/>
      <c r="I114" s="28" t="s">
        <v>1601</v>
      </c>
      <c r="J114" s="16"/>
      <c r="K114" s="16"/>
      <c r="L114" s="28" t="s">
        <v>1572</v>
      </c>
      <c r="M114" s="28" t="s">
        <v>1554</v>
      </c>
      <c r="N114" s="30" t="s">
        <v>1927</v>
      </c>
      <c r="O114" s="31" t="s">
        <v>1921</v>
      </c>
      <c r="P114" s="21" t="str">
        <f t="shared" si="3"/>
        <v>((14+line.W)&gt;914) and (line.mat_joint_choices.code in ('NN')) and (line.mat_inside_skin_choices.code=='GI') and (line.mat_outside_skin_choices.code=='OW') and (1219*line.L/1000000*2.53) or 0.0</v>
      </c>
      <c r="Q114" s="16" t="str">
        <f>VLOOKUP(D114,Parts!$A$2:$C$991,3,0)</f>
        <v>kg</v>
      </c>
    </row>
    <row r="115" spans="2:17">
      <c r="C115" s="3" t="str">
        <f>"["&amp;VLOOKUP(D115,Parts!$A$2:$B$991,2,0)&amp;"]"</f>
        <v>[SP05013]</v>
      </c>
      <c r="D115" s="32" t="s">
        <v>1391</v>
      </c>
      <c r="E115" s="16"/>
      <c r="F115" s="33">
        <v>14</v>
      </c>
      <c r="G115" s="33"/>
      <c r="H115" s="33">
        <v>457</v>
      </c>
      <c r="I115" s="33" t="s">
        <v>1601</v>
      </c>
      <c r="J115" s="16"/>
      <c r="K115" s="16"/>
      <c r="L115" s="33" t="s">
        <v>1583</v>
      </c>
      <c r="M115" s="33" t="s">
        <v>1583</v>
      </c>
      <c r="N115" s="35" t="s">
        <v>1584</v>
      </c>
      <c r="O115" s="36" t="s">
        <v>1585</v>
      </c>
      <c r="P115" s="21" t="str">
        <f t="shared" si="3"/>
        <v>((14+line.W)&lt;=457) and (line.mat_joint_choices.code in ('NN')) and (line.mat_inside_skin_choices.code=='SS') and (line.mat_outside_skin_choices.code=='SS') and (457*line.L/1000000*3.9*2) or 0.0</v>
      </c>
      <c r="Q115" s="16" t="str">
        <f>VLOOKUP(D115,Parts!$A$2:$C$991,3,0)</f>
        <v>kg</v>
      </c>
    </row>
    <row r="116" spans="2:17">
      <c r="C116" s="3" t="str">
        <f>"["&amp;VLOOKUP(D116,Parts!$A$2:$B$991,2,0)&amp;"]"</f>
        <v>[SP05013]</v>
      </c>
      <c r="D116" s="32" t="s">
        <v>1391</v>
      </c>
      <c r="E116" s="16"/>
      <c r="F116" s="33">
        <v>14</v>
      </c>
      <c r="G116" s="33">
        <v>457</v>
      </c>
      <c r="H116" s="33">
        <v>610</v>
      </c>
      <c r="I116" s="33" t="s">
        <v>1601</v>
      </c>
      <c r="J116" s="16"/>
      <c r="K116" s="16"/>
      <c r="L116" s="33" t="s">
        <v>1583</v>
      </c>
      <c r="M116" s="33" t="s">
        <v>1583</v>
      </c>
      <c r="N116" s="35" t="s">
        <v>1586</v>
      </c>
      <c r="O116" s="36" t="s">
        <v>1587</v>
      </c>
      <c r="P116" s="21" t="str">
        <f t="shared" si="3"/>
        <v>((14+line.W)&gt;457 and (14+line.W)&lt;=610) and (line.mat_joint_choices.code in ('NN')) and (line.mat_inside_skin_choices.code=='SS') and (line.mat_outside_skin_choices.code=='SS') and (610*line.L/1000000*3.9*2) or 0.0</v>
      </c>
      <c r="Q116" s="16" t="str">
        <f>VLOOKUP(D116,Parts!$A$2:$C$991,3,0)</f>
        <v>kg</v>
      </c>
    </row>
    <row r="117" spans="2:17">
      <c r="C117" s="3" t="str">
        <f>"["&amp;VLOOKUP(D117,Parts!$A$2:$B$991,2,0)&amp;"]"</f>
        <v>[SP05013]</v>
      </c>
      <c r="D117" s="32" t="s">
        <v>1391</v>
      </c>
      <c r="E117" s="16"/>
      <c r="F117" s="33">
        <v>14</v>
      </c>
      <c r="G117" s="33">
        <v>610</v>
      </c>
      <c r="H117" s="33">
        <v>914</v>
      </c>
      <c r="I117" s="33" t="s">
        <v>1601</v>
      </c>
      <c r="J117" s="16"/>
      <c r="K117" s="16"/>
      <c r="L117" s="33" t="s">
        <v>1583</v>
      </c>
      <c r="M117" s="33" t="s">
        <v>1583</v>
      </c>
      <c r="N117" s="35" t="s">
        <v>1588</v>
      </c>
      <c r="O117" s="36" t="s">
        <v>1589</v>
      </c>
      <c r="P117" s="21" t="str">
        <f t="shared" si="3"/>
        <v>((14+line.W)&gt;610 and (14+line.W)&lt;=914) and (line.mat_joint_choices.code in ('NN')) and (line.mat_inside_skin_choices.code=='SS') and (line.mat_outside_skin_choices.code=='SS') and (914*line.L/1000000*3.9*2) or 0.0</v>
      </c>
      <c r="Q117" s="16" t="str">
        <f>VLOOKUP(D117,Parts!$A$2:$C$991,3,0)</f>
        <v>kg</v>
      </c>
    </row>
    <row r="118" spans="2:17">
      <c r="C118" s="3" t="str">
        <f>"["&amp;VLOOKUP(D118,Parts!$A$2:$B$991,2,0)&amp;"]"</f>
        <v>[SP05013]</v>
      </c>
      <c r="D118" s="32" t="s">
        <v>1391</v>
      </c>
      <c r="E118" s="16"/>
      <c r="F118" s="33">
        <v>14</v>
      </c>
      <c r="G118" s="33">
        <v>914</v>
      </c>
      <c r="H118" s="33"/>
      <c r="I118" s="33" t="s">
        <v>1601</v>
      </c>
      <c r="J118" s="16"/>
      <c r="K118" s="16"/>
      <c r="L118" s="33" t="s">
        <v>1583</v>
      </c>
      <c r="M118" s="33" t="s">
        <v>1583</v>
      </c>
      <c r="N118" s="35" t="s">
        <v>1590</v>
      </c>
      <c r="O118" s="36" t="s">
        <v>1591</v>
      </c>
      <c r="P118" s="21" t="str">
        <f t="shared" si="3"/>
        <v>((14+line.W)&gt;914) and (line.mat_joint_choices.code in ('NN')) and (line.mat_inside_skin_choices.code=='SS') and (line.mat_outside_skin_choices.code=='SS') and (1219*line.L/1000000*3.9*2) or 0.0</v>
      </c>
      <c r="Q118" s="16" t="str">
        <f>VLOOKUP(D118,Parts!$A$2:$C$991,3,0)</f>
        <v>kg</v>
      </c>
    </row>
    <row r="119" spans="2:17">
      <c r="C119" s="3" t="str">
        <f>"["&amp;VLOOKUP(D119,Parts!$A$2:$B$991,2,0)&amp;"]"</f>
        <v>[SP05006]</v>
      </c>
      <c r="D119" s="37" t="s">
        <v>1377</v>
      </c>
      <c r="E119" s="16"/>
      <c r="F119" s="38">
        <v>14</v>
      </c>
      <c r="G119" s="38"/>
      <c r="H119" s="38">
        <v>457</v>
      </c>
      <c r="I119" s="38" t="s">
        <v>1601</v>
      </c>
      <c r="J119" s="16"/>
      <c r="K119" s="16"/>
      <c r="L119" s="38" t="s">
        <v>1583</v>
      </c>
      <c r="M119" s="38" t="s">
        <v>1554</v>
      </c>
      <c r="N119" s="40" t="s">
        <v>1573</v>
      </c>
      <c r="O119" s="41" t="s">
        <v>1574</v>
      </c>
      <c r="P119" s="21" t="str">
        <f t="shared" si="3"/>
        <v>((14+line.W)&lt;=457) and (line.mat_joint_choices.code in ('NN')) and (line.mat_inside_skin_choices.code=='SS') and (line.mat_outside_skin_choices.code=='OW') and (457*line.L/1000000*3.75) or 0.0</v>
      </c>
      <c r="Q119" s="16" t="str">
        <f>VLOOKUP(D119,Parts!$A$2:$C$991,3,0)</f>
        <v>kg</v>
      </c>
    </row>
    <row r="120" spans="2:17">
      <c r="C120" s="3" t="str">
        <f>"["&amp;VLOOKUP(D120,Parts!$A$2:$B$991,2,0)&amp;"]"</f>
        <v>[SP05013]</v>
      </c>
      <c r="D120" s="37" t="s">
        <v>1391</v>
      </c>
      <c r="E120" s="16"/>
      <c r="F120" s="38">
        <v>14</v>
      </c>
      <c r="G120" s="38"/>
      <c r="H120" s="38">
        <v>457</v>
      </c>
      <c r="I120" s="38" t="s">
        <v>1601</v>
      </c>
      <c r="J120" s="16"/>
      <c r="K120" s="16"/>
      <c r="L120" s="38" t="s">
        <v>1583</v>
      </c>
      <c r="M120" s="38" t="s">
        <v>1554</v>
      </c>
      <c r="N120" s="40" t="s">
        <v>1592</v>
      </c>
      <c r="O120" s="41" t="s">
        <v>1593</v>
      </c>
      <c r="P120" s="21" t="str">
        <f t="shared" si="3"/>
        <v>((14+line.W)&lt;=457) and (line.mat_joint_choices.code in ('NN')) and (line.mat_inside_skin_choices.code=='SS') and (line.mat_outside_skin_choices.code=='OW') and (457*line.L/1000000*3.9) or 0.0</v>
      </c>
      <c r="Q120" s="16" t="str">
        <f>VLOOKUP(D120,Parts!$A$2:$C$991,3,0)</f>
        <v>kg</v>
      </c>
    </row>
    <row r="121" spans="2:17">
      <c r="C121" s="3" t="str">
        <f>"["&amp;VLOOKUP(D121,Parts!$A$2:$B$991,2,0)&amp;"]"</f>
        <v>[SP05007]</v>
      </c>
      <c r="D121" s="37" t="s">
        <v>1379</v>
      </c>
      <c r="E121" s="16"/>
      <c r="F121" s="38">
        <v>14</v>
      </c>
      <c r="G121" s="38">
        <v>457</v>
      </c>
      <c r="H121" s="38">
        <v>610</v>
      </c>
      <c r="I121" s="38" t="s">
        <v>1601</v>
      </c>
      <c r="J121" s="16"/>
      <c r="K121" s="16"/>
      <c r="L121" s="38" t="s">
        <v>1583</v>
      </c>
      <c r="M121" s="38" t="s">
        <v>1554</v>
      </c>
      <c r="N121" s="40" t="s">
        <v>1575</v>
      </c>
      <c r="O121" s="41" t="s">
        <v>1576</v>
      </c>
      <c r="P121" s="21" t="str">
        <f t="shared" si="3"/>
        <v>((14+line.W)&gt;457 and (14+line.W)&lt;=610) and (line.mat_joint_choices.code in ('NN')) and (line.mat_inside_skin_choices.code=='SS') and (line.mat_outside_skin_choices.code=='OW') and (610*line.L/1000000*3.75) or 0.0</v>
      </c>
      <c r="Q121" s="16" t="str">
        <f>VLOOKUP(D121,Parts!$A$2:$C$991,3,0)</f>
        <v>kg</v>
      </c>
    </row>
    <row r="122" spans="2:17">
      <c r="C122" s="3" t="str">
        <f>"["&amp;VLOOKUP(D122,Parts!$A$2:$B$991,2,0)&amp;"]"</f>
        <v>[SP05013]</v>
      </c>
      <c r="D122" s="37" t="s">
        <v>1391</v>
      </c>
      <c r="E122" s="16"/>
      <c r="F122" s="38">
        <v>14</v>
      </c>
      <c r="G122" s="38">
        <v>457</v>
      </c>
      <c r="H122" s="38">
        <v>610</v>
      </c>
      <c r="I122" s="38" t="s">
        <v>1601</v>
      </c>
      <c r="J122" s="16"/>
      <c r="K122" s="16"/>
      <c r="L122" s="38" t="s">
        <v>1583</v>
      </c>
      <c r="M122" s="38" t="s">
        <v>1554</v>
      </c>
      <c r="N122" s="40" t="s">
        <v>1594</v>
      </c>
      <c r="O122" s="41" t="s">
        <v>1595</v>
      </c>
      <c r="P122" s="21" t="str">
        <f t="shared" si="3"/>
        <v>((14+line.W)&gt;457 and (14+line.W)&lt;=610) and (line.mat_joint_choices.code in ('NN')) and (line.mat_inside_skin_choices.code=='SS') and (line.mat_outside_skin_choices.code=='OW') and (610*line.L/1000000*3.9) or 0.0</v>
      </c>
      <c r="Q122" s="16" t="str">
        <f>VLOOKUP(D122,Parts!$A$2:$C$991,3,0)</f>
        <v>kg</v>
      </c>
    </row>
    <row r="123" spans="2:17">
      <c r="C123" s="3" t="str">
        <f>"["&amp;VLOOKUP(D123,Parts!$A$2:$B$991,2,0)&amp;"]"</f>
        <v>[SP05006]</v>
      </c>
      <c r="D123" s="37" t="s">
        <v>1377</v>
      </c>
      <c r="E123" s="16"/>
      <c r="F123" s="38">
        <v>14</v>
      </c>
      <c r="G123" s="38">
        <v>610</v>
      </c>
      <c r="H123" s="38">
        <v>914</v>
      </c>
      <c r="I123" s="38" t="s">
        <v>1601</v>
      </c>
      <c r="J123" s="16"/>
      <c r="K123" s="16"/>
      <c r="L123" s="38" t="s">
        <v>1583</v>
      </c>
      <c r="M123" s="38" t="s">
        <v>1554</v>
      </c>
      <c r="N123" s="40" t="s">
        <v>1577</v>
      </c>
      <c r="O123" s="41" t="s">
        <v>1578</v>
      </c>
      <c r="P123" s="21" t="str">
        <f t="shared" si="3"/>
        <v>((14+line.W)&gt;610 and (14+line.W)&lt;=914) and (line.mat_joint_choices.code in ('NN')) and (line.mat_inside_skin_choices.code=='SS') and (line.mat_outside_skin_choices.code=='OW') and (914*line.L/1000000*3.75) or 0.0</v>
      </c>
      <c r="Q123" s="16" t="str">
        <f>VLOOKUP(D123,Parts!$A$2:$C$991,3,0)</f>
        <v>kg</v>
      </c>
    </row>
    <row r="124" spans="2:17">
      <c r="C124" s="3" t="str">
        <f>"["&amp;VLOOKUP(D124,Parts!$A$2:$B$991,2,0)&amp;"]"</f>
        <v>[SP05013]</v>
      </c>
      <c r="D124" s="37" t="s">
        <v>1391</v>
      </c>
      <c r="E124" s="16"/>
      <c r="F124" s="38">
        <v>14</v>
      </c>
      <c r="G124" s="38">
        <v>610</v>
      </c>
      <c r="H124" s="38">
        <v>914</v>
      </c>
      <c r="I124" s="38" t="s">
        <v>1601</v>
      </c>
      <c r="J124" s="16"/>
      <c r="K124" s="16"/>
      <c r="L124" s="38" t="s">
        <v>1583</v>
      </c>
      <c r="M124" s="38" t="s">
        <v>1554</v>
      </c>
      <c r="N124" s="40" t="s">
        <v>1596</v>
      </c>
      <c r="O124" s="41" t="s">
        <v>1597</v>
      </c>
      <c r="P124" s="21" t="str">
        <f t="shared" si="3"/>
        <v>((14+line.W)&gt;610 and (14+line.W)&lt;=914) and (line.mat_joint_choices.code in ('NN')) and (line.mat_inside_skin_choices.code=='SS') and (line.mat_outside_skin_choices.code=='OW') and (914*line.L/1000000*3.9) or 0.0</v>
      </c>
      <c r="Q124" s="16" t="str">
        <f>VLOOKUP(D124,Parts!$A$2:$C$991,3,0)</f>
        <v>kg</v>
      </c>
    </row>
    <row r="125" spans="2:17">
      <c r="C125" s="3" t="str">
        <f>"["&amp;VLOOKUP(D125,Parts!$A$2:$B$991,2,0)&amp;"]"</f>
        <v>[SP05007]</v>
      </c>
      <c r="D125" s="37" t="s">
        <v>1379</v>
      </c>
      <c r="E125" s="16"/>
      <c r="F125" s="38">
        <v>14</v>
      </c>
      <c r="G125" s="38">
        <v>914</v>
      </c>
      <c r="H125" s="38"/>
      <c r="I125" s="38" t="s">
        <v>1601</v>
      </c>
      <c r="J125" s="16"/>
      <c r="K125" s="16"/>
      <c r="L125" s="38" t="s">
        <v>1583</v>
      </c>
      <c r="M125" s="38" t="s">
        <v>1554</v>
      </c>
      <c r="N125" s="40" t="s">
        <v>1580</v>
      </c>
      <c r="O125" s="41" t="s">
        <v>1581</v>
      </c>
      <c r="P125" s="21" t="str">
        <f t="shared" si="3"/>
        <v>((14+line.W)&gt;914) and (line.mat_joint_choices.code in ('NN')) and (line.mat_inside_skin_choices.code=='SS') and (line.mat_outside_skin_choices.code=='OW') and (1219*line.L/1000000*3.75) or 0.0</v>
      </c>
      <c r="Q125" s="16" t="str">
        <f>VLOOKUP(D125,Parts!$A$2:$C$991,3,0)</f>
        <v>kg</v>
      </c>
    </row>
    <row r="126" spans="2:17" s="42" customFormat="1">
      <c r="C126" s="3" t="str">
        <f>"["&amp;VLOOKUP(D126,Parts!$A$2:$B$991,2,0)&amp;"]"</f>
        <v>[SP05013]</v>
      </c>
      <c r="D126" s="37" t="s">
        <v>1391</v>
      </c>
      <c r="E126" s="16"/>
      <c r="F126" s="38">
        <v>14</v>
      </c>
      <c r="G126" s="45">
        <v>914</v>
      </c>
      <c r="H126" s="45"/>
      <c r="I126" s="38" t="s">
        <v>1601</v>
      </c>
      <c r="J126" s="48"/>
      <c r="K126" s="48"/>
      <c r="L126" s="38" t="s">
        <v>1583</v>
      </c>
      <c r="M126" s="38" t="s">
        <v>1554</v>
      </c>
      <c r="N126" s="40" t="s">
        <v>1598</v>
      </c>
      <c r="O126" s="47" t="s">
        <v>1599</v>
      </c>
      <c r="P126" s="21" t="str">
        <f t="shared" si="3"/>
        <v>((14+line.W)&gt;914) and (line.mat_joint_choices.code in ('NN')) and (line.mat_inside_skin_choices.code=='SS') and (line.mat_outside_skin_choices.code=='OW') and (1219*line.L/1000000*3.9) or 0.0</v>
      </c>
      <c r="Q126" s="16" t="str">
        <f>VLOOKUP(D126,Parts!$A$2:$C$991,3,0)</f>
        <v>kg</v>
      </c>
    </row>
    <row r="127" spans="2:17" s="87" customFormat="1">
      <c r="B127" s="54"/>
      <c r="C127" s="3" t="str">
        <f>"["&amp;VLOOKUP(D127,Parts!$A$2:$B$991,2,0)&amp;"]"</f>
        <v>[SP05006]</v>
      </c>
      <c r="D127" s="88" t="s">
        <v>1377</v>
      </c>
      <c r="E127" s="16"/>
      <c r="F127" s="90">
        <v>14</v>
      </c>
      <c r="G127" s="90"/>
      <c r="H127" s="90">
        <v>457</v>
      </c>
      <c r="I127" s="90" t="s">
        <v>1601</v>
      </c>
      <c r="J127" s="48"/>
      <c r="K127" s="48"/>
      <c r="L127" s="90" t="s">
        <v>1554</v>
      </c>
      <c r="M127" s="90" t="s">
        <v>1583</v>
      </c>
      <c r="N127" s="91" t="s">
        <v>1573</v>
      </c>
      <c r="O127" s="92" t="s">
        <v>1574</v>
      </c>
      <c r="P127" s="21" t="str">
        <f t="shared" si="3"/>
        <v>((14+line.W)&lt;=457) and (line.mat_joint_choices.code in ('NN')) and (line.mat_inside_skin_choices.code=='OW') and (line.mat_outside_skin_choices.code=='SS') and (457*line.L/1000000*3.75) or 0.0</v>
      </c>
      <c r="Q127" s="16" t="str">
        <f>VLOOKUP(D127,Parts!$A$2:$C$991,3,0)</f>
        <v>kg</v>
      </c>
    </row>
    <row r="128" spans="2:17" s="87" customFormat="1">
      <c r="B128" s="54"/>
      <c r="C128" s="3" t="str">
        <f>"["&amp;VLOOKUP(D128,Parts!$A$2:$B$991,2,0)&amp;"]"</f>
        <v>[SP05013]</v>
      </c>
      <c r="D128" s="88" t="s">
        <v>1391</v>
      </c>
      <c r="E128" s="16"/>
      <c r="F128" s="90">
        <v>14</v>
      </c>
      <c r="G128" s="90"/>
      <c r="H128" s="90">
        <v>457</v>
      </c>
      <c r="I128" s="90" t="s">
        <v>1601</v>
      </c>
      <c r="J128" s="48"/>
      <c r="K128" s="48"/>
      <c r="L128" s="90" t="s">
        <v>1554</v>
      </c>
      <c r="M128" s="90" t="s">
        <v>1583</v>
      </c>
      <c r="N128" s="91" t="s">
        <v>1592</v>
      </c>
      <c r="O128" s="92" t="s">
        <v>1593</v>
      </c>
      <c r="P128" s="21" t="str">
        <f t="shared" si="3"/>
        <v>((14+line.W)&lt;=457) and (line.mat_joint_choices.code in ('NN')) and (line.mat_inside_skin_choices.code=='OW') and (line.mat_outside_skin_choices.code=='SS') and (457*line.L/1000000*3.9) or 0.0</v>
      </c>
      <c r="Q128" s="16" t="str">
        <f>VLOOKUP(D128,Parts!$A$2:$C$991,3,0)</f>
        <v>kg</v>
      </c>
    </row>
    <row r="129" spans="1:17" s="87" customFormat="1">
      <c r="B129" s="54"/>
      <c r="C129" s="3" t="str">
        <f>"["&amp;VLOOKUP(D129,Parts!$A$2:$B$991,2,0)&amp;"]"</f>
        <v>[SP05007]</v>
      </c>
      <c r="D129" s="88" t="s">
        <v>1379</v>
      </c>
      <c r="E129" s="16"/>
      <c r="F129" s="90">
        <v>14</v>
      </c>
      <c r="G129" s="90">
        <v>457</v>
      </c>
      <c r="H129" s="90">
        <v>610</v>
      </c>
      <c r="I129" s="90" t="s">
        <v>1601</v>
      </c>
      <c r="J129" s="48"/>
      <c r="K129" s="48"/>
      <c r="L129" s="90" t="s">
        <v>1554</v>
      </c>
      <c r="M129" s="90" t="s">
        <v>1583</v>
      </c>
      <c r="N129" s="91" t="s">
        <v>1575</v>
      </c>
      <c r="O129" s="92" t="s">
        <v>1576</v>
      </c>
      <c r="P129" s="21" t="str">
        <f t="shared" si="3"/>
        <v>((14+line.W)&gt;457 and (14+line.W)&lt;=610) and (line.mat_joint_choices.code in ('NN')) and (line.mat_inside_skin_choices.code=='OW') and (line.mat_outside_skin_choices.code=='SS') and (610*line.L/1000000*3.75) or 0.0</v>
      </c>
      <c r="Q129" s="16" t="str">
        <f>VLOOKUP(D129,Parts!$A$2:$C$991,3,0)</f>
        <v>kg</v>
      </c>
    </row>
    <row r="130" spans="1:17" s="87" customFormat="1">
      <c r="B130" s="54"/>
      <c r="C130" s="3" t="str">
        <f>"["&amp;VLOOKUP(D130,Parts!$A$2:$B$991,2,0)&amp;"]"</f>
        <v>[SP05013]</v>
      </c>
      <c r="D130" s="88" t="s">
        <v>1391</v>
      </c>
      <c r="E130" s="16"/>
      <c r="F130" s="90">
        <v>14</v>
      </c>
      <c r="G130" s="90">
        <v>457</v>
      </c>
      <c r="H130" s="90">
        <v>610</v>
      </c>
      <c r="I130" s="90" t="s">
        <v>1601</v>
      </c>
      <c r="J130" s="48"/>
      <c r="K130" s="48"/>
      <c r="L130" s="90" t="s">
        <v>1554</v>
      </c>
      <c r="M130" s="90" t="s">
        <v>1583</v>
      </c>
      <c r="N130" s="91" t="s">
        <v>1594</v>
      </c>
      <c r="O130" s="92" t="s">
        <v>1595</v>
      </c>
      <c r="P130" s="21" t="str">
        <f t="shared" si="3"/>
        <v>((14+line.W)&gt;457 and (14+line.W)&lt;=610) and (line.mat_joint_choices.code in ('NN')) and (line.mat_inside_skin_choices.code=='OW') and (line.mat_outside_skin_choices.code=='SS') and (610*line.L/1000000*3.9) or 0.0</v>
      </c>
      <c r="Q130" s="16" t="str">
        <f>VLOOKUP(D130,Parts!$A$2:$C$991,3,0)</f>
        <v>kg</v>
      </c>
    </row>
    <row r="131" spans="1:17" s="87" customFormat="1">
      <c r="B131" s="54"/>
      <c r="C131" s="3" t="str">
        <f>"["&amp;VLOOKUP(D131,Parts!$A$2:$B$991,2,0)&amp;"]"</f>
        <v>[SP05006]</v>
      </c>
      <c r="D131" s="88" t="s">
        <v>1377</v>
      </c>
      <c r="E131" s="16"/>
      <c r="F131" s="90">
        <v>14</v>
      </c>
      <c r="G131" s="90">
        <v>610</v>
      </c>
      <c r="H131" s="90">
        <v>914</v>
      </c>
      <c r="I131" s="90" t="s">
        <v>1601</v>
      </c>
      <c r="J131" s="48"/>
      <c r="K131" s="48"/>
      <c r="L131" s="90" t="s">
        <v>1554</v>
      </c>
      <c r="M131" s="90" t="s">
        <v>1583</v>
      </c>
      <c r="N131" s="91" t="s">
        <v>1577</v>
      </c>
      <c r="O131" s="92" t="s">
        <v>1578</v>
      </c>
      <c r="P131" s="21" t="str">
        <f t="shared" ref="P131:P166" si="4">"(" &amp; IF(G131&lt;&gt;"","("&amp;F131&amp;"+line.W)&gt;"&amp;G131,"") &amp; IF(AND(G131&lt;&gt;"",H131&lt;&gt;"")," and ","") &amp; IF(H131&lt;&gt;"","("&amp;F131&amp;"+line.W)&lt;="&amp;H131,"") &amp; ") and (line.mat_joint_choices.code in ("&amp;I131&amp;")) and (line.mat_inside_skin_choices.code=="&amp;L131&amp;") and (line.mat_outside_skin_choices.code=="&amp;M131&amp;") and ("&amp;O131&amp;") or 0.0"</f>
        <v>((14+line.W)&gt;610 and (14+line.W)&lt;=914) and (line.mat_joint_choices.code in ('NN')) and (line.mat_inside_skin_choices.code=='OW') and (line.mat_outside_skin_choices.code=='SS') and (914*line.L/1000000*3.75) or 0.0</v>
      </c>
      <c r="Q131" s="16" t="str">
        <f>VLOOKUP(D131,Parts!$A$2:$C$991,3,0)</f>
        <v>kg</v>
      </c>
    </row>
    <row r="132" spans="1:17" s="87" customFormat="1">
      <c r="B132" s="54"/>
      <c r="C132" s="3" t="str">
        <f>"["&amp;VLOOKUP(D132,Parts!$A$2:$B$991,2,0)&amp;"]"</f>
        <v>[SP05013]</v>
      </c>
      <c r="D132" s="88" t="s">
        <v>1391</v>
      </c>
      <c r="E132" s="16"/>
      <c r="F132" s="90">
        <v>14</v>
      </c>
      <c r="G132" s="90">
        <v>610</v>
      </c>
      <c r="H132" s="90">
        <v>914</v>
      </c>
      <c r="I132" s="90" t="s">
        <v>1601</v>
      </c>
      <c r="J132" s="48"/>
      <c r="K132" s="48"/>
      <c r="L132" s="90" t="s">
        <v>1554</v>
      </c>
      <c r="M132" s="90" t="s">
        <v>1583</v>
      </c>
      <c r="N132" s="91" t="s">
        <v>1596</v>
      </c>
      <c r="O132" s="92" t="s">
        <v>1597</v>
      </c>
      <c r="P132" s="21" t="str">
        <f t="shared" si="4"/>
        <v>((14+line.W)&gt;610 and (14+line.W)&lt;=914) and (line.mat_joint_choices.code in ('NN')) and (line.mat_inside_skin_choices.code=='OW') and (line.mat_outside_skin_choices.code=='SS') and (914*line.L/1000000*3.9) or 0.0</v>
      </c>
      <c r="Q132" s="16" t="str">
        <f>VLOOKUP(D132,Parts!$A$2:$C$991,3,0)</f>
        <v>kg</v>
      </c>
    </row>
    <row r="133" spans="1:17" s="87" customFormat="1">
      <c r="B133" s="54"/>
      <c r="C133" s="3" t="str">
        <f>"["&amp;VLOOKUP(D133,Parts!$A$2:$B$991,2,0)&amp;"]"</f>
        <v>[SP05007]</v>
      </c>
      <c r="D133" s="88" t="s">
        <v>1379</v>
      </c>
      <c r="E133" s="16"/>
      <c r="F133" s="90">
        <v>14</v>
      </c>
      <c r="G133" s="90">
        <v>914</v>
      </c>
      <c r="H133" s="90"/>
      <c r="I133" s="90" t="s">
        <v>1601</v>
      </c>
      <c r="J133" s="48"/>
      <c r="K133" s="48"/>
      <c r="L133" s="90" t="s">
        <v>1554</v>
      </c>
      <c r="M133" s="90" t="s">
        <v>1583</v>
      </c>
      <c r="N133" s="91" t="s">
        <v>1580</v>
      </c>
      <c r="O133" s="92" t="s">
        <v>1581</v>
      </c>
      <c r="P133" s="21" t="str">
        <f t="shared" si="4"/>
        <v>((14+line.W)&gt;914) and (line.mat_joint_choices.code in ('NN')) and (line.mat_inside_skin_choices.code=='OW') and (line.mat_outside_skin_choices.code=='SS') and (1219*line.L/1000000*3.75) or 0.0</v>
      </c>
      <c r="Q133" s="16" t="str">
        <f>VLOOKUP(D133,Parts!$A$2:$C$991,3,0)</f>
        <v>kg</v>
      </c>
    </row>
    <row r="134" spans="1:17">
      <c r="A134" s="87"/>
      <c r="B134" s="54"/>
      <c r="C134" s="3" t="str">
        <f>"["&amp;VLOOKUP(D134,Parts!$A$2:$B$991,2,0)&amp;"]"</f>
        <v>[SP05013]</v>
      </c>
      <c r="D134" s="88" t="s">
        <v>1391</v>
      </c>
      <c r="E134" s="16"/>
      <c r="F134" s="90">
        <v>14</v>
      </c>
      <c r="G134" s="94">
        <v>914</v>
      </c>
      <c r="H134" s="94"/>
      <c r="I134" s="90" t="s">
        <v>1601</v>
      </c>
      <c r="J134" s="48"/>
      <c r="K134" s="48"/>
      <c r="L134" s="90" t="s">
        <v>1554</v>
      </c>
      <c r="M134" s="90" t="s">
        <v>1583</v>
      </c>
      <c r="N134" s="91" t="s">
        <v>1598</v>
      </c>
      <c r="O134" s="95" t="s">
        <v>1599</v>
      </c>
      <c r="P134" s="21" t="str">
        <f t="shared" si="4"/>
        <v>((14+line.W)&gt;914) and (line.mat_joint_choices.code in ('NN')) and (line.mat_inside_skin_choices.code=='OW') and (line.mat_outside_skin_choices.code=='SS') and (1219*line.L/1000000*3.9) or 0.0</v>
      </c>
      <c r="Q134" s="16" t="str">
        <f>VLOOKUP(D134,Parts!$A$2:$C$991,3,0)</f>
        <v>kg</v>
      </c>
    </row>
    <row r="135" spans="1:17">
      <c r="A135" s="87"/>
      <c r="B135" s="54"/>
      <c r="C135" s="3" t="str">
        <f>"["&amp;VLOOKUP(D135,Parts!$A$2:$B$991,2,0)&amp;"]"</f>
        <v>[SP05006]</v>
      </c>
      <c r="D135" s="27" t="s">
        <v>1377</v>
      </c>
      <c r="E135" s="16"/>
      <c r="F135" s="28">
        <v>14</v>
      </c>
      <c r="G135" s="28"/>
      <c r="H135" s="28">
        <v>457</v>
      </c>
      <c r="I135" s="28" t="s">
        <v>1601</v>
      </c>
      <c r="J135" s="48"/>
      <c r="K135" s="48"/>
      <c r="L135" s="28" t="s">
        <v>1554</v>
      </c>
      <c r="M135" s="28" t="s">
        <v>1572</v>
      </c>
      <c r="N135" s="30" t="s">
        <v>1573</v>
      </c>
      <c r="O135" s="31" t="s">
        <v>1574</v>
      </c>
      <c r="P135" s="21" t="str">
        <f t="shared" si="4"/>
        <v>((14+line.W)&lt;=457) and (line.mat_joint_choices.code in ('NN')) and (line.mat_inside_skin_choices.code=='OW') and (line.mat_outside_skin_choices.code=='GI') and (457*line.L/1000000*3.75) or 0.0</v>
      </c>
      <c r="Q135" s="16" t="str">
        <f>VLOOKUP(D135,Parts!$A$2:$C$991,3,0)</f>
        <v>kg</v>
      </c>
    </row>
    <row r="136" spans="1:17">
      <c r="A136" s="87"/>
      <c r="B136" s="54"/>
      <c r="C136" s="3" t="str">
        <f>"["&amp;VLOOKUP(D136,Parts!$A$2:$B$991,2,0)&amp;"]"</f>
        <v>[SP05004]</v>
      </c>
      <c r="D136" s="27" t="s">
        <v>1373</v>
      </c>
      <c r="E136" s="16"/>
      <c r="F136" s="28">
        <v>14</v>
      </c>
      <c r="G136" s="28"/>
      <c r="H136" s="28">
        <v>457</v>
      </c>
      <c r="I136" s="28" t="s">
        <v>1601</v>
      </c>
      <c r="J136" s="48"/>
      <c r="K136" s="48"/>
      <c r="L136" s="28" t="s">
        <v>1554</v>
      </c>
      <c r="M136" s="28" t="s">
        <v>1572</v>
      </c>
      <c r="N136" s="30" t="s">
        <v>1962</v>
      </c>
      <c r="O136" s="31" t="s">
        <v>1961</v>
      </c>
      <c r="P136" s="21" t="str">
        <f t="shared" si="4"/>
        <v>((14+line.W)&lt;=457) and (line.mat_joint_choices.code in ('NN')) and (line.mat_inside_skin_choices.code=='OW') and (line.mat_outside_skin_choices.code=='GI') and (457*line.L/1000000*3.2) or 0.0</v>
      </c>
      <c r="Q136" s="16" t="str">
        <f>VLOOKUP(D136,Parts!$A$2:$C$991,3,0)</f>
        <v>kg</v>
      </c>
    </row>
    <row r="137" spans="1:17">
      <c r="A137" s="87"/>
      <c r="B137" s="54"/>
      <c r="C137" s="3" t="str">
        <f>"["&amp;VLOOKUP(D137,Parts!$A$2:$B$991,2,0)&amp;"]"</f>
        <v>[SP05007]</v>
      </c>
      <c r="D137" s="27" t="s">
        <v>1379</v>
      </c>
      <c r="E137" s="16"/>
      <c r="F137" s="28">
        <v>14</v>
      </c>
      <c r="G137" s="28">
        <v>457</v>
      </c>
      <c r="H137" s="28">
        <v>610</v>
      </c>
      <c r="I137" s="28" t="s">
        <v>1601</v>
      </c>
      <c r="J137" s="48"/>
      <c r="K137" s="48"/>
      <c r="L137" s="28" t="s">
        <v>1554</v>
      </c>
      <c r="M137" s="28" t="s">
        <v>1572</v>
      </c>
      <c r="N137" s="30" t="s">
        <v>1575</v>
      </c>
      <c r="O137" s="31" t="s">
        <v>1576</v>
      </c>
      <c r="P137" s="21" t="str">
        <f t="shared" si="4"/>
        <v>((14+line.W)&gt;457 and (14+line.W)&lt;=610) and (line.mat_joint_choices.code in ('NN')) and (line.mat_inside_skin_choices.code=='OW') and (line.mat_outside_skin_choices.code=='GI') and (610*line.L/1000000*3.75) or 0.0</v>
      </c>
      <c r="Q137" s="16" t="str">
        <f>VLOOKUP(D137,Parts!$A$2:$C$991,3,0)</f>
        <v>kg</v>
      </c>
    </row>
    <row r="138" spans="1:17">
      <c r="A138" s="87"/>
      <c r="B138" s="54"/>
      <c r="C138" s="3" t="str">
        <f>"["&amp;VLOOKUP(D138,Parts!$A$2:$B$991,2,0)&amp;"]"</f>
        <v>[SP05012]</v>
      </c>
      <c r="D138" s="27" t="s">
        <v>1389</v>
      </c>
      <c r="E138" s="16"/>
      <c r="F138" s="28">
        <v>14</v>
      </c>
      <c r="G138" s="28">
        <v>457</v>
      </c>
      <c r="H138" s="28">
        <v>610</v>
      </c>
      <c r="I138" s="28" t="s">
        <v>1601</v>
      </c>
      <c r="J138" s="48"/>
      <c r="K138" s="48"/>
      <c r="L138" s="28" t="s">
        <v>1554</v>
      </c>
      <c r="M138" s="28" t="s">
        <v>1572</v>
      </c>
      <c r="N138" s="30" t="s">
        <v>1925</v>
      </c>
      <c r="O138" s="31" t="s">
        <v>1919</v>
      </c>
      <c r="P138" s="21" t="str">
        <f t="shared" si="4"/>
        <v>((14+line.W)&gt;457 and (14+line.W)&lt;=610) and (line.mat_joint_choices.code in ('NN')) and (line.mat_inside_skin_choices.code=='OW') and (line.mat_outside_skin_choices.code=='GI') and (610*line.L/1000000*2.53) or 0.0</v>
      </c>
      <c r="Q138" s="16" t="str">
        <f>VLOOKUP(D138,Parts!$A$2:$C$991,3,0)</f>
        <v>kg</v>
      </c>
    </row>
    <row r="139" spans="1:17">
      <c r="A139" s="87"/>
      <c r="B139" s="54"/>
      <c r="C139" s="3" t="str">
        <f>"["&amp;VLOOKUP(D139,Parts!$A$2:$B$991,2,0)&amp;"]"</f>
        <v>[SP05006]</v>
      </c>
      <c r="D139" s="27" t="s">
        <v>1377</v>
      </c>
      <c r="E139" s="16"/>
      <c r="F139" s="28">
        <v>14</v>
      </c>
      <c r="G139" s="28">
        <v>610</v>
      </c>
      <c r="H139" s="28">
        <v>914</v>
      </c>
      <c r="I139" s="28" t="s">
        <v>1601</v>
      </c>
      <c r="J139" s="48"/>
      <c r="K139" s="48"/>
      <c r="L139" s="28" t="s">
        <v>1554</v>
      </c>
      <c r="M139" s="28" t="s">
        <v>1572</v>
      </c>
      <c r="N139" s="30" t="s">
        <v>1577</v>
      </c>
      <c r="O139" s="31" t="s">
        <v>1578</v>
      </c>
      <c r="P139" s="21" t="str">
        <f t="shared" si="4"/>
        <v>((14+line.W)&gt;610 and (14+line.W)&lt;=914) and (line.mat_joint_choices.code in ('NN')) and (line.mat_inside_skin_choices.code=='OW') and (line.mat_outside_skin_choices.code=='GI') and (914*line.L/1000000*3.75) or 0.0</v>
      </c>
      <c r="Q139" s="16" t="str">
        <f>VLOOKUP(D139,Parts!$A$2:$C$991,3,0)</f>
        <v>kg</v>
      </c>
    </row>
    <row r="140" spans="1:17">
      <c r="A140" s="87"/>
      <c r="B140" s="54"/>
      <c r="C140" s="3" t="str">
        <f>"["&amp;VLOOKUP(D140,Parts!$A$2:$B$991,2,0)&amp;"]"</f>
        <v>[SP05004]</v>
      </c>
      <c r="D140" s="27" t="s">
        <v>1373</v>
      </c>
      <c r="E140" s="16"/>
      <c r="F140" s="28">
        <v>14</v>
      </c>
      <c r="G140" s="28">
        <v>610</v>
      </c>
      <c r="H140" s="28">
        <v>914</v>
      </c>
      <c r="I140" s="28" t="s">
        <v>1601</v>
      </c>
      <c r="J140" s="48"/>
      <c r="K140" s="48"/>
      <c r="L140" s="28" t="s">
        <v>1554</v>
      </c>
      <c r="M140" s="28" t="s">
        <v>1572</v>
      </c>
      <c r="N140" s="30" t="s">
        <v>1963</v>
      </c>
      <c r="O140" s="31" t="s">
        <v>1579</v>
      </c>
      <c r="P140" s="21" t="str">
        <f t="shared" si="4"/>
        <v>((14+line.W)&gt;610 and (14+line.W)&lt;=914) and (line.mat_joint_choices.code in ('NN')) and (line.mat_inside_skin_choices.code=='OW') and (line.mat_outside_skin_choices.code=='GI') and (914*line.L/1000000*3.2) or 0.0</v>
      </c>
      <c r="Q140" s="16" t="str">
        <f>VLOOKUP(D140,Parts!$A$2:$C$991,3,0)</f>
        <v>kg</v>
      </c>
    </row>
    <row r="141" spans="1:17">
      <c r="A141" s="87"/>
      <c r="B141" s="54"/>
      <c r="C141" s="3" t="str">
        <f>"["&amp;VLOOKUP(D141,Parts!$A$2:$B$991,2,0)&amp;"]"</f>
        <v>[SP05007]</v>
      </c>
      <c r="D141" s="27" t="s">
        <v>1379</v>
      </c>
      <c r="E141" s="16"/>
      <c r="F141" s="28">
        <v>14</v>
      </c>
      <c r="G141" s="28">
        <v>914</v>
      </c>
      <c r="H141" s="28"/>
      <c r="I141" s="28" t="s">
        <v>1601</v>
      </c>
      <c r="J141" s="48"/>
      <c r="K141" s="48"/>
      <c r="L141" s="28" t="s">
        <v>1554</v>
      </c>
      <c r="M141" s="28" t="s">
        <v>1572</v>
      </c>
      <c r="N141" s="30" t="s">
        <v>1580</v>
      </c>
      <c r="O141" s="31" t="s">
        <v>1581</v>
      </c>
      <c r="P141" s="21" t="str">
        <f t="shared" si="4"/>
        <v>((14+line.W)&gt;914) and (line.mat_joint_choices.code in ('NN')) and (line.mat_inside_skin_choices.code=='OW') and (line.mat_outside_skin_choices.code=='GI') and (1219*line.L/1000000*3.75) or 0.0</v>
      </c>
      <c r="Q141" s="16" t="str">
        <f>VLOOKUP(D141,Parts!$A$2:$C$991,3,0)</f>
        <v>kg</v>
      </c>
    </row>
    <row r="142" spans="1:17">
      <c r="A142" s="87"/>
      <c r="B142" s="54"/>
      <c r="C142" s="3" t="str">
        <f>"["&amp;VLOOKUP(D142,Parts!$A$2:$B$991,2,0)&amp;"]"</f>
        <v>[SP05012]</v>
      </c>
      <c r="D142" s="27" t="s">
        <v>1389</v>
      </c>
      <c r="E142" s="16"/>
      <c r="F142" s="28">
        <v>14</v>
      </c>
      <c r="G142" s="28">
        <v>914</v>
      </c>
      <c r="H142" s="28"/>
      <c r="I142" s="28" t="s">
        <v>1601</v>
      </c>
      <c r="J142" s="48"/>
      <c r="K142" s="48"/>
      <c r="L142" s="28" t="s">
        <v>1554</v>
      </c>
      <c r="M142" s="28" t="s">
        <v>1572</v>
      </c>
      <c r="N142" s="30" t="s">
        <v>1927</v>
      </c>
      <c r="O142" s="31" t="s">
        <v>1921</v>
      </c>
      <c r="P142" s="21" t="str">
        <f t="shared" si="4"/>
        <v>((14+line.W)&gt;914) and (line.mat_joint_choices.code in ('NN')) and (line.mat_inside_skin_choices.code=='OW') and (line.mat_outside_skin_choices.code=='GI') and (1219*line.L/1000000*2.53) or 0.0</v>
      </c>
      <c r="Q142" s="16" t="str">
        <f>VLOOKUP(D142,Parts!$A$2:$C$991,3,0)</f>
        <v>kg</v>
      </c>
    </row>
    <row r="143" spans="1:17">
      <c r="A143" s="87"/>
      <c r="B143" s="54"/>
      <c r="C143" s="3" t="str">
        <f>"["&amp;VLOOKUP(D143,Parts!$A$2:$B$991,2,0)&amp;"]"</f>
        <v>[SP05004]</v>
      </c>
      <c r="D143" s="96" t="s">
        <v>1373</v>
      </c>
      <c r="E143" s="16"/>
      <c r="F143" s="97">
        <v>14</v>
      </c>
      <c r="G143" s="97"/>
      <c r="H143" s="97">
        <v>457</v>
      </c>
      <c r="I143" s="97" t="s">
        <v>1601</v>
      </c>
      <c r="J143" s="48"/>
      <c r="K143" s="48"/>
      <c r="L143" s="97" t="s">
        <v>1572</v>
      </c>
      <c r="M143" s="97" t="s">
        <v>1572</v>
      </c>
      <c r="N143" s="98" t="s">
        <v>1964</v>
      </c>
      <c r="O143" s="99" t="s">
        <v>1966</v>
      </c>
      <c r="P143" s="21" t="str">
        <f t="shared" si="4"/>
        <v>((14+line.W)&lt;=457) and (line.mat_joint_choices.code in ('NN')) and (line.mat_inside_skin_choices.code=='GI') and (line.mat_outside_skin_choices.code=='GI') and (457*line.L/1000000*3.2*2) or 0.0</v>
      </c>
      <c r="Q143" s="16" t="str">
        <f>VLOOKUP(D143,Parts!$A$2:$C$991,3,0)</f>
        <v>kg</v>
      </c>
    </row>
    <row r="144" spans="1:17">
      <c r="A144" s="87"/>
      <c r="B144" s="54"/>
      <c r="C144" s="3" t="str">
        <f>"["&amp;VLOOKUP(D144,Parts!$A$2:$B$991,2,0)&amp;"]"</f>
        <v>[SP05012]</v>
      </c>
      <c r="D144" s="96" t="s">
        <v>1389</v>
      </c>
      <c r="E144" s="16"/>
      <c r="F144" s="97">
        <v>14</v>
      </c>
      <c r="G144" s="97">
        <v>457</v>
      </c>
      <c r="H144" s="97">
        <v>610</v>
      </c>
      <c r="I144" s="97" t="s">
        <v>1601</v>
      </c>
      <c r="J144" s="48"/>
      <c r="K144" s="48"/>
      <c r="L144" s="97" t="s">
        <v>1572</v>
      </c>
      <c r="M144" s="97" t="s">
        <v>1572</v>
      </c>
      <c r="N144" s="98" t="s">
        <v>1928</v>
      </c>
      <c r="O144" s="99" t="s">
        <v>1922</v>
      </c>
      <c r="P144" s="21" t="str">
        <f t="shared" si="4"/>
        <v>((14+line.W)&gt;457 and (14+line.W)&lt;=610) and (line.mat_joint_choices.code in ('NN')) and (line.mat_inside_skin_choices.code=='GI') and (line.mat_outside_skin_choices.code=='GI') and (610*line.L/1000000*2.53*2) or 0.0</v>
      </c>
      <c r="Q144" s="16" t="str">
        <f>VLOOKUP(D144,Parts!$A$2:$C$991,3,0)</f>
        <v>kg</v>
      </c>
    </row>
    <row r="145" spans="1:17">
      <c r="A145" s="87"/>
      <c r="B145" s="54"/>
      <c r="C145" s="3" t="str">
        <f>"["&amp;VLOOKUP(D145,Parts!$A$2:$B$991,2,0)&amp;"]"</f>
        <v>[SP05004]</v>
      </c>
      <c r="D145" s="96" t="s">
        <v>1373</v>
      </c>
      <c r="E145" s="16"/>
      <c r="F145" s="97">
        <v>14</v>
      </c>
      <c r="G145" s="97">
        <v>610</v>
      </c>
      <c r="H145" s="97">
        <v>914</v>
      </c>
      <c r="I145" s="97" t="s">
        <v>1601</v>
      </c>
      <c r="J145" s="48"/>
      <c r="K145" s="48"/>
      <c r="L145" s="97" t="s">
        <v>1572</v>
      </c>
      <c r="M145" s="97" t="s">
        <v>1572</v>
      </c>
      <c r="N145" s="98" t="s">
        <v>1965</v>
      </c>
      <c r="O145" s="99" t="s">
        <v>1639</v>
      </c>
      <c r="P145" s="21" t="str">
        <f t="shared" si="4"/>
        <v>((14+line.W)&gt;610 and (14+line.W)&lt;=914) and (line.mat_joint_choices.code in ('NN')) and (line.mat_inside_skin_choices.code=='GI') and (line.mat_outside_skin_choices.code=='GI') and (914*line.L/1000000*3.2*2) or 0.0</v>
      </c>
      <c r="Q145" s="16" t="str">
        <f>VLOOKUP(D145,Parts!$A$2:$C$991,3,0)</f>
        <v>kg</v>
      </c>
    </row>
    <row r="146" spans="1:17">
      <c r="A146" s="87"/>
      <c r="B146" s="54"/>
      <c r="C146" s="3" t="str">
        <f>"["&amp;VLOOKUP(D146,Parts!$A$2:$B$991,2,0)&amp;"]"</f>
        <v>[SP05012]</v>
      </c>
      <c r="D146" s="96" t="s">
        <v>1389</v>
      </c>
      <c r="E146" s="16"/>
      <c r="F146" s="97">
        <v>14</v>
      </c>
      <c r="G146" s="97">
        <v>914</v>
      </c>
      <c r="H146" s="97"/>
      <c r="I146" s="97" t="s">
        <v>1601</v>
      </c>
      <c r="J146" s="48"/>
      <c r="K146" s="48"/>
      <c r="L146" s="97" t="s">
        <v>1572</v>
      </c>
      <c r="M146" s="97" t="s">
        <v>1572</v>
      </c>
      <c r="N146" s="98" t="s">
        <v>1930</v>
      </c>
      <c r="O146" s="99" t="s">
        <v>1924</v>
      </c>
      <c r="P146" s="21" t="str">
        <f t="shared" si="4"/>
        <v>((14+line.W)&gt;914) and (line.mat_joint_choices.code in ('NN')) and (line.mat_inside_skin_choices.code=='GI') and (line.mat_outside_skin_choices.code=='GI') and (1219*line.L/1000000*2.53*2) or 0.0</v>
      </c>
      <c r="Q146" s="16" t="str">
        <f>VLOOKUP(D146,Parts!$A$2:$C$991,3,0)</f>
        <v>kg</v>
      </c>
    </row>
    <row r="147" spans="1:17" s="184" customFormat="1">
      <c r="B147" s="636"/>
      <c r="C147" s="117" t="str">
        <f>"["&amp;VLOOKUP(D147,Parts!$A$2:$B$991,2,0)&amp;"]"</f>
        <v>[999-SP00405]</v>
      </c>
      <c r="D147" s="87" t="s">
        <v>2176</v>
      </c>
      <c r="E147" s="637"/>
      <c r="F147" s="638">
        <v>59</v>
      </c>
      <c r="G147" s="638"/>
      <c r="H147" s="638">
        <v>457</v>
      </c>
      <c r="I147" s="638" t="s">
        <v>1553</v>
      </c>
      <c r="J147" s="637"/>
      <c r="K147" s="637"/>
      <c r="L147" s="642" t="s">
        <v>2186</v>
      </c>
      <c r="M147" s="642" t="s">
        <v>2186</v>
      </c>
      <c r="N147" s="313" t="s">
        <v>2178</v>
      </c>
      <c r="O147" s="313" t="s">
        <v>2182</v>
      </c>
      <c r="P147" s="643" t="str">
        <f t="shared" si="4"/>
        <v>((59+line.W)&lt;=457) and (line.mat_joint_choices.code in ('MF','MM','FF')) and (line.mat_inside_skin_choices.code=='OW 0.7') and (line.mat_outside_skin_choices.code=='OW 0.7') and (457*line.L/1000000*5.10*2) or 0.0</v>
      </c>
      <c r="Q147" s="48" t="str">
        <f>VLOOKUP(D147,Parts!$A$2:$C$991,3,0)</f>
        <v>kg</v>
      </c>
    </row>
    <row r="148" spans="1:17" s="184" customFormat="1">
      <c r="B148" s="636"/>
      <c r="C148" s="117" t="str">
        <f>"["&amp;VLOOKUP(D148,Parts!$A$2:$B$991,2,0)&amp;"]"</f>
        <v>[999-SP00405]</v>
      </c>
      <c r="D148" s="87" t="s">
        <v>2176</v>
      </c>
      <c r="E148" s="637"/>
      <c r="F148" s="638">
        <v>59</v>
      </c>
      <c r="G148" s="638">
        <v>457</v>
      </c>
      <c r="H148" s="638">
        <v>610</v>
      </c>
      <c r="I148" s="638" t="s">
        <v>1553</v>
      </c>
      <c r="J148" s="637"/>
      <c r="K148" s="637"/>
      <c r="L148" s="642" t="s">
        <v>2186</v>
      </c>
      <c r="M148" s="642" t="s">
        <v>2186</v>
      </c>
      <c r="N148" s="313" t="s">
        <v>2179</v>
      </c>
      <c r="O148" s="313" t="s">
        <v>2183</v>
      </c>
      <c r="P148" s="643" t="str">
        <f t="shared" si="4"/>
        <v>((59+line.W)&gt;457 and (59+line.W)&lt;=610) and (line.mat_joint_choices.code in ('MF','MM','FF')) and (line.mat_inside_skin_choices.code=='OW 0.7') and (line.mat_outside_skin_choices.code=='OW 0.7') and (610*line.L/1000000*5.10*2) or 0.0</v>
      </c>
      <c r="Q148" s="48" t="str">
        <f>VLOOKUP(D148,Parts!$A$2:$C$991,3,0)</f>
        <v>kg</v>
      </c>
    </row>
    <row r="149" spans="1:17" s="184" customFormat="1">
      <c r="B149" s="636"/>
      <c r="C149" s="117" t="str">
        <f>"["&amp;VLOOKUP(D149,Parts!$A$2:$B$991,2,0)&amp;"]"</f>
        <v>[999-SP00405]</v>
      </c>
      <c r="D149" s="87" t="s">
        <v>2176</v>
      </c>
      <c r="E149" s="637"/>
      <c r="F149" s="638">
        <v>59</v>
      </c>
      <c r="G149" s="638">
        <v>610</v>
      </c>
      <c r="H149" s="638">
        <v>914</v>
      </c>
      <c r="I149" s="638" t="s">
        <v>1553</v>
      </c>
      <c r="J149" s="637"/>
      <c r="K149" s="637"/>
      <c r="L149" s="642" t="s">
        <v>2186</v>
      </c>
      <c r="M149" s="642" t="s">
        <v>2186</v>
      </c>
      <c r="N149" s="313" t="s">
        <v>2180</v>
      </c>
      <c r="O149" s="313" t="s">
        <v>2184</v>
      </c>
      <c r="P149" s="643" t="str">
        <f t="shared" si="4"/>
        <v>((59+line.W)&gt;610 and (59+line.W)&lt;=914) and (line.mat_joint_choices.code in ('MF','MM','FF')) and (line.mat_inside_skin_choices.code=='OW 0.7') and (line.mat_outside_skin_choices.code=='OW 0.7') and (914*line.L/1000000*5.10*2) or 0.0</v>
      </c>
      <c r="Q149" s="48" t="str">
        <f>VLOOKUP(D149,Parts!$A$2:$C$991,3,0)</f>
        <v>kg</v>
      </c>
    </row>
    <row r="150" spans="1:17" s="184" customFormat="1">
      <c r="B150" s="636"/>
      <c r="C150" s="117" t="str">
        <f>"["&amp;VLOOKUP(D150,Parts!$A$2:$B$991,2,0)&amp;"]"</f>
        <v>[999-SP00405]</v>
      </c>
      <c r="D150" s="87" t="s">
        <v>2176</v>
      </c>
      <c r="E150" s="637"/>
      <c r="F150" s="638">
        <v>59</v>
      </c>
      <c r="G150" s="638">
        <v>914</v>
      </c>
      <c r="H150" s="638"/>
      <c r="I150" s="638" t="s">
        <v>1553</v>
      </c>
      <c r="J150" s="637"/>
      <c r="K150" s="637"/>
      <c r="L150" s="642" t="s">
        <v>2186</v>
      </c>
      <c r="M150" s="642" t="s">
        <v>2186</v>
      </c>
      <c r="N150" s="313" t="s">
        <v>2181</v>
      </c>
      <c r="O150" s="313" t="s">
        <v>2185</v>
      </c>
      <c r="P150" s="643" t="str">
        <f t="shared" si="4"/>
        <v>((59+line.W)&gt;914) and (line.mat_joint_choices.code in ('MF','MM','FF')) and (line.mat_inside_skin_choices.code=='OW 0.7') and (line.mat_outside_skin_choices.code=='OW 0.7') and (1219*line.L/1000000*5.10*2) or 0.0</v>
      </c>
      <c r="Q150" s="48" t="str">
        <f>VLOOKUP(D150,Parts!$A$2:$C$991,3,0)</f>
        <v>kg</v>
      </c>
    </row>
    <row r="151" spans="1:17" s="184" customFormat="1">
      <c r="B151" s="636"/>
      <c r="C151" s="117" t="str">
        <f>"["&amp;VLOOKUP(D151,Parts!$A$2:$B$991,2,0)&amp;"]"</f>
        <v>[999-SP00405]</v>
      </c>
      <c r="D151" s="87" t="s">
        <v>2176</v>
      </c>
      <c r="E151" s="637"/>
      <c r="F151" s="637">
        <v>39</v>
      </c>
      <c r="G151" s="637"/>
      <c r="H151" s="637">
        <v>457</v>
      </c>
      <c r="I151" s="637" t="s">
        <v>1600</v>
      </c>
      <c r="J151" s="637"/>
      <c r="K151" s="637"/>
      <c r="L151" s="642" t="s">
        <v>2186</v>
      </c>
      <c r="M151" s="642" t="s">
        <v>2186</v>
      </c>
      <c r="N151" s="313" t="s">
        <v>2178</v>
      </c>
      <c r="O151" s="313" t="s">
        <v>2182</v>
      </c>
      <c r="P151" s="643" t="str">
        <f t="shared" si="4"/>
        <v>((39+line.W)&lt;=457) and (line.mat_joint_choices.code in ('MN','FN')) and (line.mat_inside_skin_choices.code=='OW 0.7') and (line.mat_outside_skin_choices.code=='OW 0.7') and (457*line.L/1000000*5.10*2) or 0.0</v>
      </c>
      <c r="Q151" s="48" t="str">
        <f>VLOOKUP(D151,Parts!$A$2:$C$991,3,0)</f>
        <v>kg</v>
      </c>
    </row>
    <row r="152" spans="1:17" s="184" customFormat="1">
      <c r="B152" s="636"/>
      <c r="C152" s="117" t="str">
        <f>"["&amp;VLOOKUP(D152,Parts!$A$2:$B$991,2,0)&amp;"]"</f>
        <v>[999-SP00405]</v>
      </c>
      <c r="D152" s="87" t="s">
        <v>2176</v>
      </c>
      <c r="E152" s="637"/>
      <c r="F152" s="637">
        <v>39</v>
      </c>
      <c r="G152" s="637">
        <v>457</v>
      </c>
      <c r="H152" s="637">
        <v>610</v>
      </c>
      <c r="I152" s="637" t="s">
        <v>1600</v>
      </c>
      <c r="J152" s="637"/>
      <c r="K152" s="637"/>
      <c r="L152" s="642" t="s">
        <v>2186</v>
      </c>
      <c r="M152" s="642" t="s">
        <v>2186</v>
      </c>
      <c r="N152" s="313" t="s">
        <v>2179</v>
      </c>
      <c r="O152" s="313" t="s">
        <v>2183</v>
      </c>
      <c r="P152" s="643" t="str">
        <f t="shared" si="4"/>
        <v>((39+line.W)&gt;457 and (39+line.W)&lt;=610) and (line.mat_joint_choices.code in ('MN','FN')) and (line.mat_inside_skin_choices.code=='OW 0.7') and (line.mat_outside_skin_choices.code=='OW 0.7') and (610*line.L/1000000*5.10*2) or 0.0</v>
      </c>
      <c r="Q152" s="48" t="str">
        <f>VLOOKUP(D152,Parts!$A$2:$C$991,3,0)</f>
        <v>kg</v>
      </c>
    </row>
    <row r="153" spans="1:17" s="184" customFormat="1">
      <c r="B153" s="636"/>
      <c r="C153" s="117" t="str">
        <f>"["&amp;VLOOKUP(D153,Parts!$A$2:$B$991,2,0)&amp;"]"</f>
        <v>[999-SP00405]</v>
      </c>
      <c r="D153" s="87" t="s">
        <v>2176</v>
      </c>
      <c r="E153" s="637"/>
      <c r="F153" s="637">
        <v>39</v>
      </c>
      <c r="G153" s="637">
        <v>610</v>
      </c>
      <c r="H153" s="637">
        <v>914</v>
      </c>
      <c r="I153" s="637" t="s">
        <v>1600</v>
      </c>
      <c r="J153" s="637"/>
      <c r="K153" s="637"/>
      <c r="L153" s="642" t="s">
        <v>2186</v>
      </c>
      <c r="M153" s="642" t="s">
        <v>2186</v>
      </c>
      <c r="N153" s="313" t="s">
        <v>2180</v>
      </c>
      <c r="O153" s="313" t="s">
        <v>2184</v>
      </c>
      <c r="P153" s="643" t="str">
        <f t="shared" si="4"/>
        <v>((39+line.W)&gt;610 and (39+line.W)&lt;=914) and (line.mat_joint_choices.code in ('MN','FN')) and (line.mat_inside_skin_choices.code=='OW 0.7') and (line.mat_outside_skin_choices.code=='OW 0.7') and (914*line.L/1000000*5.10*2) or 0.0</v>
      </c>
      <c r="Q153" s="48" t="str">
        <f>VLOOKUP(D153,Parts!$A$2:$C$991,3,0)</f>
        <v>kg</v>
      </c>
    </row>
    <row r="154" spans="1:17" s="184" customFormat="1">
      <c r="B154" s="636"/>
      <c r="C154" s="117" t="str">
        <f>"["&amp;VLOOKUP(D154,Parts!$A$2:$B$991,2,0)&amp;"]"</f>
        <v>[999-SP00405]</v>
      </c>
      <c r="D154" s="87" t="s">
        <v>2176</v>
      </c>
      <c r="E154" s="637"/>
      <c r="F154" s="637">
        <v>39</v>
      </c>
      <c r="G154" s="637">
        <v>914</v>
      </c>
      <c r="H154" s="637"/>
      <c r="I154" s="637" t="s">
        <v>1600</v>
      </c>
      <c r="J154" s="637"/>
      <c r="K154" s="637"/>
      <c r="L154" s="642" t="s">
        <v>2186</v>
      </c>
      <c r="M154" s="642" t="s">
        <v>2186</v>
      </c>
      <c r="N154" s="313" t="s">
        <v>2181</v>
      </c>
      <c r="O154" s="313" t="s">
        <v>2185</v>
      </c>
      <c r="P154" s="643" t="str">
        <f t="shared" si="4"/>
        <v>((39+line.W)&gt;914) and (line.mat_joint_choices.code in ('MN','FN')) and (line.mat_inside_skin_choices.code=='OW 0.7') and (line.mat_outside_skin_choices.code=='OW 0.7') and (1219*line.L/1000000*5.10*2) or 0.0</v>
      </c>
      <c r="Q154" s="48" t="str">
        <f>VLOOKUP(D154,Parts!$A$2:$C$991,3,0)</f>
        <v>kg</v>
      </c>
    </row>
    <row r="155" spans="1:17" s="184" customFormat="1">
      <c r="B155" s="636"/>
      <c r="C155" s="117" t="str">
        <f>"["&amp;VLOOKUP(D155,Parts!$A$2:$B$991,2,0)&amp;"]"</f>
        <v>[999-SP00405]</v>
      </c>
      <c r="D155" s="87" t="s">
        <v>2176</v>
      </c>
      <c r="E155" s="637"/>
      <c r="F155" s="637">
        <v>14</v>
      </c>
      <c r="G155" s="637"/>
      <c r="H155" s="637">
        <v>457</v>
      </c>
      <c r="I155" s="637" t="s">
        <v>1601</v>
      </c>
      <c r="J155" s="637"/>
      <c r="K155" s="637"/>
      <c r="L155" s="642" t="s">
        <v>2186</v>
      </c>
      <c r="M155" s="642" t="s">
        <v>2186</v>
      </c>
      <c r="N155" s="313" t="s">
        <v>2178</v>
      </c>
      <c r="O155" s="313" t="s">
        <v>2182</v>
      </c>
      <c r="P155" s="643" t="str">
        <f t="shared" si="4"/>
        <v>((14+line.W)&lt;=457) and (line.mat_joint_choices.code in ('NN')) and (line.mat_inside_skin_choices.code=='OW 0.7') and (line.mat_outside_skin_choices.code=='OW 0.7') and (457*line.L/1000000*5.10*2) or 0.0</v>
      </c>
      <c r="Q155" s="48" t="str">
        <f>VLOOKUP(D155,Parts!$A$2:$C$991,3,0)</f>
        <v>kg</v>
      </c>
    </row>
    <row r="156" spans="1:17" s="184" customFormat="1">
      <c r="B156" s="636"/>
      <c r="C156" s="117" t="str">
        <f>"["&amp;VLOOKUP(D156,Parts!$A$2:$B$991,2,0)&amp;"]"</f>
        <v>[999-SP00405]</v>
      </c>
      <c r="D156" s="87" t="s">
        <v>2176</v>
      </c>
      <c r="E156" s="637"/>
      <c r="F156" s="637">
        <v>14</v>
      </c>
      <c r="G156" s="637">
        <v>457</v>
      </c>
      <c r="H156" s="637">
        <v>610</v>
      </c>
      <c r="I156" s="637" t="s">
        <v>1601</v>
      </c>
      <c r="J156" s="637"/>
      <c r="K156" s="637"/>
      <c r="L156" s="642" t="s">
        <v>2186</v>
      </c>
      <c r="M156" s="642" t="s">
        <v>2186</v>
      </c>
      <c r="N156" s="313" t="s">
        <v>2179</v>
      </c>
      <c r="O156" s="313" t="s">
        <v>2183</v>
      </c>
      <c r="P156" s="643" t="str">
        <f t="shared" si="4"/>
        <v>((14+line.W)&gt;457 and (14+line.W)&lt;=610) and (line.mat_joint_choices.code in ('NN')) and (line.mat_inside_skin_choices.code=='OW 0.7') and (line.mat_outside_skin_choices.code=='OW 0.7') and (610*line.L/1000000*5.10*2) or 0.0</v>
      </c>
      <c r="Q156" s="48" t="str">
        <f>VLOOKUP(D156,Parts!$A$2:$C$991,3,0)</f>
        <v>kg</v>
      </c>
    </row>
    <row r="157" spans="1:17" s="184" customFormat="1">
      <c r="B157" s="636"/>
      <c r="C157" s="117" t="str">
        <f>"["&amp;VLOOKUP(D157,Parts!$A$2:$B$991,2,0)&amp;"]"</f>
        <v>[999-SP00405]</v>
      </c>
      <c r="D157" s="87" t="s">
        <v>2176</v>
      </c>
      <c r="E157" s="637"/>
      <c r="F157" s="637">
        <v>14</v>
      </c>
      <c r="G157" s="637">
        <v>610</v>
      </c>
      <c r="H157" s="637">
        <v>914</v>
      </c>
      <c r="I157" s="637" t="s">
        <v>1601</v>
      </c>
      <c r="J157" s="637"/>
      <c r="K157" s="637"/>
      <c r="L157" s="642" t="s">
        <v>2186</v>
      </c>
      <c r="M157" s="642" t="s">
        <v>2186</v>
      </c>
      <c r="N157" s="313" t="s">
        <v>2180</v>
      </c>
      <c r="O157" s="313" t="s">
        <v>2184</v>
      </c>
      <c r="P157" s="643" t="str">
        <f t="shared" si="4"/>
        <v>((14+line.W)&gt;610 and (14+line.W)&lt;=914) and (line.mat_joint_choices.code in ('NN')) and (line.mat_inside_skin_choices.code=='OW 0.7') and (line.mat_outside_skin_choices.code=='OW 0.7') and (914*line.L/1000000*5.10*2) or 0.0</v>
      </c>
      <c r="Q157" s="48" t="str">
        <f>VLOOKUP(D157,Parts!$A$2:$C$991,3,0)</f>
        <v>kg</v>
      </c>
    </row>
    <row r="158" spans="1:17" s="184" customFormat="1">
      <c r="B158" s="636"/>
      <c r="C158" s="117" t="str">
        <f>"["&amp;VLOOKUP(D158,Parts!$A$2:$B$991,2,0)&amp;"]"</f>
        <v>[999-SP00405]</v>
      </c>
      <c r="D158" s="87" t="s">
        <v>2176</v>
      </c>
      <c r="E158" s="637"/>
      <c r="F158" s="637">
        <v>14</v>
      </c>
      <c r="G158" s="637">
        <v>914</v>
      </c>
      <c r="H158" s="637"/>
      <c r="I158" s="637" t="s">
        <v>1601</v>
      </c>
      <c r="J158" s="637"/>
      <c r="K158" s="637"/>
      <c r="L158" s="642" t="s">
        <v>2186</v>
      </c>
      <c r="M158" s="642" t="s">
        <v>2186</v>
      </c>
      <c r="N158" s="313" t="s">
        <v>2181</v>
      </c>
      <c r="O158" s="313" t="s">
        <v>2185</v>
      </c>
      <c r="P158" s="643" t="str">
        <f t="shared" si="4"/>
        <v>((14+line.W)&gt;914) and (line.mat_joint_choices.code in ('NN')) and (line.mat_inside_skin_choices.code=='OW 0.7') and (line.mat_outside_skin_choices.code=='OW 0.7') and (1219*line.L/1000000*5.10*2) or 0.0</v>
      </c>
      <c r="Q158" s="48" t="str">
        <f>VLOOKUP(D158,Parts!$A$2:$C$991,3,0)</f>
        <v>kg</v>
      </c>
    </row>
    <row r="159" spans="1:17">
      <c r="A159" s="87"/>
      <c r="B159" s="54">
        <v>41733</v>
      </c>
      <c r="C159" s="3" t="str">
        <f>"["&amp;VLOOKUP(D159,Parts!$A$2:$B$991,2,0)&amp;"]"</f>
        <v>[SP05034]</v>
      </c>
      <c r="D159" s="100" t="s">
        <v>1890</v>
      </c>
      <c r="E159" s="16"/>
      <c r="F159" s="101"/>
      <c r="G159" s="101"/>
      <c r="H159" s="101">
        <v>1204</v>
      </c>
      <c r="I159" s="101" t="s">
        <v>1601</v>
      </c>
      <c r="J159" s="48"/>
      <c r="K159" s="48"/>
      <c r="L159" s="311" t="s">
        <v>2187</v>
      </c>
      <c r="M159" s="101" t="s">
        <v>1642</v>
      </c>
      <c r="N159" s="102">
        <v>1</v>
      </c>
      <c r="O159" s="103">
        <v>1</v>
      </c>
      <c r="P159" s="21" t="str">
        <f t="shared" si="4"/>
        <v>((+line.W)&lt;=1204) and (line.mat_joint_choices.code in ('NN')) and (line.mat_inside_skin_choices.code=='M12B') and (line.mat_outside_skin_choices.code=='H-OW') and (1) or 0.0</v>
      </c>
      <c r="Q159" s="16" t="str">
        <f>VLOOKUP(D159,Parts!$A$2:$C$991,3,0)</f>
        <v>pcs</v>
      </c>
    </row>
    <row r="160" spans="1:17" s="187" customFormat="1">
      <c r="A160" s="302"/>
      <c r="B160" s="303">
        <v>41733</v>
      </c>
      <c r="C160" s="304" t="str">
        <f>"["&amp;VLOOKUP(D160,Parts!$A$2:$B$991,2,0)&amp;"]"</f>
        <v>[999-14-SP05003]</v>
      </c>
      <c r="D160" s="305" t="s">
        <v>1528</v>
      </c>
      <c r="E160" s="213"/>
      <c r="F160" s="212">
        <v>15</v>
      </c>
      <c r="G160" s="212"/>
      <c r="H160" s="212">
        <v>1219</v>
      </c>
      <c r="I160" s="212" t="s">
        <v>1601</v>
      </c>
      <c r="J160" s="306"/>
      <c r="K160" s="306"/>
      <c r="L160" s="309" t="s">
        <v>2187</v>
      </c>
      <c r="M160" s="309" t="s">
        <v>1642</v>
      </c>
      <c r="N160" s="307" t="s">
        <v>1643</v>
      </c>
      <c r="O160" s="308" t="s">
        <v>1644</v>
      </c>
      <c r="P160" s="166" t="str">
        <f t="shared" si="4"/>
        <v>((15+line.W)&lt;=1219) and (line.mat_joint_choices.code in ('NN')) and (line.mat_inside_skin_choices.code=='M12B') and (line.mat_outside_skin_choices.code=='H-OW') and (1219*line.L/1000000*4.2) or 0.0</v>
      </c>
      <c r="Q160" s="213" t="str">
        <f>VLOOKUP(D160,Parts!$A$2:$C$991,3,0)</f>
        <v>kg</v>
      </c>
    </row>
    <row r="161" spans="1:17">
      <c r="A161" s="87"/>
      <c r="B161" s="54">
        <v>41733</v>
      </c>
      <c r="C161" s="3" t="str">
        <f>"["&amp;VLOOKUP(D161,Parts!$A$2:$B$991,2,0)&amp;"]"</f>
        <v>[SP05034]</v>
      </c>
      <c r="D161" s="104" t="s">
        <v>1890</v>
      </c>
      <c r="E161" s="16"/>
      <c r="F161" s="105"/>
      <c r="G161" s="105"/>
      <c r="H161" s="105">
        <v>1204</v>
      </c>
      <c r="I161" s="105" t="s">
        <v>1601</v>
      </c>
      <c r="J161" s="48"/>
      <c r="K161" s="48"/>
      <c r="L161" s="105" t="s">
        <v>1642</v>
      </c>
      <c r="M161" s="310" t="s">
        <v>2187</v>
      </c>
      <c r="N161" s="106">
        <v>1</v>
      </c>
      <c r="O161" s="107">
        <v>1</v>
      </c>
      <c r="P161" s="21" t="str">
        <f t="shared" si="4"/>
        <v>((+line.W)&lt;=1204) and (line.mat_joint_choices.code in ('NN')) and (line.mat_inside_skin_choices.code=='H-OW') and (line.mat_outside_skin_choices.code=='M12B') and (1) or 0.0</v>
      </c>
      <c r="Q161" s="16" t="str">
        <f>VLOOKUP(D161,Parts!$A$2:$C$991,3,0)</f>
        <v>pcs</v>
      </c>
    </row>
    <row r="162" spans="1:17">
      <c r="A162" s="87"/>
      <c r="B162" s="54">
        <v>41733</v>
      </c>
      <c r="C162" s="3" t="str">
        <f>"["&amp;VLOOKUP(D162,Parts!$A$2:$B$991,2,0)&amp;"]"</f>
        <v>[999-14-SP05003]</v>
      </c>
      <c r="D162" s="108" t="s">
        <v>1528</v>
      </c>
      <c r="E162" s="16"/>
      <c r="F162" s="105">
        <v>15</v>
      </c>
      <c r="G162" s="105"/>
      <c r="H162" s="105">
        <v>1219</v>
      </c>
      <c r="I162" s="105" t="s">
        <v>1601</v>
      </c>
      <c r="J162" s="48"/>
      <c r="K162" s="48"/>
      <c r="L162" s="310" t="s">
        <v>1642</v>
      </c>
      <c r="M162" s="310" t="s">
        <v>2187</v>
      </c>
      <c r="N162" s="106" t="s">
        <v>1643</v>
      </c>
      <c r="O162" s="107" t="s">
        <v>1644</v>
      </c>
      <c r="P162" s="21" t="str">
        <f t="shared" si="4"/>
        <v>((15+line.W)&lt;=1219) and (line.mat_joint_choices.code in ('NN')) and (line.mat_inside_skin_choices.code=='H-OW') and (line.mat_outside_skin_choices.code=='M12B') and (1219*line.L/1000000*4.2) or 0.0</v>
      </c>
      <c r="Q162" s="16" t="str">
        <f>VLOOKUP(D162,Parts!$A$2:$C$991,3,0)</f>
        <v>kg</v>
      </c>
    </row>
    <row r="163" spans="1:17">
      <c r="A163" s="87"/>
      <c r="B163" s="54">
        <v>41733</v>
      </c>
      <c r="C163" s="3" t="str">
        <f>"["&amp;VLOOKUP(D163,Parts!$A$2:$B$991,2,0)&amp;"]"</f>
        <v>[SP05034]</v>
      </c>
      <c r="D163" s="49" t="s">
        <v>1890</v>
      </c>
      <c r="E163" s="16"/>
      <c r="F163" s="50"/>
      <c r="G163" s="50"/>
      <c r="H163" s="50">
        <v>1200</v>
      </c>
      <c r="I163" s="50" t="s">
        <v>1601</v>
      </c>
      <c r="J163" s="48"/>
      <c r="K163" s="48"/>
      <c r="L163" s="312" t="s">
        <v>2187</v>
      </c>
      <c r="M163" s="312" t="s">
        <v>2187</v>
      </c>
      <c r="N163" s="109">
        <v>2</v>
      </c>
      <c r="O163" s="110">
        <v>2</v>
      </c>
      <c r="P163" s="21" t="str">
        <f t="shared" si="4"/>
        <v>((+line.W)&lt;=1200) and (line.mat_joint_choices.code in ('NN')) and (line.mat_inside_skin_choices.code=='M12B') and (line.mat_outside_skin_choices.code=='M12B') and (2) or 0.0</v>
      </c>
      <c r="Q163" s="16" t="str">
        <f>VLOOKUP(D163,Parts!$A$2:$C$991,3,0)</f>
        <v>pcs</v>
      </c>
    </row>
    <row r="164" spans="1:17">
      <c r="A164" s="87"/>
      <c r="B164" s="54"/>
      <c r="C164" s="3" t="str">
        <f>"["&amp;VLOOKUP(D164,Parts!$A$2:$B$991,2,0)&amp;"]"</f>
        <v>[SP05036]</v>
      </c>
      <c r="D164" s="49" t="s">
        <v>1913</v>
      </c>
      <c r="E164" s="16"/>
      <c r="F164" s="50"/>
      <c r="G164" s="50"/>
      <c r="H164" s="50">
        <v>1200</v>
      </c>
      <c r="I164" s="50" t="s">
        <v>1601</v>
      </c>
      <c r="J164" s="48"/>
      <c r="K164" s="48"/>
      <c r="L164" s="312" t="s">
        <v>2188</v>
      </c>
      <c r="M164" s="312" t="s">
        <v>2187</v>
      </c>
      <c r="N164" s="109">
        <v>2</v>
      </c>
      <c r="O164" s="110">
        <v>2</v>
      </c>
      <c r="P164" s="21" t="str">
        <f t="shared" si="4"/>
        <v>((+line.W)&lt;=1200) and (line.mat_joint_choices.code in ('NN')) and (line.mat_inside_skin_choices.code=='M12W') and (line.mat_outside_skin_choices.code=='M12B') and (2) or 0.0</v>
      </c>
      <c r="Q164" s="16" t="str">
        <f>VLOOKUP(D164,Parts!$A$2:$C$991,3,0)</f>
        <v>pcs</v>
      </c>
    </row>
    <row r="165" spans="1:17">
      <c r="A165" s="87"/>
      <c r="B165" s="54"/>
      <c r="C165" s="3" t="str">
        <f>"["&amp;VLOOKUP(D165,Parts!$A$2:$B$991,2,0)&amp;"]"</f>
        <v>[SP05034]</v>
      </c>
      <c r="D165" s="49" t="s">
        <v>1890</v>
      </c>
      <c r="E165" s="16"/>
      <c r="F165" s="50"/>
      <c r="G165" s="50"/>
      <c r="H165" s="50">
        <v>1200</v>
      </c>
      <c r="I165" s="50" t="s">
        <v>1601</v>
      </c>
      <c r="J165" s="48"/>
      <c r="K165" s="48"/>
      <c r="L165" s="312" t="s">
        <v>2187</v>
      </c>
      <c r="M165" s="312" t="s">
        <v>2188</v>
      </c>
      <c r="N165" s="109">
        <v>2</v>
      </c>
      <c r="O165" s="110">
        <v>2</v>
      </c>
      <c r="P165" s="21" t="str">
        <f t="shared" si="4"/>
        <v>((+line.W)&lt;=1200) and (line.mat_joint_choices.code in ('NN')) and (line.mat_inside_skin_choices.code=='M12B') and (line.mat_outside_skin_choices.code=='M12W') and (2) or 0.0</v>
      </c>
      <c r="Q165" s="16" t="str">
        <f>VLOOKUP(D165,Parts!$A$2:$C$991,3,0)</f>
        <v>pcs</v>
      </c>
    </row>
    <row r="166" spans="1:17">
      <c r="A166" s="87"/>
      <c r="B166" s="54"/>
      <c r="C166" s="3" t="str">
        <f>"["&amp;VLOOKUP(D166,Parts!$A$2:$B$991,2,0)&amp;"]"</f>
        <v>[SP05036]</v>
      </c>
      <c r="D166" s="49" t="s">
        <v>1913</v>
      </c>
      <c r="E166" s="16"/>
      <c r="F166" s="50"/>
      <c r="G166" s="50"/>
      <c r="H166" s="50">
        <v>1200</v>
      </c>
      <c r="I166" s="50" t="s">
        <v>1601</v>
      </c>
      <c r="J166" s="48"/>
      <c r="K166" s="48"/>
      <c r="L166" s="312" t="s">
        <v>2188</v>
      </c>
      <c r="M166" s="312" t="s">
        <v>2188</v>
      </c>
      <c r="N166" s="109">
        <v>2</v>
      </c>
      <c r="O166" s="110">
        <v>2</v>
      </c>
      <c r="P166" s="21" t="str">
        <f t="shared" si="4"/>
        <v>((+line.W)&lt;=1200) and (line.mat_joint_choices.code in ('NN')) and (line.mat_inside_skin_choices.code=='M12W') and (line.mat_outside_skin_choices.code=='M12W') and (2) or 0.0</v>
      </c>
      <c r="Q166" s="16" t="str">
        <f>VLOOKUP(D166,Parts!$A$2:$C$991,3,0)</f>
        <v>pcs</v>
      </c>
    </row>
    <row r="167" spans="1:17">
      <c r="C167" s="3" t="str">
        <f>"["&amp;VLOOKUP(D167,Parts!$A$2:$B$991,2,0)&amp;"]"</f>
        <v>[SP05002]</v>
      </c>
      <c r="D167" s="49" t="s">
        <v>1369</v>
      </c>
      <c r="E167" s="16"/>
      <c r="J167" s="50" t="s">
        <v>1602</v>
      </c>
      <c r="K167" s="16"/>
      <c r="L167" s="5"/>
      <c r="M167" s="5"/>
      <c r="N167" s="51" t="s">
        <v>2171</v>
      </c>
      <c r="O167" s="52" t="s">
        <v>1604</v>
      </c>
      <c r="P167" s="53" t="str">
        <f>"(line.mat_insulation_choices.code == "&amp;J167&amp;") and ("&amp;O167&amp;") or 0.0"</f>
        <v>(line.mat_insulation_choices.code == 'PU') and (line.W*line.L*line.T.value/1000000000*40*0.437*1.13-(line.cut_area*line.T.value*40*0.437*1.13/1000)) or 0.0</v>
      </c>
      <c r="Q167" s="16" t="str">
        <f>VLOOKUP(D167,Parts!$A$2:$C$991,3,0)</f>
        <v>kg</v>
      </c>
    </row>
    <row r="168" spans="1:17">
      <c r="C168" s="3" t="str">
        <f>"["&amp;VLOOKUP(D168,Parts!$A$2:$B$991,2,0)&amp;"]"</f>
        <v>[SP05003]</v>
      </c>
      <c r="D168" s="49" t="s">
        <v>1371</v>
      </c>
      <c r="E168" s="16"/>
      <c r="J168" s="50" t="s">
        <v>1602</v>
      </c>
      <c r="K168" s="16"/>
      <c r="L168" s="5"/>
      <c r="M168" s="5"/>
      <c r="N168" s="51" t="s">
        <v>2172</v>
      </c>
      <c r="O168" s="52" t="s">
        <v>1606</v>
      </c>
      <c r="P168" s="53" t="str">
        <f>"(line.mat_insulation_choices.code == "&amp;J168&amp;") and ("&amp;O168&amp;") or 0.0"</f>
        <v>(line.mat_insulation_choices.code == 'PU') and (line.W*line.L*line.T.value/1000000000*40*0.563*1.13-(line.cut_area*line.T.value*40*0.563*1.13/1000)) or 0.0</v>
      </c>
      <c r="Q168" s="16" t="str">
        <f>VLOOKUP(D168,Parts!$A$2:$C$991,3,0)</f>
        <v>kg</v>
      </c>
    </row>
    <row r="169" spans="1:17">
      <c r="B169" s="54">
        <v>41733</v>
      </c>
      <c r="C169" s="3" t="str">
        <f>"["&amp;VLOOKUP(D169,Parts!$A$2:$B$991,2,0)&amp;"]"</f>
        <v>[SP05024]</v>
      </c>
      <c r="D169" s="37" t="s">
        <v>1520</v>
      </c>
      <c r="E169" s="16"/>
      <c r="J169" s="38" t="s">
        <v>1607</v>
      </c>
      <c r="K169" s="16"/>
      <c r="L169" s="5"/>
      <c r="M169" s="5"/>
      <c r="N169" s="40" t="s">
        <v>1608</v>
      </c>
      <c r="O169" s="41" t="s">
        <v>1609</v>
      </c>
      <c r="P169" s="53" t="str">
        <f>"(line.mat_insulation_choices.code == "&amp;J169&amp;") and ("&amp;O169&amp;") or 0.0"</f>
        <v>(line.mat_insulation_choices.code == 'PIR') and (line.W*line.L*line.T.value/1000000000*36*0.242*1.2*1.05-(line.cut_area*line.T.value*36*0.242*1.2*1.05/1000)) or 0.0</v>
      </c>
      <c r="Q169" s="16" t="str">
        <f>VLOOKUP(D169,Parts!$A$2:$C$991,3,0)</f>
        <v>kg</v>
      </c>
    </row>
    <row r="170" spans="1:17" s="42" customFormat="1">
      <c r="B170" s="54">
        <v>41733</v>
      </c>
      <c r="C170" s="3" t="str">
        <f>"["&amp;VLOOKUP(D170,Parts!$A$2:$B$991,2,0)&amp;"]"</f>
        <v>[SP05003]</v>
      </c>
      <c r="D170" s="37" t="s">
        <v>1371</v>
      </c>
      <c r="E170" s="16"/>
      <c r="J170" s="45" t="s">
        <v>1607</v>
      </c>
      <c r="K170" s="44"/>
      <c r="L170" s="56"/>
      <c r="M170" s="56"/>
      <c r="N170" s="57" t="s">
        <v>1610</v>
      </c>
      <c r="O170" s="47" t="s">
        <v>1611</v>
      </c>
      <c r="P170" s="53" t="str">
        <f>"(line.mat_insulation_choices.code == "&amp;J170&amp;") and ("&amp;O170&amp;") or 0.0"</f>
        <v>(line.mat_insulation_choices.code == 'PIR') and (line.W*line.L*line.T.value/1000000000*36*0.714*1.2*1.05-(line.cut_area*line.T.value*36*0.714*1.2*1.05/1000)) or 0.0</v>
      </c>
      <c r="Q170" s="16" t="str">
        <f>VLOOKUP(D170,Parts!$A$2:$C$991,3,0)</f>
        <v>kg</v>
      </c>
    </row>
    <row r="171" spans="1:17">
      <c r="A171" s="42"/>
      <c r="B171" s="54">
        <v>41733</v>
      </c>
      <c r="C171" s="3" t="str">
        <f>"["&amp;VLOOKUP(D171,Parts!$A$2:$B$991,2,0)&amp;"]"</f>
        <v>[SP05023]</v>
      </c>
      <c r="D171" s="37" t="s">
        <v>1518</v>
      </c>
      <c r="E171" s="16"/>
      <c r="J171" s="45" t="s">
        <v>1607</v>
      </c>
      <c r="K171" s="44"/>
      <c r="L171" s="56"/>
      <c r="M171" s="56"/>
      <c r="N171" s="57" t="s">
        <v>1612</v>
      </c>
      <c r="O171" s="47" t="s">
        <v>1613</v>
      </c>
      <c r="P171" s="53" t="str">
        <f>"(line.mat_insulation_choices.code == "&amp;J171&amp;") and ("&amp;O171&amp;") or 0.0"</f>
        <v>(line.mat_insulation_choices.code == 'PIR') and (line.W*line.L*line.T.value/1000000000*36*0.044*1.2*1.05-(line.cut_area*line.T.value*36*0.044*1.2*1.05/1000)) or 0.0</v>
      </c>
      <c r="Q171" s="16" t="str">
        <f>VLOOKUP(D171,Parts!$A$2:$C$991,3,0)</f>
        <v>kg</v>
      </c>
    </row>
    <row r="172" spans="1:17">
      <c r="C172" s="3" t="str">
        <f>"["&amp;VLOOKUP(D172,Parts!$A$2:$B$991,2,0)&amp;"]"</f>
        <v>[SP04047]</v>
      </c>
      <c r="D172" s="73" t="s">
        <v>1281</v>
      </c>
      <c r="E172" s="23">
        <v>42</v>
      </c>
      <c r="I172" s="23" t="s">
        <v>1619</v>
      </c>
      <c r="J172" s="5"/>
      <c r="K172" s="5"/>
      <c r="L172" s="5"/>
      <c r="M172" s="5"/>
      <c r="N172" s="26">
        <v>2</v>
      </c>
      <c r="O172" s="26">
        <v>2</v>
      </c>
      <c r="P172" s="53" t="str">
        <f t="shared" ref="P172:P195" si="5">"(line.T.value == "&amp;E172&amp;" and line.mat_joint_choices.code == "&amp;I172&amp;") and ("&amp;O172&amp;") or 0"</f>
        <v>(line.T.value == 42 and line.mat_joint_choices.code == 'MF') and (2) or 0</v>
      </c>
      <c r="Q172" s="16" t="str">
        <f>VLOOKUP(D172,Parts!$A$2:$C$991,3,0)</f>
        <v>pcs</v>
      </c>
    </row>
    <row r="173" spans="1:17">
      <c r="C173" s="3" t="str">
        <f>"["&amp;VLOOKUP(D173,Parts!$A$2:$B$991,2,0)&amp;"]"</f>
        <v>[SP04043]</v>
      </c>
      <c r="D173" s="73" t="s">
        <v>1273</v>
      </c>
      <c r="E173" s="23">
        <v>42</v>
      </c>
      <c r="I173" s="23" t="s">
        <v>1619</v>
      </c>
      <c r="J173" s="5"/>
      <c r="K173" s="5"/>
      <c r="L173" s="5"/>
      <c r="M173" s="5"/>
      <c r="N173" s="26">
        <v>2</v>
      </c>
      <c r="O173" s="26">
        <v>2</v>
      </c>
      <c r="P173" s="53" t="str">
        <f t="shared" si="5"/>
        <v>(line.T.value == 42 and line.mat_joint_choices.code == 'MF') and (2) or 0</v>
      </c>
      <c r="Q173" s="16" t="str">
        <f>VLOOKUP(D173,Parts!$A$2:$C$991,3,0)</f>
        <v>pcs</v>
      </c>
    </row>
    <row r="174" spans="1:17">
      <c r="C174" s="3" t="str">
        <f>"["&amp;VLOOKUP(D174,Parts!$A$2:$B$991,2,0)&amp;"]"</f>
        <v>[SP04047]</v>
      </c>
      <c r="D174" s="74" t="s">
        <v>1281</v>
      </c>
      <c r="E174" s="28">
        <v>42</v>
      </c>
      <c r="I174" s="28" t="s">
        <v>1622</v>
      </c>
      <c r="J174" s="5"/>
      <c r="K174" s="5"/>
      <c r="L174" s="5"/>
      <c r="M174" s="5"/>
      <c r="N174" s="31">
        <v>4</v>
      </c>
      <c r="O174" s="31">
        <v>4</v>
      </c>
      <c r="P174" s="53" t="str">
        <f t="shared" si="5"/>
        <v>(line.T.value == 42 and line.mat_joint_choices.code == 'MM') and (4) or 0</v>
      </c>
      <c r="Q174" s="16" t="str">
        <f>VLOOKUP(D174,Parts!$A$2:$C$991,3,0)</f>
        <v>pcs</v>
      </c>
    </row>
    <row r="175" spans="1:17">
      <c r="C175" s="3" t="str">
        <f>"["&amp;VLOOKUP(D175,Parts!$A$2:$B$991,2,0)&amp;"]"</f>
        <v>[SP04043]</v>
      </c>
      <c r="D175" s="75" t="s">
        <v>1633</v>
      </c>
      <c r="E175" s="60">
        <v>42</v>
      </c>
      <c r="G175" s="2"/>
      <c r="I175" s="60" t="s">
        <v>1624</v>
      </c>
      <c r="J175" s="5"/>
      <c r="K175" s="5"/>
      <c r="L175" s="5"/>
      <c r="M175" s="5"/>
      <c r="N175" s="62">
        <v>4</v>
      </c>
      <c r="O175" s="62">
        <v>4</v>
      </c>
      <c r="P175" s="53" t="str">
        <f t="shared" si="5"/>
        <v>(line.T.value == 42 and line.mat_joint_choices.code == 'FF') and (4) or 0</v>
      </c>
      <c r="Q175" s="16" t="str">
        <f>VLOOKUP(D175,Parts!$A$2:$C$991,3,0)</f>
        <v>pcs</v>
      </c>
    </row>
    <row r="176" spans="1:17">
      <c r="C176" s="3" t="str">
        <f>"["&amp;VLOOKUP(D176,Parts!$A$2:$B$991,2,0)&amp;"]"</f>
        <v>[SP04047]</v>
      </c>
      <c r="D176" s="76" t="s">
        <v>1281</v>
      </c>
      <c r="E176" s="77">
        <v>42</v>
      </c>
      <c r="I176" s="77" t="s">
        <v>1621</v>
      </c>
      <c r="J176" s="5"/>
      <c r="K176" s="5"/>
      <c r="L176" s="5"/>
      <c r="M176" s="5"/>
      <c r="N176" s="78">
        <v>2</v>
      </c>
      <c r="O176" s="78">
        <v>2</v>
      </c>
      <c r="P176" s="53" t="str">
        <f t="shared" si="5"/>
        <v>(line.T.value == 42 and line.mat_joint_choices.code == 'MN') and (2) or 0</v>
      </c>
      <c r="Q176" s="16" t="str">
        <f>VLOOKUP(D176,Parts!$A$2:$C$991,3,0)</f>
        <v>pcs</v>
      </c>
    </row>
    <row r="177" spans="1:17">
      <c r="C177" s="3" t="str">
        <f>"["&amp;VLOOKUP(D177,Parts!$A$2:$B$991,2,0)&amp;"]"</f>
        <v>[SP04043]</v>
      </c>
      <c r="D177" s="79" t="s">
        <v>1633</v>
      </c>
      <c r="E177" s="80">
        <v>42</v>
      </c>
      <c r="G177" s="2"/>
      <c r="I177" s="80" t="s">
        <v>1623</v>
      </c>
      <c r="J177" s="5"/>
      <c r="K177" s="5"/>
      <c r="L177" s="5"/>
      <c r="M177" s="5"/>
      <c r="N177" s="81">
        <v>2</v>
      </c>
      <c r="O177" s="81">
        <v>2</v>
      </c>
      <c r="P177" s="53" t="str">
        <f t="shared" si="5"/>
        <v>(line.T.value == 42 and line.mat_joint_choices.code == 'FN') and (2) or 0</v>
      </c>
      <c r="Q177" s="16" t="str">
        <f>VLOOKUP(D177,Parts!$A$2:$C$991,3,0)</f>
        <v>pcs</v>
      </c>
    </row>
    <row r="178" spans="1:17">
      <c r="C178" s="3" t="str">
        <f>"["&amp;VLOOKUP(D178,Parts!$A$2:$B$991,2,0)&amp;"]"</f>
        <v>[SP04048]</v>
      </c>
      <c r="D178" s="73" t="s">
        <v>1283</v>
      </c>
      <c r="E178" s="23">
        <v>50</v>
      </c>
      <c r="I178" s="23" t="s">
        <v>1619</v>
      </c>
      <c r="J178" s="5"/>
      <c r="K178" s="5"/>
      <c r="L178" s="5"/>
      <c r="M178" s="5"/>
      <c r="N178" s="26">
        <v>2</v>
      </c>
      <c r="O178" s="26">
        <v>2</v>
      </c>
      <c r="P178" s="53" t="str">
        <f t="shared" si="5"/>
        <v>(line.T.value == 50 and line.mat_joint_choices.code == 'MF') and (2) or 0</v>
      </c>
      <c r="Q178" s="16" t="str">
        <f>VLOOKUP(D178,Parts!$A$2:$C$991,3,0)</f>
        <v>pcs</v>
      </c>
    </row>
    <row r="179" spans="1:17">
      <c r="C179" s="3" t="str">
        <f>"["&amp;VLOOKUP(D179,Parts!$A$2:$B$991,2,0)&amp;"]"</f>
        <v>[SP04044]</v>
      </c>
      <c r="D179" s="73" t="s">
        <v>1275</v>
      </c>
      <c r="E179" s="23">
        <v>50</v>
      </c>
      <c r="I179" s="23" t="s">
        <v>1619</v>
      </c>
      <c r="J179" s="5"/>
      <c r="K179" s="5"/>
      <c r="L179" s="5"/>
      <c r="M179" s="5"/>
      <c r="N179" s="26">
        <v>2</v>
      </c>
      <c r="O179" s="26">
        <v>2</v>
      </c>
      <c r="P179" s="53" t="str">
        <f t="shared" si="5"/>
        <v>(line.T.value == 50 and line.mat_joint_choices.code == 'MF') and (2) or 0</v>
      </c>
      <c r="Q179" s="16" t="str">
        <f>VLOOKUP(D179,Parts!$A$2:$C$991,3,0)</f>
        <v>pcs</v>
      </c>
    </row>
    <row r="180" spans="1:17">
      <c r="C180" s="3" t="str">
        <f>"["&amp;VLOOKUP(D180,Parts!$A$2:$B$991,2,0)&amp;"]"</f>
        <v>[SP04048]</v>
      </c>
      <c r="D180" s="74" t="s">
        <v>1283</v>
      </c>
      <c r="E180" s="28">
        <v>50</v>
      </c>
      <c r="I180" s="28" t="s">
        <v>1622</v>
      </c>
      <c r="J180" s="5"/>
      <c r="K180" s="5"/>
      <c r="L180" s="5"/>
      <c r="M180" s="5"/>
      <c r="N180" s="31">
        <v>4</v>
      </c>
      <c r="O180" s="31">
        <v>4</v>
      </c>
      <c r="P180" s="53" t="str">
        <f t="shared" si="5"/>
        <v>(line.T.value == 50 and line.mat_joint_choices.code == 'MM') and (4) or 0</v>
      </c>
      <c r="Q180" s="16" t="str">
        <f>VLOOKUP(D180,Parts!$A$2:$C$991,3,0)</f>
        <v>pcs</v>
      </c>
    </row>
    <row r="181" spans="1:17">
      <c r="C181" s="3" t="str">
        <f>"["&amp;VLOOKUP(D181,Parts!$A$2:$B$991,2,0)&amp;"]"</f>
        <v>[SP04044]</v>
      </c>
      <c r="D181" s="75" t="s">
        <v>1634</v>
      </c>
      <c r="E181" s="60">
        <v>50</v>
      </c>
      <c r="G181" s="2"/>
      <c r="I181" s="60" t="s">
        <v>1624</v>
      </c>
      <c r="J181" s="5"/>
      <c r="K181" s="5"/>
      <c r="L181" s="5"/>
      <c r="M181" s="5"/>
      <c r="N181" s="62">
        <v>4</v>
      </c>
      <c r="O181" s="62">
        <v>4</v>
      </c>
      <c r="P181" s="53" t="str">
        <f t="shared" si="5"/>
        <v>(line.T.value == 50 and line.mat_joint_choices.code == 'FF') and (4) or 0</v>
      </c>
      <c r="Q181" s="16" t="str">
        <f>VLOOKUP(D181,Parts!$A$2:$C$991,3,0)</f>
        <v>pcs</v>
      </c>
    </row>
    <row r="182" spans="1:17">
      <c r="C182" s="3" t="str">
        <f>"["&amp;VLOOKUP(D182,Parts!$A$2:$B$991,2,0)&amp;"]"</f>
        <v>[SP04048]</v>
      </c>
      <c r="D182" s="76" t="s">
        <v>1283</v>
      </c>
      <c r="E182" s="77">
        <v>50</v>
      </c>
      <c r="I182" s="77" t="s">
        <v>1621</v>
      </c>
      <c r="J182" s="5"/>
      <c r="K182" s="5"/>
      <c r="L182" s="5"/>
      <c r="M182" s="5"/>
      <c r="N182" s="78">
        <v>2</v>
      </c>
      <c r="O182" s="78">
        <v>2</v>
      </c>
      <c r="P182" s="53" t="str">
        <f t="shared" si="5"/>
        <v>(line.T.value == 50 and line.mat_joint_choices.code == 'MN') and (2) or 0</v>
      </c>
      <c r="Q182" s="16" t="str">
        <f>VLOOKUP(D182,Parts!$A$2:$C$991,3,0)</f>
        <v>pcs</v>
      </c>
    </row>
    <row r="183" spans="1:17">
      <c r="C183" s="3" t="str">
        <f>"["&amp;VLOOKUP(D183,Parts!$A$2:$B$991,2,0)&amp;"]"</f>
        <v>[SP04044]</v>
      </c>
      <c r="D183" s="79" t="s">
        <v>1634</v>
      </c>
      <c r="E183" s="80">
        <v>50</v>
      </c>
      <c r="G183" s="2"/>
      <c r="I183" s="80" t="s">
        <v>1623</v>
      </c>
      <c r="J183" s="5"/>
      <c r="K183" s="5"/>
      <c r="L183" s="5"/>
      <c r="M183" s="5"/>
      <c r="N183" s="81">
        <v>2</v>
      </c>
      <c r="O183" s="81">
        <v>2</v>
      </c>
      <c r="P183" s="53" t="str">
        <f t="shared" si="5"/>
        <v>(line.T.value == 50 and line.mat_joint_choices.code == 'FN') and (2) or 0</v>
      </c>
      <c r="Q183" s="16" t="str">
        <f>VLOOKUP(D183,Parts!$A$2:$C$991,3,0)</f>
        <v>pcs</v>
      </c>
    </row>
    <row r="184" spans="1:17" s="3" customFormat="1">
      <c r="C184" s="2" t="str">
        <f>"["&amp;VLOOKUP(D184,Parts!$A$2:$B$991,2,0)&amp;"]"</f>
        <v>[SP04049]</v>
      </c>
      <c r="D184" s="82" t="s">
        <v>1635</v>
      </c>
      <c r="E184" s="83">
        <v>75</v>
      </c>
      <c r="F184" s="2"/>
      <c r="G184" s="2"/>
      <c r="H184" s="2"/>
      <c r="I184" s="83" t="s">
        <v>1619</v>
      </c>
      <c r="J184" s="5"/>
      <c r="K184" s="5"/>
      <c r="L184" s="5"/>
      <c r="M184" s="5"/>
      <c r="N184" s="84">
        <v>2</v>
      </c>
      <c r="O184" s="84">
        <v>2</v>
      </c>
      <c r="P184" s="53" t="str">
        <f t="shared" si="5"/>
        <v>(line.T.value == 75 and line.mat_joint_choices.code == 'MF') and (2) or 0</v>
      </c>
      <c r="Q184" s="16" t="str">
        <f>VLOOKUP(D184,Parts!$A$2:$C$991,3,0)</f>
        <v>pcs</v>
      </c>
    </row>
    <row r="185" spans="1:17" s="3" customFormat="1">
      <c r="C185" s="2" t="str">
        <f>"["&amp;VLOOKUP(D185,Parts!$A$2:$B$991,2,0)&amp;"]"</f>
        <v>[SP04045]</v>
      </c>
      <c r="D185" s="82" t="s">
        <v>1636</v>
      </c>
      <c r="E185" s="83">
        <v>75</v>
      </c>
      <c r="F185" s="2"/>
      <c r="G185" s="2"/>
      <c r="H185" s="2"/>
      <c r="I185" s="83" t="s">
        <v>1619</v>
      </c>
      <c r="J185" s="5"/>
      <c r="K185" s="5"/>
      <c r="L185" s="5"/>
      <c r="M185" s="5"/>
      <c r="N185" s="84">
        <v>2</v>
      </c>
      <c r="O185" s="84">
        <v>2</v>
      </c>
      <c r="P185" s="53" t="str">
        <f t="shared" si="5"/>
        <v>(line.T.value == 75 and line.mat_joint_choices.code == 'MF') and (2) or 0</v>
      </c>
      <c r="Q185" s="16" t="str">
        <f>VLOOKUP(D185,Parts!$A$2:$C$991,3,0)</f>
        <v>pcs</v>
      </c>
    </row>
    <row r="186" spans="1:17" s="3" customFormat="1">
      <c r="C186" s="2" t="str">
        <f>"["&amp;VLOOKUP(D186,Parts!$A$2:$B$991,2,0)&amp;"]"</f>
        <v>[SP04049]</v>
      </c>
      <c r="D186" s="82" t="s">
        <v>1635</v>
      </c>
      <c r="E186" s="83">
        <v>75</v>
      </c>
      <c r="F186" s="2"/>
      <c r="G186" s="2"/>
      <c r="H186" s="2"/>
      <c r="I186" s="83" t="s">
        <v>1622</v>
      </c>
      <c r="J186" s="5"/>
      <c r="K186" s="5"/>
      <c r="L186" s="5"/>
      <c r="M186" s="5"/>
      <c r="N186" s="84">
        <v>4</v>
      </c>
      <c r="O186" s="84">
        <v>4</v>
      </c>
      <c r="P186" s="53" t="str">
        <f t="shared" si="5"/>
        <v>(line.T.value == 75 and line.mat_joint_choices.code == 'MM') and (4) or 0</v>
      </c>
      <c r="Q186" s="16" t="str">
        <f>VLOOKUP(D186,Parts!$A$2:$C$991,3,0)</f>
        <v>pcs</v>
      </c>
    </row>
    <row r="187" spans="1:17">
      <c r="A187" s="3"/>
      <c r="B187" s="3"/>
      <c r="C187" s="2" t="str">
        <f>"["&amp;VLOOKUP(D187,Parts!$A$2:$B$991,2,0)&amp;"]"</f>
        <v>[SP04045]</v>
      </c>
      <c r="D187" s="82" t="s">
        <v>1636</v>
      </c>
      <c r="E187" s="83">
        <v>75</v>
      </c>
      <c r="F187" s="2"/>
      <c r="G187" s="2"/>
      <c r="H187" s="2"/>
      <c r="I187" s="83" t="s">
        <v>1624</v>
      </c>
      <c r="J187" s="5"/>
      <c r="K187" s="5"/>
      <c r="L187" s="5"/>
      <c r="M187" s="5"/>
      <c r="N187" s="85">
        <v>4</v>
      </c>
      <c r="O187" s="85">
        <v>4</v>
      </c>
      <c r="P187" s="53" t="str">
        <f t="shared" si="5"/>
        <v>(line.T.value == 75 and line.mat_joint_choices.code == 'FF') and (4) or 0</v>
      </c>
      <c r="Q187" s="16" t="str">
        <f>VLOOKUP(D187,Parts!$A$2:$C$991,3,0)</f>
        <v>pcs</v>
      </c>
    </row>
    <row r="188" spans="1:17">
      <c r="A188" s="3"/>
      <c r="B188" s="3"/>
      <c r="C188" s="2" t="str">
        <f>"["&amp;VLOOKUP(D188,Parts!$A$2:$B$991,2,0)&amp;"]"</f>
        <v>[SP04049]</v>
      </c>
      <c r="D188" s="82" t="s">
        <v>1635</v>
      </c>
      <c r="E188" s="83">
        <v>75</v>
      </c>
      <c r="F188" s="2"/>
      <c r="G188" s="2"/>
      <c r="H188" s="2"/>
      <c r="I188" s="83" t="s">
        <v>1621</v>
      </c>
      <c r="J188" s="5"/>
      <c r="K188" s="5"/>
      <c r="L188" s="5"/>
      <c r="M188" s="5"/>
      <c r="N188" s="85">
        <v>2</v>
      </c>
      <c r="O188" s="85">
        <v>2</v>
      </c>
      <c r="P188" s="53" t="str">
        <f t="shared" si="5"/>
        <v>(line.T.value == 75 and line.mat_joint_choices.code == 'MN') and (2) or 0</v>
      </c>
      <c r="Q188" s="16" t="str">
        <f>VLOOKUP(D188,Parts!$A$2:$C$991,3,0)</f>
        <v>pcs</v>
      </c>
    </row>
    <row r="189" spans="1:17">
      <c r="A189" s="3"/>
      <c r="B189" s="3"/>
      <c r="C189" s="2" t="str">
        <f>"["&amp;VLOOKUP(D189,Parts!$A$2:$B$991,2,0)&amp;"]"</f>
        <v>[SP04045]</v>
      </c>
      <c r="D189" s="82" t="s">
        <v>1636</v>
      </c>
      <c r="E189" s="83">
        <v>75</v>
      </c>
      <c r="F189" s="2"/>
      <c r="G189" s="2"/>
      <c r="H189" s="2"/>
      <c r="I189" s="83" t="s">
        <v>1623</v>
      </c>
      <c r="J189" s="5"/>
      <c r="K189" s="5"/>
      <c r="L189" s="5"/>
      <c r="M189" s="5"/>
      <c r="N189" s="85">
        <v>2</v>
      </c>
      <c r="O189" s="85">
        <v>2</v>
      </c>
      <c r="P189" s="53" t="str">
        <f t="shared" si="5"/>
        <v>(line.T.value == 75 and line.mat_joint_choices.code == 'FN') and (2) or 0</v>
      </c>
      <c r="Q189" s="16" t="str">
        <f>VLOOKUP(D189,Parts!$A$2:$C$991,3,0)</f>
        <v>pcs</v>
      </c>
    </row>
    <row r="190" spans="1:17">
      <c r="A190" s="3"/>
      <c r="B190" s="3"/>
      <c r="C190" s="2" t="str">
        <f>"["&amp;VLOOKUP(D190,Parts!$A$2:$B$991,2,0)&amp;"]"</f>
        <v>[SP04050]</v>
      </c>
      <c r="D190" s="82" t="s">
        <v>1637</v>
      </c>
      <c r="E190" s="83">
        <v>100</v>
      </c>
      <c r="F190" s="2"/>
      <c r="G190" s="2"/>
      <c r="H190" s="2"/>
      <c r="I190" s="83" t="s">
        <v>1619</v>
      </c>
      <c r="J190" s="5"/>
      <c r="K190" s="5"/>
      <c r="L190" s="5"/>
      <c r="M190" s="5"/>
      <c r="N190" s="84">
        <v>2</v>
      </c>
      <c r="O190" s="84">
        <v>2</v>
      </c>
      <c r="P190" s="53" t="str">
        <f t="shared" si="5"/>
        <v>(line.T.value == 100 and line.mat_joint_choices.code == 'MF') and (2) or 0</v>
      </c>
      <c r="Q190" s="16" t="str">
        <f>VLOOKUP(D190,Parts!$A$2:$C$991,3,0)</f>
        <v>pcs</v>
      </c>
    </row>
    <row r="191" spans="1:17">
      <c r="A191" s="3"/>
      <c r="B191" s="3"/>
      <c r="C191" s="2" t="str">
        <f>"["&amp;VLOOKUP(D191,Parts!$A$2:$B$991,2,0)&amp;"]"</f>
        <v>[SP04046]</v>
      </c>
      <c r="D191" s="82" t="s">
        <v>1638</v>
      </c>
      <c r="E191" s="83">
        <v>100</v>
      </c>
      <c r="F191" s="2"/>
      <c r="G191" s="2"/>
      <c r="H191" s="2"/>
      <c r="I191" s="83" t="s">
        <v>1619</v>
      </c>
      <c r="J191" s="5"/>
      <c r="K191" s="5"/>
      <c r="L191" s="5"/>
      <c r="M191" s="5"/>
      <c r="N191" s="84">
        <v>2</v>
      </c>
      <c r="O191" s="84">
        <v>2</v>
      </c>
      <c r="P191" s="53" t="str">
        <f t="shared" si="5"/>
        <v>(line.T.value == 100 and line.mat_joint_choices.code == 'MF') and (2) or 0</v>
      </c>
      <c r="Q191" s="16" t="str">
        <f>VLOOKUP(D191,Parts!$A$2:$C$991,3,0)</f>
        <v>pcs</v>
      </c>
    </row>
    <row r="192" spans="1:17">
      <c r="A192" s="3"/>
      <c r="B192" s="3"/>
      <c r="C192" s="2" t="str">
        <f>"["&amp;VLOOKUP(D192,Parts!$A$2:$B$991,2,0)&amp;"]"</f>
        <v>[SP04050]</v>
      </c>
      <c r="D192" s="82" t="s">
        <v>1637</v>
      </c>
      <c r="E192" s="83">
        <v>100</v>
      </c>
      <c r="F192" s="2"/>
      <c r="G192" s="2"/>
      <c r="H192" s="2"/>
      <c r="I192" s="83" t="s">
        <v>1622</v>
      </c>
      <c r="J192" s="5"/>
      <c r="K192" s="5"/>
      <c r="L192" s="5"/>
      <c r="M192" s="5"/>
      <c r="N192" s="84">
        <v>4</v>
      </c>
      <c r="O192" s="84">
        <v>4</v>
      </c>
      <c r="P192" s="53" t="str">
        <f t="shared" si="5"/>
        <v>(line.T.value == 100 and line.mat_joint_choices.code == 'MM') and (4) or 0</v>
      </c>
      <c r="Q192" s="16" t="str">
        <f>VLOOKUP(D192,Parts!$A$2:$C$991,3,0)</f>
        <v>pcs</v>
      </c>
    </row>
    <row r="193" spans="1:18">
      <c r="A193" s="3"/>
      <c r="B193" s="3"/>
      <c r="C193" s="2" t="str">
        <f>"["&amp;VLOOKUP(D193,Parts!$A$2:$B$991,2,0)&amp;"]"</f>
        <v>[SP04046]</v>
      </c>
      <c r="D193" s="82" t="s">
        <v>1638</v>
      </c>
      <c r="E193" s="83">
        <v>100</v>
      </c>
      <c r="F193" s="2"/>
      <c r="G193" s="2"/>
      <c r="H193" s="2"/>
      <c r="I193" s="83" t="s">
        <v>1624</v>
      </c>
      <c r="J193" s="5"/>
      <c r="K193" s="5"/>
      <c r="L193" s="5"/>
      <c r="M193" s="5"/>
      <c r="N193" s="85">
        <v>4</v>
      </c>
      <c r="O193" s="85">
        <v>4</v>
      </c>
      <c r="P193" s="53" t="str">
        <f t="shared" si="5"/>
        <v>(line.T.value == 100 and line.mat_joint_choices.code == 'FF') and (4) or 0</v>
      </c>
      <c r="Q193" s="16" t="str">
        <f>VLOOKUP(D193,Parts!$A$2:$C$991,3,0)</f>
        <v>pcs</v>
      </c>
    </row>
    <row r="194" spans="1:18">
      <c r="A194" s="3"/>
      <c r="B194" s="3"/>
      <c r="C194" s="2" t="str">
        <f>"["&amp;VLOOKUP(D194,Parts!$A$2:$B$991,2,0)&amp;"]"</f>
        <v>[SP04050]</v>
      </c>
      <c r="D194" s="82" t="s">
        <v>1637</v>
      </c>
      <c r="E194" s="83">
        <v>100</v>
      </c>
      <c r="F194" s="2"/>
      <c r="G194" s="2"/>
      <c r="H194" s="2"/>
      <c r="I194" s="83" t="s">
        <v>1621</v>
      </c>
      <c r="J194" s="5"/>
      <c r="K194" s="5"/>
      <c r="L194" s="5"/>
      <c r="M194" s="5"/>
      <c r="N194" s="85">
        <v>2</v>
      </c>
      <c r="O194" s="85">
        <v>2</v>
      </c>
      <c r="P194" s="53" t="str">
        <f t="shared" si="5"/>
        <v>(line.T.value == 100 and line.mat_joint_choices.code == 'MN') and (2) or 0</v>
      </c>
      <c r="Q194" s="16" t="str">
        <f>VLOOKUP(D194,Parts!$A$2:$C$991,3,0)</f>
        <v>pcs</v>
      </c>
    </row>
    <row r="195" spans="1:18">
      <c r="A195" s="3"/>
      <c r="B195" s="3"/>
      <c r="C195" s="2" t="str">
        <f>"["&amp;VLOOKUP(D195,Parts!$A$2:$B$991,2,0)&amp;"]"</f>
        <v>[SP04046]</v>
      </c>
      <c r="D195" s="82" t="s">
        <v>1638</v>
      </c>
      <c r="E195" s="83">
        <v>100</v>
      </c>
      <c r="F195" s="2"/>
      <c r="G195" s="2"/>
      <c r="H195" s="2"/>
      <c r="I195" s="83" t="s">
        <v>1623</v>
      </c>
      <c r="J195" s="5"/>
      <c r="K195" s="5"/>
      <c r="L195" s="5"/>
      <c r="M195" s="5"/>
      <c r="N195" s="85">
        <v>2</v>
      </c>
      <c r="O195" s="85">
        <v>2</v>
      </c>
      <c r="P195" s="53" t="str">
        <f t="shared" si="5"/>
        <v>(line.T.value == 100 and line.mat_joint_choices.code == 'FN') and (2) or 0</v>
      </c>
      <c r="Q195" s="16" t="str">
        <f>VLOOKUP(D195,Parts!$A$2:$C$991,3,0)</f>
        <v>pcs</v>
      </c>
    </row>
    <row r="196" spans="1:18" s="42" customFormat="1">
      <c r="C196" s="3" t="str">
        <f>"["&amp;VLOOKUP(D196,Parts!$A$2:$B$991,2,0)&amp;"]"</f>
        <v>[SP04016]</v>
      </c>
      <c r="D196" s="58" t="s">
        <v>1239</v>
      </c>
      <c r="E196" s="59">
        <v>42</v>
      </c>
      <c r="J196" s="60" t="s">
        <v>1614</v>
      </c>
      <c r="K196" s="56"/>
      <c r="L196" s="56"/>
      <c r="M196" s="56"/>
      <c r="N196" s="61" t="s">
        <v>1615</v>
      </c>
      <c r="O196" s="62" t="s">
        <v>1616</v>
      </c>
      <c r="P196" s="63" t="str">
        <f>"(line.T.value == "&amp;E196&amp;" and line.mat_insulation_choices.code in ("&amp;J196&amp;")) and ("&amp;O196&amp;") or 0.0"</f>
        <v>(line.T.value == 42 and line.mat_insulation_choices.code in ('PU','PIR')) and (round((line.W*line.L/1000000)-0.5,0)*6) or 0.0</v>
      </c>
      <c r="Q196" s="16" t="str">
        <f>VLOOKUP(D196,Parts!$A$2:$C$991,3,0)</f>
        <v>pcs</v>
      </c>
    </row>
    <row r="197" spans="1:18" s="42" customFormat="1">
      <c r="C197" s="3" t="str">
        <f>"["&amp;VLOOKUP(D197,Parts!$A$2:$B$991,2,0)&amp;"]"</f>
        <v>[SP04017]</v>
      </c>
      <c r="D197" s="58" t="s">
        <v>1241</v>
      </c>
      <c r="E197" s="59">
        <v>50</v>
      </c>
      <c r="J197" s="60" t="s">
        <v>1614</v>
      </c>
      <c r="K197" s="56"/>
      <c r="L197" s="56"/>
      <c r="M197" s="56"/>
      <c r="N197" s="61" t="s">
        <v>1615</v>
      </c>
      <c r="O197" s="62" t="s">
        <v>1616</v>
      </c>
      <c r="P197" s="63" t="str">
        <f t="shared" ref="P197:P201" si="6">"(line.T.value == "&amp;E197&amp;" and line.mat_insulation_choices.code in ("&amp;J197&amp;")) and ("&amp;O197&amp;") or 0.0"</f>
        <v>(line.T.value == 50 and line.mat_insulation_choices.code in ('PU','PIR')) and (round((line.W*line.L/1000000)-0.5,0)*6) or 0.0</v>
      </c>
      <c r="Q197" s="16" t="str">
        <f>VLOOKUP(D197,Parts!$A$2:$C$991,3,0)</f>
        <v>pcs</v>
      </c>
    </row>
    <row r="198" spans="1:18" s="42" customFormat="1">
      <c r="C198" s="3" t="str">
        <f>"["&amp;VLOOKUP(D198,Parts!$A$2:$B$991,2,0)&amp;"]"</f>
        <v>[SP04018]</v>
      </c>
      <c r="D198" s="58" t="s">
        <v>1243</v>
      </c>
      <c r="E198" s="59">
        <v>75</v>
      </c>
      <c r="J198" s="60" t="s">
        <v>1614</v>
      </c>
      <c r="K198" s="56"/>
      <c r="L198" s="56"/>
      <c r="M198" s="56"/>
      <c r="N198" s="61" t="s">
        <v>1615</v>
      </c>
      <c r="O198" s="62" t="s">
        <v>1616</v>
      </c>
      <c r="P198" s="63" t="str">
        <f t="shared" si="6"/>
        <v>(line.T.value == 75 and line.mat_insulation_choices.code in ('PU','PIR')) and (round((line.W*line.L/1000000)-0.5,0)*6) or 0.0</v>
      </c>
      <c r="Q198" s="16" t="str">
        <f>VLOOKUP(D198,Parts!$A$2:$C$991,3,0)</f>
        <v>pcs</v>
      </c>
    </row>
    <row r="199" spans="1:18" s="42" customFormat="1">
      <c r="C199" s="3" t="str">
        <f>"["&amp;VLOOKUP(D199,Parts!$A$2:$B$991,2,0)&amp;"]"</f>
        <v>[SP04019]</v>
      </c>
      <c r="D199" s="58" t="s">
        <v>1245</v>
      </c>
      <c r="E199" s="59">
        <v>100</v>
      </c>
      <c r="J199" s="60" t="s">
        <v>1614</v>
      </c>
      <c r="K199" s="56"/>
      <c r="L199" s="56"/>
      <c r="M199" s="56"/>
      <c r="N199" s="61" t="s">
        <v>1615</v>
      </c>
      <c r="O199" s="62" t="s">
        <v>1616</v>
      </c>
      <c r="P199" s="63" t="str">
        <f t="shared" si="6"/>
        <v>(line.T.value == 100 and line.mat_insulation_choices.code in ('PU','PIR')) and (round((line.W*line.L/1000000)-0.5,0)*6) or 0.0</v>
      </c>
      <c r="Q199" s="16" t="str">
        <f>VLOOKUP(D199,Parts!$A$2:$C$991,3,0)</f>
        <v>pcs</v>
      </c>
    </row>
    <row r="200" spans="1:18" s="42" customFormat="1">
      <c r="C200" s="3" t="str">
        <f>"["&amp;VLOOKUP(D200,Parts!$A$2:$B$991,2,0)&amp;"]"</f>
        <v>[SP04020]</v>
      </c>
      <c r="D200" s="58" t="s">
        <v>1247</v>
      </c>
      <c r="E200" s="59">
        <v>125</v>
      </c>
      <c r="J200" s="60" t="s">
        <v>1614</v>
      </c>
      <c r="K200" s="56"/>
      <c r="L200" s="56"/>
      <c r="M200" s="56"/>
      <c r="N200" s="61" t="s">
        <v>1615</v>
      </c>
      <c r="O200" s="62" t="s">
        <v>1616</v>
      </c>
      <c r="P200" s="63" t="str">
        <f t="shared" si="6"/>
        <v>(line.T.value == 125 and line.mat_insulation_choices.code in ('PU','PIR')) and (round((line.W*line.L/1000000)-0.5,0)*6) or 0.0</v>
      </c>
      <c r="Q200" s="16" t="str">
        <f>VLOOKUP(D200,Parts!$A$2:$C$991,3,0)</f>
        <v>pcs</v>
      </c>
    </row>
    <row r="201" spans="1:18" s="42" customFormat="1">
      <c r="C201" s="3" t="str">
        <f>"["&amp;VLOOKUP(D201,Parts!$A$2:$B$991,2,0)&amp;"]"</f>
        <v>[SP04021]</v>
      </c>
      <c r="D201" s="58" t="s">
        <v>1249</v>
      </c>
      <c r="E201" s="59">
        <v>150</v>
      </c>
      <c r="J201" s="60" t="s">
        <v>1614</v>
      </c>
      <c r="K201" s="56"/>
      <c r="L201" s="56"/>
      <c r="M201" s="56"/>
      <c r="N201" s="61" t="s">
        <v>1615</v>
      </c>
      <c r="O201" s="62" t="s">
        <v>1616</v>
      </c>
      <c r="P201" s="63" t="str">
        <f t="shared" si="6"/>
        <v>(line.T.value == 150 and line.mat_insulation_choices.code in ('PU','PIR')) and (round((line.W*line.L/1000000)-0.5,0)*6) or 0.0</v>
      </c>
      <c r="Q201" s="16" t="str">
        <f>VLOOKUP(D201,Parts!$A$2:$C$991,3,0)</f>
        <v>pcs</v>
      </c>
    </row>
    <row r="202" spans="1:18">
      <c r="C202" s="3" t="str">
        <f>"["&amp;VLOOKUP(D202,Parts!$A$2:$B$991,2,0)&amp;"]"</f>
        <v>[SP03007]</v>
      </c>
      <c r="D202" s="35" t="s">
        <v>946</v>
      </c>
      <c r="J202" s="5"/>
      <c r="K202" s="5"/>
      <c r="L202" s="33" t="s">
        <v>1583</v>
      </c>
      <c r="M202" s="33" t="s">
        <v>1583</v>
      </c>
      <c r="N202" s="35" t="s">
        <v>1627</v>
      </c>
      <c r="O202" s="35" t="s">
        <v>1628</v>
      </c>
      <c r="P202" s="63" t="str">
        <f t="shared" ref="P202:P212" si="7">"(line.mat_inside_skin_choices.code=="&amp;L202&amp;") and (line.mat_outside_skin_choices.code=="&amp;M202&amp;") and ("&amp;O202&amp;") or 0.0"</f>
        <v>(line.mat_inside_skin_choices.code=='SS') and (line.mat_outside_skin_choices.code=='SS') and (line.L/1000/200*2) or 0.0</v>
      </c>
      <c r="Q202" s="16" t="str">
        <f>VLOOKUP(D202,Parts!$A$2:$C$991,3,0)</f>
        <v>roll</v>
      </c>
      <c r="R202" s="2" t="s">
        <v>1629</v>
      </c>
    </row>
    <row r="203" spans="1:18">
      <c r="C203" s="3" t="str">
        <f>"["&amp;VLOOKUP(D203,Parts!$A$2:$B$991,2,0)&amp;"]"</f>
        <v>[SP03006]</v>
      </c>
      <c r="D203" s="19" t="s">
        <v>944</v>
      </c>
      <c r="L203" s="17" t="s">
        <v>1554</v>
      </c>
      <c r="M203" s="17" t="s">
        <v>1554</v>
      </c>
      <c r="N203" s="35" t="s">
        <v>1627</v>
      </c>
      <c r="O203" s="35" t="s">
        <v>1628</v>
      </c>
      <c r="P203" s="63" t="str">
        <f t="shared" si="7"/>
        <v>(line.mat_inside_skin_choices.code=='OW') and (line.mat_outside_skin_choices.code=='OW') and (line.L/1000/200*2) or 0.0</v>
      </c>
      <c r="Q203" s="16" t="str">
        <f>VLOOKUP(D203,Parts!$A$2:$C$991,3,0)</f>
        <v>roll</v>
      </c>
      <c r="R203" s="2" t="s">
        <v>1630</v>
      </c>
    </row>
    <row r="204" spans="1:18">
      <c r="C204" s="3" t="str">
        <f>"["&amp;VLOOKUP(D204,Parts!$A$2:$B$991,2,0)&amp;"]"</f>
        <v>[SP03006]</v>
      </c>
      <c r="D204" s="25" t="s">
        <v>944</v>
      </c>
      <c r="L204" s="23" t="s">
        <v>1563</v>
      </c>
      <c r="M204" s="23" t="s">
        <v>1563</v>
      </c>
      <c r="N204" s="35" t="s">
        <v>1627</v>
      </c>
      <c r="O204" s="35" t="s">
        <v>1628</v>
      </c>
      <c r="P204" s="63" t="str">
        <f t="shared" si="7"/>
        <v>(line.mat_inside_skin_choices.code=='AW') and (line.mat_outside_skin_choices.code=='AW') and (line.L/1000/200*2) or 0.0</v>
      </c>
      <c r="Q204" s="16" t="str">
        <f>VLOOKUP(D204,Parts!$A$2:$C$991,3,0)</f>
        <v>roll</v>
      </c>
      <c r="R204" s="2" t="s">
        <v>1630</v>
      </c>
    </row>
    <row r="205" spans="1:18">
      <c r="C205" s="3" t="str">
        <f>"["&amp;VLOOKUP(D205,Parts!$A$2:$B$991,2,0)&amp;"]"</f>
        <v>[SP03006]</v>
      </c>
      <c r="D205" s="30" t="s">
        <v>944</v>
      </c>
      <c r="L205" s="28" t="s">
        <v>1572</v>
      </c>
      <c r="M205" s="28" t="s">
        <v>1554</v>
      </c>
      <c r="N205" s="35" t="s">
        <v>1631</v>
      </c>
      <c r="O205" s="35" t="s">
        <v>1632</v>
      </c>
      <c r="P205" s="63" t="str">
        <f t="shared" si="7"/>
        <v>(line.mat_inside_skin_choices.code=='GI') and (line.mat_outside_skin_choices.code=='OW') and (line.L/1000/200) or 0.0</v>
      </c>
      <c r="Q205" s="16" t="str">
        <f>VLOOKUP(D205,Parts!$A$2:$C$991,3,0)</f>
        <v>roll</v>
      </c>
      <c r="R205" s="2" t="s">
        <v>1630</v>
      </c>
    </row>
    <row r="206" spans="1:18">
      <c r="C206" s="3" t="str">
        <f>"["&amp;VLOOKUP(D206,Parts!$A$2:$B$991,2,0)&amp;"]"</f>
        <v>[SP03006]</v>
      </c>
      <c r="D206" s="40" t="s">
        <v>944</v>
      </c>
      <c r="L206" s="38" t="s">
        <v>1583</v>
      </c>
      <c r="M206" s="38" t="s">
        <v>1554</v>
      </c>
      <c r="N206" s="35" t="s">
        <v>1631</v>
      </c>
      <c r="O206" s="35" t="s">
        <v>1632</v>
      </c>
      <c r="P206" s="63" t="str">
        <f t="shared" si="7"/>
        <v>(line.mat_inside_skin_choices.code=='SS') and (line.mat_outside_skin_choices.code=='OW') and (line.L/1000/200) or 0.0</v>
      </c>
      <c r="Q206" s="16" t="str">
        <f>VLOOKUP(D206,Parts!$A$2:$C$991,3,0)</f>
        <v>roll</v>
      </c>
      <c r="R206" s="2" t="s">
        <v>1630</v>
      </c>
    </row>
    <row r="207" spans="1:18">
      <c r="C207" s="3" t="str">
        <f>"["&amp;VLOOKUP(D207,Parts!$A$2:$B$991,2,0)&amp;"]"</f>
        <v>[SP03007]</v>
      </c>
      <c r="D207" s="35" t="s">
        <v>946</v>
      </c>
      <c r="J207" s="5"/>
      <c r="K207" s="5"/>
      <c r="L207" s="33" t="s">
        <v>1583</v>
      </c>
      <c r="M207" s="33" t="s">
        <v>1554</v>
      </c>
      <c r="N207" s="35" t="s">
        <v>1631</v>
      </c>
      <c r="O207" s="35" t="s">
        <v>1632</v>
      </c>
      <c r="P207" s="63" t="str">
        <f t="shared" si="7"/>
        <v>(line.mat_inside_skin_choices.code=='SS') and (line.mat_outside_skin_choices.code=='OW') and (line.L/1000/200) or 0.0</v>
      </c>
      <c r="Q207" s="16" t="str">
        <f>VLOOKUP(D207,Parts!$A$2:$C$991,3,0)</f>
        <v>roll</v>
      </c>
      <c r="R207" s="2" t="s">
        <v>1629</v>
      </c>
    </row>
    <row r="208" spans="1:18">
      <c r="B208" s="54">
        <v>41733</v>
      </c>
      <c r="C208" s="3" t="str">
        <f>"["&amp;VLOOKUP(D208,Parts!$A$2:$B$991,2,0)&amp;"]"</f>
        <v>[SP03006]</v>
      </c>
      <c r="D208" s="19" t="s">
        <v>944</v>
      </c>
      <c r="L208" s="90" t="s">
        <v>1554</v>
      </c>
      <c r="M208" s="90" t="s">
        <v>1583</v>
      </c>
      <c r="N208" s="35" t="s">
        <v>1631</v>
      </c>
      <c r="O208" s="35" t="s">
        <v>1632</v>
      </c>
      <c r="P208" s="63" t="str">
        <f t="shared" si="7"/>
        <v>(line.mat_inside_skin_choices.code=='OW') and (line.mat_outside_skin_choices.code=='SS') and (line.L/1000/200) or 0.0</v>
      </c>
      <c r="Q208" s="16" t="str">
        <f>VLOOKUP(D208,Parts!$A$2:$C$991,3,0)</f>
        <v>roll</v>
      </c>
    </row>
    <row r="209" spans="2:17">
      <c r="B209" s="54">
        <v>41733</v>
      </c>
      <c r="C209" s="3" t="str">
        <f>"["&amp;VLOOKUP(D209,Parts!$A$2:$B$991,2,0)&amp;"]"</f>
        <v>[SP03007]</v>
      </c>
      <c r="D209" s="35" t="s">
        <v>946</v>
      </c>
      <c r="L209" s="90" t="s">
        <v>1554</v>
      </c>
      <c r="M209" s="90" t="s">
        <v>1583</v>
      </c>
      <c r="N209" s="35" t="s">
        <v>1631</v>
      </c>
      <c r="O209" s="35" t="s">
        <v>1632</v>
      </c>
      <c r="P209" s="63" t="str">
        <f t="shared" si="7"/>
        <v>(line.mat_inside_skin_choices.code=='OW') and (line.mat_outside_skin_choices.code=='SS') and (line.L/1000/200) or 0.0</v>
      </c>
      <c r="Q209" s="16" t="str">
        <f>VLOOKUP(D209,Parts!$A$2:$C$991,3,0)</f>
        <v>roll</v>
      </c>
    </row>
    <row r="210" spans="2:17">
      <c r="B210" s="54">
        <v>41733</v>
      </c>
      <c r="C210" s="3" t="str">
        <f>"["&amp;VLOOKUP(D210,Parts!$A$2:$B$991,2,0)&amp;"]"</f>
        <v>[SP03006]</v>
      </c>
      <c r="D210" s="19" t="s">
        <v>944</v>
      </c>
      <c r="L210" s="28" t="s">
        <v>1554</v>
      </c>
      <c r="M210" s="28" t="s">
        <v>1572</v>
      </c>
      <c r="N210" s="35" t="s">
        <v>1631</v>
      </c>
      <c r="O210" s="35" t="s">
        <v>1632</v>
      </c>
      <c r="P210" s="63" t="str">
        <f t="shared" si="7"/>
        <v>(line.mat_inside_skin_choices.code=='OW') and (line.mat_outside_skin_choices.code=='GI') and (line.L/1000/200) or 0.0</v>
      </c>
      <c r="Q210" s="16" t="str">
        <f>VLOOKUP(D210,Parts!$A$2:$C$991,3,0)</f>
        <v>roll</v>
      </c>
    </row>
    <row r="211" spans="2:17">
      <c r="B211" s="54">
        <v>41733</v>
      </c>
      <c r="C211" s="3" t="str">
        <f>"["&amp;VLOOKUP(D211,Parts!$A$2:$B$991,2,0)&amp;"]"</f>
        <v>[SP03006]</v>
      </c>
      <c r="D211" s="19" t="s">
        <v>944</v>
      </c>
      <c r="L211" s="101" t="s">
        <v>1641</v>
      </c>
      <c r="M211" s="101" t="s">
        <v>1642</v>
      </c>
      <c r="N211" s="35" t="s">
        <v>1631</v>
      </c>
      <c r="O211" s="35" t="s">
        <v>1632</v>
      </c>
      <c r="P211" s="63" t="str">
        <f t="shared" si="7"/>
        <v>(line.mat_inside_skin_choices.code=='M12N') and (line.mat_outside_skin_choices.code=='H-OW') and (line.L/1000/200) or 0.0</v>
      </c>
      <c r="Q211" s="16" t="str">
        <f>VLOOKUP(D211,Parts!$A$2:$C$991,3,0)</f>
        <v>roll</v>
      </c>
    </row>
    <row r="212" spans="2:17">
      <c r="B212" s="54">
        <v>41733</v>
      </c>
      <c r="C212" s="3" t="str">
        <f>"["&amp;VLOOKUP(D212,Parts!$A$2:$B$991,2,0)&amp;"]"</f>
        <v>[SP03006]</v>
      </c>
      <c r="D212" s="19" t="s">
        <v>944</v>
      </c>
      <c r="L212" s="105" t="s">
        <v>1642</v>
      </c>
      <c r="M212" s="105" t="s">
        <v>1641</v>
      </c>
      <c r="N212" s="35" t="s">
        <v>1631</v>
      </c>
      <c r="O212" s="35" t="s">
        <v>1632</v>
      </c>
      <c r="P212" s="63" t="str">
        <f t="shared" si="7"/>
        <v>(line.mat_inside_skin_choices.code=='H-OW') and (line.mat_outside_skin_choices.code=='M12N') and (line.L/1000/200) or 0.0</v>
      </c>
      <c r="Q212" s="16" t="str">
        <f>VLOOKUP(D212,Parts!$A$2:$C$991,3,0)</f>
        <v>roll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zoomScale="75" zoomScaleNormal="75" workbookViewId="0">
      <selection activeCell="C3" sqref="C3"/>
    </sheetView>
  </sheetViews>
  <sheetFormatPr defaultRowHeight="14.25"/>
  <cols>
    <col min="1" max="1" width="38.42578125" style="334" bestFit="1" customWidth="1"/>
    <col min="2" max="2" width="13.140625" style="334" customWidth="1"/>
    <col min="3" max="3" width="12.7109375" style="334" bestFit="1" customWidth="1"/>
    <col min="4" max="4" width="48.140625" style="334" bestFit="1" customWidth="1"/>
    <col min="5" max="5" width="3.5703125" style="372" bestFit="1" customWidth="1"/>
    <col min="6" max="6" width="9.5703125" style="334" bestFit="1" customWidth="1"/>
    <col min="7" max="7" width="14.42578125" style="334" bestFit="1" customWidth="1"/>
    <col min="8" max="8" width="15.85546875" style="334" bestFit="1" customWidth="1"/>
    <col min="9" max="9" width="13" style="334" bestFit="1" customWidth="1"/>
    <col min="10" max="10" width="10.42578125" style="334" bestFit="1" customWidth="1"/>
    <col min="11" max="11" width="17" style="334" bestFit="1" customWidth="1"/>
    <col min="12" max="12" width="19.28515625" style="334" bestFit="1" customWidth="1"/>
    <col min="13" max="13" width="21" style="334" bestFit="1" customWidth="1"/>
    <col min="14" max="14" width="40.140625" style="334" bestFit="1" customWidth="1"/>
    <col min="15" max="15" width="28.140625" style="334" customWidth="1"/>
    <col min="16" max="16" width="77" style="334" customWidth="1"/>
    <col min="17" max="17" width="5.5703125" style="372" bestFit="1" customWidth="1"/>
    <col min="18" max="16384" width="9.140625" style="334"/>
  </cols>
  <sheetData>
    <row r="1" spans="1:17" s="324" customFormat="1" thickTop="1" thickBot="1">
      <c r="C1" s="325"/>
      <c r="D1" s="325"/>
      <c r="E1" s="640" t="s">
        <v>1535</v>
      </c>
      <c r="F1" s="640"/>
      <c r="G1" s="640"/>
      <c r="H1" s="640"/>
      <c r="I1" s="640"/>
      <c r="J1" s="640"/>
      <c r="K1" s="640"/>
      <c r="L1" s="640"/>
      <c r="M1" s="640"/>
      <c r="N1" s="326"/>
      <c r="O1" s="327"/>
      <c r="Q1" s="328"/>
    </row>
    <row r="2" spans="1:17" ht="15.75" thickTop="1" thickBot="1">
      <c r="A2" s="324" t="s">
        <v>1536</v>
      </c>
      <c r="B2" s="324" t="s">
        <v>1645</v>
      </c>
      <c r="C2" s="325" t="s">
        <v>1537</v>
      </c>
      <c r="D2" s="325" t="s">
        <v>1538</v>
      </c>
      <c r="E2" s="329" t="s">
        <v>1539</v>
      </c>
      <c r="F2" s="330" t="s">
        <v>1540</v>
      </c>
      <c r="G2" s="331" t="s">
        <v>1541</v>
      </c>
      <c r="H2" s="331" t="s">
        <v>1542</v>
      </c>
      <c r="I2" s="331" t="s">
        <v>1543</v>
      </c>
      <c r="J2" s="331" t="s">
        <v>1544</v>
      </c>
      <c r="K2" s="331" t="s">
        <v>1545</v>
      </c>
      <c r="L2" s="331" t="s">
        <v>1546</v>
      </c>
      <c r="M2" s="331" t="s">
        <v>1547</v>
      </c>
      <c r="N2" s="332" t="s">
        <v>1548</v>
      </c>
      <c r="O2" s="333" t="s">
        <v>1549</v>
      </c>
      <c r="P2" s="325" t="s">
        <v>1550</v>
      </c>
      <c r="Q2" s="328" t="s">
        <v>1551</v>
      </c>
    </row>
    <row r="3" spans="1:17" ht="20.25" thickTop="1">
      <c r="A3" s="335" t="s">
        <v>1646</v>
      </c>
      <c r="B3" s="335"/>
      <c r="C3" s="336" t="str">
        <f>"["&amp;VLOOKUP(D3,Parts!$A$2:$B$991,2,0)&amp;"]"</f>
        <v>[SP05042]</v>
      </c>
      <c r="D3" s="337" t="s">
        <v>2021</v>
      </c>
      <c r="E3" s="338"/>
      <c r="F3" s="339">
        <v>14</v>
      </c>
      <c r="G3" s="339"/>
      <c r="H3" s="339">
        <v>457</v>
      </c>
      <c r="I3" s="339" t="s">
        <v>1601</v>
      </c>
      <c r="J3" s="338"/>
      <c r="K3" s="338"/>
      <c r="L3" s="339" t="s">
        <v>1554</v>
      </c>
      <c r="M3" s="339" t="s">
        <v>1554</v>
      </c>
      <c r="N3" s="340" t="s">
        <v>2026</v>
      </c>
      <c r="O3" s="341" t="s">
        <v>2030</v>
      </c>
      <c r="P3" s="342" t="str">
        <f t="shared" ref="P3:P30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('NN')) and (line.mat_inside_skin_choices.code=='OW') and (line.mat_outside_skin_choices.code=='OW') and (457*line.L/1000000*2.55*2) or 0.0</v>
      </c>
      <c r="Q3" s="338" t="str">
        <f>VLOOKUP(D3,Parts!$A$2:$C$991,3,0)</f>
        <v>kg</v>
      </c>
    </row>
    <row r="4" spans="1:17">
      <c r="C4" s="336" t="str">
        <f>"["&amp;VLOOKUP(D4,Parts!$A$2:$B$991,2,0)&amp;"]"</f>
        <v>[SP05043]</v>
      </c>
      <c r="D4" s="337" t="s">
        <v>2022</v>
      </c>
      <c r="E4" s="338"/>
      <c r="F4" s="339">
        <v>14</v>
      </c>
      <c r="G4" s="339">
        <v>457</v>
      </c>
      <c r="H4" s="339">
        <v>610</v>
      </c>
      <c r="I4" s="339" t="s">
        <v>1601</v>
      </c>
      <c r="J4" s="338"/>
      <c r="K4" s="338"/>
      <c r="L4" s="339" t="s">
        <v>1554</v>
      </c>
      <c r="M4" s="339" t="s">
        <v>1554</v>
      </c>
      <c r="N4" s="340" t="s">
        <v>2027</v>
      </c>
      <c r="O4" s="341" t="s">
        <v>2031</v>
      </c>
      <c r="P4" s="342" t="str">
        <f t="shared" si="0"/>
        <v>((14+line.W)&gt;457 and (14+line.W)&lt;=610) and (line.mat_joint_choices.code in ('NN')) and (line.mat_inside_skin_choices.code=='OW') and (line.mat_outside_skin_choices.code=='OW') and (610*line.L/1000000*2.55*2) or 0.0</v>
      </c>
      <c r="Q4" s="338" t="str">
        <f>VLOOKUP(D4,Parts!$A$2:$C$991,3,0)</f>
        <v>kg</v>
      </c>
    </row>
    <row r="5" spans="1:17">
      <c r="C5" s="336" t="str">
        <f>"["&amp;VLOOKUP(D5,Parts!$A$2:$B$991,2,0)&amp;"]"</f>
        <v>[SP05042]</v>
      </c>
      <c r="D5" s="337" t="s">
        <v>2021</v>
      </c>
      <c r="E5" s="338"/>
      <c r="F5" s="339">
        <v>14</v>
      </c>
      <c r="G5" s="339">
        <v>610</v>
      </c>
      <c r="H5" s="339">
        <v>914</v>
      </c>
      <c r="I5" s="339" t="s">
        <v>1601</v>
      </c>
      <c r="J5" s="338"/>
      <c r="K5" s="338"/>
      <c r="L5" s="339" t="s">
        <v>1554</v>
      </c>
      <c r="M5" s="339" t="s">
        <v>1554</v>
      </c>
      <c r="N5" s="340" t="s">
        <v>2028</v>
      </c>
      <c r="O5" s="341" t="s">
        <v>2032</v>
      </c>
      <c r="P5" s="342" t="str">
        <f t="shared" si="0"/>
        <v>((14+line.W)&gt;610 and (14+line.W)&lt;=914) and (line.mat_joint_choices.code in ('NN')) and (line.mat_inside_skin_choices.code=='OW') and (line.mat_outside_skin_choices.code=='OW') and (914*line.L/1000000*2.55*2) or 0.0</v>
      </c>
      <c r="Q5" s="338" t="str">
        <f>VLOOKUP(D5,Parts!$A$2:$C$991,3,0)</f>
        <v>kg</v>
      </c>
    </row>
    <row r="6" spans="1:17">
      <c r="C6" s="336" t="str">
        <f>"["&amp;VLOOKUP(D6,Parts!$A$2:$B$991,2,0)&amp;"]"</f>
        <v>[SP05043]</v>
      </c>
      <c r="D6" s="337" t="s">
        <v>2022</v>
      </c>
      <c r="E6" s="338"/>
      <c r="F6" s="339">
        <v>14</v>
      </c>
      <c r="G6" s="339">
        <v>914</v>
      </c>
      <c r="H6" s="339"/>
      <c r="I6" s="339" t="s">
        <v>1601</v>
      </c>
      <c r="J6" s="338"/>
      <c r="K6" s="338"/>
      <c r="L6" s="339" t="s">
        <v>1554</v>
      </c>
      <c r="M6" s="339" t="s">
        <v>1554</v>
      </c>
      <c r="N6" s="340" t="s">
        <v>2029</v>
      </c>
      <c r="O6" s="341" t="s">
        <v>2033</v>
      </c>
      <c r="P6" s="342" t="str">
        <f t="shared" si="0"/>
        <v>((14+line.W)&gt;914) and (line.mat_joint_choices.code in ('NN')) and (line.mat_inside_skin_choices.code=='OW') and (line.mat_outside_skin_choices.code=='OW') and (1219*line.L/1000000*2.55*2) or 0.0</v>
      </c>
      <c r="Q6" s="338" t="str">
        <f>VLOOKUP(D6,Parts!$A$2:$C$991,3,0)</f>
        <v>kg</v>
      </c>
    </row>
    <row r="7" spans="1:17">
      <c r="C7" s="336" t="str">
        <f>"["&amp;VLOOKUP(D7,Parts!$A$2:$B$991,2,0)&amp;"]"</f>
        <v>[SP05042]</v>
      </c>
      <c r="D7" s="343" t="s">
        <v>2021</v>
      </c>
      <c r="E7" s="338"/>
      <c r="F7" s="344">
        <v>14</v>
      </c>
      <c r="G7" s="344"/>
      <c r="H7" s="344">
        <v>457</v>
      </c>
      <c r="I7" s="344" t="s">
        <v>1601</v>
      </c>
      <c r="J7" s="338"/>
      <c r="K7" s="338"/>
      <c r="L7" s="344" t="s">
        <v>1572</v>
      </c>
      <c r="M7" s="344" t="s">
        <v>1554</v>
      </c>
      <c r="N7" s="345" t="s">
        <v>2038</v>
      </c>
      <c r="O7" s="346" t="s">
        <v>2046</v>
      </c>
      <c r="P7" s="342" t="str">
        <f t="shared" si="0"/>
        <v>((14+line.W)&lt;=457) and (line.mat_joint_choices.code in ('NN')) and (line.mat_inside_skin_choices.code=='GI') and (line.mat_outside_skin_choices.code=='OW') and (457*line.L/1000000*2.55) or 0.0</v>
      </c>
      <c r="Q7" s="338" t="str">
        <f>VLOOKUP(D7,Parts!$A$2:$C$991,3,0)</f>
        <v>kg</v>
      </c>
    </row>
    <row r="8" spans="1:17">
      <c r="B8" s="347"/>
      <c r="C8" s="336" t="str">
        <f>"["&amp;VLOOKUP(D8,Parts!$A$2:$B$991,2,0)&amp;"]"</f>
        <v>[SP05041]</v>
      </c>
      <c r="D8" s="343" t="s">
        <v>1916</v>
      </c>
      <c r="E8" s="338"/>
      <c r="F8" s="344">
        <v>14</v>
      </c>
      <c r="G8" s="344"/>
      <c r="H8" s="344">
        <v>457</v>
      </c>
      <c r="I8" s="344" t="s">
        <v>1601</v>
      </c>
      <c r="J8" s="338"/>
      <c r="K8" s="338"/>
      <c r="L8" s="344" t="s">
        <v>1572</v>
      </c>
      <c r="M8" s="344" t="s">
        <v>1554</v>
      </c>
      <c r="N8" s="345" t="s">
        <v>2034</v>
      </c>
      <c r="O8" s="346" t="s">
        <v>2042</v>
      </c>
      <c r="P8" s="342" t="str">
        <f t="shared" si="0"/>
        <v>((14+line.W)&lt;=457) and (line.mat_joint_choices.code in ('NN')) and (line.mat_inside_skin_choices.code=='GI') and (line.mat_outside_skin_choices.code=='OW') and (457*line.L/1000000*2.73) or 0.0</v>
      </c>
      <c r="Q8" s="338" t="str">
        <f>VLOOKUP(D8,Parts!$A$2:$C$991,3,0)</f>
        <v>kg</v>
      </c>
    </row>
    <row r="9" spans="1:17">
      <c r="C9" s="336" t="str">
        <f>"["&amp;VLOOKUP(D9,Parts!$A$2:$B$991,2,0)&amp;"]"</f>
        <v>[SP05043]</v>
      </c>
      <c r="D9" s="343" t="s">
        <v>2022</v>
      </c>
      <c r="E9" s="338"/>
      <c r="F9" s="344">
        <v>14</v>
      </c>
      <c r="G9" s="344">
        <v>457</v>
      </c>
      <c r="H9" s="344">
        <v>610</v>
      </c>
      <c r="I9" s="344" t="s">
        <v>1601</v>
      </c>
      <c r="J9" s="338"/>
      <c r="K9" s="338"/>
      <c r="L9" s="344" t="s">
        <v>1572</v>
      </c>
      <c r="M9" s="344" t="s">
        <v>1554</v>
      </c>
      <c r="N9" s="345" t="s">
        <v>2039</v>
      </c>
      <c r="O9" s="346" t="s">
        <v>2047</v>
      </c>
      <c r="P9" s="342" t="str">
        <f t="shared" si="0"/>
        <v>((14+line.W)&gt;457 and (14+line.W)&lt;=610) and (line.mat_joint_choices.code in ('NN')) and (line.mat_inside_skin_choices.code=='GI') and (line.mat_outside_skin_choices.code=='OW') and (610*line.L/1000000*2.55) or 0.0</v>
      </c>
      <c r="Q9" s="338" t="str">
        <f>VLOOKUP(D9,Parts!$A$2:$C$991,3,0)</f>
        <v>kg</v>
      </c>
    </row>
    <row r="10" spans="1:17">
      <c r="C10" s="336" t="str">
        <f>"["&amp;VLOOKUP(D10,Parts!$A$2:$B$991,2,0)&amp;"]"</f>
        <v>[SP05040]</v>
      </c>
      <c r="D10" s="343" t="s">
        <v>1918</v>
      </c>
      <c r="E10" s="338"/>
      <c r="F10" s="344">
        <v>14</v>
      </c>
      <c r="G10" s="344">
        <v>457</v>
      </c>
      <c r="H10" s="344">
        <v>610</v>
      </c>
      <c r="I10" s="344" t="s">
        <v>1601</v>
      </c>
      <c r="J10" s="338"/>
      <c r="K10" s="338"/>
      <c r="L10" s="344" t="s">
        <v>1572</v>
      </c>
      <c r="M10" s="344" t="s">
        <v>1554</v>
      </c>
      <c r="N10" s="345" t="s">
        <v>2035</v>
      </c>
      <c r="O10" s="346" t="s">
        <v>2043</v>
      </c>
      <c r="P10" s="342" t="str">
        <f t="shared" si="0"/>
        <v>((14+line.W)&gt;457 and (14+line.W)&lt;=610) and (line.mat_joint_choices.code in ('NN')) and (line.mat_inside_skin_choices.code=='GI') and (line.mat_outside_skin_choices.code=='OW') and (610*line.L/1000000*2.73) or 0.0</v>
      </c>
      <c r="Q10" s="338" t="str">
        <f>VLOOKUP(D10,Parts!$A$2:$C$991,3,0)</f>
        <v>kg</v>
      </c>
    </row>
    <row r="11" spans="1:17">
      <c r="C11" s="336" t="str">
        <f>"["&amp;VLOOKUP(D11,Parts!$A$2:$B$991,2,0)&amp;"]"</f>
        <v>[SP05042]</v>
      </c>
      <c r="D11" s="343" t="s">
        <v>2021</v>
      </c>
      <c r="E11" s="338"/>
      <c r="F11" s="344">
        <v>14</v>
      </c>
      <c r="G11" s="344">
        <v>610</v>
      </c>
      <c r="H11" s="344">
        <v>914</v>
      </c>
      <c r="I11" s="344" t="s">
        <v>1601</v>
      </c>
      <c r="J11" s="338"/>
      <c r="K11" s="338"/>
      <c r="L11" s="344" t="s">
        <v>1572</v>
      </c>
      <c r="M11" s="344" t="s">
        <v>1554</v>
      </c>
      <c r="N11" s="345" t="s">
        <v>2040</v>
      </c>
      <c r="O11" s="346" t="s">
        <v>2048</v>
      </c>
      <c r="P11" s="342" t="str">
        <f t="shared" si="0"/>
        <v>((14+line.W)&gt;610 and (14+line.W)&lt;=914) and (line.mat_joint_choices.code in ('NN')) and (line.mat_inside_skin_choices.code=='GI') and (line.mat_outside_skin_choices.code=='OW') and (914*line.L/1000000*2.55) or 0.0</v>
      </c>
      <c r="Q11" s="338" t="str">
        <f>VLOOKUP(D11,Parts!$A$2:$C$991,3,0)</f>
        <v>kg</v>
      </c>
    </row>
    <row r="12" spans="1:17">
      <c r="C12" s="336" t="str">
        <f>"["&amp;VLOOKUP(D12,Parts!$A$2:$B$991,2,0)&amp;"]"</f>
        <v>[SP05041]</v>
      </c>
      <c r="D12" s="343" t="s">
        <v>1916</v>
      </c>
      <c r="E12" s="338"/>
      <c r="F12" s="344">
        <v>14</v>
      </c>
      <c r="G12" s="344">
        <v>610</v>
      </c>
      <c r="H12" s="344">
        <v>914</v>
      </c>
      <c r="I12" s="344" t="s">
        <v>1601</v>
      </c>
      <c r="J12" s="338"/>
      <c r="K12" s="338"/>
      <c r="L12" s="344" t="s">
        <v>1572</v>
      </c>
      <c r="M12" s="344" t="s">
        <v>1554</v>
      </c>
      <c r="N12" s="345" t="s">
        <v>2036</v>
      </c>
      <c r="O12" s="346" t="s">
        <v>2044</v>
      </c>
      <c r="P12" s="342" t="str">
        <f t="shared" si="0"/>
        <v>((14+line.W)&gt;610 and (14+line.W)&lt;=914) and (line.mat_joint_choices.code in ('NN')) and (line.mat_inside_skin_choices.code=='GI') and (line.mat_outside_skin_choices.code=='OW') and (914*line.L/1000000*2.73) or 0.0</v>
      </c>
      <c r="Q12" s="338" t="str">
        <f>VLOOKUP(D12,Parts!$A$2:$C$991,3,0)</f>
        <v>kg</v>
      </c>
    </row>
    <row r="13" spans="1:17">
      <c r="C13" s="336" t="str">
        <f>"["&amp;VLOOKUP(D13,Parts!$A$2:$B$991,2,0)&amp;"]"</f>
        <v>[SP05043]</v>
      </c>
      <c r="D13" s="343" t="s">
        <v>2022</v>
      </c>
      <c r="E13" s="338"/>
      <c r="F13" s="344">
        <v>14</v>
      </c>
      <c r="G13" s="344">
        <v>914</v>
      </c>
      <c r="H13" s="344"/>
      <c r="I13" s="344" t="s">
        <v>1601</v>
      </c>
      <c r="J13" s="338"/>
      <c r="K13" s="338"/>
      <c r="L13" s="344" t="s">
        <v>1572</v>
      </c>
      <c r="M13" s="344" t="s">
        <v>1554</v>
      </c>
      <c r="N13" s="345" t="s">
        <v>2041</v>
      </c>
      <c r="O13" s="346" t="s">
        <v>2049</v>
      </c>
      <c r="P13" s="342" t="str">
        <f t="shared" si="0"/>
        <v>((14+line.W)&gt;914) and (line.mat_joint_choices.code in ('NN')) and (line.mat_inside_skin_choices.code=='GI') and (line.mat_outside_skin_choices.code=='OW') and (1219*line.L/1000000*2.55) or 0.0</v>
      </c>
      <c r="Q13" s="338" t="str">
        <f>VLOOKUP(D13,Parts!$A$2:$C$991,3,0)</f>
        <v>kg</v>
      </c>
    </row>
    <row r="14" spans="1:17">
      <c r="C14" s="336" t="str">
        <f>"["&amp;VLOOKUP(D14,Parts!$A$2:$B$991,2,0)&amp;"]"</f>
        <v>[SP05040]</v>
      </c>
      <c r="D14" s="343" t="s">
        <v>1918</v>
      </c>
      <c r="E14" s="338"/>
      <c r="F14" s="348">
        <v>14</v>
      </c>
      <c r="G14" s="348">
        <v>914</v>
      </c>
      <c r="H14" s="348"/>
      <c r="I14" s="344" t="s">
        <v>1601</v>
      </c>
      <c r="J14" s="349"/>
      <c r="K14" s="349"/>
      <c r="L14" s="344" t="s">
        <v>1572</v>
      </c>
      <c r="M14" s="344" t="s">
        <v>1554</v>
      </c>
      <c r="N14" s="345" t="s">
        <v>2037</v>
      </c>
      <c r="O14" s="350" t="s">
        <v>2045</v>
      </c>
      <c r="P14" s="342" t="str">
        <f t="shared" si="0"/>
        <v>((14+line.W)&gt;914) and (line.mat_joint_choices.code in ('NN')) and (line.mat_inside_skin_choices.code=='GI') and (line.mat_outside_skin_choices.code=='OW') and (1219*line.L/1000000*2.73) or 0.0</v>
      </c>
      <c r="Q14" s="338" t="str">
        <f>VLOOKUP(D14,Parts!$A$2:$C$991,3,0)</f>
        <v>kg</v>
      </c>
    </row>
    <row r="15" spans="1:17">
      <c r="C15" s="336" t="str">
        <f>"["&amp;VLOOKUP(D15,Parts!$A$2:$B$991,2,0)&amp;"]"</f>
        <v>[SP05041]</v>
      </c>
      <c r="D15" s="351" t="s">
        <v>1916</v>
      </c>
      <c r="E15" s="338"/>
      <c r="F15" s="352">
        <v>14</v>
      </c>
      <c r="G15" s="352"/>
      <c r="H15" s="352">
        <v>457</v>
      </c>
      <c r="I15" s="352" t="s">
        <v>1601</v>
      </c>
      <c r="J15" s="353"/>
      <c r="K15" s="354"/>
      <c r="L15" s="352" t="s">
        <v>1572</v>
      </c>
      <c r="M15" s="352" t="s">
        <v>1572</v>
      </c>
      <c r="N15" s="355" t="s">
        <v>2050</v>
      </c>
      <c r="O15" s="356" t="s">
        <v>2054</v>
      </c>
      <c r="P15" s="342" t="str">
        <f t="shared" si="0"/>
        <v>((14+line.W)&lt;=457) and (line.mat_joint_choices.code in ('NN')) and (line.mat_inside_skin_choices.code=='GI') and (line.mat_outside_skin_choices.code=='GI') and (457*line.L/1000000*2.73*2) or 0.0</v>
      </c>
      <c r="Q15" s="338" t="str">
        <f>VLOOKUP(D15,Parts!$A$2:$C$991,3,0)</f>
        <v>kg</v>
      </c>
    </row>
    <row r="16" spans="1:17">
      <c r="C16" s="336" t="str">
        <f>"["&amp;VLOOKUP(D16,Parts!$A$2:$B$991,2,0)&amp;"]"</f>
        <v>[SP05040]</v>
      </c>
      <c r="D16" s="351" t="s">
        <v>1918</v>
      </c>
      <c r="E16" s="338"/>
      <c r="F16" s="352">
        <v>14</v>
      </c>
      <c r="G16" s="352">
        <v>457</v>
      </c>
      <c r="H16" s="352">
        <v>610</v>
      </c>
      <c r="I16" s="352" t="s">
        <v>1601</v>
      </c>
      <c r="J16" s="353"/>
      <c r="K16" s="354"/>
      <c r="L16" s="352" t="s">
        <v>1572</v>
      </c>
      <c r="M16" s="352" t="s">
        <v>1572</v>
      </c>
      <c r="N16" s="355" t="s">
        <v>2051</v>
      </c>
      <c r="O16" s="356" t="s">
        <v>2055</v>
      </c>
      <c r="P16" s="342" t="str">
        <f t="shared" si="0"/>
        <v>((14+line.W)&gt;457 and (14+line.W)&lt;=610) and (line.mat_joint_choices.code in ('NN')) and (line.mat_inside_skin_choices.code=='GI') and (line.mat_outside_skin_choices.code=='GI') and (610*line.L/1000000*2.73*2) or 0.0</v>
      </c>
      <c r="Q16" s="338" t="str">
        <f>VLOOKUP(D16,Parts!$A$2:$C$991,3,0)</f>
        <v>kg</v>
      </c>
    </row>
    <row r="17" spans="1:17">
      <c r="C17" s="336" t="str">
        <f>"["&amp;VLOOKUP(D17,Parts!$A$2:$B$991,2,0)&amp;"]"</f>
        <v>[SP05041]</v>
      </c>
      <c r="D17" s="351" t="s">
        <v>1916</v>
      </c>
      <c r="E17" s="338"/>
      <c r="F17" s="352">
        <v>14</v>
      </c>
      <c r="G17" s="352">
        <v>610</v>
      </c>
      <c r="H17" s="352">
        <v>914</v>
      </c>
      <c r="I17" s="352" t="s">
        <v>1601</v>
      </c>
      <c r="J17" s="353"/>
      <c r="K17" s="354"/>
      <c r="L17" s="352" t="s">
        <v>1572</v>
      </c>
      <c r="M17" s="352" t="s">
        <v>1572</v>
      </c>
      <c r="N17" s="355" t="s">
        <v>2052</v>
      </c>
      <c r="O17" s="356" t="s">
        <v>2056</v>
      </c>
      <c r="P17" s="342" t="str">
        <f t="shared" si="0"/>
        <v>((14+line.W)&gt;610 and (14+line.W)&lt;=914) and (line.mat_joint_choices.code in ('NN')) and (line.mat_inside_skin_choices.code=='GI') and (line.mat_outside_skin_choices.code=='GI') and (914*line.L/1000000*2.73*2) or 0.0</v>
      </c>
      <c r="Q17" s="338" t="str">
        <f>VLOOKUP(D17,Parts!$A$2:$C$991,3,0)</f>
        <v>kg</v>
      </c>
    </row>
    <row r="18" spans="1:17">
      <c r="C18" s="336" t="str">
        <f>"["&amp;VLOOKUP(D18,Parts!$A$2:$B$991,2,0)&amp;"]"</f>
        <v>[SP05040]</v>
      </c>
      <c r="D18" s="351" t="s">
        <v>1918</v>
      </c>
      <c r="E18" s="338"/>
      <c r="F18" s="357">
        <v>14</v>
      </c>
      <c r="G18" s="357">
        <v>914</v>
      </c>
      <c r="H18" s="357"/>
      <c r="I18" s="352" t="s">
        <v>1601</v>
      </c>
      <c r="J18" s="353"/>
      <c r="K18" s="354"/>
      <c r="L18" s="352" t="s">
        <v>1572</v>
      </c>
      <c r="M18" s="352" t="s">
        <v>1572</v>
      </c>
      <c r="N18" s="355" t="s">
        <v>2053</v>
      </c>
      <c r="O18" s="358" t="s">
        <v>2057</v>
      </c>
      <c r="P18" s="342" t="str">
        <f t="shared" si="0"/>
        <v>((14+line.W)&gt;914) and (line.mat_joint_choices.code in ('NN')) and (line.mat_inside_skin_choices.code=='GI') and (line.mat_outside_skin_choices.code=='GI') and (1219*line.L/1000000*2.73*2) or 0.0</v>
      </c>
      <c r="Q18" s="338" t="str">
        <f>VLOOKUP(D18,Parts!$A$2:$C$991,3,0)</f>
        <v>kg</v>
      </c>
    </row>
    <row r="19" spans="1:17" s="359" customFormat="1">
      <c r="C19" s="336" t="str">
        <f>"["&amp;VLOOKUP(D19,Parts!$A$2:$B$991,2,0)&amp;"]"</f>
        <v>[SP05013]</v>
      </c>
      <c r="D19" s="336" t="s">
        <v>1391</v>
      </c>
      <c r="E19" s="338"/>
      <c r="F19" s="360">
        <v>14</v>
      </c>
      <c r="G19" s="360"/>
      <c r="H19" s="360">
        <v>457</v>
      </c>
      <c r="I19" s="360" t="s">
        <v>1601</v>
      </c>
      <c r="J19" s="353"/>
      <c r="K19" s="354"/>
      <c r="L19" s="360" t="s">
        <v>1583</v>
      </c>
      <c r="M19" s="360" t="s">
        <v>1583</v>
      </c>
      <c r="N19" s="361" t="s">
        <v>1584</v>
      </c>
      <c r="O19" s="362" t="s">
        <v>1585</v>
      </c>
      <c r="P19" s="342" t="str">
        <f t="shared" si="0"/>
        <v>((14+line.W)&lt;=457) and (line.mat_joint_choices.code in ('NN')) and (line.mat_inside_skin_choices.code=='SS') and (line.mat_outside_skin_choices.code=='SS') and (457*line.L/1000000*3.9*2) or 0.0</v>
      </c>
      <c r="Q19" s="338" t="str">
        <f>VLOOKUP(D19,Parts!$A$2:$C$991,3,0)</f>
        <v>kg</v>
      </c>
    </row>
    <row r="20" spans="1:17" s="359" customFormat="1">
      <c r="C20" s="336" t="str">
        <f>"["&amp;VLOOKUP(D20,Parts!$A$2:$B$991,2,0)&amp;"]"</f>
        <v>[SP05013]</v>
      </c>
      <c r="D20" s="336" t="s">
        <v>1391</v>
      </c>
      <c r="E20" s="338"/>
      <c r="F20" s="360">
        <v>14</v>
      </c>
      <c r="G20" s="360">
        <v>457</v>
      </c>
      <c r="H20" s="360">
        <v>610</v>
      </c>
      <c r="I20" s="360" t="s">
        <v>1601</v>
      </c>
      <c r="J20" s="353"/>
      <c r="K20" s="354"/>
      <c r="L20" s="360" t="s">
        <v>1583</v>
      </c>
      <c r="M20" s="360" t="s">
        <v>1583</v>
      </c>
      <c r="N20" s="361" t="s">
        <v>1586</v>
      </c>
      <c r="O20" s="362" t="s">
        <v>1587</v>
      </c>
      <c r="P20" s="342" t="str">
        <f t="shared" si="0"/>
        <v>((14+line.W)&gt;457 and (14+line.W)&lt;=610) and (line.mat_joint_choices.code in ('NN')) and (line.mat_inside_skin_choices.code=='SS') and (line.mat_outside_skin_choices.code=='SS') and (610*line.L/1000000*3.9*2) or 0.0</v>
      </c>
      <c r="Q20" s="338" t="str">
        <f>VLOOKUP(D20,Parts!$A$2:$C$991,3,0)</f>
        <v>kg</v>
      </c>
    </row>
    <row r="21" spans="1:17" s="359" customFormat="1">
      <c r="C21" s="336" t="str">
        <f>"["&amp;VLOOKUP(D21,Parts!$A$2:$B$991,2,0)&amp;"]"</f>
        <v>[SP05013]</v>
      </c>
      <c r="D21" s="336" t="s">
        <v>1391</v>
      </c>
      <c r="E21" s="338"/>
      <c r="F21" s="360">
        <v>14</v>
      </c>
      <c r="G21" s="360">
        <v>610</v>
      </c>
      <c r="H21" s="360">
        <v>914</v>
      </c>
      <c r="I21" s="360" t="s">
        <v>1601</v>
      </c>
      <c r="J21" s="353"/>
      <c r="K21" s="354"/>
      <c r="L21" s="360" t="s">
        <v>1583</v>
      </c>
      <c r="M21" s="360" t="s">
        <v>1583</v>
      </c>
      <c r="N21" s="361" t="s">
        <v>1588</v>
      </c>
      <c r="O21" s="362" t="s">
        <v>1589</v>
      </c>
      <c r="P21" s="342" t="str">
        <f t="shared" si="0"/>
        <v>((14+line.W)&gt;610 and (14+line.W)&lt;=914) and (line.mat_joint_choices.code in ('NN')) and (line.mat_inside_skin_choices.code=='SS') and (line.mat_outside_skin_choices.code=='SS') and (914*line.L/1000000*3.9*2) or 0.0</v>
      </c>
      <c r="Q21" s="338" t="str">
        <f>VLOOKUP(D21,Parts!$A$2:$C$991,3,0)</f>
        <v>kg</v>
      </c>
    </row>
    <row r="22" spans="1:17" s="359" customFormat="1">
      <c r="C22" s="336" t="str">
        <f>"["&amp;VLOOKUP(D22,Parts!$A$2:$B$991,2,0)&amp;"]"</f>
        <v>[SP05013]</v>
      </c>
      <c r="D22" s="336" t="s">
        <v>1391</v>
      </c>
      <c r="E22" s="338"/>
      <c r="F22" s="360">
        <v>14</v>
      </c>
      <c r="G22" s="360">
        <v>914</v>
      </c>
      <c r="H22" s="360"/>
      <c r="I22" s="360" t="s">
        <v>1601</v>
      </c>
      <c r="J22" s="353"/>
      <c r="K22" s="354"/>
      <c r="L22" s="360" t="s">
        <v>1583</v>
      </c>
      <c r="M22" s="360" t="s">
        <v>1583</v>
      </c>
      <c r="N22" s="361" t="s">
        <v>1590</v>
      </c>
      <c r="O22" s="362" t="s">
        <v>1591</v>
      </c>
      <c r="P22" s="342" t="str">
        <f t="shared" si="0"/>
        <v>((14+line.W)&gt;914) and (line.mat_joint_choices.code in ('NN')) and (line.mat_inside_skin_choices.code=='SS') and (line.mat_outside_skin_choices.code=='SS') and (1219*line.L/1000000*3.9*2) or 0.0</v>
      </c>
      <c r="Q22" s="338" t="str">
        <f>VLOOKUP(D22,Parts!$A$2:$C$991,3,0)</f>
        <v>kg</v>
      </c>
    </row>
    <row r="23" spans="1:17">
      <c r="A23" s="359"/>
      <c r="B23" s="359"/>
      <c r="C23" s="336" t="str">
        <f>"["&amp;VLOOKUP(D23,Parts!$A$2:$B$991,2,0)&amp;"]"</f>
        <v>[SP05042]</v>
      </c>
      <c r="D23" s="363" t="s">
        <v>2021</v>
      </c>
      <c r="E23" s="338"/>
      <c r="F23" s="364">
        <v>14</v>
      </c>
      <c r="G23" s="364"/>
      <c r="H23" s="364">
        <v>457</v>
      </c>
      <c r="I23" s="364" t="s">
        <v>1601</v>
      </c>
      <c r="J23" s="353"/>
      <c r="K23" s="354"/>
      <c r="L23" s="365" t="s">
        <v>1583</v>
      </c>
      <c r="M23" s="364" t="s">
        <v>1554</v>
      </c>
      <c r="N23" s="366" t="s">
        <v>2038</v>
      </c>
      <c r="O23" s="367" t="s">
        <v>2046</v>
      </c>
      <c r="P23" s="342" t="str">
        <f t="shared" si="0"/>
        <v>((14+line.W)&lt;=457) and (line.mat_joint_choices.code in ('NN')) and (line.mat_inside_skin_choices.code=='SS') and (line.mat_outside_skin_choices.code=='OW') and (457*line.L/1000000*2.55) or 0.0</v>
      </c>
      <c r="Q23" s="338" t="str">
        <f>VLOOKUP(D23,Parts!$A$2:$C$991,3,0)</f>
        <v>kg</v>
      </c>
    </row>
    <row r="24" spans="1:17">
      <c r="A24" s="359"/>
      <c r="B24" s="359"/>
      <c r="C24" s="336" t="str">
        <f>"["&amp;VLOOKUP(D24,Parts!$A$2:$B$991,2,0)&amp;"]"</f>
        <v>[SP05013]</v>
      </c>
      <c r="D24" s="363" t="s">
        <v>1391</v>
      </c>
      <c r="E24" s="338"/>
      <c r="F24" s="365">
        <v>14</v>
      </c>
      <c r="G24" s="365"/>
      <c r="H24" s="365">
        <v>457</v>
      </c>
      <c r="I24" s="365" t="s">
        <v>1601</v>
      </c>
      <c r="J24" s="353"/>
      <c r="K24" s="354"/>
      <c r="L24" s="365" t="s">
        <v>1583</v>
      </c>
      <c r="M24" s="364" t="s">
        <v>1554</v>
      </c>
      <c r="N24" s="368" t="s">
        <v>1592</v>
      </c>
      <c r="O24" s="369" t="s">
        <v>1593</v>
      </c>
      <c r="P24" s="342" t="str">
        <f t="shared" si="0"/>
        <v>((14+line.W)&lt;=457) and (line.mat_joint_choices.code in ('NN')) and (line.mat_inside_skin_choices.code=='SS') and (line.mat_outside_skin_choices.code=='OW') and (457*line.L/1000000*3.9) or 0.0</v>
      </c>
      <c r="Q24" s="338" t="str">
        <f>VLOOKUP(D24,Parts!$A$2:$C$991,3,0)</f>
        <v>kg</v>
      </c>
    </row>
    <row r="25" spans="1:17">
      <c r="A25" s="359"/>
      <c r="B25" s="359"/>
      <c r="C25" s="336" t="str">
        <f>"["&amp;VLOOKUP(D25,Parts!$A$2:$B$991,2,0)&amp;"]"</f>
        <v>[SP05043]</v>
      </c>
      <c r="D25" s="363" t="s">
        <v>2022</v>
      </c>
      <c r="E25" s="338"/>
      <c r="F25" s="364">
        <v>14</v>
      </c>
      <c r="G25" s="364">
        <v>457</v>
      </c>
      <c r="H25" s="364">
        <v>610</v>
      </c>
      <c r="I25" s="364" t="s">
        <v>1601</v>
      </c>
      <c r="J25" s="353"/>
      <c r="K25" s="354"/>
      <c r="L25" s="365" t="s">
        <v>1583</v>
      </c>
      <c r="M25" s="364" t="s">
        <v>1554</v>
      </c>
      <c r="N25" s="366" t="s">
        <v>2039</v>
      </c>
      <c r="O25" s="367" t="s">
        <v>2047</v>
      </c>
      <c r="P25" s="342" t="str">
        <f t="shared" si="0"/>
        <v>((14+line.W)&gt;457 and (14+line.W)&lt;=610) and (line.mat_joint_choices.code in ('NN')) and (line.mat_inside_skin_choices.code=='SS') and (line.mat_outside_skin_choices.code=='OW') and (610*line.L/1000000*2.55) or 0.0</v>
      </c>
      <c r="Q25" s="338" t="str">
        <f>VLOOKUP(D25,Parts!$A$2:$C$991,3,0)</f>
        <v>kg</v>
      </c>
    </row>
    <row r="26" spans="1:17">
      <c r="A26" s="359"/>
      <c r="B26" s="359"/>
      <c r="C26" s="336" t="str">
        <f>"["&amp;VLOOKUP(D26,Parts!$A$2:$B$991,2,0)&amp;"]"</f>
        <v>[SP05013]</v>
      </c>
      <c r="D26" s="363" t="s">
        <v>1391</v>
      </c>
      <c r="E26" s="338"/>
      <c r="F26" s="365">
        <v>14</v>
      </c>
      <c r="G26" s="365">
        <v>457</v>
      </c>
      <c r="H26" s="365">
        <v>610</v>
      </c>
      <c r="I26" s="365" t="s">
        <v>1601</v>
      </c>
      <c r="J26" s="353"/>
      <c r="K26" s="354"/>
      <c r="L26" s="365" t="s">
        <v>1583</v>
      </c>
      <c r="M26" s="364" t="s">
        <v>1554</v>
      </c>
      <c r="N26" s="368" t="s">
        <v>1594</v>
      </c>
      <c r="O26" s="369" t="s">
        <v>1595</v>
      </c>
      <c r="P26" s="342" t="str">
        <f t="shared" si="0"/>
        <v>((14+line.W)&gt;457 and (14+line.W)&lt;=610) and (line.mat_joint_choices.code in ('NN')) and (line.mat_inside_skin_choices.code=='SS') and (line.mat_outside_skin_choices.code=='OW') and (610*line.L/1000000*3.9) or 0.0</v>
      </c>
      <c r="Q26" s="338" t="str">
        <f>VLOOKUP(D26,Parts!$A$2:$C$991,3,0)</f>
        <v>kg</v>
      </c>
    </row>
    <row r="27" spans="1:17">
      <c r="A27" s="359"/>
      <c r="B27" s="359"/>
      <c r="C27" s="336" t="str">
        <f>"["&amp;VLOOKUP(D27,Parts!$A$2:$B$991,2,0)&amp;"]"</f>
        <v>[SP05042]</v>
      </c>
      <c r="D27" s="363" t="s">
        <v>2021</v>
      </c>
      <c r="E27" s="338"/>
      <c r="F27" s="364">
        <v>14</v>
      </c>
      <c r="G27" s="364">
        <v>610</v>
      </c>
      <c r="H27" s="364">
        <v>914</v>
      </c>
      <c r="I27" s="364" t="s">
        <v>1601</v>
      </c>
      <c r="J27" s="353"/>
      <c r="K27" s="354"/>
      <c r="L27" s="365" t="s">
        <v>1583</v>
      </c>
      <c r="M27" s="364" t="s">
        <v>1554</v>
      </c>
      <c r="N27" s="366" t="s">
        <v>2040</v>
      </c>
      <c r="O27" s="367" t="s">
        <v>2048</v>
      </c>
      <c r="P27" s="342" t="str">
        <f t="shared" si="0"/>
        <v>((14+line.W)&gt;610 and (14+line.W)&lt;=914) and (line.mat_joint_choices.code in ('NN')) and (line.mat_inside_skin_choices.code=='SS') and (line.mat_outside_skin_choices.code=='OW') and (914*line.L/1000000*2.55) or 0.0</v>
      </c>
      <c r="Q27" s="338" t="str">
        <f>VLOOKUP(D27,Parts!$A$2:$C$991,3,0)</f>
        <v>kg</v>
      </c>
    </row>
    <row r="28" spans="1:17">
      <c r="A28" s="359"/>
      <c r="B28" s="359"/>
      <c r="C28" s="336" t="str">
        <f>"["&amp;VLOOKUP(D28,Parts!$A$2:$B$991,2,0)&amp;"]"</f>
        <v>[SP05013]</v>
      </c>
      <c r="D28" s="363" t="s">
        <v>1391</v>
      </c>
      <c r="E28" s="338"/>
      <c r="F28" s="365">
        <v>14</v>
      </c>
      <c r="G28" s="365">
        <v>610</v>
      </c>
      <c r="H28" s="365">
        <v>914</v>
      </c>
      <c r="I28" s="365" t="s">
        <v>1601</v>
      </c>
      <c r="J28" s="353"/>
      <c r="K28" s="354"/>
      <c r="L28" s="365" t="s">
        <v>1583</v>
      </c>
      <c r="M28" s="364" t="s">
        <v>1554</v>
      </c>
      <c r="N28" s="368" t="s">
        <v>1596</v>
      </c>
      <c r="O28" s="369" t="s">
        <v>1597</v>
      </c>
      <c r="P28" s="342" t="str">
        <f t="shared" si="0"/>
        <v>((14+line.W)&gt;610 and (14+line.W)&lt;=914) and (line.mat_joint_choices.code in ('NN')) and (line.mat_inside_skin_choices.code=='SS') and (line.mat_outside_skin_choices.code=='OW') and (914*line.L/1000000*3.9) or 0.0</v>
      </c>
      <c r="Q28" s="338" t="str">
        <f>VLOOKUP(D28,Parts!$A$2:$C$991,3,0)</f>
        <v>kg</v>
      </c>
    </row>
    <row r="29" spans="1:17">
      <c r="A29" s="359"/>
      <c r="B29" s="359"/>
      <c r="C29" s="336" t="str">
        <f>"["&amp;VLOOKUP(D29,Parts!$A$2:$B$991,2,0)&amp;"]"</f>
        <v>[SP05043]</v>
      </c>
      <c r="D29" s="363" t="s">
        <v>2022</v>
      </c>
      <c r="E29" s="338"/>
      <c r="F29" s="364">
        <v>14</v>
      </c>
      <c r="G29" s="364">
        <v>914</v>
      </c>
      <c r="H29" s="364"/>
      <c r="I29" s="364" t="s">
        <v>1601</v>
      </c>
      <c r="J29" s="353"/>
      <c r="K29" s="354"/>
      <c r="L29" s="365" t="s">
        <v>1583</v>
      </c>
      <c r="M29" s="364" t="s">
        <v>1554</v>
      </c>
      <c r="N29" s="366" t="s">
        <v>2041</v>
      </c>
      <c r="O29" s="367" t="s">
        <v>2049</v>
      </c>
      <c r="P29" s="342" t="str">
        <f t="shared" si="0"/>
        <v>((14+line.W)&gt;914) and (line.mat_joint_choices.code in ('NN')) and (line.mat_inside_skin_choices.code=='SS') and (line.mat_outside_skin_choices.code=='OW') and (1219*line.L/1000000*2.55) or 0.0</v>
      </c>
      <c r="Q29" s="338" t="str">
        <f>VLOOKUP(D29,Parts!$A$2:$C$991,3,0)</f>
        <v>kg</v>
      </c>
    </row>
    <row r="30" spans="1:17">
      <c r="A30" s="359"/>
      <c r="B30" s="359"/>
      <c r="C30" s="336" t="str">
        <f>"["&amp;VLOOKUP(D30,Parts!$A$2:$B$991,2,0)&amp;"]"</f>
        <v>[SP05013]</v>
      </c>
      <c r="D30" s="363" t="s">
        <v>1391</v>
      </c>
      <c r="E30" s="338"/>
      <c r="F30" s="365">
        <v>14</v>
      </c>
      <c r="G30" s="365">
        <v>914</v>
      </c>
      <c r="H30" s="365"/>
      <c r="I30" s="365" t="s">
        <v>1601</v>
      </c>
      <c r="J30" s="353"/>
      <c r="K30" s="354"/>
      <c r="L30" s="365" t="s">
        <v>1583</v>
      </c>
      <c r="M30" s="364" t="s">
        <v>1554</v>
      </c>
      <c r="N30" s="368" t="s">
        <v>1598</v>
      </c>
      <c r="O30" s="369" t="s">
        <v>1599</v>
      </c>
      <c r="P30" s="342" t="str">
        <f t="shared" si="0"/>
        <v>((14+line.W)&gt;914) and (line.mat_joint_choices.code in ('NN')) and (line.mat_inside_skin_choices.code=='SS') and (line.mat_outside_skin_choices.code=='OW') and (1219*line.L/1000000*3.9) or 0.0</v>
      </c>
      <c r="Q30" s="338" t="str">
        <f>VLOOKUP(D30,Parts!$A$2:$C$991,3,0)</f>
        <v>kg</v>
      </c>
    </row>
    <row r="31" spans="1:17">
      <c r="C31" s="336" t="str">
        <f>"["&amp;VLOOKUP(D31,Parts!$A$2:$B$991,2,0)&amp;"]"</f>
        <v>[SP05002]</v>
      </c>
      <c r="D31" s="370" t="s">
        <v>1369</v>
      </c>
      <c r="E31" s="338"/>
      <c r="J31" s="371" t="s">
        <v>1602</v>
      </c>
      <c r="K31" s="338"/>
      <c r="L31" s="372"/>
      <c r="M31" s="372"/>
      <c r="N31" s="373" t="s">
        <v>1603</v>
      </c>
      <c r="O31" s="374" t="s">
        <v>1604</v>
      </c>
      <c r="P31" s="342" t="str">
        <f>"(line.mat_insulation_choices.code == "&amp;J31&amp;") and ("&amp;O31&amp;") or 0.0"</f>
        <v>(line.mat_insulation_choices.code == 'PU') and (line.W*line.L*line.T.value/1000000000*40*0.437*1.13-(line.cut_area*line.T.value*40*0.437*1.13/1000)) or 0.0</v>
      </c>
      <c r="Q31" s="338" t="str">
        <f>VLOOKUP(D31,Parts!$A$2:$C$991,3,0)</f>
        <v>kg</v>
      </c>
    </row>
    <row r="32" spans="1:17">
      <c r="C32" s="336" t="str">
        <f>"["&amp;VLOOKUP(D32,Parts!$A$2:$B$991,2,0)&amp;"]"</f>
        <v>[SP05003]</v>
      </c>
      <c r="D32" s="370" t="s">
        <v>1371</v>
      </c>
      <c r="E32" s="338"/>
      <c r="J32" s="371" t="s">
        <v>1602</v>
      </c>
      <c r="K32" s="338"/>
      <c r="L32" s="372"/>
      <c r="M32" s="372"/>
      <c r="N32" s="373" t="s">
        <v>1605</v>
      </c>
      <c r="O32" s="374" t="s">
        <v>1606</v>
      </c>
      <c r="P32" s="342" t="str">
        <f>"(line.mat_insulation_choices.code == "&amp;J32&amp;") and ("&amp;O32&amp;") or 0.0"</f>
        <v>(line.mat_insulation_choices.code == 'PU') and (line.W*line.L*line.T.value/1000000000*40*0.563*1.13-(line.cut_area*line.T.value*40*0.563*1.13/1000)) or 0.0</v>
      </c>
      <c r="Q32" s="338" t="str">
        <f>VLOOKUP(D32,Parts!$A$2:$C$991,3,0)</f>
        <v>kg</v>
      </c>
    </row>
    <row r="33" spans="1:18">
      <c r="B33" s="375"/>
      <c r="C33" s="336" t="str">
        <f>"["&amp;VLOOKUP(D33,Parts!$A$2:$B$991,2,0)&amp;"]"</f>
        <v>[SP05024]</v>
      </c>
      <c r="D33" s="376" t="s">
        <v>1520</v>
      </c>
      <c r="E33" s="338"/>
      <c r="J33" s="377" t="s">
        <v>1607</v>
      </c>
      <c r="K33" s="338"/>
      <c r="L33" s="372"/>
      <c r="M33" s="372"/>
      <c r="N33" s="378" t="s">
        <v>1608</v>
      </c>
      <c r="O33" s="379" t="s">
        <v>1609</v>
      </c>
      <c r="P33" s="342" t="str">
        <f>"(line.mat_insulation_choices.code == "&amp;J33&amp;") and ("&amp;O33&amp;") or 0.0"</f>
        <v>(line.mat_insulation_choices.code == 'PIR') and (line.W*line.L*line.T.value/1000000000*36*0.242*1.2*1.05-(line.cut_area*line.T.value*36*0.242*1.2*1.05/1000)) or 0.0</v>
      </c>
      <c r="Q33" s="338" t="str">
        <f>VLOOKUP(D33,Parts!$A$2:$C$991,3,0)</f>
        <v>kg</v>
      </c>
    </row>
    <row r="34" spans="1:18">
      <c r="B34" s="375"/>
      <c r="C34" s="336" t="str">
        <f>"["&amp;VLOOKUP(D34,Parts!$A$2:$B$991,2,0)&amp;"]"</f>
        <v>[SP05003]</v>
      </c>
      <c r="D34" s="376" t="s">
        <v>1371</v>
      </c>
      <c r="E34" s="338"/>
      <c r="J34" s="377" t="s">
        <v>1607</v>
      </c>
      <c r="K34" s="338"/>
      <c r="L34" s="372"/>
      <c r="M34" s="372"/>
      <c r="N34" s="380" t="s">
        <v>1610</v>
      </c>
      <c r="O34" s="381" t="s">
        <v>1611</v>
      </c>
      <c r="P34" s="342" t="str">
        <f>"(line.mat_insulation_choices.code == "&amp;J34&amp;") and ("&amp;O34&amp;") or 0.0"</f>
        <v>(line.mat_insulation_choices.code == 'PIR') and (line.W*line.L*line.T.value/1000000000*36*0.714*1.2*1.05-(line.cut_area*line.T.value*36*0.714*1.2*1.05/1000)) or 0.0</v>
      </c>
      <c r="Q34" s="338" t="str">
        <f>VLOOKUP(D34,Parts!$A$2:$C$991,3,0)</f>
        <v>kg</v>
      </c>
    </row>
    <row r="35" spans="1:18">
      <c r="B35" s="375"/>
      <c r="C35" s="336" t="str">
        <f>"["&amp;VLOOKUP(D35,Parts!$A$2:$B$991,2,0)&amp;"]"</f>
        <v>[SP05023]</v>
      </c>
      <c r="D35" s="376" t="s">
        <v>1518</v>
      </c>
      <c r="E35" s="338"/>
      <c r="F35" s="382"/>
      <c r="G35" s="382"/>
      <c r="H35" s="382"/>
      <c r="I35" s="382"/>
      <c r="J35" s="383" t="s">
        <v>1607</v>
      </c>
      <c r="K35" s="349"/>
      <c r="L35" s="384"/>
      <c r="M35" s="384"/>
      <c r="N35" s="380" t="s">
        <v>1612</v>
      </c>
      <c r="O35" s="381" t="s">
        <v>1613</v>
      </c>
      <c r="P35" s="342" t="str">
        <f>"(line.mat_insulation_choices.code == "&amp;J35&amp;") and ("&amp;O35&amp;") or 0.0"</f>
        <v>(line.mat_insulation_choices.code == 'PIR') and (line.W*line.L*line.T.value/1000000000*36*0.044*1.2*1.05-(line.cut_area*line.T.value*36*0.044*1.2*1.05/1000)) or 0.0</v>
      </c>
      <c r="Q35" s="338" t="str">
        <f>VLOOKUP(D35,Parts!$A$2:$C$991,3,0)</f>
        <v>kg</v>
      </c>
    </row>
    <row r="36" spans="1:18" s="385" customFormat="1">
      <c r="C36" s="336" t="str">
        <f>"["&amp;VLOOKUP(D36,Parts!$A$2:$B$991,2,0)&amp;"]"</f>
        <v>[SP03007]</v>
      </c>
      <c r="D36" s="386" t="s">
        <v>946</v>
      </c>
      <c r="E36" s="354"/>
      <c r="J36" s="338"/>
      <c r="K36" s="387"/>
      <c r="L36" s="360" t="s">
        <v>1583</v>
      </c>
      <c r="M36" s="360" t="s">
        <v>1583</v>
      </c>
      <c r="N36" s="361" t="s">
        <v>1647</v>
      </c>
      <c r="O36" s="361" t="s">
        <v>1648</v>
      </c>
      <c r="P36" s="361" t="str">
        <f>"(line.mat_inside_skin_choices.code=="&amp;L36&amp;") and (line.mat_outside_skin_choices.code=="&amp;M36&amp;") and ("&amp;O36&amp;") or 0.0"</f>
        <v>(line.mat_inside_skin_choices.code=='SS') and (line.mat_outside_skin_choices.code=='SS') and (line.L/1000/200*2) or 0.0</v>
      </c>
      <c r="Q36" s="338" t="str">
        <f>VLOOKUP(D36,Parts!$A$2:$C$991,3,0)</f>
        <v>roll</v>
      </c>
      <c r="R36" s="388"/>
    </row>
    <row r="37" spans="1:18" s="388" customFormat="1">
      <c r="C37" s="336" t="str">
        <f>"["&amp;VLOOKUP(D37,Parts!$A$2:$B$991,2,0)&amp;"]"</f>
        <v>[SP03007]</v>
      </c>
      <c r="D37" s="386" t="s">
        <v>946</v>
      </c>
      <c r="E37" s="353"/>
      <c r="J37" s="360"/>
      <c r="K37" s="353"/>
      <c r="L37" s="360" t="s">
        <v>1583</v>
      </c>
      <c r="M37" s="372" t="s">
        <v>1554</v>
      </c>
      <c r="N37" s="361" t="s">
        <v>1649</v>
      </c>
      <c r="O37" s="361" t="s">
        <v>1650</v>
      </c>
      <c r="P37" s="361" t="str">
        <f>"(line.mat_inside_skin_choices.code=="&amp;L37&amp;") and (line.mat_outside_skin_choices.code=="&amp;M37&amp;") and ("&amp;O37&amp;") or 0.0"</f>
        <v>(line.mat_inside_skin_choices.code=='SS') and (line.mat_outside_skin_choices.code=='OW') and (line.L/1000/200) or 0.0</v>
      </c>
      <c r="Q37" s="338" t="str">
        <f>VLOOKUP(D37,Parts!$A$2:$C$991,3,0)</f>
        <v>roll</v>
      </c>
    </row>
    <row r="38" spans="1:18">
      <c r="A38" s="388"/>
      <c r="B38" s="388"/>
      <c r="C38" s="336" t="str">
        <f>"["&amp;VLOOKUP(D38,Parts!$A$2:$B$991,2,0)&amp;"]"</f>
        <v>[SP03006]</v>
      </c>
      <c r="D38" s="386" t="s">
        <v>944</v>
      </c>
      <c r="E38" s="353"/>
      <c r="J38" s="360"/>
      <c r="K38" s="353"/>
      <c r="L38" s="360" t="s">
        <v>1583</v>
      </c>
      <c r="M38" s="372" t="s">
        <v>1554</v>
      </c>
      <c r="N38" s="361" t="s">
        <v>1649</v>
      </c>
      <c r="O38" s="361" t="s">
        <v>1650</v>
      </c>
      <c r="P38" s="361" t="str">
        <f>"(line.mat_inside_skin_choices.code=="&amp;L38&amp;") and (line.mat_outside_skin_choices.code=="&amp;M38&amp;") and ("&amp;O38&amp;") or 0.0"</f>
        <v>(line.mat_inside_skin_choices.code=='SS') and (line.mat_outside_skin_choices.code=='OW') and (line.L/1000/200) or 0.0</v>
      </c>
      <c r="Q38" s="338" t="str">
        <f>VLOOKUP(D38,Parts!$A$2:$C$991,3,0)</f>
        <v>roll</v>
      </c>
    </row>
    <row r="39" spans="1:18">
      <c r="C39" s="336" t="str">
        <f>"["&amp;VLOOKUP(D39,Parts!$A$2:$B$991,2,0)&amp;"]"</f>
        <v>[SP03006]</v>
      </c>
      <c r="D39" s="343" t="s">
        <v>944</v>
      </c>
      <c r="E39" s="338"/>
      <c r="J39" s="372"/>
      <c r="K39" s="372"/>
      <c r="L39" s="372" t="s">
        <v>1554</v>
      </c>
      <c r="M39" s="372" t="s">
        <v>1554</v>
      </c>
      <c r="N39" s="345" t="s">
        <v>1627</v>
      </c>
      <c r="O39" s="345" t="s">
        <v>1628</v>
      </c>
      <c r="P39" s="361" t="str">
        <f>"(line.mat_inside_skin_choices.code=="&amp;L39&amp;") and (line.mat_outside_skin_choices.code=="&amp;M39&amp;") and ("&amp;O39&amp;") or 0.0"</f>
        <v>(line.mat_inside_skin_choices.code=='OW') and (line.mat_outside_skin_choices.code=='OW') and (line.L/1000/200*2) or 0.0</v>
      </c>
      <c r="Q39" s="338" t="str">
        <f>VLOOKUP(D39,Parts!$A$2:$C$991,3,0)</f>
        <v>roll</v>
      </c>
      <c r="R39" s="389"/>
    </row>
    <row r="40" spans="1:18">
      <c r="C40" s="336" t="str">
        <f>"["&amp;VLOOKUP(D40,Parts!$A$2:$B$991,2,0)&amp;"]"</f>
        <v>[SP03006]</v>
      </c>
      <c r="D40" s="343" t="s">
        <v>944</v>
      </c>
      <c r="E40" s="338"/>
      <c r="J40" s="372"/>
      <c r="K40" s="372"/>
      <c r="L40" s="372" t="s">
        <v>1572</v>
      </c>
      <c r="M40" s="372" t="s">
        <v>1554</v>
      </c>
      <c r="N40" s="345" t="s">
        <v>1631</v>
      </c>
      <c r="O40" s="345" t="s">
        <v>1632</v>
      </c>
      <c r="P40" s="361" t="str">
        <f>"(line.mat_inside_skin_choices.code=="&amp;L40&amp;") and (line.mat_outside_skin_choices.code=="&amp;M40&amp;") and ("&amp;O40&amp;") or 0.0"</f>
        <v>(line.mat_inside_skin_choices.code=='GI') and (line.mat_outside_skin_choices.code=='OW') and (line.L/1000/200) or 0.0</v>
      </c>
      <c r="Q40" s="338" t="str">
        <f>VLOOKUP(D40,Parts!$A$2:$C$991,3,0)</f>
        <v>roll</v>
      </c>
      <c r="R40" s="389"/>
    </row>
    <row r="41" spans="1:18">
      <c r="B41" s="390" t="s">
        <v>1651</v>
      </c>
      <c r="C41" s="370" t="str">
        <f>"["&amp;VLOOKUP(D41,Parts!$A$2:$B$991,2,0)&amp;"]"</f>
        <v>[SP02179]</v>
      </c>
      <c r="D41" s="391" t="s">
        <v>847</v>
      </c>
      <c r="E41" s="392">
        <v>25</v>
      </c>
      <c r="F41" s="393"/>
      <c r="G41" s="393"/>
      <c r="H41" s="393"/>
      <c r="I41" s="393"/>
      <c r="J41" s="393"/>
      <c r="K41" s="393"/>
      <c r="L41" s="393"/>
      <c r="M41" s="393"/>
      <c r="N41" s="393">
        <v>1</v>
      </c>
      <c r="O41" s="393">
        <v>1</v>
      </c>
      <c r="P41" s="394" t="str">
        <f t="shared" ref="P41:P50" si="1">"(line.mat_model_choices.code==" &amp; B41 &amp; " and line.T.value == "&amp;E41&amp;") and ("&amp;O41&amp;") or 0.0"</f>
        <v>(line.mat_model_choices.code=='AG' and line.T.value == 25) and (1) or 0.0</v>
      </c>
      <c r="Q41" s="338" t="str">
        <f>VLOOKUP(D41,Parts!$A$2:$C$991,3,0)</f>
        <v>set</v>
      </c>
    </row>
    <row r="42" spans="1:18">
      <c r="B42" s="390" t="s">
        <v>1651</v>
      </c>
      <c r="C42" s="370" t="str">
        <f>"["&amp;VLOOKUP(D42,Parts!$A$2:$B$991,2,0)&amp;"]"</f>
        <v>[SP02180]</v>
      </c>
      <c r="D42" s="391" t="s">
        <v>849</v>
      </c>
      <c r="E42" s="392">
        <v>50</v>
      </c>
      <c r="F42" s="393"/>
      <c r="G42" s="393"/>
      <c r="H42" s="393"/>
      <c r="I42" s="393"/>
      <c r="J42" s="393"/>
      <c r="K42" s="393"/>
      <c r="L42" s="393"/>
      <c r="M42" s="393"/>
      <c r="N42" s="393">
        <v>1</v>
      </c>
      <c r="O42" s="393">
        <v>1</v>
      </c>
      <c r="P42" s="394" t="str">
        <f t="shared" si="1"/>
        <v>(line.mat_model_choices.code=='AG' and line.T.value == 50) and (1) or 0.0</v>
      </c>
      <c r="Q42" s="338" t="str">
        <f>VLOOKUP(D42,Parts!$A$2:$C$991,3,0)</f>
        <v>set</v>
      </c>
    </row>
    <row r="43" spans="1:18">
      <c r="B43" s="390" t="s">
        <v>1652</v>
      </c>
      <c r="C43" s="336" t="str">
        <f>"["&amp;VLOOKUP(D43,Parts!$A$2:$B$991,2,0)&amp;"]"</f>
        <v>[SP04010]</v>
      </c>
      <c r="D43" s="395" t="s">
        <v>1229</v>
      </c>
      <c r="E43" s="392">
        <v>25</v>
      </c>
      <c r="F43" s="393"/>
      <c r="G43" s="393"/>
      <c r="H43" s="393"/>
      <c r="I43" s="393"/>
      <c r="J43" s="393"/>
      <c r="K43" s="393"/>
      <c r="L43" s="393"/>
      <c r="M43" s="393"/>
      <c r="N43" s="334" t="s">
        <v>1653</v>
      </c>
      <c r="O43" s="334" t="s">
        <v>1654</v>
      </c>
      <c r="P43" s="394" t="str">
        <f t="shared" si="1"/>
        <v>(line.mat_model_choices.code=='AH' and line.T.value == 25) and ((line.W+line.L)*2/1000/3) or 0.0</v>
      </c>
      <c r="Q43" s="338" t="str">
        <f>VLOOKUP(D43,Parts!$A$2:$C$991,3,0)</f>
        <v>pcs</v>
      </c>
    </row>
    <row r="44" spans="1:18">
      <c r="B44" s="390" t="s">
        <v>1652</v>
      </c>
      <c r="C44" s="336" t="str">
        <f>"["&amp;VLOOKUP(D44,Parts!$A$2:$B$991,2,0)&amp;"]"</f>
        <v>[SP04005-2]</v>
      </c>
      <c r="D44" s="336" t="s">
        <v>1972</v>
      </c>
      <c r="E44" s="392">
        <v>50</v>
      </c>
      <c r="N44" s="334" t="s">
        <v>1653</v>
      </c>
      <c r="O44" s="334" t="s">
        <v>1654</v>
      </c>
      <c r="P44" s="394" t="str">
        <f t="shared" si="1"/>
        <v>(line.mat_model_choices.code=='AH' and line.T.value == 50) and ((line.W+line.L)*2/1000/3) or 0.0</v>
      </c>
      <c r="Q44" s="338" t="str">
        <f>VLOOKUP(D44,Parts!$A$2:$C$991,3,0)</f>
        <v>pcs</v>
      </c>
    </row>
    <row r="45" spans="1:18">
      <c r="B45" s="390" t="s">
        <v>1652</v>
      </c>
      <c r="C45" s="336" t="str">
        <f>"["&amp;VLOOKUP(D45,Parts!$A$2:$B$991,2,0)&amp;"]"</f>
        <v>[SP04103]</v>
      </c>
      <c r="D45" s="336" t="s">
        <v>1351</v>
      </c>
      <c r="E45" s="392">
        <v>25</v>
      </c>
      <c r="N45" s="334" t="s">
        <v>1653</v>
      </c>
      <c r="O45" s="334" t="s">
        <v>1654</v>
      </c>
      <c r="P45" s="394" t="str">
        <f t="shared" si="1"/>
        <v>(line.mat_model_choices.code=='AH' and line.T.value == 25) and ((line.W+line.L)*2/1000/3) or 0.0</v>
      </c>
      <c r="Q45" s="338" t="str">
        <f>VLOOKUP(D45,Parts!$A$2:$C$991,3,0)</f>
        <v>pcs</v>
      </c>
    </row>
    <row r="46" spans="1:18">
      <c r="B46" s="390" t="s">
        <v>1652</v>
      </c>
      <c r="C46" s="336" t="str">
        <f>"["&amp;VLOOKUP(D46,Parts!$A$2:$B$991,2,0)&amp;"]"</f>
        <v>[SP04093-2]</v>
      </c>
      <c r="D46" s="336" t="s">
        <v>2004</v>
      </c>
      <c r="E46" s="392">
        <v>50</v>
      </c>
      <c r="N46" s="334" t="s">
        <v>1653</v>
      </c>
      <c r="O46" s="334" t="s">
        <v>1654</v>
      </c>
      <c r="P46" s="394" t="str">
        <f t="shared" si="1"/>
        <v>(line.mat_model_choices.code=='AH' and line.T.value == 50) and ((line.W+line.L)*2/1000/3) or 0.0</v>
      </c>
      <c r="Q46" s="338" t="str">
        <f>VLOOKUP(D46,Parts!$A$2:$C$991,3,0)</f>
        <v>pcs</v>
      </c>
    </row>
    <row r="47" spans="1:18">
      <c r="B47" s="390" t="s">
        <v>1652</v>
      </c>
      <c r="C47" s="336" t="str">
        <f>"["&amp;VLOOKUP(D47,Parts!$A$2:$B$991,2,0)&amp;"]"</f>
        <v>[SP04104]</v>
      </c>
      <c r="D47" s="336" t="s">
        <v>1353</v>
      </c>
      <c r="E47" s="392">
        <v>25</v>
      </c>
      <c r="N47" s="334" t="s">
        <v>1653</v>
      </c>
      <c r="O47" s="334" t="s">
        <v>1654</v>
      </c>
      <c r="P47" s="394" t="str">
        <f t="shared" si="1"/>
        <v>(line.mat_model_choices.code=='AH' and line.T.value == 25) and ((line.W+line.L)*2/1000/3) or 0.0</v>
      </c>
      <c r="Q47" s="338" t="str">
        <f>VLOOKUP(D47,Parts!$A$2:$C$991,3,0)</f>
        <v>pcs</v>
      </c>
    </row>
    <row r="48" spans="1:18">
      <c r="B48" s="390" t="s">
        <v>1652</v>
      </c>
      <c r="C48" s="336" t="str">
        <f>"["&amp;VLOOKUP(D48,Parts!$A$2:$B$991,2,0)&amp;"]"</f>
        <v>[SP04039-2]</v>
      </c>
      <c r="D48" s="336" t="s">
        <v>1986</v>
      </c>
      <c r="E48" s="392">
        <v>50</v>
      </c>
      <c r="N48" s="334" t="s">
        <v>1653</v>
      </c>
      <c r="O48" s="334" t="s">
        <v>1654</v>
      </c>
      <c r="P48" s="394" t="str">
        <f t="shared" si="1"/>
        <v>(line.mat_model_choices.code=='AH' and line.T.value == 50) and ((line.W+line.L)*2/1000/3) or 0.0</v>
      </c>
      <c r="Q48" s="338" t="str">
        <f>VLOOKUP(D48,Parts!$A$2:$C$991,3,0)</f>
        <v>pcs</v>
      </c>
    </row>
    <row r="49" spans="1:17">
      <c r="B49" s="390" t="s">
        <v>1652</v>
      </c>
      <c r="C49" s="336" t="str">
        <f>"["&amp;VLOOKUP(D49,Parts!$A$2:$B$991,2,0)&amp;"]"</f>
        <v>[SP02177]</v>
      </c>
      <c r="D49" s="336" t="s">
        <v>843</v>
      </c>
      <c r="E49" s="392">
        <v>25</v>
      </c>
      <c r="M49" s="396"/>
      <c r="N49" s="389" t="s">
        <v>1655</v>
      </c>
      <c r="O49" s="389" t="s">
        <v>1656</v>
      </c>
      <c r="P49" s="394" t="str">
        <f t="shared" si="1"/>
        <v>(line.mat_model_choices.code=='AH' and line.T.value == 25) and ((line.L &lt;= 614) and 1.0 or ((line.L &gt; 614) and 2.0 or 0.0)) or 0.0</v>
      </c>
      <c r="Q49" s="338" t="str">
        <f>VLOOKUP(D49,Parts!$A$2:$C$991,3,0)</f>
        <v>pcs</v>
      </c>
    </row>
    <row r="50" spans="1:17">
      <c r="B50" s="390" t="s">
        <v>1652</v>
      </c>
      <c r="C50" s="336" t="str">
        <f>"["&amp;VLOOKUP(D50,Parts!$A$2:$B$991,2,0)&amp;"]"</f>
        <v>[SP02178]</v>
      </c>
      <c r="D50" s="336" t="s">
        <v>845</v>
      </c>
      <c r="E50" s="392">
        <v>50</v>
      </c>
      <c r="N50" s="389" t="s">
        <v>1655</v>
      </c>
      <c r="O50" s="389" t="s">
        <v>1656</v>
      </c>
      <c r="P50" s="394" t="str">
        <f t="shared" si="1"/>
        <v>(line.mat_model_choices.code=='AH' and line.T.value == 50) and ((line.L &lt;= 614) and 1.0 or ((line.L &gt; 614) and 2.0 or 0.0)) or 0.0</v>
      </c>
      <c r="Q50" s="338" t="str">
        <f>VLOOKUP(D50,Parts!$A$2:$C$991,3,0)</f>
        <v>pcs</v>
      </c>
    </row>
    <row r="51" spans="1:17">
      <c r="B51" s="390" t="s">
        <v>1652</v>
      </c>
      <c r="C51" s="336" t="str">
        <f>"["&amp;VLOOKUP(D51,Parts!$A$2:$B$991,2,0)&amp;"]"</f>
        <v>[SP02176]</v>
      </c>
      <c r="D51" s="336" t="s">
        <v>841</v>
      </c>
      <c r="E51" s="334"/>
      <c r="N51" s="393">
        <v>2</v>
      </c>
      <c r="O51" s="393">
        <v>2</v>
      </c>
      <c r="P51" s="394" t="str">
        <f>"(line.mat_model_choices.code==" &amp; B51 &amp; ") and ("&amp;O51&amp;") or 0.0"</f>
        <v>(line.mat_model_choices.code=='AH') and (2) or 0.0</v>
      </c>
      <c r="Q51" s="338" t="str">
        <f>VLOOKUP(D51,Parts!$A$2:$C$991,3,0)</f>
        <v>pcs</v>
      </c>
    </row>
    <row r="52" spans="1:17">
      <c r="B52" s="390" t="s">
        <v>1652</v>
      </c>
      <c r="C52" s="336" t="str">
        <f>"["&amp;VLOOKUP(D52,Parts!$A$2:$B$991,2,0)&amp;"]"</f>
        <v>[SP02158]</v>
      </c>
      <c r="D52" s="336" t="s">
        <v>2025</v>
      </c>
      <c r="E52" s="334"/>
      <c r="N52" s="389" t="s">
        <v>1655</v>
      </c>
      <c r="O52" s="389" t="s">
        <v>1656</v>
      </c>
      <c r="P52" s="394" t="str">
        <f>"(line.mat_model_choices.code==" &amp; B52 &amp; ") and ("&amp;O52&amp;") or 0.0"</f>
        <v>(line.mat_model_choices.code=='AH') and ((line.L &lt;= 614) and 1.0 or ((line.L &gt; 614) and 2.0 or 0.0)) or 0.0</v>
      </c>
      <c r="Q52" s="338" t="str">
        <f>VLOOKUP(D52,Parts!$A$2:$C$991,3,0)</f>
        <v>pcs</v>
      </c>
    </row>
    <row r="53" spans="1:17">
      <c r="B53" s="390" t="s">
        <v>1652</v>
      </c>
      <c r="C53" s="336" t="str">
        <f>"["&amp;VLOOKUP(D53,Parts!$A$2:$B$991,2,0)&amp;"]"</f>
        <v>[SP04108]</v>
      </c>
      <c r="D53" s="336" t="s">
        <v>1361</v>
      </c>
      <c r="E53" s="334"/>
      <c r="N53" s="393">
        <v>4</v>
      </c>
      <c r="O53" s="393">
        <v>4</v>
      </c>
      <c r="P53" s="394" t="str">
        <f>"(line.mat_model_choices.code==" &amp; B53 &amp; ") and ("&amp;O53&amp;") or 0.0"</f>
        <v>(line.mat_model_choices.code=='AH') and (4) or 0.0</v>
      </c>
      <c r="Q53" s="338" t="str">
        <f>VLOOKUP(D53,Parts!$A$2:$C$991,3,0)</f>
        <v>pcs</v>
      </c>
    </row>
    <row r="54" spans="1:17">
      <c r="B54" s="390" t="s">
        <v>1657</v>
      </c>
      <c r="C54" s="336" t="str">
        <f>"["&amp;VLOOKUP(D54,Parts!$A$2:$B$991,2,0)&amp;"]"</f>
        <v>[SP04005-2]</v>
      </c>
      <c r="D54" s="336" t="s">
        <v>1972</v>
      </c>
      <c r="E54" s="392">
        <v>50</v>
      </c>
      <c r="N54" s="334" t="s">
        <v>1653</v>
      </c>
      <c r="O54" s="334" t="s">
        <v>1654</v>
      </c>
      <c r="P54" s="394" t="str">
        <f>"(line.mat_model_choices.code==" &amp; B54 &amp; " and line.T.value == "&amp;E54&amp;") and ("&amp;O54&amp;") or 0.0"</f>
        <v>(line.mat_model_choices.code=='AL' and line.T.value == 50) and ((line.W+line.L)*2/1000/3) or 0.0</v>
      </c>
      <c r="Q54" s="338" t="str">
        <f>VLOOKUP(D54,Parts!$A$2:$C$991,3,0)</f>
        <v>pcs</v>
      </c>
    </row>
    <row r="55" spans="1:17">
      <c r="A55" s="334" t="s">
        <v>1658</v>
      </c>
      <c r="B55" s="334" t="s">
        <v>1659</v>
      </c>
      <c r="C55" s="336" t="str">
        <f>"["&amp;VLOOKUP(D55,Parts!$A$2:$B$991,2,0)&amp;"]"</f>
        <v>[SP04010]</v>
      </c>
      <c r="D55" s="336" t="s">
        <v>1229</v>
      </c>
      <c r="E55" s="392">
        <v>25</v>
      </c>
      <c r="N55" s="334" t="s">
        <v>1653</v>
      </c>
      <c r="O55" s="334" t="s">
        <v>1654</v>
      </c>
      <c r="P55" s="394" t="str">
        <f>"(line.T.value == "&amp;E55&amp;") and (line.mat_model_choices.code==" &amp; B55 &amp; ") and ("&amp;O55&amp;") or 0.0"</f>
        <v>(line.T.value == 25) and (line.mat_model_choices.code=='Access') and ((line.W+line.L)*2/1000/3) or 0.0</v>
      </c>
      <c r="Q55" s="338" t="str">
        <f>VLOOKUP(D55,Parts!$A$2:$C$991,3,0)</f>
        <v>pcs</v>
      </c>
    </row>
    <row r="56" spans="1:17">
      <c r="A56" s="334" t="s">
        <v>1658</v>
      </c>
      <c r="B56" s="334" t="s">
        <v>1659</v>
      </c>
      <c r="C56" s="336" t="str">
        <f>"["&amp;VLOOKUP(D56,Parts!$A$2:$B$991,2,0)&amp;"]"</f>
        <v>[SP04005-2]</v>
      </c>
      <c r="D56" s="336" t="s">
        <v>1972</v>
      </c>
      <c r="E56" s="392">
        <v>50</v>
      </c>
      <c r="N56" s="334" t="s">
        <v>1653</v>
      </c>
      <c r="O56" s="334" t="s">
        <v>1654</v>
      </c>
      <c r="P56" s="394" t="str">
        <f>"(line.T.value == "&amp;E56&amp;") and (line.mat_model_choices.code==" &amp; B56 &amp; ") and ("&amp;O56&amp;") or 0.0"</f>
        <v>(line.T.value == 50) and (line.mat_model_choices.code=='Access') and ((line.W+line.L)*2/1000/3) or 0.0</v>
      </c>
      <c r="Q56" s="338" t="str">
        <f>VLOOKUP(D56,Parts!$A$2:$C$991,3,0)</f>
        <v>pcs</v>
      </c>
    </row>
  </sheetData>
  <mergeCells count="1">
    <mergeCell ref="E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zoomScale="70" zoomScaleNormal="70" workbookViewId="0">
      <selection activeCell="G41" sqref="G41"/>
    </sheetView>
  </sheetViews>
  <sheetFormatPr defaultRowHeight="12.75"/>
  <cols>
    <col min="1" max="1" width="27"/>
    <col min="2" max="2" width="18.28515625"/>
    <col min="3" max="3" width="23.85546875"/>
    <col min="4" max="4" width="44.5703125" bestFit="1" customWidth="1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197.5703125"/>
    <col min="17" max="17" width="5.570312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1660</v>
      </c>
      <c r="B3" s="14"/>
      <c r="C3" s="3" t="str">
        <f>"["&amp;VLOOKUP(D3,Parts!$A$2:$B$991,2,0)&amp;"]"</f>
        <v>[SP05006]</v>
      </c>
      <c r="D3" s="15" t="s">
        <v>1377</v>
      </c>
      <c r="E3"/>
      <c r="F3" s="119">
        <v>49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32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((49+line.W)&lt;=457) and (line.mat_joint_choices.code in ('MF','MM','FF')) and (line.mat_inside_skin_choices.code=='OW') and (line.mat_outside_skin_choices.code=='OW') and (457*line.L/1000000*3.75*2) or 0.0</v>
      </c>
      <c r="Q3" s="17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/>
      <c r="F4" s="119">
        <v>49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((49+line.W)&gt;457 and (49+line.W)&lt;=610) and (line.mat_joint_choices.code in ('MF','MM','FF')) and (line.mat_inside_skin_choices.code=='OW') and (line.mat_outside_skin_choices.code=='OW') and (610*line.L/1000000*3.75*2)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[SP05006]</v>
      </c>
      <c r="D5" s="15" t="s">
        <v>1377</v>
      </c>
      <c r="E5"/>
      <c r="F5" s="119">
        <v>49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((49+line.W)&gt;610 and (49+line.W)&lt;=914) and (line.mat_joint_choices.code in ('MF','MM','FF')) and (line.mat_inside_skin_choices.code=='OW') and (line.mat_outside_skin_choices.code=='OW') and (914*line.L/1000000*3.75*2)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[SP05007]</v>
      </c>
      <c r="D6" s="15" t="s">
        <v>1379</v>
      </c>
      <c r="E6"/>
      <c r="F6" s="119">
        <v>49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((49+line.W)&gt;914) and (line.mat_joint_choices.code in ('MF','MM','FF')) and (line.mat_inside_skin_choices.code=='OW') and (line.mat_outside_skin_choices.code=='OW') and (1219*line.L/1000000*3.75*2)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[SP05020]</v>
      </c>
      <c r="D7" s="15" t="s">
        <v>1406</v>
      </c>
      <c r="E7"/>
      <c r="F7" s="119">
        <v>49</v>
      </c>
      <c r="G7" s="17"/>
      <c r="H7" s="17">
        <v>457</v>
      </c>
      <c r="I7" s="17" t="s">
        <v>1553</v>
      </c>
      <c r="L7" s="17" t="s">
        <v>1661</v>
      </c>
      <c r="M7" s="17" t="s">
        <v>1661</v>
      </c>
      <c r="N7" s="19" t="s">
        <v>1662</v>
      </c>
      <c r="O7" s="20" t="s">
        <v>1663</v>
      </c>
      <c r="P7" s="21" t="str">
        <f t="shared" si="0"/>
        <v>((49+line.W)&lt;=457) and (line.mat_joint_choices.code in ('MF','MM','FF')) and (line.mat_inside_skin_choices.code=='GI8') and (line.mat_outside_skin_choices.code=='GI8') and (457*line.L/1000000*5.85*2)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[SP05020]</v>
      </c>
      <c r="D8" s="120" t="s">
        <v>1406</v>
      </c>
      <c r="E8" s="56"/>
      <c r="F8" s="121">
        <v>49</v>
      </c>
      <c r="G8" s="122">
        <v>610</v>
      </c>
      <c r="H8" s="122">
        <v>914</v>
      </c>
      <c r="I8" s="122" t="s">
        <v>1553</v>
      </c>
      <c r="L8" s="17" t="s">
        <v>1661</v>
      </c>
      <c r="M8" s="17" t="s">
        <v>1661</v>
      </c>
      <c r="N8" s="19" t="s">
        <v>1664</v>
      </c>
      <c r="O8" s="20" t="s">
        <v>1665</v>
      </c>
      <c r="P8" s="21" t="str">
        <f t="shared" si="0"/>
        <v>((49+line.W)&gt;610 and (49+line.W)&lt;=914) and (line.mat_joint_choices.code in ('MF','MM','FF')) and (line.mat_inside_skin_choices.code=='GI8') and (line.mat_outside_skin_choices.code=='GI8') and (914*line.L/1000000*5.85*2) or 0.0</v>
      </c>
      <c r="Q8" s="17" t="str">
        <f>VLOOKUP(D8,Parts!$A$2:$C$991,3,0)</f>
        <v>kg</v>
      </c>
    </row>
    <row r="9" spans="1:17">
      <c r="B9" s="191" t="s">
        <v>2020</v>
      </c>
      <c r="C9" s="3" t="str">
        <f>"["&amp;VLOOKUP(D9,Parts!$A$2:$B$991,2,0)&amp;"]"</f>
        <v>[SP05008]</v>
      </c>
      <c r="D9" s="314" t="s">
        <v>1381</v>
      </c>
      <c r="E9" s="116"/>
      <c r="F9" s="315">
        <v>49</v>
      </c>
      <c r="G9" s="316"/>
      <c r="H9" s="316">
        <v>457</v>
      </c>
      <c r="I9" s="316" t="s">
        <v>1553</v>
      </c>
      <c r="L9" s="17" t="s">
        <v>1563</v>
      </c>
      <c r="M9" s="17" t="s">
        <v>1563</v>
      </c>
      <c r="N9" s="19" t="s">
        <v>1564</v>
      </c>
      <c r="O9" s="20" t="s">
        <v>1565</v>
      </c>
      <c r="P9" s="21" t="str">
        <f t="shared" si="0"/>
        <v>((49+line.W)&lt;=457) and (line.mat_joint_choices.code in ('MF','MM','FF')) and (line.mat_inside_skin_choices.code=='AW') and (line.mat_outside_skin_choices.code=='AW') and (457*line.L/1000000*3.4*2) or 0.0</v>
      </c>
      <c r="Q9" s="17" t="str">
        <f>VLOOKUP(D9,Parts!$A$2:$C$991,3,0)</f>
        <v>kg</v>
      </c>
    </row>
    <row r="10" spans="1:17">
      <c r="B10" s="191" t="s">
        <v>2020</v>
      </c>
      <c r="C10" s="3" t="str">
        <f>"["&amp;VLOOKUP(D10,Parts!$A$2:$B$991,2,0)&amp;"]"</f>
        <v>[SP05009]</v>
      </c>
      <c r="D10" s="314" t="s">
        <v>1383</v>
      </c>
      <c r="E10" s="116"/>
      <c r="F10" s="315">
        <v>49</v>
      </c>
      <c r="G10" s="316">
        <v>457</v>
      </c>
      <c r="H10" s="316">
        <v>610</v>
      </c>
      <c r="I10" s="316" t="s">
        <v>1553</v>
      </c>
      <c r="L10" s="17" t="s">
        <v>1563</v>
      </c>
      <c r="M10" s="17" t="s">
        <v>1563</v>
      </c>
      <c r="N10" s="19" t="s">
        <v>1566</v>
      </c>
      <c r="O10" s="20" t="s">
        <v>1567</v>
      </c>
      <c r="P10" s="21" t="str">
        <f t="shared" si="0"/>
        <v>((49+line.W)&gt;457 and (49+line.W)&lt;=610) and (line.mat_joint_choices.code in ('MF','MM','FF')) and (line.mat_inside_skin_choices.code=='AW') and (line.mat_outside_skin_choices.code=='AW') and (610*line.L/1000000*3.4*2) or 0.0</v>
      </c>
      <c r="Q10" s="17" t="str">
        <f>VLOOKUP(D10,Parts!$A$2:$C$991,3,0)</f>
        <v>kg</v>
      </c>
    </row>
    <row r="11" spans="1:17">
      <c r="B11" s="191" t="s">
        <v>2020</v>
      </c>
      <c r="C11" s="3" t="str">
        <f>"["&amp;VLOOKUP(D11,Parts!$A$2:$B$991,2,0)&amp;"]"</f>
        <v>[SP05008]</v>
      </c>
      <c r="D11" s="314" t="s">
        <v>1381</v>
      </c>
      <c r="E11" s="116"/>
      <c r="F11" s="315">
        <v>49</v>
      </c>
      <c r="G11" s="316">
        <v>610</v>
      </c>
      <c r="H11" s="316">
        <v>914</v>
      </c>
      <c r="I11" s="316" t="s">
        <v>1553</v>
      </c>
      <c r="L11" s="17" t="s">
        <v>1563</v>
      </c>
      <c r="M11" s="17" t="s">
        <v>1563</v>
      </c>
      <c r="N11" s="19" t="s">
        <v>1568</v>
      </c>
      <c r="O11" s="20" t="s">
        <v>1569</v>
      </c>
      <c r="P11" s="21" t="str">
        <f t="shared" si="0"/>
        <v>((49+line.W)&gt;610 and (49+line.W)&lt;=914) and (line.mat_joint_choices.code in ('MF','MM','FF')) and (line.mat_inside_skin_choices.code=='AW') and (line.mat_outside_skin_choices.code=='AW') and (914*line.L/1000000*3.4*2) or 0.0</v>
      </c>
      <c r="Q11" s="17" t="str">
        <f>VLOOKUP(D11,Parts!$A$2:$C$991,3,0)</f>
        <v>kg</v>
      </c>
    </row>
    <row r="12" spans="1:17">
      <c r="B12" s="191" t="s">
        <v>2020</v>
      </c>
      <c r="C12" s="3" t="str">
        <f>"["&amp;VLOOKUP(D12,Parts!$A$2:$B$991,2,0)&amp;"]"</f>
        <v>[SP05009]</v>
      </c>
      <c r="D12" s="314" t="s">
        <v>1383</v>
      </c>
      <c r="E12" s="116"/>
      <c r="F12" s="315">
        <v>49</v>
      </c>
      <c r="G12" s="316">
        <v>914</v>
      </c>
      <c r="H12" s="316"/>
      <c r="I12" s="316" t="s">
        <v>1553</v>
      </c>
      <c r="L12" s="17" t="s">
        <v>1563</v>
      </c>
      <c r="M12" s="17" t="s">
        <v>1563</v>
      </c>
      <c r="N12" s="19" t="s">
        <v>1570</v>
      </c>
      <c r="O12" s="20" t="s">
        <v>1571</v>
      </c>
      <c r="P12" s="21" t="str">
        <f t="shared" si="0"/>
        <v>((49+line.W)&gt;914) and (line.mat_joint_choices.code in ('MF','MM','FF')) and (line.mat_inside_skin_choices.code=='AW') and (line.mat_outside_skin_choices.code=='AW') and (1219*line.L/1000000*3.4*2)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[SP05006]</v>
      </c>
      <c r="D13" s="15" t="s">
        <v>1377</v>
      </c>
      <c r="E13"/>
      <c r="F13" s="119">
        <v>29</v>
      </c>
      <c r="G13" s="17"/>
      <c r="H13" s="17">
        <v>457</v>
      </c>
      <c r="I13" s="17" t="s">
        <v>1600</v>
      </c>
      <c r="L13" s="17" t="s">
        <v>1554</v>
      </c>
      <c r="M13" s="17" t="s">
        <v>1554</v>
      </c>
      <c r="N13" s="19" t="s">
        <v>1555</v>
      </c>
      <c r="O13" s="20" t="s">
        <v>1556</v>
      </c>
      <c r="P13" s="21" t="str">
        <f t="shared" si="0"/>
        <v>((29+line.W)&lt;=457) and (line.mat_joint_choices.code in ('MN','FN')) and (line.mat_inside_skin_choices.code=='OW') and (line.mat_outside_skin_choices.code=='OW') and (457*line.L/1000000*3.75*2)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[SP05007]</v>
      </c>
      <c r="D14" s="15" t="s">
        <v>1379</v>
      </c>
      <c r="E14"/>
      <c r="F14" s="119">
        <v>29</v>
      </c>
      <c r="G14" s="17">
        <v>457</v>
      </c>
      <c r="H14" s="17">
        <v>610</v>
      </c>
      <c r="I14" s="17" t="s">
        <v>1600</v>
      </c>
      <c r="L14" s="17" t="s">
        <v>1554</v>
      </c>
      <c r="M14" s="17" t="s">
        <v>1554</v>
      </c>
      <c r="N14" s="19" t="s">
        <v>1557</v>
      </c>
      <c r="O14" s="20" t="s">
        <v>1558</v>
      </c>
      <c r="P14" s="21" t="str">
        <f t="shared" si="0"/>
        <v>((29+line.W)&gt;457 and (29+line.W)&lt;=610) and (line.mat_joint_choices.code in ('MN','FN')) and (line.mat_inside_skin_choices.code=='OW') and (line.mat_outside_skin_choices.code=='OW') and (610*line.L/1000000*3.75*2) or 0.0</v>
      </c>
      <c r="Q14" s="17" t="str">
        <f>VLOOKUP(D14,Parts!$A$2:$C$991,3,0)</f>
        <v>kg</v>
      </c>
    </row>
    <row r="15" spans="1:17">
      <c r="C15" s="3" t="str">
        <f>"["&amp;VLOOKUP(D15,Parts!$A$2:$B$991,2,0)&amp;"]"</f>
        <v>[SP05006]</v>
      </c>
      <c r="D15" s="15" t="s">
        <v>1377</v>
      </c>
      <c r="E15"/>
      <c r="F15" s="119">
        <v>29</v>
      </c>
      <c r="G15" s="17">
        <v>610</v>
      </c>
      <c r="H15" s="17">
        <v>914</v>
      </c>
      <c r="I15" s="17" t="s">
        <v>1600</v>
      </c>
      <c r="L15" s="17" t="s">
        <v>1554</v>
      </c>
      <c r="M15" s="17" t="s">
        <v>1554</v>
      </c>
      <c r="N15" s="19" t="s">
        <v>1559</v>
      </c>
      <c r="O15" s="20" t="s">
        <v>1560</v>
      </c>
      <c r="P15" s="21" t="str">
        <f t="shared" si="0"/>
        <v>((29+line.W)&gt;610 and (29+line.W)&lt;=914) and (line.mat_joint_choices.code in ('MN','FN')) and (line.mat_inside_skin_choices.code=='OW') and (line.mat_outside_skin_choices.code=='OW') and (914*line.L/1000000*3.75*2) or 0.0</v>
      </c>
      <c r="Q15" s="17" t="str">
        <f>VLOOKUP(D15,Parts!$A$2:$C$991,3,0)</f>
        <v>kg</v>
      </c>
    </row>
    <row r="16" spans="1:17">
      <c r="C16" s="3" t="str">
        <f>"["&amp;VLOOKUP(D16,Parts!$A$2:$B$991,2,0)&amp;"]"</f>
        <v>[SP05007]</v>
      </c>
      <c r="D16" s="15" t="s">
        <v>1379</v>
      </c>
      <c r="E16"/>
      <c r="F16" s="119">
        <v>29</v>
      </c>
      <c r="G16" s="17">
        <v>914</v>
      </c>
      <c r="H16" s="17"/>
      <c r="I16" s="17" t="s">
        <v>1600</v>
      </c>
      <c r="L16" s="17" t="s">
        <v>1554</v>
      </c>
      <c r="M16" s="17" t="s">
        <v>1554</v>
      </c>
      <c r="N16" s="19" t="s">
        <v>1561</v>
      </c>
      <c r="O16" s="20" t="s">
        <v>1562</v>
      </c>
      <c r="P16" s="21" t="str">
        <f t="shared" si="0"/>
        <v>((29+line.W)&gt;914) and (line.mat_joint_choices.code in ('MN','FN')) and (line.mat_inside_skin_choices.code=='OW') and (line.mat_outside_skin_choices.code=='OW') and (1219*line.L/1000000*3.75*2) or 0.0</v>
      </c>
      <c r="Q16" s="17" t="str">
        <f>VLOOKUP(D16,Parts!$A$2:$C$991,3,0)</f>
        <v>kg</v>
      </c>
    </row>
    <row r="17" spans="2:17">
      <c r="C17" s="3" t="str">
        <f>"["&amp;VLOOKUP(D17,Parts!$A$2:$B$991,2,0)&amp;"]"</f>
        <v>[SP05020]</v>
      </c>
      <c r="D17" s="15" t="s">
        <v>1406</v>
      </c>
      <c r="E17"/>
      <c r="F17" s="119">
        <v>29</v>
      </c>
      <c r="G17" s="17"/>
      <c r="H17" s="17">
        <v>457</v>
      </c>
      <c r="I17" s="17" t="s">
        <v>1600</v>
      </c>
      <c r="L17" s="17" t="s">
        <v>1661</v>
      </c>
      <c r="M17" s="17" t="s">
        <v>1661</v>
      </c>
      <c r="N17" s="19" t="s">
        <v>1662</v>
      </c>
      <c r="O17" s="20" t="s">
        <v>1663</v>
      </c>
      <c r="P17" s="21" t="str">
        <f t="shared" si="0"/>
        <v>((29+line.W)&lt;=457) and (line.mat_joint_choices.code in ('MN','FN')) and (line.mat_inside_skin_choices.code=='GI8') and (line.mat_outside_skin_choices.code=='GI8') and (457*line.L/1000000*5.85*2) or 0.0</v>
      </c>
      <c r="Q17" s="17" t="str">
        <f>VLOOKUP(D17,Parts!$A$2:$C$991,3,0)</f>
        <v>kg</v>
      </c>
    </row>
    <row r="18" spans="2:17">
      <c r="C18" s="3" t="str">
        <f>"["&amp;VLOOKUP(D18,Parts!$A$2:$B$991,2,0)&amp;"]"</f>
        <v>[SP05020]</v>
      </c>
      <c r="D18" s="120" t="s">
        <v>1406</v>
      </c>
      <c r="E18" s="56"/>
      <c r="F18" s="121">
        <v>29</v>
      </c>
      <c r="G18" s="122">
        <v>610</v>
      </c>
      <c r="H18" s="122">
        <v>914</v>
      </c>
      <c r="I18" s="122" t="s">
        <v>1600</v>
      </c>
      <c r="L18" s="17" t="s">
        <v>1661</v>
      </c>
      <c r="M18" s="17" t="s">
        <v>1661</v>
      </c>
      <c r="N18" s="19" t="s">
        <v>1664</v>
      </c>
      <c r="O18" s="20" t="s">
        <v>1665</v>
      </c>
      <c r="P18" s="21" t="str">
        <f t="shared" si="0"/>
        <v>((29+line.W)&gt;610 and (29+line.W)&lt;=914) and (line.mat_joint_choices.code in ('MN','FN')) and (line.mat_inside_skin_choices.code=='GI8') and (line.mat_outside_skin_choices.code=='GI8') and (914*line.L/1000000*5.85*2) or 0.0</v>
      </c>
      <c r="Q18" s="17" t="str">
        <f>VLOOKUP(D18,Parts!$A$2:$C$991,3,0)</f>
        <v>kg</v>
      </c>
    </row>
    <row r="19" spans="2:17">
      <c r="B19" s="191" t="s">
        <v>2020</v>
      </c>
      <c r="C19" s="3" t="str">
        <f>"["&amp;VLOOKUP(D19,Parts!$A$2:$B$991,2,0)&amp;"]"</f>
        <v>[SP05008]</v>
      </c>
      <c r="D19" s="314" t="s">
        <v>1381</v>
      </c>
      <c r="E19" s="116"/>
      <c r="F19" s="119">
        <v>29</v>
      </c>
      <c r="G19" s="17"/>
      <c r="H19" s="17">
        <v>457</v>
      </c>
      <c r="I19" s="17" t="s">
        <v>1600</v>
      </c>
      <c r="L19" s="17" t="s">
        <v>1563</v>
      </c>
      <c r="M19" s="17" t="s">
        <v>1563</v>
      </c>
      <c r="N19" s="19" t="s">
        <v>1564</v>
      </c>
      <c r="O19" s="20" t="s">
        <v>1565</v>
      </c>
      <c r="P19" s="21" t="str">
        <f t="shared" si="0"/>
        <v>((29+line.W)&lt;=457) and (line.mat_joint_choices.code in ('MN','FN')) and (line.mat_inside_skin_choices.code=='AW') and (line.mat_outside_skin_choices.code=='AW') and (457*line.L/1000000*3.4*2) or 0.0</v>
      </c>
      <c r="Q19" s="17" t="str">
        <f>VLOOKUP(D19,Parts!$A$2:$C$991,3,0)</f>
        <v>kg</v>
      </c>
    </row>
    <row r="20" spans="2:17">
      <c r="B20" s="191" t="s">
        <v>2020</v>
      </c>
      <c r="C20" s="3" t="str">
        <f>"["&amp;VLOOKUP(D20,Parts!$A$2:$B$991,2,0)&amp;"]"</f>
        <v>[SP05009]</v>
      </c>
      <c r="D20" s="314" t="s">
        <v>1383</v>
      </c>
      <c r="E20" s="116"/>
      <c r="F20" s="119">
        <v>29</v>
      </c>
      <c r="G20" s="17">
        <v>457</v>
      </c>
      <c r="H20" s="17">
        <v>610</v>
      </c>
      <c r="I20" s="17" t="s">
        <v>1600</v>
      </c>
      <c r="L20" s="17" t="s">
        <v>1563</v>
      </c>
      <c r="M20" s="17" t="s">
        <v>1563</v>
      </c>
      <c r="N20" s="19" t="s">
        <v>1566</v>
      </c>
      <c r="O20" s="20" t="s">
        <v>1567</v>
      </c>
      <c r="P20" s="21" t="str">
        <f t="shared" si="0"/>
        <v>((29+line.W)&gt;457 and (29+line.W)&lt;=610) and (line.mat_joint_choices.code in ('MN','FN')) and (line.mat_inside_skin_choices.code=='AW') and (line.mat_outside_skin_choices.code=='AW') and (610*line.L/1000000*3.4*2) or 0.0</v>
      </c>
      <c r="Q20" s="17" t="str">
        <f>VLOOKUP(D20,Parts!$A$2:$C$991,3,0)</f>
        <v>kg</v>
      </c>
    </row>
    <row r="21" spans="2:17">
      <c r="B21" s="191" t="s">
        <v>2020</v>
      </c>
      <c r="C21" s="3" t="str">
        <f>"["&amp;VLOOKUP(D21,Parts!$A$2:$B$991,2,0)&amp;"]"</f>
        <v>[SP05008]</v>
      </c>
      <c r="D21" s="314" t="s">
        <v>1381</v>
      </c>
      <c r="E21" s="116"/>
      <c r="F21" s="119">
        <v>29</v>
      </c>
      <c r="G21" s="17">
        <v>610</v>
      </c>
      <c r="H21" s="17">
        <v>914</v>
      </c>
      <c r="I21" s="17" t="s">
        <v>1600</v>
      </c>
      <c r="L21" s="17" t="s">
        <v>1563</v>
      </c>
      <c r="M21" s="17" t="s">
        <v>1563</v>
      </c>
      <c r="N21" s="19" t="s">
        <v>1568</v>
      </c>
      <c r="O21" s="20" t="s">
        <v>1569</v>
      </c>
      <c r="P21" s="21" t="str">
        <f t="shared" si="0"/>
        <v>((29+line.W)&gt;610 and (29+line.W)&lt;=914) and (line.mat_joint_choices.code in ('MN','FN')) and (line.mat_inside_skin_choices.code=='AW') and (line.mat_outside_skin_choices.code=='AW') and (914*line.L/1000000*3.4*2) or 0.0</v>
      </c>
      <c r="Q21" s="17" t="str">
        <f>VLOOKUP(D21,Parts!$A$2:$C$991,3,0)</f>
        <v>kg</v>
      </c>
    </row>
    <row r="22" spans="2:17">
      <c r="B22" s="191" t="s">
        <v>2020</v>
      </c>
      <c r="C22" s="3" t="str">
        <f>"["&amp;VLOOKUP(D22,Parts!$A$2:$B$991,2,0)&amp;"]"</f>
        <v>[SP05009]</v>
      </c>
      <c r="D22" s="314" t="s">
        <v>1383</v>
      </c>
      <c r="E22" s="116"/>
      <c r="F22" s="119">
        <v>29</v>
      </c>
      <c r="G22" s="17">
        <v>914</v>
      </c>
      <c r="H22" s="17"/>
      <c r="I22" s="17" t="s">
        <v>1600</v>
      </c>
      <c r="L22" s="17" t="s">
        <v>1563</v>
      </c>
      <c r="M22" s="17" t="s">
        <v>1563</v>
      </c>
      <c r="N22" s="19" t="s">
        <v>1570</v>
      </c>
      <c r="O22" s="20" t="s">
        <v>1571</v>
      </c>
      <c r="P22" s="21" t="str">
        <f t="shared" si="0"/>
        <v>((29+line.W)&gt;914) and (line.mat_joint_choices.code in ('MN','FN')) and (line.mat_inside_skin_choices.code=='AW') and (line.mat_outside_skin_choices.code=='AW') and (1219*line.L/1000000*3.4*2) or 0.0</v>
      </c>
      <c r="Q22" s="17" t="str">
        <f>VLOOKUP(D22,Parts!$A$2:$C$991,3,0)</f>
        <v>kg</v>
      </c>
    </row>
    <row r="23" spans="2:17">
      <c r="C23" s="3" t="str">
        <f>"["&amp;VLOOKUP(D23,Parts!$A$2:$B$991,2,0)&amp;"]"</f>
        <v>[SP05006]</v>
      </c>
      <c r="D23" s="15" t="s">
        <v>1377</v>
      </c>
      <c r="E23"/>
      <c r="F23" s="119">
        <v>14</v>
      </c>
      <c r="G23" s="17"/>
      <c r="H23" s="17">
        <v>457</v>
      </c>
      <c r="I23" s="17" t="s">
        <v>1601</v>
      </c>
      <c r="L23" s="17" t="s">
        <v>1554</v>
      </c>
      <c r="M23" s="17" t="s">
        <v>1554</v>
      </c>
      <c r="N23" s="19" t="s">
        <v>1555</v>
      </c>
      <c r="O23" s="20" t="s">
        <v>1556</v>
      </c>
      <c r="P23" s="21" t="str">
        <f t="shared" si="0"/>
        <v>((14+line.W)&lt;=457) and (line.mat_joint_choices.code in ('NN')) and (line.mat_inside_skin_choices.code=='OW') and (line.mat_outside_skin_choices.code=='OW') and (457*line.L/1000000*3.75*2) or 0.0</v>
      </c>
      <c r="Q23" s="17" t="str">
        <f>VLOOKUP(D23,Parts!$A$2:$C$991,3,0)</f>
        <v>kg</v>
      </c>
    </row>
    <row r="24" spans="2:17">
      <c r="C24" s="3" t="str">
        <f>"["&amp;VLOOKUP(D24,Parts!$A$2:$B$991,2,0)&amp;"]"</f>
        <v>[SP05007]</v>
      </c>
      <c r="D24" s="15" t="s">
        <v>1379</v>
      </c>
      <c r="E24"/>
      <c r="F24" s="119">
        <v>14</v>
      </c>
      <c r="G24" s="17">
        <v>457</v>
      </c>
      <c r="H24" s="17">
        <v>610</v>
      </c>
      <c r="I24" s="17" t="s">
        <v>1601</v>
      </c>
      <c r="L24" s="17" t="s">
        <v>1554</v>
      </c>
      <c r="M24" s="17" t="s">
        <v>1554</v>
      </c>
      <c r="N24" s="19" t="s">
        <v>1557</v>
      </c>
      <c r="O24" s="20" t="s">
        <v>1558</v>
      </c>
      <c r="P24" s="21" t="str">
        <f t="shared" si="0"/>
        <v>((14+line.W)&gt;457 and (14+line.W)&lt;=610) and (line.mat_joint_choices.code in ('NN')) and (line.mat_inside_skin_choices.code=='OW') and (line.mat_outside_skin_choices.code=='OW') and (610*line.L/1000000*3.75*2) or 0.0</v>
      </c>
      <c r="Q24" s="17" t="str">
        <f>VLOOKUP(D24,Parts!$A$2:$C$991,3,0)</f>
        <v>kg</v>
      </c>
    </row>
    <row r="25" spans="2:17">
      <c r="C25" s="3" t="str">
        <f>"["&amp;VLOOKUP(D25,Parts!$A$2:$B$991,2,0)&amp;"]"</f>
        <v>[SP05006]</v>
      </c>
      <c r="D25" s="15" t="s">
        <v>1377</v>
      </c>
      <c r="E25"/>
      <c r="F25" s="119">
        <v>14</v>
      </c>
      <c r="G25" s="17">
        <v>610</v>
      </c>
      <c r="H25" s="17">
        <v>914</v>
      </c>
      <c r="I25" s="17" t="s">
        <v>1601</v>
      </c>
      <c r="L25" s="17" t="s">
        <v>1554</v>
      </c>
      <c r="M25" s="17" t="s">
        <v>1554</v>
      </c>
      <c r="N25" s="19" t="s">
        <v>1559</v>
      </c>
      <c r="O25" s="20" t="s">
        <v>1560</v>
      </c>
      <c r="P25" s="21" t="str">
        <f t="shared" si="0"/>
        <v>((14+line.W)&gt;610 and (14+line.W)&lt;=914) and (line.mat_joint_choices.code in ('NN')) and (line.mat_inside_skin_choices.code=='OW') and (line.mat_outside_skin_choices.code=='OW') and (914*line.L/1000000*3.75*2) or 0.0</v>
      </c>
      <c r="Q25" s="17" t="str">
        <f>VLOOKUP(D25,Parts!$A$2:$C$991,3,0)</f>
        <v>kg</v>
      </c>
    </row>
    <row r="26" spans="2:17">
      <c r="C26" s="3" t="str">
        <f>"["&amp;VLOOKUP(D26,Parts!$A$2:$B$991,2,0)&amp;"]"</f>
        <v>[SP05007]</v>
      </c>
      <c r="D26" s="15" t="s">
        <v>1379</v>
      </c>
      <c r="E26"/>
      <c r="F26" s="119">
        <v>14</v>
      </c>
      <c r="G26" s="17">
        <v>914</v>
      </c>
      <c r="H26" s="17"/>
      <c r="I26" s="17" t="s">
        <v>1601</v>
      </c>
      <c r="L26" s="17" t="s">
        <v>1554</v>
      </c>
      <c r="M26" s="17" t="s">
        <v>1554</v>
      </c>
      <c r="N26" s="19" t="s">
        <v>1561</v>
      </c>
      <c r="O26" s="20" t="s">
        <v>1562</v>
      </c>
      <c r="P26" s="21" t="str">
        <f t="shared" si="0"/>
        <v>((14+line.W)&gt;914) and (line.mat_joint_choices.code in ('NN')) and (line.mat_inside_skin_choices.code=='OW') and (line.mat_outside_skin_choices.code=='OW') and (1219*line.L/1000000*3.75*2) or 0.0</v>
      </c>
      <c r="Q26" s="17" t="str">
        <f>VLOOKUP(D26,Parts!$A$2:$C$991,3,0)</f>
        <v>kg</v>
      </c>
    </row>
    <row r="27" spans="2:17" s="42" customFormat="1">
      <c r="C27" s="3" t="str">
        <f>"["&amp;VLOOKUP(D27,Parts!$A$2:$B$991,2,0)&amp;"]"</f>
        <v>[SP05020]</v>
      </c>
      <c r="D27" s="15" t="s">
        <v>1406</v>
      </c>
      <c r="E27" s="5"/>
      <c r="F27" s="119">
        <v>14</v>
      </c>
      <c r="G27" s="17"/>
      <c r="H27" s="17">
        <v>457</v>
      </c>
      <c r="I27" s="17" t="s">
        <v>1601</v>
      </c>
      <c r="L27" s="17" t="s">
        <v>1661</v>
      </c>
      <c r="M27" s="17" t="s">
        <v>1661</v>
      </c>
      <c r="N27" s="19" t="s">
        <v>1662</v>
      </c>
      <c r="O27" s="20" t="s">
        <v>1663</v>
      </c>
      <c r="P27" s="21" t="str">
        <f t="shared" si="0"/>
        <v>((14+line.W)&lt;=457) and (line.mat_joint_choices.code in ('NN')) and (line.mat_inside_skin_choices.code=='GI8') and (line.mat_outside_skin_choices.code=='GI8') and (457*line.L/1000000*5.85*2) or 0.0</v>
      </c>
      <c r="Q27" s="17" t="str">
        <f>VLOOKUP(D27,Parts!$A$2:$C$991,3,0)</f>
        <v>kg</v>
      </c>
    </row>
    <row r="28" spans="2:17">
      <c r="C28" s="3" t="str">
        <f>"["&amp;VLOOKUP(D28,Parts!$A$2:$B$991,2,0)&amp;"]"</f>
        <v>[SP05020]</v>
      </c>
      <c r="D28" s="15" t="s">
        <v>1406</v>
      </c>
      <c r="E28"/>
      <c r="F28" s="119">
        <v>14</v>
      </c>
      <c r="G28" s="17">
        <v>610</v>
      </c>
      <c r="H28" s="17">
        <v>914</v>
      </c>
      <c r="I28" s="17" t="s">
        <v>1601</v>
      </c>
      <c r="L28" s="17" t="s">
        <v>1661</v>
      </c>
      <c r="M28" s="17" t="s">
        <v>1661</v>
      </c>
      <c r="N28" s="19" t="s">
        <v>1664</v>
      </c>
      <c r="O28" s="20" t="s">
        <v>1665</v>
      </c>
      <c r="P28" s="21" t="str">
        <f t="shared" si="0"/>
        <v>((14+line.W)&gt;610 and (14+line.W)&lt;=914) and (line.mat_joint_choices.code in ('NN')) and (line.mat_inside_skin_choices.code=='GI8') and (line.mat_outside_skin_choices.code=='GI8') and (914*line.L/1000000*5.85*2) or 0.0</v>
      </c>
      <c r="Q28" s="17" t="str">
        <f>VLOOKUP(D28,Parts!$A$2:$C$991,3,0)</f>
        <v>kg</v>
      </c>
    </row>
    <row r="29" spans="2:17">
      <c r="B29" s="191" t="s">
        <v>2020</v>
      </c>
      <c r="C29" s="3" t="str">
        <f>"["&amp;VLOOKUP(D29,Parts!$A$2:$B$991,2,0)&amp;"]"</f>
        <v>[SP05008]</v>
      </c>
      <c r="D29" s="15" t="s">
        <v>1381</v>
      </c>
      <c r="E29"/>
      <c r="F29" s="119">
        <v>14</v>
      </c>
      <c r="G29" s="17"/>
      <c r="H29" s="17">
        <v>457</v>
      </c>
      <c r="I29" s="17" t="s">
        <v>1601</v>
      </c>
      <c r="L29" s="17" t="s">
        <v>1563</v>
      </c>
      <c r="M29" s="17" t="s">
        <v>1563</v>
      </c>
      <c r="N29" s="19" t="s">
        <v>1564</v>
      </c>
      <c r="O29" s="313" t="s">
        <v>1565</v>
      </c>
      <c r="P29" s="21" t="str">
        <f t="shared" si="0"/>
        <v>((14+line.W)&lt;=457) and (line.mat_joint_choices.code in ('NN')) and (line.mat_inside_skin_choices.code=='AW') and (line.mat_outside_skin_choices.code=='AW') and (457*line.L/1000000*3.4*2) or 0.0</v>
      </c>
      <c r="Q29" s="17" t="str">
        <f>VLOOKUP(D29,Parts!$A$2:$C$991,3,0)</f>
        <v>kg</v>
      </c>
    </row>
    <row r="30" spans="2:17">
      <c r="B30" s="191" t="s">
        <v>2020</v>
      </c>
      <c r="C30" s="3" t="str">
        <f>"["&amp;VLOOKUP(D30,Parts!$A$2:$B$991,2,0)&amp;"]"</f>
        <v>[SP05009]</v>
      </c>
      <c r="D30" s="15" t="s">
        <v>1383</v>
      </c>
      <c r="E30"/>
      <c r="F30" s="119">
        <v>14</v>
      </c>
      <c r="G30" s="17">
        <v>457</v>
      </c>
      <c r="H30" s="17">
        <v>610</v>
      </c>
      <c r="I30" s="17" t="s">
        <v>1601</v>
      </c>
      <c r="L30" s="17" t="s">
        <v>1563</v>
      </c>
      <c r="M30" s="17" t="s">
        <v>1563</v>
      </c>
      <c r="N30" s="19" t="s">
        <v>1566</v>
      </c>
      <c r="O30" s="313" t="s">
        <v>1567</v>
      </c>
      <c r="P30" s="21" t="str">
        <f t="shared" si="0"/>
        <v>((14+line.W)&gt;457 and (14+line.W)&lt;=610) and (line.mat_joint_choices.code in ('NN')) and (line.mat_inside_skin_choices.code=='AW') and (line.mat_outside_skin_choices.code=='AW') and (610*line.L/1000000*3.4*2) or 0.0</v>
      </c>
      <c r="Q30" s="17" t="str">
        <f>VLOOKUP(D30,Parts!$A$2:$C$991,3,0)</f>
        <v>kg</v>
      </c>
    </row>
    <row r="31" spans="2:17">
      <c r="B31" s="191" t="s">
        <v>2020</v>
      </c>
      <c r="C31" s="3" t="str">
        <f>"["&amp;VLOOKUP(D31,Parts!$A$2:$B$991,2,0)&amp;"]"</f>
        <v>[SP05008]</v>
      </c>
      <c r="D31" s="15" t="s">
        <v>1381</v>
      </c>
      <c r="E31"/>
      <c r="F31" s="119">
        <v>14</v>
      </c>
      <c r="G31" s="17">
        <v>610</v>
      </c>
      <c r="H31" s="17">
        <v>914</v>
      </c>
      <c r="I31" s="17" t="s">
        <v>1601</v>
      </c>
      <c r="L31" s="17" t="s">
        <v>1563</v>
      </c>
      <c r="M31" s="17" t="s">
        <v>1563</v>
      </c>
      <c r="N31" s="19" t="s">
        <v>1568</v>
      </c>
      <c r="O31" s="313" t="s">
        <v>1569</v>
      </c>
      <c r="P31" s="21" t="str">
        <f t="shared" si="0"/>
        <v>((14+line.W)&gt;610 and (14+line.W)&lt;=914) and (line.mat_joint_choices.code in ('NN')) and (line.mat_inside_skin_choices.code=='AW') and (line.mat_outside_skin_choices.code=='AW') and (914*line.L/1000000*3.4*2) or 0.0</v>
      </c>
      <c r="Q31" s="17" t="str">
        <f>VLOOKUP(D31,Parts!$A$2:$C$991,3,0)</f>
        <v>kg</v>
      </c>
    </row>
    <row r="32" spans="2:17">
      <c r="B32" s="191" t="s">
        <v>2020</v>
      </c>
      <c r="C32" s="3" t="str">
        <f>"["&amp;VLOOKUP(D32,Parts!$A$2:$B$991,2,0)&amp;"]"</f>
        <v>[SP05009]</v>
      </c>
      <c r="D32" s="15" t="s">
        <v>1383</v>
      </c>
      <c r="E32"/>
      <c r="F32" s="119">
        <v>14</v>
      </c>
      <c r="G32" s="17">
        <v>914</v>
      </c>
      <c r="H32" s="17"/>
      <c r="I32" s="17" t="s">
        <v>1601</v>
      </c>
      <c r="L32" s="17" t="s">
        <v>1563</v>
      </c>
      <c r="M32" s="17" t="s">
        <v>1563</v>
      </c>
      <c r="N32" s="19" t="s">
        <v>1570</v>
      </c>
      <c r="O32" s="313" t="s">
        <v>1571</v>
      </c>
      <c r="P32" s="21" t="str">
        <f t="shared" si="0"/>
        <v>((14+line.W)&gt;914) and (line.mat_joint_choices.code in ('NN')) and (line.mat_inside_skin_choices.code=='AW') and (line.mat_outside_skin_choices.code=='AW') and (1219*line.L/1000000*3.4*2) or 0.0</v>
      </c>
      <c r="Q32" s="17" t="str">
        <f>VLOOKUP(D32,Parts!$A$2:$C$991,3,0)</f>
        <v>kg</v>
      </c>
    </row>
    <row r="33" spans="3:18">
      <c r="C33" s="3" t="str">
        <f>"["&amp;VLOOKUP(D33,Parts!$A$2:$B$991,2,0)&amp;"]"</f>
        <v>[SP05021]</v>
      </c>
      <c r="D33" s="61" t="s">
        <v>1408</v>
      </c>
      <c r="E33" s="60">
        <v>42</v>
      </c>
      <c r="J33" s="60" t="s">
        <v>1666</v>
      </c>
      <c r="N33" s="61" t="s">
        <v>1667</v>
      </c>
      <c r="O33" s="61" t="s">
        <v>1668</v>
      </c>
      <c r="P33" t="str">
        <f>"(line.mat_insulation_choices.code == "&amp;J33&amp;") and (line.T.value=="&amp;E33&amp;") and ("&amp;O33&amp;") or 0.0"</f>
        <v>(line.mat_insulation_choices.code == 'Rockwool') and (line.T.value==42) and (round((line.W*line.L/1000000/2.52)+0.5,0)) or 0.0</v>
      </c>
      <c r="Q33" s="17" t="str">
        <f>VLOOKUP(D33,Parts!$A$2:$C$991,3,0)</f>
        <v>pcs</v>
      </c>
    </row>
    <row r="34" spans="3:18">
      <c r="C34" s="3" t="str">
        <f>"["&amp;VLOOKUP(D34,Parts!$A$2:$B$991,2,0)&amp;"]"</f>
        <v>[SP05021]</v>
      </c>
      <c r="D34" s="61" t="s">
        <v>1408</v>
      </c>
      <c r="E34" s="60">
        <v>50</v>
      </c>
      <c r="J34" s="60" t="s">
        <v>1666</v>
      </c>
      <c r="N34" s="61" t="s">
        <v>1667</v>
      </c>
      <c r="O34" s="61" t="s">
        <v>1668</v>
      </c>
      <c r="P34" t="str">
        <f>"(line.mat_insulation_choices.code == "&amp;J34&amp;") and (line.T.value=="&amp;E34&amp;") and ("&amp;O34&amp;") or 0.0"</f>
        <v>(line.mat_insulation_choices.code == 'Rockwool') and (line.T.value==50) and (round((line.W*line.L/1000000/2.52)+0.5,0)) or 0.0</v>
      </c>
      <c r="Q34" s="17" t="str">
        <f>VLOOKUP(D34,Parts!$A$2:$C$991,3,0)</f>
        <v>pcs</v>
      </c>
    </row>
    <row r="35" spans="3:18">
      <c r="C35" s="3" t="str">
        <f>"["&amp;VLOOKUP(D35,Parts!$A$2:$B$991,2,0)&amp;"]"</f>
        <v>[SP05021]</v>
      </c>
      <c r="D35" s="61" t="s">
        <v>1408</v>
      </c>
      <c r="E35" s="60">
        <v>75</v>
      </c>
      <c r="J35" s="60" t="s">
        <v>1666</v>
      </c>
      <c r="N35" s="61" t="s">
        <v>1669</v>
      </c>
      <c r="O35" s="61" t="s">
        <v>1670</v>
      </c>
      <c r="P35" t="str">
        <f>"(line.mat_insulation_choices.code == "&amp;J35&amp;") and (line.T.value=="&amp;E35&amp;") and ("&amp;O35&amp;") or 0.0"</f>
        <v>(line.mat_insulation_choices.code == 'Rockwool') and (line.T.value==75) and (round((line.W*line.L/1000000/1.68)+0.5,0)) or 0.0</v>
      </c>
      <c r="Q35" s="17" t="str">
        <f>VLOOKUP(D35,Parts!$A$2:$C$991,3,0)</f>
        <v>pcs</v>
      </c>
    </row>
    <row r="36" spans="3:18">
      <c r="C36" s="3" t="str">
        <f>"["&amp;VLOOKUP(D36,Parts!$A$2:$B$991,2,0)&amp;"]"</f>
        <v>[SP05021]</v>
      </c>
      <c r="D36" s="61" t="s">
        <v>1408</v>
      </c>
      <c r="E36" s="60">
        <v>100</v>
      </c>
      <c r="J36" s="60" t="s">
        <v>1666</v>
      </c>
      <c r="N36" s="61" t="s">
        <v>1671</v>
      </c>
      <c r="O36" s="61" t="s">
        <v>1672</v>
      </c>
      <c r="P36" t="str">
        <f>"(line.mat_insulation_choices.code == "&amp;J36&amp;") and (line.T.value=="&amp;E36&amp;") and ("&amp;O36&amp;") or 0.0"</f>
        <v>(line.mat_insulation_choices.code == 'Rockwool') and (line.T.value==100) and (round((line.W*line.L/1000000/1.32)+0.5,0)) or 0.0</v>
      </c>
      <c r="Q36" s="17" t="str">
        <f>VLOOKUP(D36,Parts!$A$2:$C$991,3,0)</f>
        <v>pcs</v>
      </c>
    </row>
    <row r="37" spans="3:18">
      <c r="C37" s="3" t="str">
        <f>"["&amp;VLOOKUP(D37,Parts!$A$2:$B$991,2,0)&amp;"]"</f>
        <v>[SP03131]</v>
      </c>
      <c r="D37" s="74" t="s">
        <v>1139</v>
      </c>
      <c r="E37"/>
      <c r="N37" s="30" t="s">
        <v>1673</v>
      </c>
      <c r="O37" s="30" t="s">
        <v>1674</v>
      </c>
      <c r="P37" s="63" t="str">
        <f>"("&amp;O37&amp;") or 0.0"</f>
        <v>(line.W*line.L/1000000*0.3) or 0.0</v>
      </c>
      <c r="Q37" s="17" t="str">
        <f>VLOOKUP(D37,Parts!$A$2:$C$991,3,0)</f>
        <v>kg</v>
      </c>
      <c r="R37" t="s">
        <v>1675</v>
      </c>
    </row>
    <row r="38" spans="3:18">
      <c r="C38" s="3" t="str">
        <f>"["&amp;VLOOKUP(D38,Parts!$A$2:$B$991,2,0)&amp;"]"</f>
        <v>[SP03006]</v>
      </c>
      <c r="D38" s="27" t="s">
        <v>944</v>
      </c>
      <c r="E38" s="16"/>
      <c r="J38" s="5"/>
      <c r="K38" s="5"/>
      <c r="L38" s="5"/>
      <c r="M38" s="5"/>
      <c r="N38" s="30" t="s">
        <v>1627</v>
      </c>
      <c r="O38" s="30" t="s">
        <v>1628</v>
      </c>
      <c r="P38" s="63" t="str">
        <f>"("&amp;O38&amp;") or 0.0"</f>
        <v>(line.L/1000/200*2) or 0.0</v>
      </c>
      <c r="Q38" s="17" t="str">
        <f>VLOOKUP(D38,Parts!$A$2:$C$991,3,0)</f>
        <v>roll</v>
      </c>
      <c r="R38" s="2" t="s">
        <v>1676</v>
      </c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C1" zoomScale="75" zoomScaleNormal="75" workbookViewId="0">
      <selection activeCell="C13" sqref="C13"/>
    </sheetView>
  </sheetViews>
  <sheetFormatPr defaultRowHeight="12.75"/>
  <cols>
    <col min="1" max="1" width="27"/>
    <col min="2" max="2" width="18.28515625"/>
    <col min="3" max="3" width="16.85546875" customWidth="1"/>
    <col min="4" max="4" width="39.57031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62.85546875"/>
    <col min="17" max="17" width="5.5703125"/>
    <col min="18" max="1025" width="11.5703125"/>
  </cols>
  <sheetData>
    <row r="1" spans="1:18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8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1677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8" ht="19.5">
      <c r="A3" s="14" t="s">
        <v>1678</v>
      </c>
      <c r="B3" s="14"/>
      <c r="C3" s="3" t="str">
        <f>"["&amp;VLOOKUP(D3,Parts!$A$2:$B$991,2,0)&amp;"]"</f>
        <v>[SP05006]</v>
      </c>
      <c r="D3" s="15" t="s">
        <v>1377</v>
      </c>
      <c r="E3"/>
      <c r="F3" s="119">
        <v>74</v>
      </c>
      <c r="G3" s="17"/>
      <c r="H3" s="17">
        <v>457</v>
      </c>
      <c r="I3" s="17" t="s">
        <v>1553</v>
      </c>
      <c r="J3" s="16"/>
      <c r="K3" s="16"/>
      <c r="L3" s="17" t="s">
        <v>1554</v>
      </c>
      <c r="M3" s="17" t="s">
        <v>1554</v>
      </c>
      <c r="N3" s="19" t="s">
        <v>1555</v>
      </c>
      <c r="O3" s="20" t="s">
        <v>1556</v>
      </c>
      <c r="P3" s="21" t="str">
        <f t="shared" ref="P3:P8" si="0"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((74+line.W)&lt;=457) and (line.mat_joint_choices.code in ('MF','MM','FF')) and (line.mat_inside_skin_choices.code=='OW') and (line.mat_outside_skin_choices.code=='OW') and (457*line.L/1000000*3.75*2) or 0.0</v>
      </c>
      <c r="Q3" s="17" t="str">
        <f>VLOOKUP(D3,Parts!$A$2:$C$991,3,0)</f>
        <v>kg</v>
      </c>
    </row>
    <row r="4" spans="1:18">
      <c r="C4" s="3" t="str">
        <f>"["&amp;VLOOKUP(D4,Parts!$A$2:$B$991,2,0)&amp;"]"</f>
        <v>[SP05007]</v>
      </c>
      <c r="D4" s="15" t="s">
        <v>1379</v>
      </c>
      <c r="E4"/>
      <c r="F4" s="119">
        <v>74</v>
      </c>
      <c r="G4" s="17">
        <v>457</v>
      </c>
      <c r="H4" s="17">
        <v>610</v>
      </c>
      <c r="I4" s="17" t="s">
        <v>1553</v>
      </c>
      <c r="J4" s="16"/>
      <c r="K4" s="16"/>
      <c r="L4" s="17" t="s">
        <v>1554</v>
      </c>
      <c r="M4" s="17" t="s">
        <v>1554</v>
      </c>
      <c r="N4" s="19" t="s">
        <v>1557</v>
      </c>
      <c r="O4" s="20" t="s">
        <v>1558</v>
      </c>
      <c r="P4" s="21" t="str">
        <f t="shared" si="0"/>
        <v>((74+line.W)&gt;457 and (74+line.W)&lt;=610) and (line.mat_joint_choices.code in ('MF','MM','FF')) and (line.mat_inside_skin_choices.code=='OW') and (line.mat_outside_skin_choices.code=='OW') and (610*line.L/1000000*3.75*2) or 0.0</v>
      </c>
      <c r="Q4" s="17" t="str">
        <f>VLOOKUP(D4,Parts!$A$2:$C$991,3,0)</f>
        <v>kg</v>
      </c>
    </row>
    <row r="5" spans="1:18">
      <c r="C5" s="3" t="str">
        <f>"["&amp;VLOOKUP(D5,Parts!$A$2:$B$991,2,0)&amp;"]"</f>
        <v>[SP05006]</v>
      </c>
      <c r="D5" s="15" t="s">
        <v>1377</v>
      </c>
      <c r="E5"/>
      <c r="F5" s="119">
        <v>74</v>
      </c>
      <c r="G5" s="17">
        <v>610</v>
      </c>
      <c r="H5" s="17">
        <v>914</v>
      </c>
      <c r="I5" s="17" t="s">
        <v>1553</v>
      </c>
      <c r="J5" s="16"/>
      <c r="K5" s="16"/>
      <c r="L5" s="17" t="s">
        <v>1554</v>
      </c>
      <c r="M5" s="17" t="s">
        <v>1554</v>
      </c>
      <c r="N5" s="19" t="s">
        <v>1559</v>
      </c>
      <c r="O5" s="20" t="s">
        <v>1560</v>
      </c>
      <c r="P5" s="21" t="str">
        <f t="shared" si="0"/>
        <v>((74+line.W)&gt;610 and (74+line.W)&lt;=914) and (line.mat_joint_choices.code in ('MF','MM','FF')) and (line.mat_inside_skin_choices.code=='OW') and (line.mat_outside_skin_choices.code=='OW') and (914*line.L/1000000*3.75*2) or 0.0</v>
      </c>
      <c r="Q5" s="17" t="str">
        <f>VLOOKUP(D5,Parts!$A$2:$C$991,3,0)</f>
        <v>kg</v>
      </c>
    </row>
    <row r="6" spans="1:18">
      <c r="C6" s="3" t="str">
        <f>"["&amp;VLOOKUP(D6,Parts!$A$2:$B$991,2,0)&amp;"]"</f>
        <v>[SP05007]</v>
      </c>
      <c r="D6" s="15" t="s">
        <v>1379</v>
      </c>
      <c r="E6"/>
      <c r="F6" s="119">
        <v>74</v>
      </c>
      <c r="G6" s="17">
        <v>914</v>
      </c>
      <c r="H6" s="17"/>
      <c r="I6" s="17" t="s">
        <v>1553</v>
      </c>
      <c r="J6" s="16"/>
      <c r="K6" s="16"/>
      <c r="L6" s="17" t="s">
        <v>1554</v>
      </c>
      <c r="M6" s="17" t="s">
        <v>1554</v>
      </c>
      <c r="N6" s="19" t="s">
        <v>1561</v>
      </c>
      <c r="O6" s="20" t="s">
        <v>1562</v>
      </c>
      <c r="P6" s="21" t="str">
        <f t="shared" si="0"/>
        <v>((74+line.W)&gt;914) and (line.mat_joint_choices.code in ('MF','MM','FF')) and (line.mat_inside_skin_choices.code=='OW') and (line.mat_outside_skin_choices.code=='OW') and (1219*line.L/1000000*3.75*2) or 0.0</v>
      </c>
      <c r="Q6" s="17" t="str">
        <f>VLOOKUP(D6,Parts!$A$2:$C$991,3,0)</f>
        <v>kg</v>
      </c>
    </row>
    <row r="7" spans="1:18">
      <c r="C7" s="3" t="str">
        <f>"["&amp;VLOOKUP(D7,Parts!$A$2:$B$991,2,0)&amp;"]"</f>
        <v>[SP05020]</v>
      </c>
      <c r="D7" s="15" t="s">
        <v>1406</v>
      </c>
      <c r="E7"/>
      <c r="F7" s="119">
        <v>74</v>
      </c>
      <c r="G7" s="17"/>
      <c r="H7" s="17">
        <v>457</v>
      </c>
      <c r="I7" s="17" t="s">
        <v>1553</v>
      </c>
      <c r="L7" s="17" t="s">
        <v>1661</v>
      </c>
      <c r="M7" s="17" t="s">
        <v>1661</v>
      </c>
      <c r="N7" s="19" t="s">
        <v>1662</v>
      </c>
      <c r="O7" s="20" t="s">
        <v>1663</v>
      </c>
      <c r="P7" s="21" t="str">
        <f t="shared" si="0"/>
        <v>((74+line.W)&lt;=457) and (line.mat_joint_choices.code in ('MF','MM','FF')) and (line.mat_inside_skin_choices.code=='GI8') and (line.mat_outside_skin_choices.code=='GI8') and (457*line.L/1000000*5.85*2) or 0.0</v>
      </c>
      <c r="Q7" s="17" t="str">
        <f>VLOOKUP(D7,Parts!$A$2:$C$991,3,0)</f>
        <v>kg</v>
      </c>
    </row>
    <row r="8" spans="1:18">
      <c r="C8" s="3" t="str">
        <f>"["&amp;VLOOKUP(D8,Parts!$A$2:$B$991,2,0)&amp;"]"</f>
        <v>[SP05020]</v>
      </c>
      <c r="D8" s="15" t="s">
        <v>1406</v>
      </c>
      <c r="E8" s="56"/>
      <c r="F8" s="119">
        <v>74</v>
      </c>
      <c r="G8" s="122">
        <v>610</v>
      </c>
      <c r="H8" s="122">
        <v>914</v>
      </c>
      <c r="I8" s="122" t="s">
        <v>1553</v>
      </c>
      <c r="L8" s="17" t="s">
        <v>1661</v>
      </c>
      <c r="M8" s="17" t="s">
        <v>1661</v>
      </c>
      <c r="N8" s="19" t="s">
        <v>1664</v>
      </c>
      <c r="O8" s="20" t="s">
        <v>1665</v>
      </c>
      <c r="P8" s="21" t="str">
        <f t="shared" si="0"/>
        <v>((74+line.W)&gt;610 and (74+line.W)&lt;=914) and (line.mat_joint_choices.code in ('MF','MM','FF')) and (line.mat_inside_skin_choices.code=='GI8') and (line.mat_outside_skin_choices.code=='GI8') and (914*line.L/1000000*5.85*2) or 0.0</v>
      </c>
      <c r="Q8" s="17" t="str">
        <f>VLOOKUP(D8,Parts!$A$2:$C$991,3,0)</f>
        <v>kg</v>
      </c>
    </row>
    <row r="9" spans="1:18">
      <c r="C9" s="3" t="str">
        <f>"["&amp;VLOOKUP(D9,Parts!$A$2:$B$991,2,0)&amp;"]"</f>
        <v>[SP05021]</v>
      </c>
      <c r="D9" s="61" t="s">
        <v>1408</v>
      </c>
      <c r="E9" s="60">
        <v>50</v>
      </c>
      <c r="J9" s="60" t="s">
        <v>1666</v>
      </c>
      <c r="N9" s="61" t="s">
        <v>1667</v>
      </c>
      <c r="O9" s="61" t="s">
        <v>1668</v>
      </c>
      <c r="P9" t="str">
        <f>"(line.mat_insulation_choices.code == "&amp;J9&amp;") and (line.T.value=="&amp;E9&amp;") and ("&amp;O9&amp;") or 0.0"</f>
        <v>(line.mat_insulation_choices.code == 'Rockwool') and (line.T.value==50) and (round((line.W*line.L/1000000/2.52)+0.5,0)) or 0.0</v>
      </c>
      <c r="Q9" s="17" t="str">
        <f>VLOOKUP(D9,Parts!$A$2:$C$991,3,0)</f>
        <v>pcs</v>
      </c>
    </row>
    <row r="10" spans="1:18">
      <c r="C10" s="3" t="str">
        <f>"["&amp;VLOOKUP(D10,Parts!$A$2:$B$991,2,0)&amp;"]"</f>
        <v>[SP05021]</v>
      </c>
      <c r="D10" s="61" t="s">
        <v>1408</v>
      </c>
      <c r="E10" s="60">
        <v>75</v>
      </c>
      <c r="J10" s="60" t="s">
        <v>1666</v>
      </c>
      <c r="N10" s="61" t="s">
        <v>1669</v>
      </c>
      <c r="O10" s="61" t="s">
        <v>1670</v>
      </c>
      <c r="P10" t="str">
        <f>"(line.mat_insulation_choices.code == "&amp;J10&amp;") and (line.T.value=="&amp;E10&amp;") and ("&amp;O10&amp;") or 0.0"</f>
        <v>(line.mat_insulation_choices.code == 'Rockwool') and (line.T.value==75) and (round((line.W*line.L/1000000/1.68)+0.5,0)) or 0.0</v>
      </c>
      <c r="Q10" s="17" t="str">
        <f>VLOOKUP(D10,Parts!$A$2:$C$991,3,0)</f>
        <v>pcs</v>
      </c>
    </row>
    <row r="11" spans="1:18">
      <c r="C11" s="3" t="str">
        <f>"["&amp;VLOOKUP(D11,Parts!$A$2:$B$991,2,0)&amp;"]"</f>
        <v>[SP05021]</v>
      </c>
      <c r="D11" s="61" t="s">
        <v>1408</v>
      </c>
      <c r="E11" s="60">
        <v>100</v>
      </c>
      <c r="J11" s="60" t="s">
        <v>1666</v>
      </c>
      <c r="N11" s="61" t="s">
        <v>1671</v>
      </c>
      <c r="O11" s="61" t="s">
        <v>1672</v>
      </c>
      <c r="P11" t="str">
        <f>"(line.mat_insulation_choices.code == "&amp;J11&amp;") and (line.T.value=="&amp;E11&amp;") and ("&amp;O11&amp;") or 0.0"</f>
        <v>(line.mat_insulation_choices.code == 'Rockwool') and (line.T.value==100) and (round((line.W*line.L/1000000/1.32)+0.5,0)) or 0.0</v>
      </c>
      <c r="Q11" s="17" t="str">
        <f>VLOOKUP(D11,Parts!$A$2:$C$991,3,0)</f>
        <v>pcs</v>
      </c>
    </row>
    <row r="12" spans="1:18">
      <c r="C12" s="3" t="str">
        <f>"["&amp;VLOOKUP(D12,Parts!$A$2:$B$991,2,0)&amp;"]"</f>
        <v>[SP03131]</v>
      </c>
      <c r="D12" s="74" t="s">
        <v>1139</v>
      </c>
      <c r="E12"/>
      <c r="N12" s="30" t="s">
        <v>1673</v>
      </c>
      <c r="O12" s="30" t="s">
        <v>1674</v>
      </c>
      <c r="P12" s="63" t="str">
        <f>"("&amp;O12&amp;") or 0.0"</f>
        <v>(line.W*line.L/1000000*0.3) or 0.0</v>
      </c>
      <c r="Q12" s="17" t="str">
        <f>VLOOKUP(D12,Parts!$A$2:$C$991,3,0)</f>
        <v>kg</v>
      </c>
      <c r="R12" t="s">
        <v>1675</v>
      </c>
    </row>
    <row r="13" spans="1:18">
      <c r="C13" s="3" t="str">
        <f>"["&amp;VLOOKUP(D13,Parts!$A$2:$B$991,2,0)&amp;"]"</f>
        <v>[SP03006]</v>
      </c>
      <c r="D13" s="27" t="s">
        <v>944</v>
      </c>
      <c r="E13" s="16"/>
      <c r="J13" s="5"/>
      <c r="K13" s="5"/>
      <c r="L13" s="5"/>
      <c r="M13" s="5"/>
      <c r="N13" s="30" t="s">
        <v>1627</v>
      </c>
      <c r="O13" s="30" t="s">
        <v>1628</v>
      </c>
      <c r="P13" s="63" t="str">
        <f>"("&amp;O13&amp;") or 0.0"</f>
        <v>(line.L/1000/200*2) or 0.0</v>
      </c>
      <c r="Q13" s="17" t="str">
        <f>VLOOKUP(D13,Parts!$A$2:$C$991,3,0)</f>
        <v>roll</v>
      </c>
      <c r="R13" s="2" t="s">
        <v>1676</v>
      </c>
    </row>
    <row r="19" s="42" customFormat="1"/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75" zoomScaleNormal="75" workbookViewId="0">
      <selection activeCell="B34" sqref="B34"/>
    </sheetView>
  </sheetViews>
  <sheetFormatPr defaultRowHeight="12.75"/>
  <cols>
    <col min="1" max="1" width="27"/>
    <col min="2" max="3" width="18.28515625"/>
    <col min="4" max="4" width="64.285156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53"/>
    <col min="16" max="16" width="62.85546875"/>
    <col min="17" max="17" width="5.5703125" style="5"/>
    <col min="18" max="1025" width="11.5703125"/>
  </cols>
  <sheetData>
    <row r="1" spans="1:18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8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8" ht="19.5">
      <c r="A3" s="14" t="s">
        <v>1679</v>
      </c>
      <c r="B3" s="14"/>
      <c r="C3" s="3" t="str">
        <f>"["&amp;VLOOKUP(D3,Parts!$A$2:$B$991,2,0)&amp;"]"</f>
        <v>[SP05020]</v>
      </c>
      <c r="D3" s="15" t="s">
        <v>1406</v>
      </c>
      <c r="E3"/>
      <c r="F3" s="119">
        <v>14</v>
      </c>
      <c r="G3" s="17"/>
      <c r="H3" s="17">
        <v>457</v>
      </c>
      <c r="I3" s="17" t="s">
        <v>1619</v>
      </c>
      <c r="L3" s="17" t="s">
        <v>1661</v>
      </c>
      <c r="M3" s="17" t="s">
        <v>1661</v>
      </c>
      <c r="N3" s="19" t="s">
        <v>1662</v>
      </c>
      <c r="O3" s="20" t="s">
        <v>1663</v>
      </c>
      <c r="P3" s="21" t="str">
        <f>"(" &amp; IF(G3&lt;&gt;"","("&amp;F3&amp;"+line.W)&gt;"&amp;G3,"") &amp; IF(AND(G3&lt;&gt;"",H3&lt;&gt;"")," and ","") &amp; IF(H3&lt;&gt;"","("&amp;F3&amp;"+line.W)&lt;="&amp;H3,"") &amp; ") and (line.mat_joint_choices.code in ("&amp;I3&amp;")) and (line.mat_inside_skin_choices.code=="&amp;L3&amp;") and (line.mat_outside_skin_choices.code=="&amp;M3&amp;") and ("&amp;O3&amp;") or 0.0"</f>
        <v>((14+line.W)&lt;=457) and (line.mat_joint_choices.code in ('MF')) and (line.mat_inside_skin_choices.code=='GI8') and (line.mat_outside_skin_choices.code=='GI8') and (457*line.L/1000000*5.85*2) or 0.0</v>
      </c>
      <c r="Q3" s="17" t="str">
        <f>VLOOKUP(D3,Parts!$A$2:$C$991,3,0)</f>
        <v>kg</v>
      </c>
    </row>
    <row r="4" spans="1:18">
      <c r="C4" s="3" t="str">
        <f>"["&amp;VLOOKUP(D4,Parts!$A$2:$B$991,2,0)&amp;"]"</f>
        <v>[SP05020]</v>
      </c>
      <c r="D4" s="15" t="s">
        <v>1406</v>
      </c>
      <c r="E4" s="56"/>
      <c r="F4" s="119">
        <v>14</v>
      </c>
      <c r="G4" s="122">
        <v>610</v>
      </c>
      <c r="H4" s="122">
        <v>926</v>
      </c>
      <c r="I4" s="17" t="s">
        <v>1619</v>
      </c>
      <c r="L4" s="17" t="s">
        <v>1661</v>
      </c>
      <c r="M4" s="17" t="s">
        <v>1661</v>
      </c>
      <c r="N4" s="19" t="s">
        <v>1664</v>
      </c>
      <c r="O4" s="20" t="s">
        <v>1665</v>
      </c>
      <c r="P4" s="21" t="str">
        <f>"(" &amp; IF(G4&lt;&gt;"","("&amp;F4&amp;"+line.W)&gt;"&amp;G4,"") &amp; IF(AND(G4&lt;&gt;"",H4&lt;&gt;"")," and ","") &amp; IF(H4&lt;&gt;"","("&amp;F4&amp;"+line.W)&lt;="&amp;H4,"") &amp; ") and (line.mat_joint_choices.code in ("&amp;I4&amp;")) and (line.mat_inside_skin_choices.code=="&amp;L4&amp;") and (line.mat_outside_skin_choices.code=="&amp;M4&amp;") and ("&amp;O4&amp;") or 0.0"</f>
        <v>((14+line.W)&gt;610 and (14+line.W)&lt;=926) and (line.mat_joint_choices.code in ('MF')) and (line.mat_inside_skin_choices.code=='GI8') and (line.mat_outside_skin_choices.code=='GI8') and (914*line.L/1000000*5.85*2) or 0.0</v>
      </c>
      <c r="Q4" s="17" t="str">
        <f>VLOOKUP(D4,Parts!$A$2:$C$991,3,0)</f>
        <v>kg</v>
      </c>
    </row>
    <row r="5" spans="1:18">
      <c r="C5" s="3" t="str">
        <f>"["&amp;VLOOKUP(D5,Parts!$A$2:$B$991,2,0)&amp;"]"</f>
        <v>[SP01420]</v>
      </c>
      <c r="D5" s="123" t="s">
        <v>524</v>
      </c>
      <c r="E5" s="124">
        <v>50</v>
      </c>
      <c r="N5" s="125" t="s">
        <v>1680</v>
      </c>
      <c r="O5" s="123" t="s">
        <v>1681</v>
      </c>
      <c r="P5" s="63" t="str">
        <f>"(line.T.value=="&amp;E5&amp;") and ("&amp;O5&amp;") or 0.0"</f>
        <v>(line.T.value==50) and (round(((line.W+line.L)*2/6000)+0,2)) or 0.0</v>
      </c>
      <c r="Q5" s="17" t="str">
        <f>VLOOKUP(D5,Parts!$A$2:$C$991,3,0)</f>
        <v>pcs</v>
      </c>
    </row>
    <row r="6" spans="1:18">
      <c r="C6" s="3" t="str">
        <f>"["&amp;VLOOKUP(D6,Parts!$A$2:$B$991,2,0)&amp;"]"</f>
        <v>[SP01424]</v>
      </c>
      <c r="D6" s="123" t="s">
        <v>526</v>
      </c>
      <c r="E6" s="124">
        <v>75</v>
      </c>
      <c r="N6" s="125" t="s">
        <v>1680</v>
      </c>
      <c r="O6" s="123" t="s">
        <v>1681</v>
      </c>
      <c r="P6" s="63" t="str">
        <f>"(line.T.value=="&amp;E6&amp;") and ("&amp;O6&amp;") or 0.0"</f>
        <v>(line.T.value==75) and (round(((line.W+line.L)*2/6000)+0,2)) or 0.0</v>
      </c>
      <c r="Q6" s="17" t="str">
        <f>VLOOKUP(D6,Parts!$A$2:$C$991,3,0)</f>
        <v>pcs</v>
      </c>
    </row>
    <row r="7" spans="1:18">
      <c r="C7" s="3" t="str">
        <f>"["&amp;VLOOKUP(D7,Parts!$A$2:$B$991,2,0)&amp;"]"</f>
        <v>[SP05021]</v>
      </c>
      <c r="D7" s="61" t="s">
        <v>1408</v>
      </c>
      <c r="E7" s="60">
        <v>50</v>
      </c>
      <c r="J7" s="60" t="s">
        <v>1666</v>
      </c>
      <c r="N7" s="61" t="s">
        <v>1667</v>
      </c>
      <c r="O7" s="61" t="s">
        <v>1668</v>
      </c>
      <c r="P7" t="str">
        <f>"(line.mat_insulation_choices.code == "&amp;J7&amp;") and (line.T.value=="&amp;E7&amp;") and ("&amp;O7&amp;") or 0.0"</f>
        <v>(line.mat_insulation_choices.code == 'Rockwool') and (line.T.value==50) and (round((line.W*line.L/1000000/2.52)+0.5,0)) or 0.0</v>
      </c>
      <c r="Q7" s="17" t="str">
        <f>VLOOKUP(D7,Parts!$A$2:$C$991,3,0)</f>
        <v>pcs</v>
      </c>
    </row>
    <row r="8" spans="1:18">
      <c r="C8" s="3" t="str">
        <f>"["&amp;VLOOKUP(D8,Parts!$A$2:$B$991,2,0)&amp;"]"</f>
        <v>[SP05021]</v>
      </c>
      <c r="D8" s="61" t="s">
        <v>1408</v>
      </c>
      <c r="E8" s="60">
        <v>75</v>
      </c>
      <c r="J8" s="60" t="s">
        <v>1666</v>
      </c>
      <c r="N8" s="61" t="s">
        <v>1669</v>
      </c>
      <c r="O8" s="61" t="s">
        <v>1670</v>
      </c>
      <c r="P8" t="str">
        <f>"(line.mat_insulation_choices.code == "&amp;J8&amp;") and (line.T.value=="&amp;E8&amp;") and ("&amp;O8&amp;") or 0.0"</f>
        <v>(line.mat_insulation_choices.code == 'Rockwool') and (line.T.value==75) and (round((line.W*line.L/1000000/1.68)+0.5,0)) or 0.0</v>
      </c>
      <c r="Q8" s="17" t="str">
        <f>VLOOKUP(D8,Parts!$A$2:$C$991,3,0)</f>
        <v>pcs</v>
      </c>
    </row>
    <row r="9" spans="1:18">
      <c r="C9" s="3" t="str">
        <f>"["&amp;VLOOKUP(D9,Parts!$A$2:$B$991,2,0)&amp;"]"</f>
        <v>[SP03131]</v>
      </c>
      <c r="D9" s="74" t="s">
        <v>1139</v>
      </c>
      <c r="E9"/>
      <c r="N9" s="30" t="s">
        <v>1673</v>
      </c>
      <c r="O9" s="30" t="s">
        <v>1674</v>
      </c>
      <c r="P9" s="63" t="str">
        <f>"("&amp;O9&amp;") or 0.0"</f>
        <v>(line.W*line.L/1000000*0.3) or 0.0</v>
      </c>
      <c r="Q9" s="17" t="str">
        <f>VLOOKUP(D9,Parts!$A$2:$C$991,3,0)</f>
        <v>kg</v>
      </c>
      <c r="R9" t="s">
        <v>1675</v>
      </c>
    </row>
    <row r="10" spans="1:18">
      <c r="C10" s="3" t="str">
        <f>"["&amp;VLOOKUP(D10,Parts!$A$2:$B$991,2,0)&amp;"]"</f>
        <v>[SP03006]</v>
      </c>
      <c r="D10" s="27" t="s">
        <v>944</v>
      </c>
      <c r="E10" s="16"/>
      <c r="J10" s="5"/>
      <c r="K10" s="5"/>
      <c r="L10" s="5"/>
      <c r="M10" s="5"/>
      <c r="N10" s="30" t="s">
        <v>1627</v>
      </c>
      <c r="O10" s="30" t="s">
        <v>1628</v>
      </c>
      <c r="P10" s="63" t="str">
        <f>"("&amp;O10&amp;") or 0.0"</f>
        <v>(line.L/1000/200*2) or 0.0</v>
      </c>
      <c r="Q10" s="17" t="str">
        <f>VLOOKUP(D10,Parts!$A$2:$C$991,3,0)</f>
        <v>roll</v>
      </c>
      <c r="R10" s="2" t="s">
        <v>1676</v>
      </c>
    </row>
    <row r="16" spans="1:18" s="42" customFormat="1">
      <c r="Q16" s="5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B1" zoomScale="75" zoomScaleNormal="75" workbookViewId="0">
      <selection activeCell="G20" sqref="G20"/>
    </sheetView>
  </sheetViews>
  <sheetFormatPr defaultRowHeight="12.75"/>
  <cols>
    <col min="1" max="1" width="27"/>
    <col min="2" max="2" width="18.28515625"/>
    <col min="3" max="3" width="13.85546875"/>
    <col min="4" max="4" width="39.5703125"/>
    <col min="5" max="5" width="8.28515625" style="5"/>
    <col min="6" max="6" width="8.28515625"/>
    <col min="7" max="7" width="13.85546875"/>
    <col min="8" max="8" width="12.7109375"/>
    <col min="9" max="9" width="19.85546875"/>
    <col min="10" max="10" width="10.28515625"/>
    <col min="11" max="11" width="18.85546875"/>
    <col min="12" max="12" width="18.42578125"/>
    <col min="13" max="13" width="19.85546875"/>
    <col min="14" max="14" width="56.5703125"/>
    <col min="15" max="15" width="111.85546875" customWidth="1"/>
    <col min="16" max="16" width="157.28515625" bestFit="1" customWidth="1"/>
    <col min="17" max="17" width="5.5703125" style="5"/>
    <col min="18" max="1025" width="11.5703125"/>
  </cols>
  <sheetData>
    <row r="1" spans="1:17" s="6" customFormat="1" ht="12.75" customHeight="1">
      <c r="E1" s="639" t="s">
        <v>1535</v>
      </c>
      <c r="F1" s="639"/>
      <c r="G1" s="639"/>
      <c r="H1" s="639"/>
      <c r="I1" s="639"/>
      <c r="J1" s="639"/>
      <c r="K1" s="639"/>
      <c r="L1" s="639"/>
      <c r="M1" s="639"/>
      <c r="N1" s="8"/>
      <c r="O1" s="9"/>
      <c r="Q1" s="10"/>
    </row>
    <row r="2" spans="1:17" ht="24.6" customHeigh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7" t="s">
        <v>1541</v>
      </c>
      <c r="H2" s="7" t="s">
        <v>1542</v>
      </c>
      <c r="I2" s="7" t="s">
        <v>1543</v>
      </c>
      <c r="J2" s="7" t="s">
        <v>1544</v>
      </c>
      <c r="K2" s="7" t="s">
        <v>1545</v>
      </c>
      <c r="L2" s="7" t="s">
        <v>1546</v>
      </c>
      <c r="M2" s="7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19.5">
      <c r="A3" s="14" t="s">
        <v>1682</v>
      </c>
      <c r="B3" s="14"/>
      <c r="C3" s="3" t="str">
        <f>"["&amp;VLOOKUP(D3,Parts!$A$2:$B$991,2,0)&amp;"]"</f>
        <v>[SP05002]</v>
      </c>
      <c r="D3" s="49" t="s">
        <v>1369</v>
      </c>
      <c r="E3" s="16"/>
      <c r="J3" s="312" t="s">
        <v>2189</v>
      </c>
      <c r="K3" s="16"/>
      <c r="L3" s="5"/>
      <c r="M3" s="5"/>
      <c r="N3" s="51" t="s">
        <v>1603</v>
      </c>
      <c r="O3" s="52" t="s">
        <v>1604</v>
      </c>
      <c r="P3" s="21" t="str">
        <f>"(line.mat_insulation_choices.code == "&amp;J3&amp;") and ("&amp;O3&amp;") or 0.0"</f>
        <v>(line.mat_insulation_choices.code == PU') and (line.W*line.L*line.T.value/1000000000*40*0.437*1.13-(line.cut_area*line.T.value*40*0.437*1.13/1000)) or 0.0</v>
      </c>
      <c r="Q3" s="50" t="str">
        <f>VLOOKUP(D3,Parts!$A$2:$C$991,3,0)</f>
        <v>kg</v>
      </c>
    </row>
    <row r="4" spans="1:17">
      <c r="C4" s="3" t="str">
        <f>"["&amp;VLOOKUP(D4,Parts!$A$2:$B$991,2,0)&amp;"]"</f>
        <v>[SP05003]</v>
      </c>
      <c r="D4" s="49" t="s">
        <v>1371</v>
      </c>
      <c r="E4" s="16"/>
      <c r="J4" s="50" t="s">
        <v>1602</v>
      </c>
      <c r="K4" s="16"/>
      <c r="L4" s="5"/>
      <c r="M4" s="5"/>
      <c r="N4" s="51" t="s">
        <v>1605</v>
      </c>
      <c r="O4" s="52" t="s">
        <v>1606</v>
      </c>
      <c r="P4" s="21" t="str">
        <f>"(line.mat_insulation_choices.code == "&amp;J4&amp;") and ("&amp;O4&amp;") or 0.0"</f>
        <v>(line.mat_insulation_choices.code == 'PU') and (line.W*line.L*line.T.value/1000000000*40*0.563*1.13-(line.cut_area*line.T.value*40*0.563*1.13/1000)) or 0.0</v>
      </c>
      <c r="Q4" s="50" t="str">
        <f>VLOOKUP(D4,Parts!$A$2:$C$991,3,0)</f>
        <v>kg</v>
      </c>
    </row>
    <row r="5" spans="1:17">
      <c r="B5" s="54">
        <v>41733</v>
      </c>
      <c r="C5" s="3" t="str">
        <f>"["&amp;VLOOKUP(D5,Parts!$A$2:$B$991,2,0)&amp;"]"</f>
        <v>[SP05024]</v>
      </c>
      <c r="D5" s="37" t="s">
        <v>1520</v>
      </c>
      <c r="E5" s="16"/>
      <c r="J5" s="38" t="s">
        <v>1607</v>
      </c>
      <c r="K5" s="16"/>
      <c r="L5" s="5"/>
      <c r="M5" s="5"/>
      <c r="N5" s="40" t="s">
        <v>1608</v>
      </c>
      <c r="O5" s="41" t="s">
        <v>1609</v>
      </c>
      <c r="P5" s="21" t="str">
        <f>"(line.mat_insulation_choices.code == "&amp;J5&amp;") and ("&amp;O5&amp;") or 0.0"</f>
        <v>(line.mat_insulation_choices.code == 'PIR') and (line.W*line.L*line.T.value/1000000000*36*0.242*1.2*1.05-(line.cut_area*line.T.value*36*0.242*1.2*1.05/1000)) or 0.0</v>
      </c>
      <c r="Q5" s="50" t="str">
        <f>VLOOKUP(D5,Parts!$A$2:$C$991,3,0)</f>
        <v>kg</v>
      </c>
    </row>
    <row r="6" spans="1:17">
      <c r="B6" s="54">
        <v>41733</v>
      </c>
      <c r="C6" s="3" t="str">
        <f>"["&amp;VLOOKUP(D6,Parts!$A$2:$B$991,2,0)&amp;"]"</f>
        <v>[SP05003]</v>
      </c>
      <c r="D6" s="37" t="s">
        <v>1371</v>
      </c>
      <c r="E6" s="16"/>
      <c r="J6" s="38" t="s">
        <v>1607</v>
      </c>
      <c r="K6" s="44"/>
      <c r="L6" s="56"/>
      <c r="M6" s="56"/>
      <c r="N6" s="57" t="s">
        <v>1610</v>
      </c>
      <c r="O6" s="47" t="s">
        <v>1611</v>
      </c>
      <c r="P6" s="21" t="str">
        <f>"(line.mat_insulation_choices.code == "&amp;J6&amp;") and ("&amp;O6&amp;") or 0.0"</f>
        <v>(line.mat_insulation_choices.code == 'PIR') and (line.W*line.L*line.T.value/1000000000*36*0.714*1.2*1.05-(line.cut_area*line.T.value*36*0.714*1.2*1.05/1000)) or 0.0</v>
      </c>
      <c r="Q6" s="50" t="str">
        <f>VLOOKUP(D6,Parts!$A$2:$C$991,3,0)</f>
        <v>kg</v>
      </c>
    </row>
    <row r="7" spans="1:17">
      <c r="B7" s="54">
        <v>41733</v>
      </c>
      <c r="C7" s="3" t="str">
        <f>"["&amp;VLOOKUP(D7,Parts!$A$2:$B$991,2,0)&amp;"]"</f>
        <v>[SP05023]</v>
      </c>
      <c r="D7" s="37" t="s">
        <v>1518</v>
      </c>
      <c r="E7" s="16"/>
      <c r="F7" s="42"/>
      <c r="G7" s="42"/>
      <c r="H7" s="42"/>
      <c r="I7" s="42"/>
      <c r="J7" s="45" t="s">
        <v>1607</v>
      </c>
      <c r="N7" s="57" t="s">
        <v>1612</v>
      </c>
      <c r="O7" s="47" t="s">
        <v>1613</v>
      </c>
      <c r="P7" s="21" t="str">
        <f>"(line.mat_insulation_choices.code == "&amp;J7&amp;") and ("&amp;O7&amp;") or 0.0"</f>
        <v>(line.mat_insulation_choices.code == 'PIR') and (line.W*line.L*line.T.value/1000000000*36*0.044*1.2*1.05-(line.cut_area*line.T.value*36*0.044*1.2*1.05/1000)) or 0.0</v>
      </c>
      <c r="Q7" s="50" t="str">
        <f>VLOOKUP(D7,Parts!$A$2:$C$991,3,0)</f>
        <v>kg</v>
      </c>
    </row>
    <row r="16" spans="1:17" s="42" customFormat="1">
      <c r="E16" s="5"/>
      <c r="Q16" s="5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5"/>
  <sheetViews>
    <sheetView zoomScale="75" zoomScaleNormal="75" workbookViewId="0">
      <selection activeCell="G339" sqref="G339"/>
    </sheetView>
  </sheetViews>
  <sheetFormatPr defaultRowHeight="12.75"/>
  <cols>
    <col min="1" max="1" width="32" customWidth="1"/>
    <col min="2" max="2" width="18.28515625"/>
    <col min="3" max="3" width="17.28515625"/>
    <col min="4" max="4" width="65.42578125" bestFit="1" customWidth="1"/>
    <col min="5" max="5" width="16.28515625" style="5"/>
    <col min="6" max="6" width="8.28515625" style="5"/>
    <col min="7" max="7" width="15.140625" style="5" customWidth="1"/>
    <col min="8" max="8" width="15.28515625" style="5" customWidth="1"/>
    <col min="9" max="9" width="19.85546875"/>
    <col min="10" max="10" width="11.5703125" customWidth="1"/>
    <col min="11" max="11" width="18.85546875"/>
    <col min="12" max="12" width="18.42578125" style="5"/>
    <col min="13" max="13" width="19.85546875" style="5"/>
    <col min="14" max="14" width="107.7109375" customWidth="1"/>
    <col min="15" max="15" width="170.7109375" customWidth="1"/>
    <col min="16" max="16" width="255.7109375" bestFit="1" customWidth="1"/>
    <col min="17" max="17" width="5.5703125" style="5"/>
    <col min="18" max="1025" width="11.5703125"/>
  </cols>
  <sheetData>
    <row r="1" spans="1:17" s="6" customFormat="1" ht="12.75" customHeight="1" thickTop="1" thickBot="1">
      <c r="E1" s="639" t="s">
        <v>1535</v>
      </c>
      <c r="F1" s="639"/>
      <c r="G1" s="639"/>
      <c r="H1" s="639"/>
      <c r="I1" s="639"/>
      <c r="J1" s="639"/>
      <c r="K1" s="639"/>
      <c r="L1" s="639"/>
      <c r="M1" s="641"/>
      <c r="N1" s="8"/>
      <c r="O1" s="9"/>
      <c r="Q1" s="10"/>
    </row>
    <row r="2" spans="1:17" ht="24.6" customHeight="1" thickTop="1" thickBot="1">
      <c r="A2" s="6" t="s">
        <v>1536</v>
      </c>
      <c r="C2" s="6" t="s">
        <v>1537</v>
      </c>
      <c r="D2" s="6" t="s">
        <v>1538</v>
      </c>
      <c r="E2" s="11" t="s">
        <v>1539</v>
      </c>
      <c r="F2" s="12" t="s">
        <v>1540</v>
      </c>
      <c r="G2" s="301" t="s">
        <v>1541</v>
      </c>
      <c r="H2" s="301" t="s">
        <v>1542</v>
      </c>
      <c r="I2" s="301" t="s">
        <v>1677</v>
      </c>
      <c r="J2" s="301" t="s">
        <v>1544</v>
      </c>
      <c r="K2" s="301" t="s">
        <v>1545</v>
      </c>
      <c r="L2" s="301" t="s">
        <v>1546</v>
      </c>
      <c r="M2" s="301" t="s">
        <v>1547</v>
      </c>
      <c r="N2" s="8" t="s">
        <v>1548</v>
      </c>
      <c r="O2" s="9" t="s">
        <v>1549</v>
      </c>
      <c r="P2" s="6" t="s">
        <v>1550</v>
      </c>
      <c r="Q2" s="10" t="s">
        <v>1551</v>
      </c>
    </row>
    <row r="3" spans="1:17" ht="20.25" thickTop="1">
      <c r="A3" s="14" t="s">
        <v>1683</v>
      </c>
      <c r="B3" s="14"/>
      <c r="C3" s="3" t="str">
        <f>"["&amp;VLOOKUP(D3,Parts!$A$2:$B$991,2,0)&amp;"]"</f>
        <v>[SP05006]</v>
      </c>
      <c r="D3" s="15" t="s">
        <v>1377</v>
      </c>
      <c r="E3" s="16"/>
      <c r="F3" s="17">
        <v>14</v>
      </c>
      <c r="G3" s="17"/>
      <c r="H3" s="17">
        <v>914</v>
      </c>
      <c r="J3" s="16"/>
      <c r="K3" s="16"/>
      <c r="L3" s="17" t="s">
        <v>1554</v>
      </c>
      <c r="M3" s="17" t="s">
        <v>1554</v>
      </c>
      <c r="N3" s="19" t="s">
        <v>1559</v>
      </c>
      <c r="O3" s="20" t="s">
        <v>1560</v>
      </c>
      <c r="P3" s="21" t="str">
        <f t="shared" ref="P3:P14" si="0">"(" &amp; IF(G3&lt;&gt;"","("&amp;F3&amp;"+line.W)&gt;"&amp;G3,"") &amp; IF(AND(G3&lt;&gt;"",H3&lt;&gt;"")," and ","") &amp; IF(H3&lt;&gt;"","("&amp;F3&amp;"+line.W)&lt;="&amp;H3,"") &amp; ") and (line.mat_inside_skin_choices.code=="&amp;L3&amp;") and (line.mat_outside_skin_choices.code=="&amp;M3&amp;") and ("&amp;O3&amp;") or 0.0"</f>
        <v>((14+line.W)&lt;=914) and (line.mat_inside_skin_choices.code=='OW') and (line.mat_outside_skin_choices.code=='OW') and (914*line.L/1000000*3.75*2) or 0.0</v>
      </c>
      <c r="Q3" s="17" t="str">
        <f>VLOOKUP(D3,Parts!$A$2:$C$991,3,0)</f>
        <v>kg</v>
      </c>
    </row>
    <row r="4" spans="1:17">
      <c r="C4" s="3" t="str">
        <f>"["&amp;VLOOKUP(D4,Parts!$A$2:$B$991,2,0)&amp;"]"</f>
        <v>[SP05007]</v>
      </c>
      <c r="D4" s="15" t="s">
        <v>1379</v>
      </c>
      <c r="E4" s="16"/>
      <c r="F4" s="17">
        <v>14</v>
      </c>
      <c r="G4" s="17">
        <v>914</v>
      </c>
      <c r="H4" s="17">
        <v>1219</v>
      </c>
      <c r="J4" s="16"/>
      <c r="K4" s="16"/>
      <c r="L4" s="17" t="s">
        <v>1554</v>
      </c>
      <c r="M4" s="17" t="s">
        <v>1554</v>
      </c>
      <c r="N4" s="19" t="s">
        <v>1561</v>
      </c>
      <c r="O4" s="20" t="s">
        <v>1562</v>
      </c>
      <c r="P4" s="21" t="str">
        <f t="shared" si="0"/>
        <v>((14+line.W)&gt;914 and (14+line.W)&lt;=1219) and (line.mat_inside_skin_choices.code=='OW') and (line.mat_outside_skin_choices.code=='OW') and (1219*line.L/1000000*3.75*2) or 0.0</v>
      </c>
      <c r="Q4" s="17" t="str">
        <f>VLOOKUP(D4,Parts!$A$2:$C$991,3,0)</f>
        <v>kg</v>
      </c>
    </row>
    <row r="5" spans="1:17">
      <c r="C5" s="3" t="str">
        <f>"["&amp;VLOOKUP(D5,Parts!$A$2:$B$991,2,0)&amp;"]"</f>
        <v>[SP05007]</v>
      </c>
      <c r="D5" s="15" t="s">
        <v>1379</v>
      </c>
      <c r="E5" s="16"/>
      <c r="F5" s="17">
        <v>14</v>
      </c>
      <c r="G5" s="17">
        <v>1219</v>
      </c>
      <c r="H5" s="17">
        <v>1788</v>
      </c>
      <c r="J5" s="16"/>
      <c r="K5" s="16"/>
      <c r="L5" s="17" t="s">
        <v>1554</v>
      </c>
      <c r="M5" s="17" t="s">
        <v>1554</v>
      </c>
      <c r="N5" s="205" t="s">
        <v>1714</v>
      </c>
      <c r="O5" s="206" t="s">
        <v>1715</v>
      </c>
      <c r="P5" s="21" t="str">
        <f t="shared" si="0"/>
        <v>((14+line.W)&gt;1219 and (14+line.W)&lt;=1788) and (line.mat_inside_skin_choices.code=='OW') and (line.mat_outside_skin_choices.code=='OW') and (914*line.L/1000000*3.75*4) or 0.0</v>
      </c>
      <c r="Q5" s="17" t="str">
        <f>VLOOKUP(D5,Parts!$A$2:$C$991,3,0)</f>
        <v>kg</v>
      </c>
    </row>
    <row r="6" spans="1:17">
      <c r="C6" s="3" t="str">
        <f>"["&amp;VLOOKUP(D6,Parts!$A$2:$B$991,2,0)&amp;"]"</f>
        <v>[SP05008]</v>
      </c>
      <c r="D6" s="22" t="s">
        <v>1381</v>
      </c>
      <c r="E6" s="16"/>
      <c r="F6" s="23">
        <v>14</v>
      </c>
      <c r="G6" s="23"/>
      <c r="H6" s="23">
        <v>914</v>
      </c>
      <c r="J6" s="16"/>
      <c r="K6" s="16"/>
      <c r="L6" s="23" t="s">
        <v>1563</v>
      </c>
      <c r="M6" s="23" t="s">
        <v>1563</v>
      </c>
      <c r="N6" s="25" t="s">
        <v>1568</v>
      </c>
      <c r="O6" s="25" t="s">
        <v>1569</v>
      </c>
      <c r="P6" s="21" t="str">
        <f t="shared" si="0"/>
        <v>((14+line.W)&lt;=914) and (line.mat_inside_skin_choices.code=='AW') and (line.mat_outside_skin_choices.code=='AW') and (914*line.L/1000000*3.4*2) or 0.0</v>
      </c>
      <c r="Q6" s="17" t="str">
        <f>VLOOKUP(D6,Parts!$A$2:$C$991,3,0)</f>
        <v>kg</v>
      </c>
    </row>
    <row r="7" spans="1:17">
      <c r="C7" s="3" t="str">
        <f>"["&amp;VLOOKUP(D7,Parts!$A$2:$B$991,2,0)&amp;"]"</f>
        <v>[SP05009]</v>
      </c>
      <c r="D7" s="22" t="s">
        <v>1383</v>
      </c>
      <c r="E7" s="16"/>
      <c r="F7" s="23">
        <v>14</v>
      </c>
      <c r="G7" s="23">
        <v>914</v>
      </c>
      <c r="H7" s="23">
        <v>1219</v>
      </c>
      <c r="J7" s="16"/>
      <c r="K7" s="16"/>
      <c r="L7" s="23" t="s">
        <v>1563</v>
      </c>
      <c r="M7" s="23" t="s">
        <v>1563</v>
      </c>
      <c r="N7" s="25" t="s">
        <v>1570</v>
      </c>
      <c r="O7" s="25" t="s">
        <v>1571</v>
      </c>
      <c r="P7" s="21" t="str">
        <f t="shared" si="0"/>
        <v>((14+line.W)&gt;914 and (14+line.W)&lt;=1219) and (line.mat_inside_skin_choices.code=='AW') and (line.mat_outside_skin_choices.code=='AW') and (1219*line.L/1000000*3.4*2) or 0.0</v>
      </c>
      <c r="Q7" s="17" t="str">
        <f>VLOOKUP(D7,Parts!$A$2:$C$991,3,0)</f>
        <v>kg</v>
      </c>
    </row>
    <row r="8" spans="1:17">
      <c r="C8" s="3" t="str">
        <f>"["&amp;VLOOKUP(D8,Parts!$A$2:$B$991,2,0)&amp;"]"</f>
        <v>[SP05008]</v>
      </c>
      <c r="D8" s="22" t="s">
        <v>1381</v>
      </c>
      <c r="E8" s="16"/>
      <c r="F8" s="23">
        <v>14</v>
      </c>
      <c r="G8" s="23">
        <v>1219</v>
      </c>
      <c r="H8" s="23">
        <v>1788</v>
      </c>
      <c r="J8" s="16"/>
      <c r="K8" s="16"/>
      <c r="L8" s="23" t="s">
        <v>1563</v>
      </c>
      <c r="M8" s="23" t="s">
        <v>1563</v>
      </c>
      <c r="N8" s="207" t="s">
        <v>1717</v>
      </c>
      <c r="O8" s="207" t="s">
        <v>1718</v>
      </c>
      <c r="P8" s="21" t="str">
        <f t="shared" si="0"/>
        <v>((14+line.W)&gt;1219 and (14+line.W)&lt;=1788) and (line.mat_inside_skin_choices.code=='AW') and (line.mat_outside_skin_choices.code=='AW') and (914*line.L/1000000*3.4*4) or 0.0</v>
      </c>
      <c r="Q8" s="17" t="str">
        <f>VLOOKUP(D8,Parts!$A$2:$C$991,3,0)</f>
        <v>kg</v>
      </c>
    </row>
    <row r="9" spans="1:17">
      <c r="C9" s="3" t="str">
        <f>"["&amp;VLOOKUP(D9,Parts!$A$2:$B$991,2,0)&amp;"]"</f>
        <v>[SP05026]</v>
      </c>
      <c r="D9" s="27" t="s">
        <v>1884</v>
      </c>
      <c r="E9" s="16"/>
      <c r="F9" s="28">
        <v>14</v>
      </c>
      <c r="G9" s="28"/>
      <c r="H9" s="28">
        <v>914</v>
      </c>
      <c r="J9" s="16"/>
      <c r="K9" s="16"/>
      <c r="L9" s="28" t="s">
        <v>1572</v>
      </c>
      <c r="M9" s="28" t="s">
        <v>1572</v>
      </c>
      <c r="N9" s="208" t="s">
        <v>1885</v>
      </c>
      <c r="O9" s="209" t="s">
        <v>1639</v>
      </c>
      <c r="P9" s="21" t="str">
        <f t="shared" si="0"/>
        <v>((14+line.W)&lt;=914) and (line.mat_inside_skin_choices.code=='GI') and (line.mat_outside_skin_choices.code=='GI') and (914*line.L/1000000*3.2*2) or 0.0</v>
      </c>
      <c r="Q9" s="17" t="str">
        <f>VLOOKUP(D9,Parts!$A$2:$C$991,3,0)</f>
        <v>kg</v>
      </c>
    </row>
    <row r="10" spans="1:17">
      <c r="C10" s="3" t="str">
        <f>"["&amp;VLOOKUP(D10,Parts!$A$2:$B$991,2,0)&amp;"]"</f>
        <v>[SP05018]</v>
      </c>
      <c r="D10" s="27" t="s">
        <v>1402</v>
      </c>
      <c r="E10" s="16"/>
      <c r="F10" s="28">
        <v>14</v>
      </c>
      <c r="G10" s="28">
        <v>914</v>
      </c>
      <c r="H10" s="28">
        <v>1219</v>
      </c>
      <c r="J10" s="16"/>
      <c r="K10" s="16"/>
      <c r="L10" s="28" t="s">
        <v>1572</v>
      </c>
      <c r="M10" s="28" t="s">
        <v>1572</v>
      </c>
      <c r="N10" s="30" t="s">
        <v>1688</v>
      </c>
      <c r="O10" s="31" t="s">
        <v>1640</v>
      </c>
      <c r="P10" s="21" t="str">
        <f t="shared" si="0"/>
        <v>((14+line.W)&gt;914 and (14+line.W)&lt;=1219) and (line.mat_inside_skin_choices.code=='GI') and (line.mat_outside_skin_choices.code=='GI') and (1219*line.L/1000000*3.2*2) or 0.0</v>
      </c>
      <c r="Q10" s="17" t="str">
        <f>VLOOKUP(D10,Parts!$A$2:$C$991,3,0)</f>
        <v>kg</v>
      </c>
    </row>
    <row r="11" spans="1:17">
      <c r="C11" s="3" t="str">
        <f>"["&amp;VLOOKUP(D11,Parts!$A$2:$B$991,2,0)&amp;"]"</f>
        <v>[SP05026]</v>
      </c>
      <c r="D11" s="27" t="s">
        <v>1884</v>
      </c>
      <c r="E11" s="16"/>
      <c r="F11" s="28">
        <v>14</v>
      </c>
      <c r="G11" s="28">
        <v>1219</v>
      </c>
      <c r="H11" s="28">
        <v>1788</v>
      </c>
      <c r="J11" s="16"/>
      <c r="K11" s="16"/>
      <c r="L11" s="28" t="s">
        <v>1572</v>
      </c>
      <c r="M11" s="28" t="s">
        <v>1572</v>
      </c>
      <c r="N11" s="208" t="s">
        <v>1886</v>
      </c>
      <c r="O11" s="209" t="s">
        <v>1887</v>
      </c>
      <c r="P11" s="21" t="str">
        <f t="shared" si="0"/>
        <v>((14+line.W)&gt;1219 and (14+line.W)&lt;=1788) and (line.mat_inside_skin_choices.code=='GI') and (line.mat_outside_skin_choices.code=='GI') and (914*line.L/1000000*3.2*4) or 0.0</v>
      </c>
      <c r="Q11" s="17" t="str">
        <f>VLOOKUP(D11,Parts!$A$2:$C$991,3,0)</f>
        <v>kg</v>
      </c>
    </row>
    <row r="12" spans="1:17">
      <c r="C12" s="3" t="str">
        <f>"["&amp;VLOOKUP(D12,Parts!$A$2:$B$991,2,0)&amp;"]"</f>
        <v>[SP05013]</v>
      </c>
      <c r="D12" s="32" t="s">
        <v>1391</v>
      </c>
      <c r="E12" s="16"/>
      <c r="F12" s="33">
        <v>14</v>
      </c>
      <c r="G12" s="33"/>
      <c r="H12" s="33">
        <v>914</v>
      </c>
      <c r="J12" s="16"/>
      <c r="K12" s="16"/>
      <c r="L12" s="33" t="s">
        <v>1583</v>
      </c>
      <c r="M12" s="33" t="s">
        <v>1583</v>
      </c>
      <c r="N12" s="196" t="s">
        <v>1588</v>
      </c>
      <c r="O12" s="35" t="s">
        <v>1589</v>
      </c>
      <c r="P12" s="21" t="str">
        <f t="shared" si="0"/>
        <v>((14+line.W)&lt;=914) and (line.mat_inside_skin_choices.code=='SS') and (line.mat_outside_skin_choices.code=='SS') and (914*line.L/1000000*3.9*2) or 0.0</v>
      </c>
      <c r="Q12" s="17" t="str">
        <f>VLOOKUP(D12,Parts!$A$2:$C$991,3,0)</f>
        <v>kg</v>
      </c>
    </row>
    <row r="13" spans="1:17">
      <c r="C13" s="3" t="str">
        <f>"["&amp;VLOOKUP(D13,Parts!$A$2:$B$991,2,0)&amp;"]"</f>
        <v>[SP05013]</v>
      </c>
      <c r="D13" s="32" t="s">
        <v>1391</v>
      </c>
      <c r="E13" s="16"/>
      <c r="F13" s="33">
        <v>14</v>
      </c>
      <c r="G13" s="33">
        <v>914</v>
      </c>
      <c r="H13" s="33">
        <v>1219</v>
      </c>
      <c r="J13" s="16"/>
      <c r="K13" s="16"/>
      <c r="L13" s="33" t="s">
        <v>1583</v>
      </c>
      <c r="M13" s="33" t="s">
        <v>1583</v>
      </c>
      <c r="N13" s="35" t="s">
        <v>1590</v>
      </c>
      <c r="O13" s="35" t="s">
        <v>1591</v>
      </c>
      <c r="P13" s="21" t="str">
        <f t="shared" si="0"/>
        <v>((14+line.W)&gt;914 and (14+line.W)&lt;=1219) and (line.mat_inside_skin_choices.code=='SS') and (line.mat_outside_skin_choices.code=='SS') and (1219*line.L/1000000*3.9*2) or 0.0</v>
      </c>
      <c r="Q13" s="17" t="str">
        <f>VLOOKUP(D13,Parts!$A$2:$C$991,3,0)</f>
        <v>kg</v>
      </c>
    </row>
    <row r="14" spans="1:17">
      <c r="C14" s="3" t="str">
        <f>"["&amp;VLOOKUP(D14,Parts!$A$2:$B$991,2,0)&amp;"]"</f>
        <v>[SP05013]</v>
      </c>
      <c r="D14" s="32" t="s">
        <v>1391</v>
      </c>
      <c r="E14" s="16"/>
      <c r="F14" s="33">
        <v>14</v>
      </c>
      <c r="G14" s="33">
        <v>1219</v>
      </c>
      <c r="H14" s="33">
        <v>1788</v>
      </c>
      <c r="J14" s="16"/>
      <c r="K14" s="16"/>
      <c r="L14" s="33" t="s">
        <v>1583</v>
      </c>
      <c r="M14" s="33" t="s">
        <v>1583</v>
      </c>
      <c r="N14" s="196" t="s">
        <v>1719</v>
      </c>
      <c r="O14" s="196" t="s">
        <v>1720</v>
      </c>
      <c r="P14" s="21" t="str">
        <f t="shared" si="0"/>
        <v>((14+line.W)&gt;1219 and (14+line.W)&lt;=1788) and (line.mat_inside_skin_choices.code=='SS') and (line.mat_outside_skin_choices.code=='SS') and (914*line.L/1000000*3.9*4) or 0.0</v>
      </c>
      <c r="Q14" s="17" t="str">
        <f>VLOOKUP(D14,Parts!$A$2:$C$991,3,0)</f>
        <v>kg</v>
      </c>
    </row>
    <row r="15" spans="1:17" s="201" customFormat="1">
      <c r="C15" s="3" t="str">
        <f>"["&amp;VLOOKUP(D15,Parts!$A$2:$B$991,2,0)&amp;"]"</f>
        <v>[SP05006]</v>
      </c>
      <c r="D15" s="204" t="s">
        <v>1377</v>
      </c>
      <c r="E15" s="202"/>
      <c r="F15" s="210">
        <v>14</v>
      </c>
      <c r="G15" s="210"/>
      <c r="H15" s="210">
        <v>914</v>
      </c>
      <c r="J15" s="202"/>
      <c r="K15" s="202"/>
      <c r="L15" s="213" t="s">
        <v>1554</v>
      </c>
      <c r="M15" s="213" t="s">
        <v>1572</v>
      </c>
      <c r="N15" s="214" t="s">
        <v>1577</v>
      </c>
      <c r="O15" s="216" t="s">
        <v>1578</v>
      </c>
      <c r="P15" s="21" t="str">
        <f t="shared" ref="P15:P20" si="1">"(" &amp; IF(G15&lt;&gt;"","("&amp;F15&amp;"+line.W)&gt;"&amp;G15,"") &amp; IF(AND(G15&lt;&gt;"",H15&lt;&gt;"")," and ","") &amp; IF(H15&lt;&gt;"","("&amp;F15&amp;"+line.W)&lt;="&amp;H15,"") &amp; ") and (line.mat_inside_skin_choices.code=="&amp;L15&amp;") and (line.mat_outside_skin_choices.code=="&amp;M15&amp;") and ("&amp;O15&amp;") or 0.0"</f>
        <v>((14+line.W)&lt;=914) and (line.mat_inside_skin_choices.code=='OW') and (line.mat_outside_skin_choices.code=='GI') and (914*line.L/1000000*3.75) or 0.0</v>
      </c>
      <c r="Q15" s="17" t="str">
        <f>VLOOKUP(D15,Parts!$A$2:$C$991,3,0)</f>
        <v>kg</v>
      </c>
    </row>
    <row r="16" spans="1:17" s="201" customFormat="1">
      <c r="C16" s="3" t="str">
        <f>"["&amp;VLOOKUP(D16,Parts!$A$2:$B$991,2,0)&amp;"]"</f>
        <v>[SP05026]</v>
      </c>
      <c r="D16" s="204" t="s">
        <v>1884</v>
      </c>
      <c r="E16" s="202"/>
      <c r="F16" s="210">
        <v>14</v>
      </c>
      <c r="G16" s="210"/>
      <c r="H16" s="210">
        <v>914</v>
      </c>
      <c r="J16" s="202"/>
      <c r="K16" s="202"/>
      <c r="L16" s="213" t="s">
        <v>1554</v>
      </c>
      <c r="M16" s="213" t="s">
        <v>1572</v>
      </c>
      <c r="N16" s="215" t="s">
        <v>1888</v>
      </c>
      <c r="O16" s="217" t="s">
        <v>1579</v>
      </c>
      <c r="P16" s="21" t="str">
        <f t="shared" si="1"/>
        <v>((14+line.W)&lt;=914) and (line.mat_inside_skin_choices.code=='OW') and (line.mat_outside_skin_choices.code=='GI') and (914*line.L/1000000*3.2) or 0.0</v>
      </c>
      <c r="Q16" s="17" t="str">
        <f>VLOOKUP(D16,Parts!$A$2:$C$991,3,0)</f>
        <v>kg</v>
      </c>
    </row>
    <row r="17" spans="3:17" s="201" customFormat="1">
      <c r="C17" s="3" t="str">
        <f>"["&amp;VLOOKUP(D17,Parts!$A$2:$B$991,2,0)&amp;"]"</f>
        <v>[SP05007]</v>
      </c>
      <c r="D17" s="204" t="s">
        <v>1379</v>
      </c>
      <c r="E17" s="202"/>
      <c r="F17" s="211">
        <v>14</v>
      </c>
      <c r="G17" s="211">
        <v>914</v>
      </c>
      <c r="H17" s="211">
        <v>1219</v>
      </c>
      <c r="J17" s="202"/>
      <c r="K17" s="202"/>
      <c r="L17" s="213" t="s">
        <v>1554</v>
      </c>
      <c r="M17" s="213" t="s">
        <v>1572</v>
      </c>
      <c r="N17" s="214" t="s">
        <v>1580</v>
      </c>
      <c r="O17" s="216" t="s">
        <v>1581</v>
      </c>
      <c r="P17" s="21" t="str">
        <f t="shared" si="1"/>
        <v>((14+line.W)&gt;914 and (14+line.W)&lt;=1219) and (line.mat_inside_skin_choices.code=='OW') and (line.mat_outside_skin_choices.code=='GI') and (1219*line.L/1000000*3.75) or 0.0</v>
      </c>
      <c r="Q17" s="17" t="str">
        <f>VLOOKUP(D17,Parts!$A$2:$C$991,3,0)</f>
        <v>kg</v>
      </c>
    </row>
    <row r="18" spans="3:17" s="201" customFormat="1">
      <c r="C18" s="3" t="str">
        <f>"["&amp;VLOOKUP(D18,Parts!$A$2:$B$991,2,0)&amp;"]"</f>
        <v>[SP05018]</v>
      </c>
      <c r="D18" s="204" t="s">
        <v>1402</v>
      </c>
      <c r="E18" s="202"/>
      <c r="F18" s="211">
        <v>14</v>
      </c>
      <c r="G18" s="211">
        <v>914</v>
      </c>
      <c r="H18" s="211">
        <v>1219</v>
      </c>
      <c r="J18" s="202"/>
      <c r="K18" s="202"/>
      <c r="L18" s="213" t="s">
        <v>1554</v>
      </c>
      <c r="M18" s="213" t="s">
        <v>1572</v>
      </c>
      <c r="N18" s="215" t="s">
        <v>1889</v>
      </c>
      <c r="O18" s="217" t="s">
        <v>1582</v>
      </c>
      <c r="P18" s="21" t="str">
        <f t="shared" si="1"/>
        <v>((14+line.W)&gt;914 and (14+line.W)&lt;=1219) and (line.mat_inside_skin_choices.code=='OW') and (line.mat_outside_skin_choices.code=='GI') and (1219*line.L/1000000*3.2) or 0.0</v>
      </c>
      <c r="Q18" s="17" t="str">
        <f>VLOOKUP(D18,Parts!$A$2:$C$991,3,0)</f>
        <v>kg</v>
      </c>
    </row>
    <row r="19" spans="3:17" s="201" customFormat="1">
      <c r="C19" s="3" t="str">
        <f>"["&amp;VLOOKUP(D19,Parts!$A$2:$B$991,2,0)&amp;"]"</f>
        <v>[SP05006]</v>
      </c>
      <c r="D19" s="204" t="s">
        <v>1377</v>
      </c>
      <c r="E19" s="202"/>
      <c r="F19" s="212">
        <v>14</v>
      </c>
      <c r="G19" s="212">
        <v>1219</v>
      </c>
      <c r="H19" s="212">
        <v>1788</v>
      </c>
      <c r="J19" s="202"/>
      <c r="K19" s="202"/>
      <c r="L19" s="213" t="s">
        <v>1554</v>
      </c>
      <c r="M19" s="213" t="s">
        <v>1572</v>
      </c>
      <c r="N19" s="214" t="s">
        <v>1559</v>
      </c>
      <c r="O19" s="216" t="s">
        <v>1560</v>
      </c>
      <c r="P19" s="21" t="str">
        <f t="shared" si="1"/>
        <v>((14+line.W)&gt;1219 and (14+line.W)&lt;=1788) and (line.mat_inside_skin_choices.code=='OW') and (line.mat_outside_skin_choices.code=='GI') and (914*line.L/1000000*3.75*2) or 0.0</v>
      </c>
      <c r="Q19" s="17" t="str">
        <f>VLOOKUP(D19,Parts!$A$2:$C$991,3,0)</f>
        <v>kg</v>
      </c>
    </row>
    <row r="20" spans="3:17" s="201" customFormat="1">
      <c r="C20" s="3" t="str">
        <f>"["&amp;VLOOKUP(D20,Parts!$A$2:$B$991,2,0)&amp;"]"</f>
        <v>[SP05026]</v>
      </c>
      <c r="D20" s="204" t="s">
        <v>1884</v>
      </c>
      <c r="E20" s="202"/>
      <c r="F20" s="212">
        <v>14</v>
      </c>
      <c r="G20" s="212">
        <v>1219</v>
      </c>
      <c r="H20" s="212">
        <v>1788</v>
      </c>
      <c r="J20" s="202"/>
      <c r="K20" s="202"/>
      <c r="L20" s="213" t="s">
        <v>1554</v>
      </c>
      <c r="M20" s="213" t="s">
        <v>1572</v>
      </c>
      <c r="N20" s="215" t="s">
        <v>1885</v>
      </c>
      <c r="O20" s="217" t="s">
        <v>1639</v>
      </c>
      <c r="P20" s="21" t="str">
        <f t="shared" si="1"/>
        <v>((14+line.W)&gt;1219 and (14+line.W)&lt;=1788) and (line.mat_inside_skin_choices.code=='OW') and (line.mat_outside_skin_choices.code=='GI') and (914*line.L/1000000*3.2*2) or 0.0</v>
      </c>
      <c r="Q20" s="17" t="str">
        <f>VLOOKUP(D20,Parts!$A$2:$C$991,3,0)</f>
        <v>kg</v>
      </c>
    </row>
    <row r="21" spans="3:17" s="201" customFormat="1">
      <c r="C21" s="3" t="str">
        <f>"["&amp;VLOOKUP(D21,Parts!$A$2:$B$991,2,0)&amp;"]"</f>
        <v>[SP05006]</v>
      </c>
      <c r="D21" s="218" t="s">
        <v>1377</v>
      </c>
      <c r="E21" s="202"/>
      <c r="F21" s="221">
        <v>14</v>
      </c>
      <c r="G21" s="221"/>
      <c r="H21" s="221">
        <v>914</v>
      </c>
      <c r="J21" s="202"/>
      <c r="K21" s="202"/>
      <c r="L21" s="194" t="s">
        <v>1572</v>
      </c>
      <c r="M21" s="194" t="s">
        <v>1554</v>
      </c>
      <c r="N21" s="223" t="s">
        <v>1577</v>
      </c>
      <c r="O21" s="224" t="s">
        <v>1578</v>
      </c>
      <c r="P21" s="21" t="str">
        <f t="shared" ref="P21:P32" si="2">"(" &amp; IF(G21&lt;&gt;"","("&amp;F21&amp;"+line.W)&gt;"&amp;G21,"") &amp; IF(AND(G21&lt;&gt;"",H21&lt;&gt;"")," and ","") &amp; IF(H21&lt;&gt;"","("&amp;F21&amp;"+line.W)&lt;="&amp;H21,"") &amp; ") and (line.mat_inside_skin_choices.code=="&amp;L21&amp;") and (line.mat_outside_skin_choices.code=="&amp;M21&amp;") and ("&amp;O21&amp;") or 0.0"</f>
        <v>((14+line.W)&lt;=914) and (line.mat_inside_skin_choices.code=='GI') and (line.mat_outside_skin_choices.code=='OW') and (914*line.L/1000000*3.75) or 0.0</v>
      </c>
      <c r="Q21" s="17" t="str">
        <f>VLOOKUP(D21,Parts!$A$2:$C$991,3,0)</f>
        <v>kg</v>
      </c>
    </row>
    <row r="22" spans="3:17" s="201" customFormat="1">
      <c r="C22" s="3" t="str">
        <f>"["&amp;VLOOKUP(D22,Parts!$A$2:$B$991,2,0)&amp;"]"</f>
        <v>[SP05026]</v>
      </c>
      <c r="D22" s="218" t="s">
        <v>1884</v>
      </c>
      <c r="E22" s="202"/>
      <c r="F22" s="221">
        <v>14</v>
      </c>
      <c r="G22" s="221"/>
      <c r="H22" s="221">
        <v>914</v>
      </c>
      <c r="J22" s="202"/>
      <c r="K22" s="202"/>
      <c r="L22" s="194" t="s">
        <v>1572</v>
      </c>
      <c r="M22" s="194" t="s">
        <v>1554</v>
      </c>
      <c r="N22" s="220" t="s">
        <v>1888</v>
      </c>
      <c r="O22" s="225" t="s">
        <v>1579</v>
      </c>
      <c r="P22" s="21" t="str">
        <f t="shared" si="2"/>
        <v>((14+line.W)&lt;=914) and (line.mat_inside_skin_choices.code=='GI') and (line.mat_outside_skin_choices.code=='OW') and (914*line.L/1000000*3.2) or 0.0</v>
      </c>
      <c r="Q22" s="17" t="str">
        <f>VLOOKUP(D22,Parts!$A$2:$C$991,3,0)</f>
        <v>kg</v>
      </c>
    </row>
    <row r="23" spans="3:17" s="201" customFormat="1">
      <c r="C23" s="3" t="str">
        <f>"["&amp;VLOOKUP(D23,Parts!$A$2:$B$991,2,0)&amp;"]"</f>
        <v>[SP05007]</v>
      </c>
      <c r="D23" s="218" t="s">
        <v>1379</v>
      </c>
      <c r="E23" s="202"/>
      <c r="F23" s="222">
        <v>14</v>
      </c>
      <c r="G23" s="222">
        <v>914</v>
      </c>
      <c r="H23" s="222">
        <v>1219</v>
      </c>
      <c r="J23" s="202"/>
      <c r="K23" s="202"/>
      <c r="L23" s="194" t="s">
        <v>1572</v>
      </c>
      <c r="M23" s="194" t="s">
        <v>1554</v>
      </c>
      <c r="N23" s="223" t="s">
        <v>1580</v>
      </c>
      <c r="O23" s="224" t="s">
        <v>1581</v>
      </c>
      <c r="P23" s="21" t="str">
        <f t="shared" si="2"/>
        <v>((14+line.W)&gt;914 and (14+line.W)&lt;=1219) and (line.mat_inside_skin_choices.code=='GI') and (line.mat_outside_skin_choices.code=='OW') and (1219*line.L/1000000*3.75) or 0.0</v>
      </c>
      <c r="Q23" s="17" t="str">
        <f>VLOOKUP(D23,Parts!$A$2:$C$991,3,0)</f>
        <v>kg</v>
      </c>
    </row>
    <row r="24" spans="3:17" s="201" customFormat="1">
      <c r="C24" s="3" t="str">
        <f>"["&amp;VLOOKUP(D24,Parts!$A$2:$B$991,2,0)&amp;"]"</f>
        <v>[SP05018]</v>
      </c>
      <c r="D24" s="218" t="s">
        <v>1402</v>
      </c>
      <c r="E24" s="202"/>
      <c r="F24" s="222">
        <v>14</v>
      </c>
      <c r="G24" s="222">
        <v>914</v>
      </c>
      <c r="H24" s="222">
        <v>1219</v>
      </c>
      <c r="J24" s="202"/>
      <c r="K24" s="202"/>
      <c r="L24" s="194" t="s">
        <v>1572</v>
      </c>
      <c r="M24" s="194" t="s">
        <v>1554</v>
      </c>
      <c r="N24" s="220" t="s">
        <v>1889</v>
      </c>
      <c r="O24" s="225" t="s">
        <v>1582</v>
      </c>
      <c r="P24" s="21" t="str">
        <f t="shared" si="2"/>
        <v>((14+line.W)&gt;914 and (14+line.W)&lt;=1219) and (line.mat_inside_skin_choices.code=='GI') and (line.mat_outside_skin_choices.code=='OW') and (1219*line.L/1000000*3.2) or 0.0</v>
      </c>
      <c r="Q24" s="17" t="str">
        <f>VLOOKUP(D24,Parts!$A$2:$C$991,3,0)</f>
        <v>kg</v>
      </c>
    </row>
    <row r="25" spans="3:17" s="201" customFormat="1">
      <c r="C25" s="3" t="str">
        <f>"["&amp;VLOOKUP(D25,Parts!$A$2:$B$991,2,0)&amp;"]"</f>
        <v>[SP05006]</v>
      </c>
      <c r="D25" s="218" t="s">
        <v>1377</v>
      </c>
      <c r="E25" s="202"/>
      <c r="F25" s="219">
        <v>14</v>
      </c>
      <c r="G25" s="219">
        <v>1219</v>
      </c>
      <c r="H25" s="219">
        <v>1788</v>
      </c>
      <c r="J25" s="202"/>
      <c r="K25" s="202"/>
      <c r="L25" s="194" t="s">
        <v>1572</v>
      </c>
      <c r="M25" s="194" t="s">
        <v>1554</v>
      </c>
      <c r="N25" s="223" t="s">
        <v>1559</v>
      </c>
      <c r="O25" s="224" t="s">
        <v>1560</v>
      </c>
      <c r="P25" s="21" t="str">
        <f t="shared" si="2"/>
        <v>((14+line.W)&gt;1219 and (14+line.W)&lt;=1788) and (line.mat_inside_skin_choices.code=='GI') and (line.mat_outside_skin_choices.code=='OW') and (914*line.L/1000000*3.75*2) or 0.0</v>
      </c>
      <c r="Q25" s="17" t="str">
        <f>VLOOKUP(D25,Parts!$A$2:$C$991,3,0)</f>
        <v>kg</v>
      </c>
    </row>
    <row r="26" spans="3:17" s="201" customFormat="1">
      <c r="C26" s="3" t="str">
        <f>"["&amp;VLOOKUP(D26,Parts!$A$2:$B$991,2,0)&amp;"]"</f>
        <v>[SP05026]</v>
      </c>
      <c r="D26" s="218" t="s">
        <v>1884</v>
      </c>
      <c r="E26" s="202"/>
      <c r="F26" s="219">
        <v>14</v>
      </c>
      <c r="G26" s="219">
        <v>1219</v>
      </c>
      <c r="H26" s="219">
        <v>1788</v>
      </c>
      <c r="J26" s="202"/>
      <c r="K26" s="202"/>
      <c r="L26" s="194" t="s">
        <v>1572</v>
      </c>
      <c r="M26" s="194" t="s">
        <v>1554</v>
      </c>
      <c r="N26" s="220" t="s">
        <v>1885</v>
      </c>
      <c r="O26" s="225" t="s">
        <v>1639</v>
      </c>
      <c r="P26" s="21" t="str">
        <f t="shared" si="2"/>
        <v>((14+line.W)&gt;1219 and (14+line.W)&lt;=1788) and (line.mat_inside_skin_choices.code=='GI') and (line.mat_outside_skin_choices.code=='OW') and (914*line.L/1000000*3.2*2) or 0.0</v>
      </c>
      <c r="Q26" s="17" t="str">
        <f>VLOOKUP(D26,Parts!$A$2:$C$991,3,0)</f>
        <v>kg</v>
      </c>
    </row>
    <row r="27" spans="3:17" s="201" customFormat="1">
      <c r="C27" s="3" t="str">
        <f>"["&amp;VLOOKUP(D27,Parts!$A$2:$B$991,2,0)&amp;"]"</f>
        <v>[SP05006]</v>
      </c>
      <c r="D27" s="228" t="s">
        <v>1377</v>
      </c>
      <c r="E27" s="202"/>
      <c r="F27" s="229">
        <v>14</v>
      </c>
      <c r="G27" s="229"/>
      <c r="H27" s="229">
        <v>914</v>
      </c>
      <c r="J27" s="202"/>
      <c r="K27" s="202"/>
      <c r="L27" s="226" t="s">
        <v>1554</v>
      </c>
      <c r="M27" s="227" t="s">
        <v>1563</v>
      </c>
      <c r="N27" s="232" t="s">
        <v>1577</v>
      </c>
      <c r="O27" s="233" t="s">
        <v>1578</v>
      </c>
      <c r="P27" s="21" t="str">
        <f t="shared" si="2"/>
        <v>((14+line.W)&lt;=914) and (line.mat_inside_skin_choices.code=='OW') and (line.mat_outside_skin_choices.code=='AW') and (914*line.L/1000000*3.75) or 0.0</v>
      </c>
      <c r="Q27" s="17" t="str">
        <f>VLOOKUP(D27,Parts!$A$2:$C$991,3,0)</f>
        <v>kg</v>
      </c>
    </row>
    <row r="28" spans="3:17" s="201" customFormat="1">
      <c r="C28" s="3" t="str">
        <f>"["&amp;VLOOKUP(D28,Parts!$A$2:$B$991,2,0)&amp;"]"</f>
        <v>[SP05008]</v>
      </c>
      <c r="D28" s="231" t="s">
        <v>1381</v>
      </c>
      <c r="E28" s="202"/>
      <c r="F28" s="229">
        <v>14</v>
      </c>
      <c r="G28" s="229"/>
      <c r="H28" s="229">
        <v>914</v>
      </c>
      <c r="J28" s="202"/>
      <c r="K28" s="202"/>
      <c r="L28" s="226" t="s">
        <v>1554</v>
      </c>
      <c r="M28" s="227" t="s">
        <v>1563</v>
      </c>
      <c r="N28" s="234" t="s">
        <v>1693</v>
      </c>
      <c r="O28" s="235" t="s">
        <v>1694</v>
      </c>
      <c r="P28" s="21" t="str">
        <f t="shared" si="2"/>
        <v>((14+line.W)&lt;=914) and (line.mat_inside_skin_choices.code=='OW') and (line.mat_outside_skin_choices.code=='AW') and (914*line.L/1000000*3.4) or 0.0</v>
      </c>
      <c r="Q28" s="17" t="str">
        <f>VLOOKUP(D28,Parts!$A$2:$C$991,3,0)</f>
        <v>kg</v>
      </c>
    </row>
    <row r="29" spans="3:17" s="201" customFormat="1">
      <c r="C29" s="3" t="str">
        <f>"["&amp;VLOOKUP(D29,Parts!$A$2:$B$991,2,0)&amp;"]"</f>
        <v>[SP05007]</v>
      </c>
      <c r="D29" s="228" t="s">
        <v>1379</v>
      </c>
      <c r="E29" s="202"/>
      <c r="F29" s="227">
        <v>14</v>
      </c>
      <c r="G29" s="227">
        <v>914</v>
      </c>
      <c r="H29" s="227">
        <v>1219</v>
      </c>
      <c r="J29" s="202"/>
      <c r="K29" s="202"/>
      <c r="L29" s="226" t="s">
        <v>1554</v>
      </c>
      <c r="M29" s="227" t="s">
        <v>1563</v>
      </c>
      <c r="N29" s="232" t="s">
        <v>1580</v>
      </c>
      <c r="O29" s="233" t="s">
        <v>1581</v>
      </c>
      <c r="P29" s="21" t="str">
        <f t="shared" si="2"/>
        <v>((14+line.W)&gt;914 and (14+line.W)&lt;=1219) and (line.mat_inside_skin_choices.code=='OW') and (line.mat_outside_skin_choices.code=='AW') and (1219*line.L/1000000*3.75) or 0.0</v>
      </c>
      <c r="Q29" s="17" t="str">
        <f>VLOOKUP(D29,Parts!$A$2:$C$991,3,0)</f>
        <v>kg</v>
      </c>
    </row>
    <row r="30" spans="3:17" s="201" customFormat="1">
      <c r="C30" s="3" t="str">
        <f>"["&amp;VLOOKUP(D30,Parts!$A$2:$B$991,2,0)&amp;"]"</f>
        <v>[SP05009]</v>
      </c>
      <c r="D30" s="231" t="s">
        <v>1383</v>
      </c>
      <c r="E30" s="202"/>
      <c r="F30" s="227">
        <v>14</v>
      </c>
      <c r="G30" s="227">
        <v>914</v>
      </c>
      <c r="H30" s="227">
        <v>1219</v>
      </c>
      <c r="J30" s="202"/>
      <c r="K30" s="202"/>
      <c r="L30" s="226" t="s">
        <v>1554</v>
      </c>
      <c r="M30" s="227" t="s">
        <v>1563</v>
      </c>
      <c r="N30" s="234" t="s">
        <v>1695</v>
      </c>
      <c r="O30" s="235" t="s">
        <v>1696</v>
      </c>
      <c r="P30" s="21" t="str">
        <f t="shared" si="2"/>
        <v>((14+line.W)&gt;914 and (14+line.W)&lt;=1219) and (line.mat_inside_skin_choices.code=='OW') and (line.mat_outside_skin_choices.code=='AW') and (1219*line.L/1000000*3.4) or 0.0</v>
      </c>
      <c r="Q30" s="17" t="str">
        <f>VLOOKUP(D30,Parts!$A$2:$C$991,3,0)</f>
        <v>kg</v>
      </c>
    </row>
    <row r="31" spans="3:17" s="201" customFormat="1">
      <c r="C31" s="3" t="str">
        <f>"["&amp;VLOOKUP(D31,Parts!$A$2:$B$991,2,0)&amp;"]"</f>
        <v>[SP05006]</v>
      </c>
      <c r="D31" s="228" t="s">
        <v>1377</v>
      </c>
      <c r="E31" s="202"/>
      <c r="F31" s="230">
        <v>14</v>
      </c>
      <c r="G31" s="230">
        <v>1219</v>
      </c>
      <c r="H31" s="230">
        <v>1788</v>
      </c>
      <c r="J31" s="202"/>
      <c r="K31" s="202"/>
      <c r="L31" s="226" t="s">
        <v>1554</v>
      </c>
      <c r="M31" s="227" t="s">
        <v>1563</v>
      </c>
      <c r="N31" s="232" t="s">
        <v>1559</v>
      </c>
      <c r="O31" s="233" t="s">
        <v>1560</v>
      </c>
      <c r="P31" s="21" t="str">
        <f t="shared" si="2"/>
        <v>((14+line.W)&gt;1219 and (14+line.W)&lt;=1788) and (line.mat_inside_skin_choices.code=='OW') and (line.mat_outside_skin_choices.code=='AW') and (914*line.L/1000000*3.75*2) or 0.0</v>
      </c>
      <c r="Q31" s="17" t="str">
        <f>VLOOKUP(D31,Parts!$A$2:$C$991,3,0)</f>
        <v>kg</v>
      </c>
    </row>
    <row r="32" spans="3:17" s="201" customFormat="1">
      <c r="C32" s="3" t="str">
        <f>"["&amp;VLOOKUP(D32,Parts!$A$2:$B$991,2,0)&amp;"]"</f>
        <v>[SP05008]</v>
      </c>
      <c r="D32" s="231" t="s">
        <v>1381</v>
      </c>
      <c r="E32" s="202"/>
      <c r="F32" s="230">
        <v>14</v>
      </c>
      <c r="G32" s="230">
        <v>1219</v>
      </c>
      <c r="H32" s="230">
        <v>1788</v>
      </c>
      <c r="J32" s="202"/>
      <c r="K32" s="202"/>
      <c r="L32" s="226" t="s">
        <v>1554</v>
      </c>
      <c r="M32" s="227" t="s">
        <v>1563</v>
      </c>
      <c r="N32" s="234" t="s">
        <v>1568</v>
      </c>
      <c r="O32" s="235" t="s">
        <v>1569</v>
      </c>
      <c r="P32" s="21" t="str">
        <f t="shared" si="2"/>
        <v>((14+line.W)&gt;1219 and (14+line.W)&lt;=1788) and (line.mat_inside_skin_choices.code=='OW') and (line.mat_outside_skin_choices.code=='AW') and (914*line.L/1000000*3.4*2) or 0.0</v>
      </c>
      <c r="Q32" s="17" t="str">
        <f>VLOOKUP(D32,Parts!$A$2:$C$991,3,0)</f>
        <v>kg</v>
      </c>
    </row>
    <row r="33" spans="3:17" s="201" customFormat="1">
      <c r="C33" s="3" t="str">
        <f>"["&amp;VLOOKUP(D33,Parts!$A$2:$B$991,2,0)&amp;"]"</f>
        <v>[SP05006]</v>
      </c>
      <c r="D33" s="236" t="s">
        <v>1377</v>
      </c>
      <c r="E33" s="202"/>
      <c r="F33" s="238">
        <v>14</v>
      </c>
      <c r="G33" s="238"/>
      <c r="H33" s="238">
        <v>914</v>
      </c>
      <c r="J33" s="202"/>
      <c r="K33" s="202"/>
      <c r="L33" s="239" t="s">
        <v>1563</v>
      </c>
      <c r="M33" s="239" t="s">
        <v>1554</v>
      </c>
      <c r="N33" s="241" t="s">
        <v>1577</v>
      </c>
      <c r="O33" s="242" t="s">
        <v>1578</v>
      </c>
      <c r="P33" s="21" t="str">
        <f t="shared" ref="P33:P44" si="3">"(" &amp; IF(G33&lt;&gt;"","("&amp;F33&amp;"+line.W)&gt;"&amp;G33,"") &amp; IF(AND(G33&lt;&gt;"",H33&lt;&gt;"")," and ","") &amp; IF(H33&lt;&gt;"","("&amp;F33&amp;"+line.W)&lt;="&amp;H33,"") &amp; ") and (line.mat_inside_skin_choices.code=="&amp;L33&amp;") and (line.mat_outside_skin_choices.code=="&amp;M33&amp;") and ("&amp;O33&amp;") or 0.0"</f>
        <v>((14+line.W)&lt;=914) and (line.mat_inside_skin_choices.code=='AW') and (line.mat_outside_skin_choices.code=='OW') and (914*line.L/1000000*3.75) or 0.0</v>
      </c>
      <c r="Q33" s="17" t="str">
        <f>VLOOKUP(D33,Parts!$A$2:$C$991,3,0)</f>
        <v>kg</v>
      </c>
    </row>
    <row r="34" spans="3:17" s="201" customFormat="1">
      <c r="C34" s="3" t="str">
        <f>"["&amp;VLOOKUP(D34,Parts!$A$2:$B$991,2,0)&amp;"]"</f>
        <v>[SP05008]</v>
      </c>
      <c r="D34" s="237" t="s">
        <v>1381</v>
      </c>
      <c r="E34" s="202"/>
      <c r="F34" s="238">
        <v>14</v>
      </c>
      <c r="G34" s="238"/>
      <c r="H34" s="238">
        <v>914</v>
      </c>
      <c r="J34" s="202"/>
      <c r="K34" s="202"/>
      <c r="L34" s="239" t="s">
        <v>1563</v>
      </c>
      <c r="M34" s="239" t="s">
        <v>1554</v>
      </c>
      <c r="N34" s="243" t="s">
        <v>1693</v>
      </c>
      <c r="O34" s="244" t="s">
        <v>1694</v>
      </c>
      <c r="P34" s="21" t="str">
        <f t="shared" si="3"/>
        <v>((14+line.W)&lt;=914) and (line.mat_inside_skin_choices.code=='AW') and (line.mat_outside_skin_choices.code=='OW') and (914*line.L/1000000*3.4) or 0.0</v>
      </c>
      <c r="Q34" s="17" t="str">
        <f>VLOOKUP(D34,Parts!$A$2:$C$991,3,0)</f>
        <v>kg</v>
      </c>
    </row>
    <row r="35" spans="3:17" s="201" customFormat="1">
      <c r="C35" s="3" t="str">
        <f>"["&amp;VLOOKUP(D35,Parts!$A$2:$B$991,2,0)&amp;"]"</f>
        <v>[SP05007]</v>
      </c>
      <c r="D35" s="236" t="s">
        <v>1379</v>
      </c>
      <c r="E35" s="202"/>
      <c r="F35" s="239">
        <v>14</v>
      </c>
      <c r="G35" s="239">
        <v>914</v>
      </c>
      <c r="H35" s="239">
        <v>1219</v>
      </c>
      <c r="J35" s="202"/>
      <c r="K35" s="202"/>
      <c r="L35" s="239" t="s">
        <v>1563</v>
      </c>
      <c r="M35" s="239" t="s">
        <v>1554</v>
      </c>
      <c r="N35" s="241" t="s">
        <v>1580</v>
      </c>
      <c r="O35" s="242" t="s">
        <v>1581</v>
      </c>
      <c r="P35" s="21" t="str">
        <f t="shared" si="3"/>
        <v>((14+line.W)&gt;914 and (14+line.W)&lt;=1219) and (line.mat_inside_skin_choices.code=='AW') and (line.mat_outside_skin_choices.code=='OW') and (1219*line.L/1000000*3.75) or 0.0</v>
      </c>
      <c r="Q35" s="17" t="str">
        <f>VLOOKUP(D35,Parts!$A$2:$C$991,3,0)</f>
        <v>kg</v>
      </c>
    </row>
    <row r="36" spans="3:17" s="201" customFormat="1">
      <c r="C36" s="3" t="str">
        <f>"["&amp;VLOOKUP(D36,Parts!$A$2:$B$991,2,0)&amp;"]"</f>
        <v>[SP05009]</v>
      </c>
      <c r="D36" s="237" t="s">
        <v>1383</v>
      </c>
      <c r="E36" s="202"/>
      <c r="F36" s="239">
        <v>14</v>
      </c>
      <c r="G36" s="239">
        <v>914</v>
      </c>
      <c r="H36" s="239">
        <v>1219</v>
      </c>
      <c r="J36" s="202"/>
      <c r="K36" s="202"/>
      <c r="L36" s="239" t="s">
        <v>1563</v>
      </c>
      <c r="M36" s="239" t="s">
        <v>1554</v>
      </c>
      <c r="N36" s="243" t="s">
        <v>1695</v>
      </c>
      <c r="O36" s="244" t="s">
        <v>1696</v>
      </c>
      <c r="P36" s="21" t="str">
        <f t="shared" si="3"/>
        <v>((14+line.W)&gt;914 and (14+line.W)&lt;=1219) and (line.mat_inside_skin_choices.code=='AW') and (line.mat_outside_skin_choices.code=='OW') and (1219*line.L/1000000*3.4) or 0.0</v>
      </c>
      <c r="Q36" s="17" t="str">
        <f>VLOOKUP(D36,Parts!$A$2:$C$991,3,0)</f>
        <v>kg</v>
      </c>
    </row>
    <row r="37" spans="3:17" s="201" customFormat="1">
      <c r="C37" s="3" t="str">
        <f>"["&amp;VLOOKUP(D37,Parts!$A$2:$B$991,2,0)&amp;"]"</f>
        <v>[SP05006]</v>
      </c>
      <c r="D37" s="236" t="s">
        <v>1377</v>
      </c>
      <c r="E37" s="202"/>
      <c r="F37" s="240">
        <v>14</v>
      </c>
      <c r="G37" s="240">
        <v>1219</v>
      </c>
      <c r="H37" s="240">
        <v>1788</v>
      </c>
      <c r="J37" s="202"/>
      <c r="K37" s="202"/>
      <c r="L37" s="239" t="s">
        <v>1563</v>
      </c>
      <c r="M37" s="239" t="s">
        <v>1554</v>
      </c>
      <c r="N37" s="241" t="s">
        <v>1559</v>
      </c>
      <c r="O37" s="242" t="s">
        <v>1560</v>
      </c>
      <c r="P37" s="21" t="str">
        <f t="shared" si="3"/>
        <v>((14+line.W)&gt;1219 and (14+line.W)&lt;=1788) and (line.mat_inside_skin_choices.code=='AW') and (line.mat_outside_skin_choices.code=='OW') and (914*line.L/1000000*3.75*2) or 0.0</v>
      </c>
      <c r="Q37" s="17" t="str">
        <f>VLOOKUP(D37,Parts!$A$2:$C$991,3,0)</f>
        <v>kg</v>
      </c>
    </row>
    <row r="38" spans="3:17" s="201" customFormat="1">
      <c r="C38" s="3" t="str">
        <f>"["&amp;VLOOKUP(D38,Parts!$A$2:$B$991,2,0)&amp;"]"</f>
        <v>[SP05008]</v>
      </c>
      <c r="D38" s="237" t="s">
        <v>1381</v>
      </c>
      <c r="E38" s="202"/>
      <c r="F38" s="240">
        <v>14</v>
      </c>
      <c r="G38" s="240">
        <v>1219</v>
      </c>
      <c r="H38" s="240">
        <v>1788</v>
      </c>
      <c r="J38" s="202"/>
      <c r="K38" s="202"/>
      <c r="L38" s="239" t="s">
        <v>1563</v>
      </c>
      <c r="M38" s="239" t="s">
        <v>1554</v>
      </c>
      <c r="N38" s="243" t="s">
        <v>1568</v>
      </c>
      <c r="O38" s="244" t="s">
        <v>1569</v>
      </c>
      <c r="P38" s="21" t="str">
        <f t="shared" si="3"/>
        <v>((14+line.W)&gt;1219 and (14+line.W)&lt;=1788) and (line.mat_inside_skin_choices.code=='AW') and (line.mat_outside_skin_choices.code=='OW') and (914*line.L/1000000*3.4*2) or 0.0</v>
      </c>
      <c r="Q38" s="17" t="str">
        <f>VLOOKUP(D38,Parts!$A$2:$C$991,3,0)</f>
        <v>kg</v>
      </c>
    </row>
    <row r="39" spans="3:17" s="201" customFormat="1">
      <c r="C39" s="3" t="str">
        <f>"["&amp;VLOOKUP(D39,Parts!$A$2:$B$991,2,0)&amp;"]"</f>
        <v>[SP05006]</v>
      </c>
      <c r="D39" s="245" t="s">
        <v>1377</v>
      </c>
      <c r="E39" s="202"/>
      <c r="F39" s="247">
        <v>14</v>
      </c>
      <c r="G39" s="247"/>
      <c r="H39" s="247">
        <v>914</v>
      </c>
      <c r="J39" s="202"/>
      <c r="K39" s="202"/>
      <c r="L39" s="250" t="s">
        <v>1554</v>
      </c>
      <c r="M39" s="248" t="s">
        <v>1583</v>
      </c>
      <c r="N39" s="251" t="s">
        <v>1577</v>
      </c>
      <c r="O39" s="252" t="s">
        <v>1578</v>
      </c>
      <c r="P39" s="21" t="str">
        <f t="shared" si="3"/>
        <v>((14+line.W)&lt;=914) and (line.mat_inside_skin_choices.code=='OW') and (line.mat_outside_skin_choices.code=='SS') and (914*line.L/1000000*3.75) or 0.0</v>
      </c>
      <c r="Q39" s="17" t="str">
        <f>VLOOKUP(D39,Parts!$A$2:$C$991,3,0)</f>
        <v>kg</v>
      </c>
    </row>
    <row r="40" spans="3:17" s="201" customFormat="1">
      <c r="C40" s="3" t="str">
        <f>"["&amp;VLOOKUP(D40,Parts!$A$2:$B$991,2,0)&amp;"]"</f>
        <v>[SP05013]</v>
      </c>
      <c r="D40" s="246" t="s">
        <v>1391</v>
      </c>
      <c r="E40" s="202"/>
      <c r="F40" s="247">
        <v>14</v>
      </c>
      <c r="G40" s="247"/>
      <c r="H40" s="247">
        <v>914</v>
      </c>
      <c r="J40" s="202"/>
      <c r="K40" s="202"/>
      <c r="L40" s="250" t="s">
        <v>1554</v>
      </c>
      <c r="M40" s="248" t="s">
        <v>1583</v>
      </c>
      <c r="N40" s="253" t="s">
        <v>1596</v>
      </c>
      <c r="O40" s="254" t="s">
        <v>1597</v>
      </c>
      <c r="P40" s="21" t="str">
        <f t="shared" si="3"/>
        <v>((14+line.W)&lt;=914) and (line.mat_inside_skin_choices.code=='OW') and (line.mat_outside_skin_choices.code=='SS') and (914*line.L/1000000*3.9) or 0.0</v>
      </c>
      <c r="Q40" s="17" t="str">
        <f>VLOOKUP(D40,Parts!$A$2:$C$991,3,0)</f>
        <v>kg</v>
      </c>
    </row>
    <row r="41" spans="3:17" s="201" customFormat="1">
      <c r="C41" s="3" t="str">
        <f>"["&amp;VLOOKUP(D41,Parts!$A$2:$B$991,2,0)&amp;"]"</f>
        <v>[SP05007]</v>
      </c>
      <c r="D41" s="245" t="s">
        <v>1379</v>
      </c>
      <c r="E41" s="202"/>
      <c r="F41" s="248">
        <v>14</v>
      </c>
      <c r="G41" s="248">
        <v>914</v>
      </c>
      <c r="H41" s="248">
        <v>1219</v>
      </c>
      <c r="J41" s="202"/>
      <c r="K41" s="202"/>
      <c r="L41" s="250" t="s">
        <v>1554</v>
      </c>
      <c r="M41" s="248" t="s">
        <v>1583</v>
      </c>
      <c r="N41" s="251" t="s">
        <v>1580</v>
      </c>
      <c r="O41" s="252" t="s">
        <v>1581</v>
      </c>
      <c r="P41" s="21" t="str">
        <f t="shared" si="3"/>
        <v>((14+line.W)&gt;914 and (14+line.W)&lt;=1219) and (line.mat_inside_skin_choices.code=='OW') and (line.mat_outside_skin_choices.code=='SS') and (1219*line.L/1000000*3.75) or 0.0</v>
      </c>
      <c r="Q41" s="17" t="str">
        <f>VLOOKUP(D41,Parts!$A$2:$C$991,3,0)</f>
        <v>kg</v>
      </c>
    </row>
    <row r="42" spans="3:17" s="201" customFormat="1">
      <c r="C42" s="3" t="str">
        <f>"["&amp;VLOOKUP(D42,Parts!$A$2:$B$991,2,0)&amp;"]"</f>
        <v>[SP05013]</v>
      </c>
      <c r="D42" s="246" t="s">
        <v>1391</v>
      </c>
      <c r="E42" s="202"/>
      <c r="F42" s="248">
        <v>14</v>
      </c>
      <c r="G42" s="248">
        <v>914</v>
      </c>
      <c r="H42" s="248">
        <v>1219</v>
      </c>
      <c r="J42" s="202"/>
      <c r="K42" s="202"/>
      <c r="L42" s="250" t="s">
        <v>1554</v>
      </c>
      <c r="M42" s="248" t="s">
        <v>1583</v>
      </c>
      <c r="N42" s="253" t="s">
        <v>1598</v>
      </c>
      <c r="O42" s="254" t="s">
        <v>1599</v>
      </c>
      <c r="P42" s="21" t="str">
        <f t="shared" si="3"/>
        <v>((14+line.W)&gt;914 and (14+line.W)&lt;=1219) and (line.mat_inside_skin_choices.code=='OW') and (line.mat_outside_skin_choices.code=='SS') and (1219*line.L/1000000*3.9) or 0.0</v>
      </c>
      <c r="Q42" s="17" t="str">
        <f>VLOOKUP(D42,Parts!$A$2:$C$991,3,0)</f>
        <v>kg</v>
      </c>
    </row>
    <row r="43" spans="3:17" s="201" customFormat="1">
      <c r="C43" s="3" t="str">
        <f>"["&amp;VLOOKUP(D43,Parts!$A$2:$B$991,2,0)&amp;"]"</f>
        <v>[SP05006]</v>
      </c>
      <c r="D43" s="245" t="s">
        <v>1377</v>
      </c>
      <c r="E43" s="202"/>
      <c r="F43" s="249">
        <v>14</v>
      </c>
      <c r="G43" s="249">
        <v>1219</v>
      </c>
      <c r="H43" s="249">
        <v>1788</v>
      </c>
      <c r="J43" s="202"/>
      <c r="K43" s="202"/>
      <c r="L43" s="250" t="s">
        <v>1554</v>
      </c>
      <c r="M43" s="248" t="s">
        <v>1583</v>
      </c>
      <c r="N43" s="251" t="s">
        <v>1559</v>
      </c>
      <c r="O43" s="252" t="s">
        <v>1560</v>
      </c>
      <c r="P43" s="21" t="str">
        <f t="shared" si="3"/>
        <v>((14+line.W)&gt;1219 and (14+line.W)&lt;=1788) and (line.mat_inside_skin_choices.code=='OW') and (line.mat_outside_skin_choices.code=='SS') and (914*line.L/1000000*3.75*2) or 0.0</v>
      </c>
      <c r="Q43" s="17" t="str">
        <f>VLOOKUP(D43,Parts!$A$2:$C$991,3,0)</f>
        <v>kg</v>
      </c>
    </row>
    <row r="44" spans="3:17" s="201" customFormat="1">
      <c r="C44" s="3" t="str">
        <f>"["&amp;VLOOKUP(D44,Parts!$A$2:$B$991,2,0)&amp;"]"</f>
        <v>[SP05013]</v>
      </c>
      <c r="D44" s="246" t="s">
        <v>1391</v>
      </c>
      <c r="E44" s="202"/>
      <c r="F44" s="249">
        <v>14</v>
      </c>
      <c r="G44" s="249">
        <v>1219</v>
      </c>
      <c r="H44" s="249">
        <v>1788</v>
      </c>
      <c r="J44" s="202"/>
      <c r="K44" s="202"/>
      <c r="L44" s="250" t="s">
        <v>1554</v>
      </c>
      <c r="M44" s="248" t="s">
        <v>1583</v>
      </c>
      <c r="N44" s="253" t="s">
        <v>1588</v>
      </c>
      <c r="O44" s="254" t="s">
        <v>1589</v>
      </c>
      <c r="P44" s="21" t="str">
        <f t="shared" si="3"/>
        <v>((14+line.W)&gt;1219 and (14+line.W)&lt;=1788) and (line.mat_inside_skin_choices.code=='OW') and (line.mat_outside_skin_choices.code=='SS') and (914*line.L/1000000*3.9*2) or 0.0</v>
      </c>
      <c r="Q44" s="17" t="str">
        <f>VLOOKUP(D44,Parts!$A$2:$C$991,3,0)</f>
        <v>kg</v>
      </c>
    </row>
    <row r="45" spans="3:17" s="201" customFormat="1">
      <c r="C45" s="3" t="str">
        <f>"["&amp;VLOOKUP(D45,Parts!$A$2:$B$991,2,0)&amp;"]"</f>
        <v>[SP05006]</v>
      </c>
      <c r="D45" s="255" t="s">
        <v>1377</v>
      </c>
      <c r="E45" s="202"/>
      <c r="F45" s="257">
        <v>14</v>
      </c>
      <c r="G45" s="257"/>
      <c r="H45" s="257">
        <v>914</v>
      </c>
      <c r="J45" s="202"/>
      <c r="K45" s="202"/>
      <c r="L45" s="258" t="s">
        <v>1583</v>
      </c>
      <c r="M45" s="258" t="s">
        <v>1554</v>
      </c>
      <c r="N45" s="260" t="s">
        <v>1577</v>
      </c>
      <c r="O45" s="261" t="s">
        <v>1578</v>
      </c>
      <c r="P45" s="21" t="str">
        <f t="shared" ref="P45:P56" si="4">"(" &amp; IF(G45&lt;&gt;"","("&amp;F45&amp;"+line.W)&gt;"&amp;G45,"") &amp; IF(AND(G45&lt;&gt;"",H45&lt;&gt;"")," and ","") &amp; IF(H45&lt;&gt;"","("&amp;F45&amp;"+line.W)&lt;="&amp;H45,"") &amp; ") and (line.mat_inside_skin_choices.code=="&amp;L45&amp;") and (line.mat_outside_skin_choices.code=="&amp;M45&amp;") and ("&amp;O45&amp;") or 0.0"</f>
        <v>((14+line.W)&lt;=914) and (line.mat_inside_skin_choices.code=='SS') and (line.mat_outside_skin_choices.code=='OW') and (914*line.L/1000000*3.75) or 0.0</v>
      </c>
      <c r="Q45" s="17" t="str">
        <f>VLOOKUP(D45,Parts!$A$2:$C$991,3,0)</f>
        <v>kg</v>
      </c>
    </row>
    <row r="46" spans="3:17" s="201" customFormat="1">
      <c r="C46" s="3" t="str">
        <f>"["&amp;VLOOKUP(D46,Parts!$A$2:$B$991,2,0)&amp;"]"</f>
        <v>[SP05013]</v>
      </c>
      <c r="D46" s="256" t="s">
        <v>1391</v>
      </c>
      <c r="E46" s="202"/>
      <c r="F46" s="257">
        <v>14</v>
      </c>
      <c r="G46" s="257"/>
      <c r="H46" s="257">
        <v>914</v>
      </c>
      <c r="J46" s="202"/>
      <c r="K46" s="202"/>
      <c r="L46" s="258" t="s">
        <v>1583</v>
      </c>
      <c r="M46" s="258" t="s">
        <v>1554</v>
      </c>
      <c r="N46" s="262" t="s">
        <v>1596</v>
      </c>
      <c r="O46" s="263" t="s">
        <v>1597</v>
      </c>
      <c r="P46" s="21" t="str">
        <f t="shared" si="4"/>
        <v>((14+line.W)&lt;=914) and (line.mat_inside_skin_choices.code=='SS') and (line.mat_outside_skin_choices.code=='OW') and (914*line.L/1000000*3.9) or 0.0</v>
      </c>
      <c r="Q46" s="17" t="str">
        <f>VLOOKUP(D46,Parts!$A$2:$C$991,3,0)</f>
        <v>kg</v>
      </c>
    </row>
    <row r="47" spans="3:17" s="201" customFormat="1">
      <c r="C47" s="3" t="str">
        <f>"["&amp;VLOOKUP(D47,Parts!$A$2:$B$991,2,0)&amp;"]"</f>
        <v>[SP05007]</v>
      </c>
      <c r="D47" s="255" t="s">
        <v>1379</v>
      </c>
      <c r="E47" s="202"/>
      <c r="F47" s="258">
        <v>14</v>
      </c>
      <c r="G47" s="258">
        <v>914</v>
      </c>
      <c r="H47" s="258">
        <v>1219</v>
      </c>
      <c r="J47" s="202"/>
      <c r="K47" s="202"/>
      <c r="L47" s="258" t="s">
        <v>1583</v>
      </c>
      <c r="M47" s="258" t="s">
        <v>1554</v>
      </c>
      <c r="N47" s="260" t="s">
        <v>1580</v>
      </c>
      <c r="O47" s="261" t="s">
        <v>1581</v>
      </c>
      <c r="P47" s="21" t="str">
        <f t="shared" si="4"/>
        <v>((14+line.W)&gt;914 and (14+line.W)&lt;=1219) and (line.mat_inside_skin_choices.code=='SS') and (line.mat_outside_skin_choices.code=='OW') and (1219*line.L/1000000*3.75) or 0.0</v>
      </c>
      <c r="Q47" s="17" t="str">
        <f>VLOOKUP(D47,Parts!$A$2:$C$991,3,0)</f>
        <v>kg</v>
      </c>
    </row>
    <row r="48" spans="3:17" s="201" customFormat="1">
      <c r="C48" s="3" t="str">
        <f>"["&amp;VLOOKUP(D48,Parts!$A$2:$B$991,2,0)&amp;"]"</f>
        <v>[SP05013]</v>
      </c>
      <c r="D48" s="256" t="s">
        <v>1391</v>
      </c>
      <c r="E48" s="202"/>
      <c r="F48" s="258">
        <v>14</v>
      </c>
      <c r="G48" s="258">
        <v>914</v>
      </c>
      <c r="H48" s="258">
        <v>1219</v>
      </c>
      <c r="J48" s="202"/>
      <c r="K48" s="202"/>
      <c r="L48" s="258" t="s">
        <v>1583</v>
      </c>
      <c r="M48" s="258" t="s">
        <v>1554</v>
      </c>
      <c r="N48" s="262" t="s">
        <v>1598</v>
      </c>
      <c r="O48" s="263" t="s">
        <v>1599</v>
      </c>
      <c r="P48" s="21" t="str">
        <f t="shared" si="4"/>
        <v>((14+line.W)&gt;914 and (14+line.W)&lt;=1219) and (line.mat_inside_skin_choices.code=='SS') and (line.mat_outside_skin_choices.code=='OW') and (1219*line.L/1000000*3.9) or 0.0</v>
      </c>
      <c r="Q48" s="17" t="str">
        <f>VLOOKUP(D48,Parts!$A$2:$C$991,3,0)</f>
        <v>kg</v>
      </c>
    </row>
    <row r="49" spans="3:17" s="201" customFormat="1">
      <c r="C49" s="3" t="str">
        <f>"["&amp;VLOOKUP(D49,Parts!$A$2:$B$991,2,0)&amp;"]"</f>
        <v>[SP05006]</v>
      </c>
      <c r="D49" s="255" t="s">
        <v>1377</v>
      </c>
      <c r="E49" s="202"/>
      <c r="F49" s="259">
        <v>14</v>
      </c>
      <c r="G49" s="259">
        <v>1219</v>
      </c>
      <c r="H49" s="259">
        <v>1788</v>
      </c>
      <c r="J49" s="202"/>
      <c r="K49" s="202"/>
      <c r="L49" s="258" t="s">
        <v>1583</v>
      </c>
      <c r="M49" s="258" t="s">
        <v>1554</v>
      </c>
      <c r="N49" s="260" t="s">
        <v>1559</v>
      </c>
      <c r="O49" s="261" t="s">
        <v>1560</v>
      </c>
      <c r="P49" s="21" t="str">
        <f t="shared" si="4"/>
        <v>((14+line.W)&gt;1219 and (14+line.W)&lt;=1788) and (line.mat_inside_skin_choices.code=='SS') and (line.mat_outside_skin_choices.code=='OW') and (914*line.L/1000000*3.75*2) or 0.0</v>
      </c>
      <c r="Q49" s="17" t="str">
        <f>VLOOKUP(D49,Parts!$A$2:$C$991,3,0)</f>
        <v>kg</v>
      </c>
    </row>
    <row r="50" spans="3:17" s="201" customFormat="1">
      <c r="C50" s="3" t="str">
        <f>"["&amp;VLOOKUP(D50,Parts!$A$2:$B$991,2,0)&amp;"]"</f>
        <v>[SP05013]</v>
      </c>
      <c r="D50" s="256" t="s">
        <v>1391</v>
      </c>
      <c r="E50" s="202"/>
      <c r="F50" s="259">
        <v>14</v>
      </c>
      <c r="G50" s="259">
        <v>1219</v>
      </c>
      <c r="H50" s="259">
        <v>1788</v>
      </c>
      <c r="J50" s="202"/>
      <c r="K50" s="202"/>
      <c r="L50" s="258" t="s">
        <v>1583</v>
      </c>
      <c r="M50" s="258" t="s">
        <v>1554</v>
      </c>
      <c r="N50" s="262" t="s">
        <v>1588</v>
      </c>
      <c r="O50" s="263" t="s">
        <v>1589</v>
      </c>
      <c r="P50" s="21" t="str">
        <f t="shared" si="4"/>
        <v>((14+line.W)&gt;1219 and (14+line.W)&lt;=1788) and (line.mat_inside_skin_choices.code=='SS') and (line.mat_outside_skin_choices.code=='OW') and (914*line.L/1000000*3.9*2) or 0.0</v>
      </c>
      <c r="Q50" s="17" t="str">
        <f>VLOOKUP(D50,Parts!$A$2:$C$991,3,0)</f>
        <v>kg</v>
      </c>
    </row>
    <row r="51" spans="3:17" s="201" customFormat="1">
      <c r="C51" s="3" t="str">
        <f>"["&amp;VLOOKUP(D51,Parts!$A$2:$B$991,2,0)&amp;"]"</f>
        <v>[SP05026]</v>
      </c>
      <c r="D51" s="236" t="s">
        <v>1884</v>
      </c>
      <c r="E51" s="202"/>
      <c r="F51" s="238">
        <v>14</v>
      </c>
      <c r="G51" s="238"/>
      <c r="H51" s="238">
        <v>914</v>
      </c>
      <c r="J51" s="202"/>
      <c r="K51" s="202"/>
      <c r="L51" s="239" t="s">
        <v>1563</v>
      </c>
      <c r="M51" s="239" t="s">
        <v>1572</v>
      </c>
      <c r="N51" s="241" t="s">
        <v>1888</v>
      </c>
      <c r="O51" s="242" t="s">
        <v>1579</v>
      </c>
      <c r="P51" s="21" t="str">
        <f t="shared" si="4"/>
        <v>((14+line.W)&lt;=914) and (line.mat_inside_skin_choices.code=='AW') and (line.mat_outside_skin_choices.code=='GI') and (914*line.L/1000000*3.2) or 0.0</v>
      </c>
      <c r="Q51" s="17" t="str">
        <f>VLOOKUP(D51,Parts!$A$2:$C$991,3,0)</f>
        <v>kg</v>
      </c>
    </row>
    <row r="52" spans="3:17" s="201" customFormat="1">
      <c r="C52" s="3" t="str">
        <f>"["&amp;VLOOKUP(D52,Parts!$A$2:$B$991,2,0)&amp;"]"</f>
        <v>[SP05008]</v>
      </c>
      <c r="D52" s="237" t="s">
        <v>1381</v>
      </c>
      <c r="E52" s="202"/>
      <c r="F52" s="238">
        <v>14</v>
      </c>
      <c r="G52" s="238"/>
      <c r="H52" s="238">
        <v>914</v>
      </c>
      <c r="J52" s="202"/>
      <c r="K52" s="202"/>
      <c r="L52" s="239" t="s">
        <v>1563</v>
      </c>
      <c r="M52" s="239" t="s">
        <v>1572</v>
      </c>
      <c r="N52" s="243" t="s">
        <v>1693</v>
      </c>
      <c r="O52" s="244" t="s">
        <v>1694</v>
      </c>
      <c r="P52" s="21" t="str">
        <f t="shared" si="4"/>
        <v>((14+line.W)&lt;=914) and (line.mat_inside_skin_choices.code=='AW') and (line.mat_outside_skin_choices.code=='GI') and (914*line.L/1000000*3.4) or 0.0</v>
      </c>
      <c r="Q52" s="17" t="str">
        <f>VLOOKUP(D52,Parts!$A$2:$C$991,3,0)</f>
        <v>kg</v>
      </c>
    </row>
    <row r="53" spans="3:17" s="201" customFormat="1">
      <c r="C53" s="3" t="str">
        <f>"["&amp;VLOOKUP(D53,Parts!$A$2:$B$991,2,0)&amp;"]"</f>
        <v>[SP05018]</v>
      </c>
      <c r="D53" s="236" t="s">
        <v>1402</v>
      </c>
      <c r="E53" s="202"/>
      <c r="F53" s="239">
        <v>14</v>
      </c>
      <c r="G53" s="239">
        <v>914</v>
      </c>
      <c r="H53" s="239">
        <v>1219</v>
      </c>
      <c r="J53" s="202"/>
      <c r="K53" s="202"/>
      <c r="L53" s="239" t="s">
        <v>1563</v>
      </c>
      <c r="M53" s="239" t="s">
        <v>1572</v>
      </c>
      <c r="N53" s="241" t="s">
        <v>1889</v>
      </c>
      <c r="O53" s="242" t="s">
        <v>1582</v>
      </c>
      <c r="P53" s="21" t="str">
        <f t="shared" si="4"/>
        <v>((14+line.W)&gt;914 and (14+line.W)&lt;=1219) and (line.mat_inside_skin_choices.code=='AW') and (line.mat_outside_skin_choices.code=='GI') and (1219*line.L/1000000*3.2) or 0.0</v>
      </c>
      <c r="Q53" s="17" t="str">
        <f>VLOOKUP(D53,Parts!$A$2:$C$991,3,0)</f>
        <v>kg</v>
      </c>
    </row>
    <row r="54" spans="3:17" s="201" customFormat="1">
      <c r="C54" s="3" t="str">
        <f>"["&amp;VLOOKUP(D54,Parts!$A$2:$B$991,2,0)&amp;"]"</f>
        <v>[SP05009]</v>
      </c>
      <c r="D54" s="237" t="s">
        <v>1383</v>
      </c>
      <c r="E54" s="202"/>
      <c r="F54" s="239">
        <v>14</v>
      </c>
      <c r="G54" s="239">
        <v>914</v>
      </c>
      <c r="H54" s="239">
        <v>1219</v>
      </c>
      <c r="J54" s="202"/>
      <c r="K54" s="202"/>
      <c r="L54" s="239" t="s">
        <v>1563</v>
      </c>
      <c r="M54" s="239" t="s">
        <v>1572</v>
      </c>
      <c r="N54" s="243" t="s">
        <v>1695</v>
      </c>
      <c r="O54" s="244" t="s">
        <v>1696</v>
      </c>
      <c r="P54" s="21" t="str">
        <f t="shared" si="4"/>
        <v>((14+line.W)&gt;914 and (14+line.W)&lt;=1219) and (line.mat_inside_skin_choices.code=='AW') and (line.mat_outside_skin_choices.code=='GI') and (1219*line.L/1000000*3.4) or 0.0</v>
      </c>
      <c r="Q54" s="17" t="str">
        <f>VLOOKUP(D54,Parts!$A$2:$C$991,3,0)</f>
        <v>kg</v>
      </c>
    </row>
    <row r="55" spans="3:17" s="201" customFormat="1">
      <c r="C55" s="3" t="str">
        <f>"["&amp;VLOOKUP(D55,Parts!$A$2:$B$991,2,0)&amp;"]"</f>
        <v>[SP05026]</v>
      </c>
      <c r="D55" s="236" t="s">
        <v>1884</v>
      </c>
      <c r="E55" s="202"/>
      <c r="F55" s="240">
        <v>14</v>
      </c>
      <c r="G55" s="240">
        <v>1219</v>
      </c>
      <c r="H55" s="240">
        <v>1788</v>
      </c>
      <c r="J55" s="202"/>
      <c r="K55" s="202"/>
      <c r="L55" s="239" t="s">
        <v>1563</v>
      </c>
      <c r="M55" s="239" t="s">
        <v>1572</v>
      </c>
      <c r="N55" s="241" t="s">
        <v>1889</v>
      </c>
      <c r="O55" s="242" t="s">
        <v>1639</v>
      </c>
      <c r="P55" s="21" t="str">
        <f t="shared" si="4"/>
        <v>((14+line.W)&gt;1219 and (14+line.W)&lt;=1788) and (line.mat_inside_skin_choices.code=='AW') and (line.mat_outside_skin_choices.code=='GI') and (914*line.L/1000000*3.2*2) or 0.0</v>
      </c>
      <c r="Q55" s="17" t="str">
        <f>VLOOKUP(D55,Parts!$A$2:$C$991,3,0)</f>
        <v>kg</v>
      </c>
    </row>
    <row r="56" spans="3:17" s="201" customFormat="1">
      <c r="C56" s="3" t="str">
        <f>"["&amp;VLOOKUP(D56,Parts!$A$2:$B$991,2,0)&amp;"]"</f>
        <v>[SP05008]</v>
      </c>
      <c r="D56" s="237" t="s">
        <v>1381</v>
      </c>
      <c r="E56" s="202"/>
      <c r="F56" s="240">
        <v>14</v>
      </c>
      <c r="G56" s="240">
        <v>1219</v>
      </c>
      <c r="H56" s="240">
        <v>1788</v>
      </c>
      <c r="J56" s="202"/>
      <c r="K56" s="202"/>
      <c r="L56" s="239" t="s">
        <v>1563</v>
      </c>
      <c r="M56" s="239" t="s">
        <v>1572</v>
      </c>
      <c r="N56" s="243" t="s">
        <v>1568</v>
      </c>
      <c r="O56" s="244" t="s">
        <v>1569</v>
      </c>
      <c r="P56" s="21" t="str">
        <f t="shared" si="4"/>
        <v>((14+line.W)&gt;1219 and (14+line.W)&lt;=1788) and (line.mat_inside_skin_choices.code=='AW') and (line.mat_outside_skin_choices.code=='GI') and (914*line.L/1000000*3.4*2) or 0.0</v>
      </c>
      <c r="Q56" s="17" t="str">
        <f>VLOOKUP(D56,Parts!$A$2:$C$991,3,0)</f>
        <v>kg</v>
      </c>
    </row>
    <row r="57" spans="3:17" s="201" customFormat="1">
      <c r="C57" s="3" t="str">
        <f>"["&amp;VLOOKUP(D57,Parts!$A$2:$B$991,2,0)&amp;"]"</f>
        <v>[SP05026]</v>
      </c>
      <c r="D57" s="264" t="s">
        <v>1884</v>
      </c>
      <c r="E57" s="202"/>
      <c r="F57" s="266">
        <v>14</v>
      </c>
      <c r="G57" s="266"/>
      <c r="H57" s="266">
        <v>914</v>
      </c>
      <c r="J57" s="202"/>
      <c r="K57" s="202"/>
      <c r="L57" s="267" t="s">
        <v>1572</v>
      </c>
      <c r="M57" s="267" t="s">
        <v>1563</v>
      </c>
      <c r="N57" s="269" t="s">
        <v>1888</v>
      </c>
      <c r="O57" s="271" t="s">
        <v>1579</v>
      </c>
      <c r="P57" s="21" t="str">
        <f t="shared" ref="P57:P68" si="5">"(" &amp; IF(G57&lt;&gt;"","("&amp;F57&amp;"+line.W)&gt;"&amp;G57,"") &amp; IF(AND(G57&lt;&gt;"",H57&lt;&gt;"")," and ","") &amp; IF(H57&lt;&gt;"","("&amp;F57&amp;"+line.W)&lt;="&amp;H57,"") &amp; ") and (line.mat_inside_skin_choices.code=="&amp;L57&amp;") and (line.mat_outside_skin_choices.code=="&amp;M57&amp;") and ("&amp;O57&amp;") or 0.0"</f>
        <v>((14+line.W)&lt;=914) and (line.mat_inside_skin_choices.code=='GI') and (line.mat_outside_skin_choices.code=='AW') and (914*line.L/1000000*3.2) or 0.0</v>
      </c>
      <c r="Q57" s="17" t="str">
        <f>VLOOKUP(D57,Parts!$A$2:$C$991,3,0)</f>
        <v>kg</v>
      </c>
    </row>
    <row r="58" spans="3:17" s="201" customFormat="1">
      <c r="C58" s="3" t="str">
        <f>"["&amp;VLOOKUP(D58,Parts!$A$2:$B$991,2,0)&amp;"]"</f>
        <v>[SP05008]</v>
      </c>
      <c r="D58" s="265" t="s">
        <v>1381</v>
      </c>
      <c r="E58" s="202"/>
      <c r="F58" s="266">
        <v>14</v>
      </c>
      <c r="G58" s="266"/>
      <c r="H58" s="266">
        <v>914</v>
      </c>
      <c r="J58" s="202"/>
      <c r="K58" s="202"/>
      <c r="L58" s="267" t="s">
        <v>1572</v>
      </c>
      <c r="M58" s="267" t="s">
        <v>1563</v>
      </c>
      <c r="N58" s="270" t="s">
        <v>1693</v>
      </c>
      <c r="O58" s="272" t="s">
        <v>1694</v>
      </c>
      <c r="P58" s="21" t="str">
        <f t="shared" si="5"/>
        <v>((14+line.W)&lt;=914) and (line.mat_inside_skin_choices.code=='GI') and (line.mat_outside_skin_choices.code=='AW') and (914*line.L/1000000*3.4) or 0.0</v>
      </c>
      <c r="Q58" s="17" t="str">
        <f>VLOOKUP(D58,Parts!$A$2:$C$991,3,0)</f>
        <v>kg</v>
      </c>
    </row>
    <row r="59" spans="3:17" s="201" customFormat="1">
      <c r="C59" s="3" t="str">
        <f>"["&amp;VLOOKUP(D59,Parts!$A$2:$B$991,2,0)&amp;"]"</f>
        <v>[SP05018]</v>
      </c>
      <c r="D59" s="264" t="s">
        <v>1402</v>
      </c>
      <c r="E59" s="202"/>
      <c r="F59" s="267">
        <v>14</v>
      </c>
      <c r="G59" s="267">
        <v>914</v>
      </c>
      <c r="H59" s="267">
        <v>1219</v>
      </c>
      <c r="J59" s="202"/>
      <c r="K59" s="202"/>
      <c r="L59" s="267" t="s">
        <v>1572</v>
      </c>
      <c r="M59" s="267" t="s">
        <v>1563</v>
      </c>
      <c r="N59" s="269" t="s">
        <v>1889</v>
      </c>
      <c r="O59" s="271" t="s">
        <v>1582</v>
      </c>
      <c r="P59" s="21" t="str">
        <f t="shared" si="5"/>
        <v>((14+line.W)&gt;914 and (14+line.W)&lt;=1219) and (line.mat_inside_skin_choices.code=='GI') and (line.mat_outside_skin_choices.code=='AW') and (1219*line.L/1000000*3.2) or 0.0</v>
      </c>
      <c r="Q59" s="17" t="str">
        <f>VLOOKUP(D59,Parts!$A$2:$C$991,3,0)</f>
        <v>kg</v>
      </c>
    </row>
    <row r="60" spans="3:17" s="201" customFormat="1">
      <c r="C60" s="3" t="str">
        <f>"["&amp;VLOOKUP(D60,Parts!$A$2:$B$991,2,0)&amp;"]"</f>
        <v>[SP05009]</v>
      </c>
      <c r="D60" s="265" t="s">
        <v>1383</v>
      </c>
      <c r="E60" s="202"/>
      <c r="F60" s="267">
        <v>14</v>
      </c>
      <c r="G60" s="267">
        <v>914</v>
      </c>
      <c r="H60" s="267">
        <v>1219</v>
      </c>
      <c r="J60" s="202"/>
      <c r="K60" s="202"/>
      <c r="L60" s="267" t="s">
        <v>1572</v>
      </c>
      <c r="M60" s="267" t="s">
        <v>1563</v>
      </c>
      <c r="N60" s="270" t="s">
        <v>1695</v>
      </c>
      <c r="O60" s="272" t="s">
        <v>1696</v>
      </c>
      <c r="P60" s="21" t="str">
        <f t="shared" si="5"/>
        <v>((14+line.W)&gt;914 and (14+line.W)&lt;=1219) and (line.mat_inside_skin_choices.code=='GI') and (line.mat_outside_skin_choices.code=='AW') and (1219*line.L/1000000*3.4) or 0.0</v>
      </c>
      <c r="Q60" s="17" t="str">
        <f>VLOOKUP(D60,Parts!$A$2:$C$991,3,0)</f>
        <v>kg</v>
      </c>
    </row>
    <row r="61" spans="3:17" s="201" customFormat="1">
      <c r="C61" s="3" t="str">
        <f>"["&amp;VLOOKUP(D61,Parts!$A$2:$B$991,2,0)&amp;"]"</f>
        <v>[SP05026]</v>
      </c>
      <c r="D61" s="264" t="s">
        <v>1884</v>
      </c>
      <c r="E61" s="202"/>
      <c r="F61" s="268">
        <v>14</v>
      </c>
      <c r="G61" s="268">
        <v>1219</v>
      </c>
      <c r="H61" s="268">
        <v>1788</v>
      </c>
      <c r="J61" s="202"/>
      <c r="K61" s="202"/>
      <c r="L61" s="267" t="s">
        <v>1572</v>
      </c>
      <c r="M61" s="267" t="s">
        <v>1563</v>
      </c>
      <c r="N61" s="269" t="s">
        <v>1889</v>
      </c>
      <c r="O61" s="271" t="s">
        <v>1639</v>
      </c>
      <c r="P61" s="21" t="str">
        <f t="shared" si="5"/>
        <v>((14+line.W)&gt;1219 and (14+line.W)&lt;=1788) and (line.mat_inside_skin_choices.code=='GI') and (line.mat_outside_skin_choices.code=='AW') and (914*line.L/1000000*3.2*2) or 0.0</v>
      </c>
      <c r="Q61" s="17" t="str">
        <f>VLOOKUP(D61,Parts!$A$2:$C$991,3,0)</f>
        <v>kg</v>
      </c>
    </row>
    <row r="62" spans="3:17" s="201" customFormat="1">
      <c r="C62" s="3" t="str">
        <f>"["&amp;VLOOKUP(D62,Parts!$A$2:$B$991,2,0)&amp;"]"</f>
        <v>[SP05008]</v>
      </c>
      <c r="D62" s="265" t="s">
        <v>1381</v>
      </c>
      <c r="E62" s="202"/>
      <c r="F62" s="268">
        <v>14</v>
      </c>
      <c r="G62" s="268">
        <v>1219</v>
      </c>
      <c r="H62" s="268">
        <v>1788</v>
      </c>
      <c r="J62" s="202"/>
      <c r="K62" s="202"/>
      <c r="L62" s="267" t="s">
        <v>1572</v>
      </c>
      <c r="M62" s="267" t="s">
        <v>1563</v>
      </c>
      <c r="N62" s="270" t="s">
        <v>1568</v>
      </c>
      <c r="O62" s="272" t="s">
        <v>1569</v>
      </c>
      <c r="P62" s="21" t="str">
        <f t="shared" si="5"/>
        <v>((14+line.W)&gt;1219 and (14+line.W)&lt;=1788) and (line.mat_inside_skin_choices.code=='GI') and (line.mat_outside_skin_choices.code=='AW') and (914*line.L/1000000*3.4*2) or 0.0</v>
      </c>
      <c r="Q62" s="17" t="str">
        <f>VLOOKUP(D62,Parts!$A$2:$C$991,3,0)</f>
        <v>kg</v>
      </c>
    </row>
    <row r="63" spans="3:17" s="201" customFormat="1">
      <c r="C63" s="3" t="str">
        <f>"["&amp;VLOOKUP(D63,Parts!$A$2:$B$991,2,0)&amp;"]"</f>
        <v>[SP05008]</v>
      </c>
      <c r="D63" s="245" t="s">
        <v>1381</v>
      </c>
      <c r="E63" s="202"/>
      <c r="F63" s="247">
        <v>14</v>
      </c>
      <c r="G63" s="247"/>
      <c r="H63" s="247">
        <v>914</v>
      </c>
      <c r="J63" s="202"/>
      <c r="K63" s="202"/>
      <c r="L63" s="250" t="s">
        <v>1563</v>
      </c>
      <c r="M63" s="248" t="s">
        <v>1583</v>
      </c>
      <c r="N63" s="251" t="s">
        <v>1693</v>
      </c>
      <c r="O63" s="252" t="s">
        <v>1694</v>
      </c>
      <c r="P63" s="21" t="str">
        <f t="shared" si="5"/>
        <v>((14+line.W)&lt;=914) and (line.mat_inside_skin_choices.code=='AW') and (line.mat_outside_skin_choices.code=='SS') and (914*line.L/1000000*3.4) or 0.0</v>
      </c>
      <c r="Q63" s="17" t="str">
        <f>VLOOKUP(D63,Parts!$A$2:$C$991,3,0)</f>
        <v>kg</v>
      </c>
    </row>
    <row r="64" spans="3:17" s="201" customFormat="1">
      <c r="C64" s="3" t="str">
        <f>"["&amp;VLOOKUP(D64,Parts!$A$2:$B$991,2,0)&amp;"]"</f>
        <v>[SP05013]</v>
      </c>
      <c r="D64" s="246" t="s">
        <v>1391</v>
      </c>
      <c r="E64" s="202"/>
      <c r="F64" s="247">
        <v>14</v>
      </c>
      <c r="G64" s="247"/>
      <c r="H64" s="247">
        <v>914</v>
      </c>
      <c r="J64" s="202"/>
      <c r="K64" s="202"/>
      <c r="L64" s="250" t="s">
        <v>1563</v>
      </c>
      <c r="M64" s="248" t="s">
        <v>1583</v>
      </c>
      <c r="N64" s="253" t="s">
        <v>1596</v>
      </c>
      <c r="O64" s="254" t="s">
        <v>1597</v>
      </c>
      <c r="P64" s="21" t="str">
        <f t="shared" si="5"/>
        <v>((14+line.W)&lt;=914) and (line.mat_inside_skin_choices.code=='AW') and (line.mat_outside_skin_choices.code=='SS') and (914*line.L/1000000*3.9) or 0.0</v>
      </c>
      <c r="Q64" s="17" t="str">
        <f>VLOOKUP(D64,Parts!$A$2:$C$991,3,0)</f>
        <v>kg</v>
      </c>
    </row>
    <row r="65" spans="3:17" s="201" customFormat="1">
      <c r="C65" s="3" t="str">
        <f>"["&amp;VLOOKUP(D65,Parts!$A$2:$B$991,2,0)&amp;"]"</f>
        <v>[SP05009]</v>
      </c>
      <c r="D65" s="245" t="s">
        <v>1383</v>
      </c>
      <c r="E65" s="202"/>
      <c r="F65" s="248">
        <v>14</v>
      </c>
      <c r="G65" s="248">
        <v>914</v>
      </c>
      <c r="H65" s="248">
        <v>1219</v>
      </c>
      <c r="J65" s="202"/>
      <c r="K65" s="202"/>
      <c r="L65" s="250" t="s">
        <v>1563</v>
      </c>
      <c r="M65" s="248" t="s">
        <v>1583</v>
      </c>
      <c r="N65" s="251" t="s">
        <v>1695</v>
      </c>
      <c r="O65" s="252" t="s">
        <v>1696</v>
      </c>
      <c r="P65" s="21" t="str">
        <f t="shared" si="5"/>
        <v>((14+line.W)&gt;914 and (14+line.W)&lt;=1219) and (line.mat_inside_skin_choices.code=='AW') and (line.mat_outside_skin_choices.code=='SS') and (1219*line.L/1000000*3.4) or 0.0</v>
      </c>
      <c r="Q65" s="17" t="str">
        <f>VLOOKUP(D65,Parts!$A$2:$C$991,3,0)</f>
        <v>kg</v>
      </c>
    </row>
    <row r="66" spans="3:17" s="201" customFormat="1">
      <c r="C66" s="3" t="str">
        <f>"["&amp;VLOOKUP(D66,Parts!$A$2:$B$991,2,0)&amp;"]"</f>
        <v>[SP05013]</v>
      </c>
      <c r="D66" s="246" t="s">
        <v>1391</v>
      </c>
      <c r="E66" s="202"/>
      <c r="F66" s="248">
        <v>14</v>
      </c>
      <c r="G66" s="248">
        <v>914</v>
      </c>
      <c r="H66" s="248">
        <v>1219</v>
      </c>
      <c r="J66" s="202"/>
      <c r="K66" s="202"/>
      <c r="L66" s="250" t="s">
        <v>1563</v>
      </c>
      <c r="M66" s="248" t="s">
        <v>1583</v>
      </c>
      <c r="N66" s="253" t="s">
        <v>1598</v>
      </c>
      <c r="O66" s="254" t="s">
        <v>1599</v>
      </c>
      <c r="P66" s="21" t="str">
        <f t="shared" si="5"/>
        <v>((14+line.W)&gt;914 and (14+line.W)&lt;=1219) and (line.mat_inside_skin_choices.code=='AW') and (line.mat_outside_skin_choices.code=='SS') and (1219*line.L/1000000*3.9) or 0.0</v>
      </c>
      <c r="Q66" s="17" t="str">
        <f>VLOOKUP(D66,Parts!$A$2:$C$991,3,0)</f>
        <v>kg</v>
      </c>
    </row>
    <row r="67" spans="3:17" s="201" customFormat="1">
      <c r="C67" s="3" t="str">
        <f>"["&amp;VLOOKUP(D67,Parts!$A$2:$B$991,2,0)&amp;"]"</f>
        <v>[SP05008]</v>
      </c>
      <c r="D67" s="245" t="s">
        <v>1381</v>
      </c>
      <c r="E67" s="202"/>
      <c r="F67" s="249">
        <v>14</v>
      </c>
      <c r="G67" s="249">
        <v>1219</v>
      </c>
      <c r="H67" s="249">
        <v>1788</v>
      </c>
      <c r="J67" s="202"/>
      <c r="K67" s="202"/>
      <c r="L67" s="250" t="s">
        <v>1563</v>
      </c>
      <c r="M67" s="248" t="s">
        <v>1583</v>
      </c>
      <c r="N67" s="251" t="s">
        <v>1568</v>
      </c>
      <c r="O67" s="252" t="s">
        <v>1569</v>
      </c>
      <c r="P67" s="21" t="str">
        <f t="shared" si="5"/>
        <v>((14+line.W)&gt;1219 and (14+line.W)&lt;=1788) and (line.mat_inside_skin_choices.code=='AW') and (line.mat_outside_skin_choices.code=='SS') and (914*line.L/1000000*3.4*2) or 0.0</v>
      </c>
      <c r="Q67" s="17" t="str">
        <f>VLOOKUP(D67,Parts!$A$2:$C$991,3,0)</f>
        <v>kg</v>
      </c>
    </row>
    <row r="68" spans="3:17" s="201" customFormat="1">
      <c r="C68" s="3" t="str">
        <f>"["&amp;VLOOKUP(D68,Parts!$A$2:$B$991,2,0)&amp;"]"</f>
        <v>[SP05013]</v>
      </c>
      <c r="D68" s="246" t="s">
        <v>1391</v>
      </c>
      <c r="E68" s="202"/>
      <c r="F68" s="249">
        <v>14</v>
      </c>
      <c r="G68" s="249">
        <v>1219</v>
      </c>
      <c r="H68" s="249">
        <v>1788</v>
      </c>
      <c r="J68" s="202"/>
      <c r="K68" s="202"/>
      <c r="L68" s="250" t="s">
        <v>1563</v>
      </c>
      <c r="M68" s="248" t="s">
        <v>1583</v>
      </c>
      <c r="N68" s="253" t="s">
        <v>1588</v>
      </c>
      <c r="O68" s="254" t="s">
        <v>1589</v>
      </c>
      <c r="P68" s="21" t="str">
        <f t="shared" si="5"/>
        <v>((14+line.W)&gt;1219 and (14+line.W)&lt;=1788) and (line.mat_inside_skin_choices.code=='AW') and (line.mat_outside_skin_choices.code=='SS') and (914*line.L/1000000*3.9*2) or 0.0</v>
      </c>
      <c r="Q68" s="17" t="str">
        <f>VLOOKUP(D68,Parts!$A$2:$C$991,3,0)</f>
        <v>kg</v>
      </c>
    </row>
    <row r="69" spans="3:17" s="201" customFormat="1">
      <c r="C69" s="3" t="str">
        <f>"["&amp;VLOOKUP(D69,Parts!$A$2:$B$991,2,0)&amp;"]"</f>
        <v>[SP05008]</v>
      </c>
      <c r="D69" s="273" t="s">
        <v>1381</v>
      </c>
      <c r="E69" s="202"/>
      <c r="F69" s="275">
        <v>14</v>
      </c>
      <c r="G69" s="275"/>
      <c r="H69" s="275">
        <v>914</v>
      </c>
      <c r="J69" s="202"/>
      <c r="K69" s="202"/>
      <c r="L69" s="278" t="s">
        <v>1583</v>
      </c>
      <c r="M69" s="276" t="s">
        <v>1563</v>
      </c>
      <c r="N69" s="279" t="s">
        <v>1693</v>
      </c>
      <c r="O69" s="280" t="s">
        <v>1694</v>
      </c>
      <c r="P69" s="21" t="str">
        <f t="shared" ref="P69:P80" si="6">"(" &amp; IF(G69&lt;&gt;"","("&amp;F69&amp;"+line.W)&gt;"&amp;G69,"") &amp; IF(AND(G69&lt;&gt;"",H69&lt;&gt;"")," and ","") &amp; IF(H69&lt;&gt;"","("&amp;F69&amp;"+line.W)&lt;="&amp;H69,"") &amp; ") and (line.mat_inside_skin_choices.code=="&amp;L69&amp;") and (line.mat_outside_skin_choices.code=="&amp;M69&amp;") and ("&amp;O69&amp;") or 0.0"</f>
        <v>((14+line.W)&lt;=914) and (line.mat_inside_skin_choices.code=='SS') and (line.mat_outside_skin_choices.code=='AW') and (914*line.L/1000000*3.4) or 0.0</v>
      </c>
      <c r="Q69" s="17" t="str">
        <f>VLOOKUP(D69,Parts!$A$2:$C$991,3,0)</f>
        <v>kg</v>
      </c>
    </row>
    <row r="70" spans="3:17" s="201" customFormat="1">
      <c r="C70" s="3" t="str">
        <f>"["&amp;VLOOKUP(D70,Parts!$A$2:$B$991,2,0)&amp;"]"</f>
        <v>[SP05013]</v>
      </c>
      <c r="D70" s="274" t="s">
        <v>1391</v>
      </c>
      <c r="E70" s="202"/>
      <c r="F70" s="275">
        <v>14</v>
      </c>
      <c r="G70" s="275"/>
      <c r="H70" s="275">
        <v>914</v>
      </c>
      <c r="J70" s="202"/>
      <c r="K70" s="202"/>
      <c r="L70" s="278" t="s">
        <v>1583</v>
      </c>
      <c r="M70" s="276" t="s">
        <v>1563</v>
      </c>
      <c r="N70" s="281" t="s">
        <v>1596</v>
      </c>
      <c r="O70" s="282" t="s">
        <v>1597</v>
      </c>
      <c r="P70" s="21" t="str">
        <f t="shared" si="6"/>
        <v>((14+line.W)&lt;=914) and (line.mat_inside_skin_choices.code=='SS') and (line.mat_outside_skin_choices.code=='AW') and (914*line.L/1000000*3.9) or 0.0</v>
      </c>
      <c r="Q70" s="17" t="str">
        <f>VLOOKUP(D70,Parts!$A$2:$C$991,3,0)</f>
        <v>kg</v>
      </c>
    </row>
    <row r="71" spans="3:17" s="201" customFormat="1">
      <c r="C71" s="3" t="str">
        <f>"["&amp;VLOOKUP(D71,Parts!$A$2:$B$991,2,0)&amp;"]"</f>
        <v>[SP05009]</v>
      </c>
      <c r="D71" s="273" t="s">
        <v>1383</v>
      </c>
      <c r="E71" s="202"/>
      <c r="F71" s="276">
        <v>14</v>
      </c>
      <c r="G71" s="276">
        <v>914</v>
      </c>
      <c r="H71" s="276">
        <v>1219</v>
      </c>
      <c r="J71" s="202"/>
      <c r="K71" s="202"/>
      <c r="L71" s="278" t="s">
        <v>1583</v>
      </c>
      <c r="M71" s="276" t="s">
        <v>1563</v>
      </c>
      <c r="N71" s="279" t="s">
        <v>1695</v>
      </c>
      <c r="O71" s="280" t="s">
        <v>1696</v>
      </c>
      <c r="P71" s="21" t="str">
        <f t="shared" si="6"/>
        <v>((14+line.W)&gt;914 and (14+line.W)&lt;=1219) and (line.mat_inside_skin_choices.code=='SS') and (line.mat_outside_skin_choices.code=='AW') and (1219*line.L/1000000*3.4) or 0.0</v>
      </c>
      <c r="Q71" s="17" t="str">
        <f>VLOOKUP(D71,Parts!$A$2:$C$991,3,0)</f>
        <v>kg</v>
      </c>
    </row>
    <row r="72" spans="3:17" s="201" customFormat="1">
      <c r="C72" s="3" t="str">
        <f>"["&amp;VLOOKUP(D72,Parts!$A$2:$B$991,2,0)&amp;"]"</f>
        <v>[SP05013]</v>
      </c>
      <c r="D72" s="274" t="s">
        <v>1391</v>
      </c>
      <c r="E72" s="202"/>
      <c r="F72" s="276">
        <v>14</v>
      </c>
      <c r="G72" s="276">
        <v>914</v>
      </c>
      <c r="H72" s="276">
        <v>1219</v>
      </c>
      <c r="J72" s="202"/>
      <c r="K72" s="202"/>
      <c r="L72" s="278" t="s">
        <v>1583</v>
      </c>
      <c r="M72" s="276" t="s">
        <v>1563</v>
      </c>
      <c r="N72" s="281" t="s">
        <v>1598</v>
      </c>
      <c r="O72" s="282" t="s">
        <v>1599</v>
      </c>
      <c r="P72" s="21" t="str">
        <f t="shared" si="6"/>
        <v>((14+line.W)&gt;914 and (14+line.W)&lt;=1219) and (line.mat_inside_skin_choices.code=='SS') and (line.mat_outside_skin_choices.code=='AW') and (1219*line.L/1000000*3.9) or 0.0</v>
      </c>
      <c r="Q72" s="17" t="str">
        <f>VLOOKUP(D72,Parts!$A$2:$C$991,3,0)</f>
        <v>kg</v>
      </c>
    </row>
    <row r="73" spans="3:17" s="201" customFormat="1">
      <c r="C73" s="3" t="str">
        <f>"["&amp;VLOOKUP(D73,Parts!$A$2:$B$991,2,0)&amp;"]"</f>
        <v>[SP05008]</v>
      </c>
      <c r="D73" s="273" t="s">
        <v>1381</v>
      </c>
      <c r="E73" s="202"/>
      <c r="F73" s="277">
        <v>14</v>
      </c>
      <c r="G73" s="277">
        <v>1219</v>
      </c>
      <c r="H73" s="277">
        <v>1788</v>
      </c>
      <c r="J73" s="202"/>
      <c r="K73" s="202"/>
      <c r="L73" s="278" t="s">
        <v>1583</v>
      </c>
      <c r="M73" s="276" t="s">
        <v>1563</v>
      </c>
      <c r="N73" s="279" t="s">
        <v>1568</v>
      </c>
      <c r="O73" s="280" t="s">
        <v>1569</v>
      </c>
      <c r="P73" s="21" t="str">
        <f t="shared" si="6"/>
        <v>((14+line.W)&gt;1219 and (14+line.W)&lt;=1788) and (line.mat_inside_skin_choices.code=='SS') and (line.mat_outside_skin_choices.code=='AW') and (914*line.L/1000000*3.4*2) or 0.0</v>
      </c>
      <c r="Q73" s="17" t="str">
        <f>VLOOKUP(D73,Parts!$A$2:$C$991,3,0)</f>
        <v>kg</v>
      </c>
    </row>
    <row r="74" spans="3:17" s="201" customFormat="1">
      <c r="C74" s="3" t="str">
        <f>"["&amp;VLOOKUP(D74,Parts!$A$2:$B$991,2,0)&amp;"]"</f>
        <v>[SP05013]</v>
      </c>
      <c r="D74" s="274" t="s">
        <v>1391</v>
      </c>
      <c r="E74" s="202"/>
      <c r="F74" s="277">
        <v>14</v>
      </c>
      <c r="G74" s="277">
        <v>1219</v>
      </c>
      <c r="H74" s="277">
        <v>1788</v>
      </c>
      <c r="J74" s="202"/>
      <c r="K74" s="202"/>
      <c r="L74" s="278" t="s">
        <v>1583</v>
      </c>
      <c r="M74" s="276" t="s">
        <v>1563</v>
      </c>
      <c r="N74" s="281" t="s">
        <v>1588</v>
      </c>
      <c r="O74" s="282" t="s">
        <v>1589</v>
      </c>
      <c r="P74" s="21" t="str">
        <f t="shared" si="6"/>
        <v>((14+line.W)&gt;1219 and (14+line.W)&lt;=1788) and (line.mat_inside_skin_choices.code=='SS') and (line.mat_outside_skin_choices.code=='AW') and (914*line.L/1000000*3.9*2) or 0.0</v>
      </c>
      <c r="Q74" s="17" t="str">
        <f>VLOOKUP(D74,Parts!$A$2:$C$991,3,0)</f>
        <v>kg</v>
      </c>
    </row>
    <row r="75" spans="3:17" s="201" customFormat="1">
      <c r="C75" s="3" t="str">
        <f>"["&amp;VLOOKUP(D75,Parts!$A$2:$B$991,2,0)&amp;"]"</f>
        <v>[SP05013]</v>
      </c>
      <c r="D75" s="218" t="s">
        <v>1391</v>
      </c>
      <c r="E75" s="202"/>
      <c r="F75" s="221">
        <v>14</v>
      </c>
      <c r="G75" s="221"/>
      <c r="H75" s="221">
        <v>914</v>
      </c>
      <c r="J75" s="202"/>
      <c r="K75" s="202"/>
      <c r="L75" s="194" t="s">
        <v>1572</v>
      </c>
      <c r="M75" s="194" t="s">
        <v>1583</v>
      </c>
      <c r="N75" s="223" t="s">
        <v>1596</v>
      </c>
      <c r="O75" s="224" t="s">
        <v>1597</v>
      </c>
      <c r="P75" s="21" t="str">
        <f t="shared" si="6"/>
        <v>((14+line.W)&lt;=914) and (line.mat_inside_skin_choices.code=='GI') and (line.mat_outside_skin_choices.code=='SS') and (914*line.L/1000000*3.9) or 0.0</v>
      </c>
      <c r="Q75" s="17" t="str">
        <f>VLOOKUP(D75,Parts!$A$2:$C$991,3,0)</f>
        <v>kg</v>
      </c>
    </row>
    <row r="76" spans="3:17" s="201" customFormat="1">
      <c r="C76" s="3" t="str">
        <f>"["&amp;VLOOKUP(D76,Parts!$A$2:$B$991,2,0)&amp;"]"</f>
        <v>[SP05026]</v>
      </c>
      <c r="D76" s="218" t="s">
        <v>1884</v>
      </c>
      <c r="E76" s="202"/>
      <c r="F76" s="221">
        <v>14</v>
      </c>
      <c r="G76" s="221"/>
      <c r="H76" s="221">
        <v>914</v>
      </c>
      <c r="J76" s="202"/>
      <c r="K76" s="202"/>
      <c r="L76" s="194" t="s">
        <v>1572</v>
      </c>
      <c r="M76" s="194" t="s">
        <v>1583</v>
      </c>
      <c r="N76" s="220" t="s">
        <v>1888</v>
      </c>
      <c r="O76" s="225" t="s">
        <v>1579</v>
      </c>
      <c r="P76" s="21" t="str">
        <f t="shared" si="6"/>
        <v>((14+line.W)&lt;=914) and (line.mat_inside_skin_choices.code=='GI') and (line.mat_outside_skin_choices.code=='SS') and (914*line.L/1000000*3.2) or 0.0</v>
      </c>
      <c r="Q76" s="17" t="str">
        <f>VLOOKUP(D76,Parts!$A$2:$C$991,3,0)</f>
        <v>kg</v>
      </c>
    </row>
    <row r="77" spans="3:17" s="201" customFormat="1">
      <c r="C77" s="3" t="str">
        <f>"["&amp;VLOOKUP(D77,Parts!$A$2:$B$991,2,0)&amp;"]"</f>
        <v>[SP05013]</v>
      </c>
      <c r="D77" s="218" t="s">
        <v>1391</v>
      </c>
      <c r="E77" s="202"/>
      <c r="F77" s="222">
        <v>14</v>
      </c>
      <c r="G77" s="222">
        <v>914</v>
      </c>
      <c r="H77" s="222">
        <v>1219</v>
      </c>
      <c r="J77" s="202"/>
      <c r="K77" s="202"/>
      <c r="L77" s="194" t="s">
        <v>1572</v>
      </c>
      <c r="M77" s="194" t="s">
        <v>1583</v>
      </c>
      <c r="N77" s="223" t="s">
        <v>1598</v>
      </c>
      <c r="O77" s="224" t="s">
        <v>1599</v>
      </c>
      <c r="P77" s="21" t="str">
        <f t="shared" si="6"/>
        <v>((14+line.W)&gt;914 and (14+line.W)&lt;=1219) and (line.mat_inside_skin_choices.code=='GI') and (line.mat_outside_skin_choices.code=='SS') and (1219*line.L/1000000*3.9) or 0.0</v>
      </c>
      <c r="Q77" s="17" t="str">
        <f>VLOOKUP(D77,Parts!$A$2:$C$991,3,0)</f>
        <v>kg</v>
      </c>
    </row>
    <row r="78" spans="3:17" s="201" customFormat="1">
      <c r="C78" s="3" t="str">
        <f>"["&amp;VLOOKUP(D78,Parts!$A$2:$B$991,2,0)&amp;"]"</f>
        <v>[SP05018]</v>
      </c>
      <c r="D78" s="218" t="s">
        <v>1402</v>
      </c>
      <c r="E78" s="202"/>
      <c r="F78" s="222">
        <v>14</v>
      </c>
      <c r="G78" s="222">
        <v>914</v>
      </c>
      <c r="H78" s="222">
        <v>1219</v>
      </c>
      <c r="J78" s="202"/>
      <c r="K78" s="202"/>
      <c r="L78" s="194" t="s">
        <v>1572</v>
      </c>
      <c r="M78" s="194" t="s">
        <v>1583</v>
      </c>
      <c r="N78" s="220" t="s">
        <v>1889</v>
      </c>
      <c r="O78" s="225" t="s">
        <v>1582</v>
      </c>
      <c r="P78" s="21" t="str">
        <f t="shared" si="6"/>
        <v>((14+line.W)&gt;914 and (14+line.W)&lt;=1219) and (line.mat_inside_skin_choices.code=='GI') and (line.mat_outside_skin_choices.code=='SS') and (1219*line.L/1000000*3.2) or 0.0</v>
      </c>
      <c r="Q78" s="17" t="str">
        <f>VLOOKUP(D78,Parts!$A$2:$C$991,3,0)</f>
        <v>kg</v>
      </c>
    </row>
    <row r="79" spans="3:17" s="201" customFormat="1">
      <c r="C79" s="3" t="str">
        <f>"["&amp;VLOOKUP(D79,Parts!$A$2:$B$991,2,0)&amp;"]"</f>
        <v>[SP05013]</v>
      </c>
      <c r="D79" s="218" t="s">
        <v>1391</v>
      </c>
      <c r="E79" s="202"/>
      <c r="F79" s="219">
        <v>14</v>
      </c>
      <c r="G79" s="219">
        <v>1219</v>
      </c>
      <c r="H79" s="219">
        <v>1788</v>
      </c>
      <c r="J79" s="202"/>
      <c r="K79" s="202"/>
      <c r="L79" s="194" t="s">
        <v>1572</v>
      </c>
      <c r="M79" s="194" t="s">
        <v>1583</v>
      </c>
      <c r="N79" s="223" t="s">
        <v>1596</v>
      </c>
      <c r="O79" s="224" t="s">
        <v>1597</v>
      </c>
      <c r="P79" s="21" t="str">
        <f t="shared" si="6"/>
        <v>((14+line.W)&gt;1219 and (14+line.W)&lt;=1788) and (line.mat_inside_skin_choices.code=='GI') and (line.mat_outside_skin_choices.code=='SS') and (914*line.L/1000000*3.9) or 0.0</v>
      </c>
      <c r="Q79" s="17" t="str">
        <f>VLOOKUP(D79,Parts!$A$2:$C$991,3,0)</f>
        <v>kg</v>
      </c>
    </row>
    <row r="80" spans="3:17" s="201" customFormat="1">
      <c r="C80" s="3" t="str">
        <f>"["&amp;VLOOKUP(D80,Parts!$A$2:$B$991,2,0)&amp;"]"</f>
        <v>[SP05026]</v>
      </c>
      <c r="D80" s="218" t="s">
        <v>1884</v>
      </c>
      <c r="E80" s="202"/>
      <c r="F80" s="219">
        <v>14</v>
      </c>
      <c r="G80" s="219">
        <v>1219</v>
      </c>
      <c r="H80" s="219">
        <v>1788</v>
      </c>
      <c r="J80" s="202"/>
      <c r="K80" s="202"/>
      <c r="L80" s="194" t="s">
        <v>1572</v>
      </c>
      <c r="M80" s="194" t="s">
        <v>1583</v>
      </c>
      <c r="N80" s="220" t="s">
        <v>1885</v>
      </c>
      <c r="O80" s="225" t="s">
        <v>1639</v>
      </c>
      <c r="P80" s="21" t="str">
        <f t="shared" si="6"/>
        <v>((14+line.W)&gt;1219 and (14+line.W)&lt;=1788) and (line.mat_inside_skin_choices.code=='GI') and (line.mat_outside_skin_choices.code=='SS') and (914*line.L/1000000*3.2*2) or 0.0</v>
      </c>
      <c r="Q80" s="17" t="str">
        <f>VLOOKUP(D80,Parts!$A$2:$C$991,3,0)</f>
        <v>kg</v>
      </c>
    </row>
    <row r="81" spans="2:17" s="201" customFormat="1">
      <c r="C81" s="3" t="str">
        <f>"["&amp;VLOOKUP(D81,Parts!$A$2:$B$991,2,0)&amp;"]"</f>
        <v>[SP05013]</v>
      </c>
      <c r="D81" s="283" t="s">
        <v>1391</v>
      </c>
      <c r="E81" s="202"/>
      <c r="F81" s="284">
        <v>14</v>
      </c>
      <c r="G81" s="284"/>
      <c r="H81" s="284">
        <v>914</v>
      </c>
      <c r="J81" s="202"/>
      <c r="K81" s="202"/>
      <c r="L81" s="287" t="s">
        <v>1583</v>
      </c>
      <c r="M81" s="287" t="s">
        <v>1572</v>
      </c>
      <c r="N81" s="288" t="s">
        <v>1596</v>
      </c>
      <c r="O81" s="289" t="s">
        <v>1597</v>
      </c>
      <c r="P81" s="21" t="str">
        <f t="shared" ref="P81:P86" si="7">"(" &amp; IF(G81&lt;&gt;"","("&amp;F81&amp;"+line.W)&gt;"&amp;G81,"") &amp; IF(AND(G81&lt;&gt;"",H81&lt;&gt;"")," and ","") &amp; IF(H81&lt;&gt;"","("&amp;F81&amp;"+line.W)&lt;="&amp;H81,"") &amp; ") and (line.mat_inside_skin_choices.code=="&amp;L81&amp;") and (line.mat_outside_skin_choices.code=="&amp;M81&amp;") and ("&amp;O81&amp;") or 0.0"</f>
        <v>((14+line.W)&lt;=914) and (line.mat_inside_skin_choices.code=='SS') and (line.mat_outside_skin_choices.code=='GI') and (914*line.L/1000000*3.9) or 0.0</v>
      </c>
      <c r="Q81" s="17" t="str">
        <f>VLOOKUP(D81,Parts!$A$2:$C$991,3,0)</f>
        <v>kg</v>
      </c>
    </row>
    <row r="82" spans="2:17" s="201" customFormat="1">
      <c r="C82" s="3" t="str">
        <f>"["&amp;VLOOKUP(D82,Parts!$A$2:$B$991,2,0)&amp;"]"</f>
        <v>[SP05026]</v>
      </c>
      <c r="D82" s="283" t="s">
        <v>1884</v>
      </c>
      <c r="E82" s="202"/>
      <c r="F82" s="284">
        <v>14</v>
      </c>
      <c r="G82" s="284"/>
      <c r="H82" s="284">
        <v>914</v>
      </c>
      <c r="J82" s="202"/>
      <c r="K82" s="202"/>
      <c r="L82" s="287" t="s">
        <v>1583</v>
      </c>
      <c r="M82" s="287" t="s">
        <v>1572</v>
      </c>
      <c r="N82" s="290" t="s">
        <v>1888</v>
      </c>
      <c r="O82" s="291" t="s">
        <v>1579</v>
      </c>
      <c r="P82" s="21" t="str">
        <f t="shared" si="7"/>
        <v>((14+line.W)&lt;=914) and (line.mat_inside_skin_choices.code=='SS') and (line.mat_outside_skin_choices.code=='GI') and (914*line.L/1000000*3.2) or 0.0</v>
      </c>
      <c r="Q82" s="17" t="str">
        <f>VLOOKUP(D82,Parts!$A$2:$C$991,3,0)</f>
        <v>kg</v>
      </c>
    </row>
    <row r="83" spans="2:17" s="201" customFormat="1">
      <c r="C83" s="3" t="str">
        <f>"["&amp;VLOOKUP(D83,Parts!$A$2:$B$991,2,0)&amp;"]"</f>
        <v>[SP05013]</v>
      </c>
      <c r="D83" s="283" t="s">
        <v>1391</v>
      </c>
      <c r="E83" s="202"/>
      <c r="F83" s="285">
        <v>14</v>
      </c>
      <c r="G83" s="285">
        <v>914</v>
      </c>
      <c r="H83" s="285">
        <v>1219</v>
      </c>
      <c r="J83" s="202"/>
      <c r="K83" s="202"/>
      <c r="L83" s="287" t="s">
        <v>1583</v>
      </c>
      <c r="M83" s="287" t="s">
        <v>1572</v>
      </c>
      <c r="N83" s="288" t="s">
        <v>1598</v>
      </c>
      <c r="O83" s="289" t="s">
        <v>1599</v>
      </c>
      <c r="P83" s="21" t="str">
        <f t="shared" si="7"/>
        <v>((14+line.W)&gt;914 and (14+line.W)&lt;=1219) and (line.mat_inside_skin_choices.code=='SS') and (line.mat_outside_skin_choices.code=='GI') and (1219*line.L/1000000*3.9) or 0.0</v>
      </c>
      <c r="Q83" s="17" t="str">
        <f>VLOOKUP(D83,Parts!$A$2:$C$991,3,0)</f>
        <v>kg</v>
      </c>
    </row>
    <row r="84" spans="2:17" s="201" customFormat="1">
      <c r="C84" s="3" t="str">
        <f>"["&amp;VLOOKUP(D84,Parts!$A$2:$B$991,2,0)&amp;"]"</f>
        <v>[SP05018]</v>
      </c>
      <c r="D84" s="283" t="s">
        <v>1402</v>
      </c>
      <c r="E84" s="202"/>
      <c r="F84" s="285">
        <v>14</v>
      </c>
      <c r="G84" s="285">
        <v>914</v>
      </c>
      <c r="H84" s="285">
        <v>1219</v>
      </c>
      <c r="J84" s="202"/>
      <c r="K84" s="202"/>
      <c r="L84" s="287" t="s">
        <v>1583</v>
      </c>
      <c r="M84" s="287" t="s">
        <v>1572</v>
      </c>
      <c r="N84" s="290" t="s">
        <v>1889</v>
      </c>
      <c r="O84" s="291" t="s">
        <v>1582</v>
      </c>
      <c r="P84" s="21" t="str">
        <f t="shared" si="7"/>
        <v>((14+line.W)&gt;914 and (14+line.W)&lt;=1219) and (line.mat_inside_skin_choices.code=='SS') and (line.mat_outside_skin_choices.code=='GI') and (1219*line.L/1000000*3.2) or 0.0</v>
      </c>
      <c r="Q84" s="17" t="str">
        <f>VLOOKUP(D84,Parts!$A$2:$C$991,3,0)</f>
        <v>kg</v>
      </c>
    </row>
    <row r="85" spans="2:17" s="201" customFormat="1">
      <c r="C85" s="3" t="str">
        <f>"["&amp;VLOOKUP(D85,Parts!$A$2:$B$991,2,0)&amp;"]"</f>
        <v>[SP05013]</v>
      </c>
      <c r="D85" s="283" t="s">
        <v>1391</v>
      </c>
      <c r="E85" s="202"/>
      <c r="F85" s="286">
        <v>14</v>
      </c>
      <c r="G85" s="286">
        <v>1219</v>
      </c>
      <c r="H85" s="286">
        <v>1788</v>
      </c>
      <c r="J85" s="202"/>
      <c r="K85" s="202"/>
      <c r="L85" s="287" t="s">
        <v>1583</v>
      </c>
      <c r="M85" s="287" t="s">
        <v>1572</v>
      </c>
      <c r="N85" s="288" t="s">
        <v>1596</v>
      </c>
      <c r="O85" s="289" t="s">
        <v>1597</v>
      </c>
      <c r="P85" s="21" t="str">
        <f t="shared" si="7"/>
        <v>((14+line.W)&gt;1219 and (14+line.W)&lt;=1788) and (line.mat_inside_skin_choices.code=='SS') and (line.mat_outside_skin_choices.code=='GI') and (914*line.L/1000000*3.9) or 0.0</v>
      </c>
      <c r="Q85" s="17" t="str">
        <f>VLOOKUP(D85,Parts!$A$2:$C$991,3,0)</f>
        <v>kg</v>
      </c>
    </row>
    <row r="86" spans="2:17" s="201" customFormat="1">
      <c r="C86" s="3" t="str">
        <f>"["&amp;VLOOKUP(D86,Parts!$A$2:$B$991,2,0)&amp;"]"</f>
        <v>[SP05026]</v>
      </c>
      <c r="D86" s="283" t="s">
        <v>1884</v>
      </c>
      <c r="E86" s="202"/>
      <c r="F86" s="286">
        <v>14</v>
      </c>
      <c r="G86" s="286">
        <v>1219</v>
      </c>
      <c r="H86" s="286">
        <v>1788</v>
      </c>
      <c r="J86" s="202"/>
      <c r="K86" s="202"/>
      <c r="L86" s="287" t="s">
        <v>1583</v>
      </c>
      <c r="M86" s="287" t="s">
        <v>1572</v>
      </c>
      <c r="N86" s="290" t="s">
        <v>1885</v>
      </c>
      <c r="O86" s="291" t="s">
        <v>1639</v>
      </c>
      <c r="P86" s="21" t="str">
        <f t="shared" si="7"/>
        <v>((14+line.W)&gt;1219 and (14+line.W)&lt;=1788) and (line.mat_inside_skin_choices.code=='SS') and (line.mat_outside_skin_choices.code=='GI') and (914*line.L/1000000*3.2*2) or 0.0</v>
      </c>
      <c r="Q86" s="17" t="str">
        <f>VLOOKUP(D86,Parts!$A$2:$C$991,3,0)</f>
        <v>kg</v>
      </c>
    </row>
    <row r="87" spans="2:17">
      <c r="C87" s="3" t="str">
        <f>"["&amp;VLOOKUP(D87,Parts!$A$2:$B$991,2,0)&amp;"]"</f>
        <v>[SP05002]</v>
      </c>
      <c r="D87" s="49" t="s">
        <v>1369</v>
      </c>
      <c r="E87" s="16"/>
      <c r="F87"/>
      <c r="G87"/>
      <c r="H87"/>
      <c r="J87" s="50" t="s">
        <v>1602</v>
      </c>
      <c r="K87" s="16"/>
      <c r="L87"/>
      <c r="M87"/>
      <c r="N87" s="51" t="s">
        <v>1603</v>
      </c>
      <c r="O87" s="52" t="s">
        <v>1604</v>
      </c>
      <c r="P87" s="203" t="str">
        <f>"(line.mat_insulation_choices.code == "&amp;J87&amp;") and ("&amp;O87&amp;") or 0.0"</f>
        <v>(line.mat_insulation_choices.code == 'PU') and (line.W*line.L*line.T.value/1000000000*40*0.437*1.13-(line.cut_area*line.T.value*40*0.437*1.13/1000)) or 0.0</v>
      </c>
      <c r="Q87" s="17" t="str">
        <f>VLOOKUP(D87,Parts!$A$2:$C$991,3,0)</f>
        <v>kg</v>
      </c>
    </row>
    <row r="88" spans="2:17">
      <c r="C88" s="3" t="str">
        <f>"["&amp;VLOOKUP(D88,Parts!$A$2:$B$991,2,0)&amp;"]"</f>
        <v>[SP05003]</v>
      </c>
      <c r="D88" s="49" t="s">
        <v>1371</v>
      </c>
      <c r="E88" s="16"/>
      <c r="F88"/>
      <c r="G88"/>
      <c r="H88"/>
      <c r="J88" s="50" t="s">
        <v>1602</v>
      </c>
      <c r="K88" s="16"/>
      <c r="L88"/>
      <c r="M88"/>
      <c r="N88" s="51" t="s">
        <v>1605</v>
      </c>
      <c r="O88" s="52" t="s">
        <v>1606</v>
      </c>
      <c r="P88" s="203" t="str">
        <f t="shared" ref="P88:P90" si="8">"(line.mat_insulation_choices.code == "&amp;J88&amp;") and ("&amp;O88&amp;") or 0.0"</f>
        <v>(line.mat_insulation_choices.code == 'PU') and (line.W*line.L*line.T.value/1000000000*40*0.563*1.13-(line.cut_area*line.T.value*40*0.563*1.13/1000)) or 0.0</v>
      </c>
      <c r="Q88" s="17" t="str">
        <f>VLOOKUP(D88,Parts!$A$2:$C$991,3,0)</f>
        <v>kg</v>
      </c>
    </row>
    <row r="89" spans="2:17">
      <c r="B89" s="185">
        <v>41757</v>
      </c>
      <c r="C89" s="3" t="str">
        <f>"["&amp;VLOOKUP(D89,Parts!$A$2:$B$991,2,0)&amp;"]"</f>
        <v>[SP05025]</v>
      </c>
      <c r="D89" s="187" t="s">
        <v>1522</v>
      </c>
      <c r="E89" s="16"/>
      <c r="F89"/>
      <c r="G89"/>
      <c r="H89"/>
      <c r="J89" s="186" t="s">
        <v>2167</v>
      </c>
      <c r="K89" s="16"/>
      <c r="L89"/>
      <c r="M89"/>
      <c r="N89" s="51" t="s">
        <v>1853</v>
      </c>
      <c r="O89" s="52" t="s">
        <v>1855</v>
      </c>
      <c r="P89" s="203" t="str">
        <f t="shared" si="8"/>
        <v>(line.mat_insulation_choices.code == 'PU(DEN80)') and (line.W*line.L*line.T.value/1000000000*67*0.445*1.13-(line.cut_area*line.T.value*67*0.445*1.13/1000)) or 0.0</v>
      </c>
      <c r="Q89" s="17" t="str">
        <f>VLOOKUP(D89,Parts!$A$2:$C$991,3,0)</f>
        <v>kg</v>
      </c>
    </row>
    <row r="90" spans="2:17">
      <c r="B90" s="185">
        <v>41757</v>
      </c>
      <c r="C90" s="3" t="str">
        <f>"["&amp;VLOOKUP(D90,Parts!$A$2:$B$991,2,0)&amp;"]"</f>
        <v>[SP05003]</v>
      </c>
      <c r="D90" s="49" t="s">
        <v>1371</v>
      </c>
      <c r="E90" s="16"/>
      <c r="F90"/>
      <c r="G90"/>
      <c r="H90"/>
      <c r="J90" s="186" t="s">
        <v>2167</v>
      </c>
      <c r="K90" s="16"/>
      <c r="L90"/>
      <c r="M90"/>
      <c r="N90" s="51" t="s">
        <v>1854</v>
      </c>
      <c r="O90" s="52" t="s">
        <v>1856</v>
      </c>
      <c r="P90" s="203" t="str">
        <f t="shared" si="8"/>
        <v>(line.mat_insulation_choices.code == 'PU(DEN80)') and (line.W*line.L*line.T.value/1000000000*67*0.556*1.13-(line.cut_area*line.T.value*67*0.556*1.13/1000)) or 0.0</v>
      </c>
      <c r="Q90" s="17" t="str">
        <f>VLOOKUP(D90,Parts!$A$2:$C$991,3,0)</f>
        <v>kg</v>
      </c>
    </row>
    <row r="91" spans="2:17">
      <c r="B91" s="185">
        <v>41757</v>
      </c>
      <c r="C91" s="3" t="str">
        <f>"["&amp;VLOOKUP(D91,Parts!$A$2:$B$991,2,0)&amp;"]"</f>
        <v>[SP01329]</v>
      </c>
      <c r="D91" s="19" t="s">
        <v>416</v>
      </c>
      <c r="E91" s="17" t="s">
        <v>1697</v>
      </c>
      <c r="F91"/>
      <c r="G91" s="53"/>
      <c r="H91"/>
      <c r="L91" s="17" t="s">
        <v>1554</v>
      </c>
      <c r="M91" s="17" t="s">
        <v>1554</v>
      </c>
      <c r="N91" s="192" t="s">
        <v>1892</v>
      </c>
      <c r="O91" s="192" t="s">
        <v>1893</v>
      </c>
      <c r="P91" s="63" t="str">
        <f>"(line.T.name=='"&amp;E91&amp;"') and (line.mat_inside_skin_choices.code=="&amp;L91&amp;") and (line.mat_outside_skin_choices.code=="&amp;M91&amp;") and ("&amp;O91&amp;") or 0.0"</f>
        <v>(line.T.name=='42(F42)')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1" s="17" t="str">
        <f>VLOOKUP(D91,Parts!$A$2:$C$991,3,0)</f>
        <v>pcs</v>
      </c>
    </row>
    <row r="92" spans="2:17">
      <c r="B92" s="185">
        <v>41757</v>
      </c>
      <c r="C92" s="3" t="str">
        <f>"["&amp;VLOOKUP(D92,Parts!$A$2:$B$991,2,0)&amp;"]"</f>
        <v>[SP01341]</v>
      </c>
      <c r="D92" s="19" t="s">
        <v>422</v>
      </c>
      <c r="E92" s="17" t="s">
        <v>1698</v>
      </c>
      <c r="F92"/>
      <c r="G92" s="53"/>
      <c r="H92"/>
      <c r="L92" s="17" t="s">
        <v>1554</v>
      </c>
      <c r="M92" s="17" t="s">
        <v>1554</v>
      </c>
      <c r="N92" s="192" t="s">
        <v>1892</v>
      </c>
      <c r="O92" s="192" t="s">
        <v>1893</v>
      </c>
      <c r="P92" s="63" t="str">
        <f t="shared" ref="P92:P105" si="9">"(line.T.name=='"&amp;E92&amp;"') and (line.mat_inside_skin_choices.code=="&amp;L92&amp;") and (line.mat_outside_skin_choices.code=="&amp;M92&amp;") and ("&amp;O92&amp;") or 0.0"</f>
        <v>(line.T.name=='50(F50)')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2" s="17" t="str">
        <f>VLOOKUP(D92,Parts!$A$2:$C$991,3,0)</f>
        <v>pcs</v>
      </c>
    </row>
    <row r="93" spans="2:17">
      <c r="B93" s="185">
        <v>41757</v>
      </c>
      <c r="C93" s="3" t="str">
        <f>"["&amp;VLOOKUP(D93,Parts!$A$2:$B$991,2,0)&amp;"]"</f>
        <v>[SP01345]</v>
      </c>
      <c r="D93" s="19" t="s">
        <v>428</v>
      </c>
      <c r="E93" s="17" t="s">
        <v>1699</v>
      </c>
      <c r="F93"/>
      <c r="G93"/>
      <c r="H93"/>
      <c r="L93" s="17" t="s">
        <v>1554</v>
      </c>
      <c r="M93" s="17" t="s">
        <v>1554</v>
      </c>
      <c r="N93" s="192" t="s">
        <v>1892</v>
      </c>
      <c r="O93" s="192" t="s">
        <v>1893</v>
      </c>
      <c r="P93" s="63" t="str">
        <f t="shared" si="9"/>
        <v>(line.T.name=='42(F100)')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3" s="17" t="str">
        <f>VLOOKUP(D93,Parts!$A$2:$C$991,3,0)</f>
        <v>pcs</v>
      </c>
    </row>
    <row r="94" spans="2:17">
      <c r="B94" s="185">
        <v>41757</v>
      </c>
      <c r="C94" s="3" t="str">
        <f>"["&amp;VLOOKUP(D94,Parts!$A$2:$B$991,2,0)&amp;"]"</f>
        <v>[SP01432]</v>
      </c>
      <c r="D94" s="19" t="s">
        <v>536</v>
      </c>
      <c r="E94" s="17" t="s">
        <v>1700</v>
      </c>
      <c r="F94"/>
      <c r="G94"/>
      <c r="H94"/>
      <c r="L94" s="17" t="s">
        <v>1554</v>
      </c>
      <c r="M94" s="17" t="s">
        <v>1554</v>
      </c>
      <c r="N94" s="192" t="s">
        <v>1892</v>
      </c>
      <c r="O94" s="192" t="s">
        <v>1893</v>
      </c>
      <c r="P94" s="63" t="str">
        <f t="shared" si="9"/>
        <v>(line.T.name=='50(F100)') and (line.mat_inside_skin_choices.code=='OW')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94" s="17" t="str">
        <f>VLOOKUP(D94,Parts!$A$2:$C$991,3,0)</f>
        <v>pcs</v>
      </c>
    </row>
    <row r="95" spans="2:17">
      <c r="B95" s="185">
        <v>41757</v>
      </c>
      <c r="C95" s="3" t="str">
        <f>"["&amp;VLOOKUP(D95,Parts!$A$2:$B$991,2,0)&amp;"]"</f>
        <v>[SP01330]</v>
      </c>
      <c r="D95" s="25" t="s">
        <v>418</v>
      </c>
      <c r="E95" s="23" t="s">
        <v>1697</v>
      </c>
      <c r="F95"/>
      <c r="G95"/>
      <c r="H95"/>
      <c r="L95" s="23" t="s">
        <v>1563</v>
      </c>
      <c r="M95" s="23" t="s">
        <v>1563</v>
      </c>
      <c r="N95" s="192" t="s">
        <v>1892</v>
      </c>
      <c r="O95" s="192" t="s">
        <v>1893</v>
      </c>
      <c r="P95" s="63" t="str">
        <f t="shared" si="9"/>
        <v>(line.T.name=='42(F42)')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5" s="17" t="str">
        <f>VLOOKUP(D95,Parts!$A$2:$C$991,3,0)</f>
        <v>pcs</v>
      </c>
    </row>
    <row r="96" spans="2:17">
      <c r="B96" s="185">
        <v>41757</v>
      </c>
      <c r="C96" s="3" t="str">
        <f>"["&amp;VLOOKUP(D96,Parts!$A$2:$B$991,2,0)&amp;"]"</f>
        <v>[SP01342]</v>
      </c>
      <c r="D96" s="25" t="s">
        <v>424</v>
      </c>
      <c r="E96" s="23" t="s">
        <v>1698</v>
      </c>
      <c r="F96"/>
      <c r="G96"/>
      <c r="H96"/>
      <c r="L96" s="23" t="s">
        <v>1563</v>
      </c>
      <c r="M96" s="23" t="s">
        <v>1563</v>
      </c>
      <c r="N96" s="192" t="s">
        <v>1892</v>
      </c>
      <c r="O96" s="192" t="s">
        <v>1893</v>
      </c>
      <c r="P96" s="63" t="str">
        <f t="shared" si="9"/>
        <v>(line.T.name=='50(F50)')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6" s="17" t="str">
        <f>VLOOKUP(D96,Parts!$A$2:$C$991,3,0)</f>
        <v>pcs</v>
      </c>
    </row>
    <row r="97" spans="1:17">
      <c r="B97" s="185">
        <v>41757</v>
      </c>
      <c r="C97" s="3" t="str">
        <f>"["&amp;VLOOKUP(D97,Parts!$A$2:$B$991,2,0)&amp;"]"</f>
        <v>[SP01346]</v>
      </c>
      <c r="D97" s="25" t="s">
        <v>430</v>
      </c>
      <c r="E97" s="23" t="s">
        <v>1699</v>
      </c>
      <c r="F97"/>
      <c r="G97"/>
      <c r="H97"/>
      <c r="L97" s="23" t="s">
        <v>1563</v>
      </c>
      <c r="M97" s="23" t="s">
        <v>1563</v>
      </c>
      <c r="N97" s="192" t="s">
        <v>1892</v>
      </c>
      <c r="O97" s="192" t="s">
        <v>1893</v>
      </c>
      <c r="P97" s="63" t="str">
        <f t="shared" si="9"/>
        <v>(line.T.name=='42(F100)')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7" s="17" t="str">
        <f>VLOOKUP(D97,Parts!$A$2:$C$991,3,0)</f>
        <v>pcs</v>
      </c>
    </row>
    <row r="98" spans="1:17">
      <c r="B98" s="185">
        <v>41757</v>
      </c>
      <c r="C98" s="3" t="str">
        <f>"["&amp;VLOOKUP(D98,Parts!$A$2:$B$991,2,0)&amp;"]"</f>
        <v>[SP01433]</v>
      </c>
      <c r="D98" s="25" t="s">
        <v>538</v>
      </c>
      <c r="E98" s="23" t="s">
        <v>1700</v>
      </c>
      <c r="F98"/>
      <c r="G98"/>
      <c r="H98"/>
      <c r="L98" s="23" t="s">
        <v>1563</v>
      </c>
      <c r="M98" s="23" t="s">
        <v>1563</v>
      </c>
      <c r="N98" s="192" t="s">
        <v>1892</v>
      </c>
      <c r="O98" s="192" t="s">
        <v>1893</v>
      </c>
      <c r="P98" s="63" t="str">
        <f t="shared" si="9"/>
        <v>(line.T.name=='50(F100)') and (line.mat_inside_skin_choices.code=='AW')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98" s="17" t="str">
        <f>VLOOKUP(D98,Parts!$A$2:$C$991,3,0)</f>
        <v>pcs</v>
      </c>
    </row>
    <row r="99" spans="1:17">
      <c r="B99" s="185">
        <v>41757</v>
      </c>
      <c r="C99" s="3" t="str">
        <f>"["&amp;VLOOKUP(D99,Parts!$A$2:$B$991,2,0)&amp;"]"</f>
        <v>[SP01329]</v>
      </c>
      <c r="D99" s="30" t="s">
        <v>416</v>
      </c>
      <c r="E99" s="28" t="s">
        <v>1697</v>
      </c>
      <c r="F99"/>
      <c r="G99"/>
      <c r="H99"/>
      <c r="L99" s="28" t="s">
        <v>1572</v>
      </c>
      <c r="M99" s="28" t="s">
        <v>1572</v>
      </c>
      <c r="N99" s="192" t="s">
        <v>1892</v>
      </c>
      <c r="O99" s="192" t="s">
        <v>1893</v>
      </c>
      <c r="P99" s="63" t="str">
        <f t="shared" si="9"/>
        <v>(line.T.name=='42(F42)')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99" s="17" t="str">
        <f>VLOOKUP(D99,Parts!$A$2:$C$991,3,0)</f>
        <v>pcs</v>
      </c>
    </row>
    <row r="100" spans="1:17">
      <c r="B100" s="185">
        <v>41757</v>
      </c>
      <c r="C100" s="3" t="str">
        <f>"["&amp;VLOOKUP(D100,Parts!$A$2:$B$991,2,0)&amp;"]"</f>
        <v>[SP01341]</v>
      </c>
      <c r="D100" s="30" t="s">
        <v>422</v>
      </c>
      <c r="E100" s="28" t="s">
        <v>1698</v>
      </c>
      <c r="F100"/>
      <c r="G100"/>
      <c r="H100"/>
      <c r="L100" s="28" t="s">
        <v>1572</v>
      </c>
      <c r="M100" s="28" t="s">
        <v>1572</v>
      </c>
      <c r="N100" s="192" t="s">
        <v>1892</v>
      </c>
      <c r="O100" s="192" t="s">
        <v>1893</v>
      </c>
      <c r="P100" s="63" t="str">
        <f t="shared" si="9"/>
        <v>(line.T.name=='50(F50)')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0" s="17" t="str">
        <f>VLOOKUP(D100,Parts!$A$2:$C$991,3,0)</f>
        <v>pcs</v>
      </c>
    </row>
    <row r="101" spans="1:17">
      <c r="B101" s="185">
        <v>41757</v>
      </c>
      <c r="C101" s="3" t="str">
        <f>"["&amp;VLOOKUP(D101,Parts!$A$2:$B$991,2,0)&amp;"]"</f>
        <v>[SP01345]</v>
      </c>
      <c r="D101" s="30" t="s">
        <v>428</v>
      </c>
      <c r="E101" s="28" t="s">
        <v>1699</v>
      </c>
      <c r="F101"/>
      <c r="G101"/>
      <c r="H101"/>
      <c r="L101" s="28" t="s">
        <v>1572</v>
      </c>
      <c r="M101" s="28" t="s">
        <v>1572</v>
      </c>
      <c r="N101" s="192" t="s">
        <v>1892</v>
      </c>
      <c r="O101" s="192" t="s">
        <v>1893</v>
      </c>
      <c r="P101" s="63" t="str">
        <f t="shared" si="9"/>
        <v>(line.T.name=='42(F100)')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1" s="17" t="str">
        <f>VLOOKUP(D101,Parts!$A$2:$C$991,3,0)</f>
        <v>pcs</v>
      </c>
    </row>
    <row r="102" spans="1:17">
      <c r="B102" s="185">
        <v>41757</v>
      </c>
      <c r="C102" s="3" t="str">
        <f>"["&amp;VLOOKUP(D102,Parts!$A$2:$B$991,2,0)&amp;"]"</f>
        <v>[SP01432]</v>
      </c>
      <c r="D102" s="30" t="s">
        <v>536</v>
      </c>
      <c r="E102" s="28" t="s">
        <v>1700</v>
      </c>
      <c r="F102"/>
      <c r="G102"/>
      <c r="H102"/>
      <c r="L102" s="28" t="s">
        <v>1572</v>
      </c>
      <c r="M102" s="28" t="s">
        <v>1572</v>
      </c>
      <c r="N102" s="192" t="s">
        <v>1892</v>
      </c>
      <c r="O102" s="192" t="s">
        <v>1893</v>
      </c>
      <c r="P102" s="63" t="str">
        <f t="shared" si="9"/>
        <v>(line.T.name=='50(F100)') and (line.mat_inside_skin_choices.code=='GI')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2" s="17" t="str">
        <f>VLOOKUP(D102,Parts!$A$2:$C$991,3,0)</f>
        <v>pcs</v>
      </c>
    </row>
    <row r="103" spans="1:17">
      <c r="B103" s="185">
        <v>41757</v>
      </c>
      <c r="C103" s="3" t="str">
        <f>"["&amp;VLOOKUP(D103,Parts!$A$2:$B$991,2,0)&amp;"]"</f>
        <v>[SP01329]</v>
      </c>
      <c r="D103" s="35" t="s">
        <v>416</v>
      </c>
      <c r="E103" s="33" t="s">
        <v>1697</v>
      </c>
      <c r="F103"/>
      <c r="G103"/>
      <c r="H103"/>
      <c r="L103" s="33" t="s">
        <v>1583</v>
      </c>
      <c r="M103" s="33" t="s">
        <v>1583</v>
      </c>
      <c r="N103" s="192" t="s">
        <v>1892</v>
      </c>
      <c r="O103" s="192" t="s">
        <v>1893</v>
      </c>
      <c r="P103" s="63" t="str">
        <f t="shared" si="9"/>
        <v>(line.T.name=='42(F42)')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3" s="17" t="str">
        <f>VLOOKUP(D103,Parts!$A$2:$C$991,3,0)</f>
        <v>pcs</v>
      </c>
    </row>
    <row r="104" spans="1:17">
      <c r="B104" s="185">
        <v>41757</v>
      </c>
      <c r="C104" s="3" t="str">
        <f>"["&amp;VLOOKUP(D104,Parts!$A$2:$B$991,2,0)&amp;"]"</f>
        <v>[SP01341]</v>
      </c>
      <c r="D104" s="35" t="s">
        <v>422</v>
      </c>
      <c r="E104" s="33" t="s">
        <v>1698</v>
      </c>
      <c r="F104"/>
      <c r="G104"/>
      <c r="H104"/>
      <c r="L104" s="33" t="s">
        <v>1583</v>
      </c>
      <c r="M104" s="33" t="s">
        <v>1583</v>
      </c>
      <c r="N104" s="192" t="s">
        <v>1892</v>
      </c>
      <c r="O104" s="192" t="s">
        <v>1893</v>
      </c>
      <c r="P104" s="63" t="str">
        <f t="shared" si="9"/>
        <v>(line.T.name=='50(F50)')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4" s="17" t="str">
        <f>VLOOKUP(D104,Parts!$A$2:$C$991,3,0)</f>
        <v>pcs</v>
      </c>
    </row>
    <row r="105" spans="1:17">
      <c r="B105" s="185">
        <v>41757</v>
      </c>
      <c r="C105" s="3" t="str">
        <f>"["&amp;VLOOKUP(D105,Parts!$A$2:$B$991,2,0)&amp;"]"</f>
        <v>[SP01345]</v>
      </c>
      <c r="D105" s="35" t="s">
        <v>428</v>
      </c>
      <c r="E105" s="33" t="s">
        <v>1699</v>
      </c>
      <c r="F105"/>
      <c r="G105"/>
      <c r="H105"/>
      <c r="L105" s="33" t="s">
        <v>1583</v>
      </c>
      <c r="M105" s="33" t="s">
        <v>1583</v>
      </c>
      <c r="N105" s="192" t="s">
        <v>1892</v>
      </c>
      <c r="O105" s="192" t="s">
        <v>1893</v>
      </c>
      <c r="P105" s="63" t="str">
        <f t="shared" si="9"/>
        <v>(line.T.name=='42(F100)')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5" s="17" t="str">
        <f>VLOOKUP(D105,Parts!$A$2:$C$991,3,0)</f>
        <v>pcs</v>
      </c>
    </row>
    <row r="106" spans="1:17">
      <c r="B106" s="185">
        <v>41757</v>
      </c>
      <c r="C106" s="3" t="str">
        <f>"["&amp;VLOOKUP(D106,Parts!$A$2:$B$991,2,0)&amp;"]"</f>
        <v>[SP01432]</v>
      </c>
      <c r="D106" s="35" t="s">
        <v>536</v>
      </c>
      <c r="E106" s="33" t="s">
        <v>1700</v>
      </c>
      <c r="F106"/>
      <c r="G106"/>
      <c r="H106"/>
      <c r="L106" s="33" t="s">
        <v>1583</v>
      </c>
      <c r="M106" s="33" t="s">
        <v>1583</v>
      </c>
      <c r="N106" s="192" t="s">
        <v>1892</v>
      </c>
      <c r="O106" s="192" t="s">
        <v>1893</v>
      </c>
      <c r="P106" s="63" t="str">
        <f t="shared" ref="P106:P137" si="10">"(line.T.name=='"&amp;E106&amp;"') and (line.mat_inside_skin_choices.code=="&amp;L106&amp;") and (line.mat_outside_skin_choices.code=="&amp;M106&amp;") and ("&amp;O106&amp;") or 0.0"</f>
        <v>(line.T.name=='50(F100)') and (line.mat_inside_skin_choices.code=='SS')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06" s="17" t="str">
        <f>VLOOKUP(D106,Parts!$A$2:$C$991,3,0)</f>
        <v>pcs</v>
      </c>
    </row>
    <row r="107" spans="1:17">
      <c r="A107" s="202"/>
      <c r="B107" s="202"/>
      <c r="C107" s="3" t="str">
        <f>"["&amp;VLOOKUP(D107,Parts!$A$2:$B$991,2,0)&amp;"]"</f>
        <v>[SP01329]</v>
      </c>
      <c r="D107" s="166" t="s">
        <v>416</v>
      </c>
      <c r="E107" s="213" t="s">
        <v>1697</v>
      </c>
      <c r="F107"/>
      <c r="G107"/>
      <c r="H107"/>
      <c r="L107" s="213" t="s">
        <v>1554</v>
      </c>
      <c r="M107" s="213" t="s">
        <v>1572</v>
      </c>
      <c r="N107" s="192" t="s">
        <v>1892</v>
      </c>
      <c r="O107" s="192" t="s">
        <v>1893</v>
      </c>
      <c r="P107" s="63" t="str">
        <f t="shared" si="10"/>
        <v>(line.T.name=='42(F42)')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7" s="17" t="str">
        <f>VLOOKUP(D107,Parts!$A$2:$C$991,3,0)</f>
        <v>pcs</v>
      </c>
    </row>
    <row r="108" spans="1:17">
      <c r="A108" s="202"/>
      <c r="B108" s="202"/>
      <c r="C108" s="3" t="str">
        <f>"["&amp;VLOOKUP(D108,Parts!$A$2:$B$991,2,0)&amp;"]"</f>
        <v>[SP01341]</v>
      </c>
      <c r="D108" s="166" t="s">
        <v>422</v>
      </c>
      <c r="E108" s="213" t="s">
        <v>1698</v>
      </c>
      <c r="F108"/>
      <c r="G108"/>
      <c r="H108"/>
      <c r="L108" s="213" t="s">
        <v>1554</v>
      </c>
      <c r="M108" s="213" t="s">
        <v>1572</v>
      </c>
      <c r="N108" s="192" t="s">
        <v>1892</v>
      </c>
      <c r="O108" s="192" t="s">
        <v>1893</v>
      </c>
      <c r="P108" s="63" t="str">
        <f t="shared" si="10"/>
        <v>(line.T.name=='50(F50)')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8" s="17" t="str">
        <f>VLOOKUP(D108,Parts!$A$2:$C$991,3,0)</f>
        <v>pcs</v>
      </c>
    </row>
    <row r="109" spans="1:17">
      <c r="A109" s="202"/>
      <c r="B109" s="202"/>
      <c r="C109" s="3" t="str">
        <f>"["&amp;VLOOKUP(D109,Parts!$A$2:$B$991,2,0)&amp;"]"</f>
        <v>[SP01345]</v>
      </c>
      <c r="D109" s="166" t="s">
        <v>428</v>
      </c>
      <c r="E109" s="213" t="s">
        <v>1699</v>
      </c>
      <c r="F109"/>
      <c r="G109"/>
      <c r="H109"/>
      <c r="L109" s="213" t="s">
        <v>1554</v>
      </c>
      <c r="M109" s="213" t="s">
        <v>1572</v>
      </c>
      <c r="N109" s="192" t="s">
        <v>1892</v>
      </c>
      <c r="O109" s="192" t="s">
        <v>1893</v>
      </c>
      <c r="P109" s="63" t="str">
        <f t="shared" si="10"/>
        <v>(line.T.name=='42(F100)')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09" s="17" t="str">
        <f>VLOOKUP(D109,Parts!$A$2:$C$991,3,0)</f>
        <v>pcs</v>
      </c>
    </row>
    <row r="110" spans="1:17">
      <c r="A110" s="202"/>
      <c r="B110" s="202"/>
      <c r="C110" s="3" t="str">
        <f>"["&amp;VLOOKUP(D110,Parts!$A$2:$B$991,2,0)&amp;"]"</f>
        <v>[SP01432]</v>
      </c>
      <c r="D110" s="166" t="s">
        <v>536</v>
      </c>
      <c r="E110" s="213" t="s">
        <v>1700</v>
      </c>
      <c r="F110"/>
      <c r="G110"/>
      <c r="H110"/>
      <c r="L110" s="213" t="s">
        <v>1554</v>
      </c>
      <c r="M110" s="213" t="s">
        <v>1572</v>
      </c>
      <c r="N110" s="192" t="s">
        <v>1892</v>
      </c>
      <c r="O110" s="192" t="s">
        <v>1893</v>
      </c>
      <c r="P110" s="63" t="str">
        <f t="shared" si="10"/>
        <v>(line.T.name=='50(F100)') and (line.mat_inside_skin_choices.code=='OW')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10" s="17" t="str">
        <f>VLOOKUP(D110,Parts!$A$2:$C$991,3,0)</f>
        <v>pcs</v>
      </c>
    </row>
    <row r="111" spans="1:17">
      <c r="A111" s="202"/>
      <c r="B111" s="202"/>
      <c r="C111" s="3" t="str">
        <f>"["&amp;VLOOKUP(D111,Parts!$A$2:$B$991,2,0)&amp;"]"</f>
        <v>[SP01329]</v>
      </c>
      <c r="D111" s="165" t="s">
        <v>416</v>
      </c>
      <c r="E111" s="194" t="s">
        <v>1697</v>
      </c>
      <c r="F111"/>
      <c r="G111"/>
      <c r="H111"/>
      <c r="L111" s="194" t="s">
        <v>1572</v>
      </c>
      <c r="M111" s="194" t="s">
        <v>1554</v>
      </c>
      <c r="N111" s="192" t="s">
        <v>1892</v>
      </c>
      <c r="O111" s="192" t="s">
        <v>1893</v>
      </c>
      <c r="P111" s="63" t="str">
        <f t="shared" si="10"/>
        <v>(line.T.name=='42(F42)')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1" s="17" t="str">
        <f>VLOOKUP(D111,Parts!$A$2:$C$991,3,0)</f>
        <v>pcs</v>
      </c>
    </row>
    <row r="112" spans="1:17">
      <c r="A112" s="202"/>
      <c r="B112" s="202"/>
      <c r="C112" s="3" t="str">
        <f>"["&amp;VLOOKUP(D112,Parts!$A$2:$B$991,2,0)&amp;"]"</f>
        <v>[SP01341]</v>
      </c>
      <c r="D112" s="165" t="s">
        <v>422</v>
      </c>
      <c r="E112" s="194" t="s">
        <v>1698</v>
      </c>
      <c r="F112"/>
      <c r="G112"/>
      <c r="H112"/>
      <c r="L112" s="194" t="s">
        <v>1572</v>
      </c>
      <c r="M112" s="194" t="s">
        <v>1554</v>
      </c>
      <c r="N112" s="192" t="s">
        <v>1892</v>
      </c>
      <c r="O112" s="192" t="s">
        <v>1893</v>
      </c>
      <c r="P112" s="63" t="str">
        <f t="shared" si="10"/>
        <v>(line.T.name=='50(F50)')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2" s="17" t="str">
        <f>VLOOKUP(D112,Parts!$A$2:$C$991,3,0)</f>
        <v>pcs</v>
      </c>
    </row>
    <row r="113" spans="1:17">
      <c r="A113" s="202"/>
      <c r="B113" s="202"/>
      <c r="C113" s="3" t="str">
        <f>"["&amp;VLOOKUP(D113,Parts!$A$2:$B$991,2,0)&amp;"]"</f>
        <v>[SP01345]</v>
      </c>
      <c r="D113" s="165" t="s">
        <v>428</v>
      </c>
      <c r="E113" s="194" t="s">
        <v>1699</v>
      </c>
      <c r="F113"/>
      <c r="G113"/>
      <c r="H113"/>
      <c r="L113" s="194" t="s">
        <v>1572</v>
      </c>
      <c r="M113" s="194" t="s">
        <v>1554</v>
      </c>
      <c r="N113" s="192" t="s">
        <v>1892</v>
      </c>
      <c r="O113" s="192" t="s">
        <v>1893</v>
      </c>
      <c r="P113" s="63" t="str">
        <f t="shared" si="10"/>
        <v>(line.T.name=='42(F100)')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3" s="17" t="str">
        <f>VLOOKUP(D113,Parts!$A$2:$C$991,3,0)</f>
        <v>pcs</v>
      </c>
    </row>
    <row r="114" spans="1:17">
      <c r="A114" s="202"/>
      <c r="B114" s="202"/>
      <c r="C114" s="3" t="str">
        <f>"["&amp;VLOOKUP(D114,Parts!$A$2:$B$991,2,0)&amp;"]"</f>
        <v>[SP01432]</v>
      </c>
      <c r="D114" s="165" t="s">
        <v>536</v>
      </c>
      <c r="E114" s="194" t="s">
        <v>1700</v>
      </c>
      <c r="F114"/>
      <c r="G114"/>
      <c r="H114"/>
      <c r="L114" s="194" t="s">
        <v>1572</v>
      </c>
      <c r="M114" s="194" t="s">
        <v>1554</v>
      </c>
      <c r="N114" s="192" t="s">
        <v>1892</v>
      </c>
      <c r="O114" s="192" t="s">
        <v>1893</v>
      </c>
      <c r="P114" s="63" t="str">
        <f t="shared" si="10"/>
        <v>(line.T.name=='50(F100)') and (line.mat_inside_skin_choices.code=='GI')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4" s="17" t="str">
        <f>VLOOKUP(D114,Parts!$A$2:$C$991,3,0)</f>
        <v>pcs</v>
      </c>
    </row>
    <row r="115" spans="1:17">
      <c r="A115" s="202"/>
      <c r="B115" s="202"/>
      <c r="C115" s="3" t="str">
        <f>"["&amp;VLOOKUP(D115,Parts!$A$2:$B$991,2,0)&amp;"]"</f>
        <v>[SP01329]</v>
      </c>
      <c r="D115" s="292" t="s">
        <v>416</v>
      </c>
      <c r="E115" s="227" t="s">
        <v>1697</v>
      </c>
      <c r="F115"/>
      <c r="G115"/>
      <c r="H115"/>
      <c r="L115" s="226" t="s">
        <v>1554</v>
      </c>
      <c r="M115" s="227" t="s">
        <v>1563</v>
      </c>
      <c r="N115" s="192" t="s">
        <v>1892</v>
      </c>
      <c r="O115" s="192" t="s">
        <v>1893</v>
      </c>
      <c r="P115" s="63" t="str">
        <f t="shared" si="10"/>
        <v>(line.T.name=='42(F42)')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5" s="17" t="str">
        <f>VLOOKUP(D115,Parts!$A$2:$C$991,3,0)</f>
        <v>pcs</v>
      </c>
    </row>
    <row r="116" spans="1:17">
      <c r="A116" s="202"/>
      <c r="B116" s="202"/>
      <c r="C116" s="3" t="str">
        <f>"["&amp;VLOOKUP(D116,Parts!$A$2:$B$991,2,0)&amp;"]"</f>
        <v>[SP01341]</v>
      </c>
      <c r="D116" s="292" t="s">
        <v>422</v>
      </c>
      <c r="E116" s="227" t="s">
        <v>1698</v>
      </c>
      <c r="F116"/>
      <c r="G116"/>
      <c r="H116"/>
      <c r="L116" s="226" t="s">
        <v>1554</v>
      </c>
      <c r="M116" s="227" t="s">
        <v>1563</v>
      </c>
      <c r="N116" s="192" t="s">
        <v>1892</v>
      </c>
      <c r="O116" s="192" t="s">
        <v>1893</v>
      </c>
      <c r="P116" s="63" t="str">
        <f t="shared" si="10"/>
        <v>(line.T.name=='50(F50)')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6" s="17" t="str">
        <f>VLOOKUP(D116,Parts!$A$2:$C$991,3,0)</f>
        <v>pcs</v>
      </c>
    </row>
    <row r="117" spans="1:17">
      <c r="B117" s="185"/>
      <c r="C117" s="3" t="str">
        <f>"["&amp;VLOOKUP(D117,Parts!$A$2:$B$991,2,0)&amp;"]"</f>
        <v>[SP01345]</v>
      </c>
      <c r="D117" s="292" t="s">
        <v>428</v>
      </c>
      <c r="E117" s="227" t="s">
        <v>1699</v>
      </c>
      <c r="F117"/>
      <c r="G117"/>
      <c r="H117"/>
      <c r="L117" s="226" t="s">
        <v>1554</v>
      </c>
      <c r="M117" s="227" t="s">
        <v>1563</v>
      </c>
      <c r="N117" s="192" t="s">
        <v>1892</v>
      </c>
      <c r="O117" s="192" t="s">
        <v>1893</v>
      </c>
      <c r="P117" s="63" t="str">
        <f t="shared" si="10"/>
        <v>(line.T.name=='42(F100)')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7" s="17" t="str">
        <f>VLOOKUP(D117,Parts!$A$2:$C$991,3,0)</f>
        <v>pcs</v>
      </c>
    </row>
    <row r="118" spans="1:17">
      <c r="B118" s="185"/>
      <c r="C118" s="3" t="str">
        <f>"["&amp;VLOOKUP(D118,Parts!$A$2:$B$991,2,0)&amp;"]"</f>
        <v>[SP01432]</v>
      </c>
      <c r="D118" s="292" t="s">
        <v>536</v>
      </c>
      <c r="E118" s="227" t="s">
        <v>1700</v>
      </c>
      <c r="F118"/>
      <c r="G118"/>
      <c r="H118"/>
      <c r="L118" s="226" t="s">
        <v>1554</v>
      </c>
      <c r="M118" s="227" t="s">
        <v>1563</v>
      </c>
      <c r="N118" s="192" t="s">
        <v>1892</v>
      </c>
      <c r="O118" s="192" t="s">
        <v>1893</v>
      </c>
      <c r="P118" s="63" t="str">
        <f t="shared" si="10"/>
        <v>(line.T.name=='50(F100)') and (line.mat_inside_skin_choices.code=='OW')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18" s="17" t="str">
        <f>VLOOKUP(D118,Parts!$A$2:$C$991,3,0)</f>
        <v>pcs</v>
      </c>
    </row>
    <row r="119" spans="1:17">
      <c r="B119" s="185"/>
      <c r="C119" s="3" t="str">
        <f>"["&amp;VLOOKUP(D119,Parts!$A$2:$B$991,2,0)&amp;"]"</f>
        <v>[SP01329]</v>
      </c>
      <c r="D119" s="293" t="s">
        <v>416</v>
      </c>
      <c r="E119" s="239" t="s">
        <v>1697</v>
      </c>
      <c r="F119"/>
      <c r="G119"/>
      <c r="H119"/>
      <c r="L119" s="239" t="s">
        <v>1563</v>
      </c>
      <c r="M119" s="239" t="s">
        <v>1554</v>
      </c>
      <c r="N119" s="192" t="s">
        <v>1892</v>
      </c>
      <c r="O119" s="192" t="s">
        <v>1893</v>
      </c>
      <c r="P119" s="63" t="str">
        <f t="shared" si="10"/>
        <v>(line.T.name=='42(F42)')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19" s="17" t="str">
        <f>VLOOKUP(D119,Parts!$A$2:$C$991,3,0)</f>
        <v>pcs</v>
      </c>
    </row>
    <row r="120" spans="1:17">
      <c r="B120" s="185"/>
      <c r="C120" s="3" t="str">
        <f>"["&amp;VLOOKUP(D120,Parts!$A$2:$B$991,2,0)&amp;"]"</f>
        <v>[SP01341]</v>
      </c>
      <c r="D120" s="293" t="s">
        <v>422</v>
      </c>
      <c r="E120" s="239" t="s">
        <v>1698</v>
      </c>
      <c r="F120"/>
      <c r="G120"/>
      <c r="H120"/>
      <c r="L120" s="239" t="s">
        <v>1563</v>
      </c>
      <c r="M120" s="239" t="s">
        <v>1554</v>
      </c>
      <c r="N120" s="192" t="s">
        <v>1892</v>
      </c>
      <c r="O120" s="192" t="s">
        <v>1893</v>
      </c>
      <c r="P120" s="63" t="str">
        <f t="shared" si="10"/>
        <v>(line.T.name=='50(F50)')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0" s="17" t="str">
        <f>VLOOKUP(D120,Parts!$A$2:$C$991,3,0)</f>
        <v>pcs</v>
      </c>
    </row>
    <row r="121" spans="1:17">
      <c r="B121" s="185"/>
      <c r="C121" s="3" t="str">
        <f>"["&amp;VLOOKUP(D121,Parts!$A$2:$B$991,2,0)&amp;"]"</f>
        <v>[SP01345]</v>
      </c>
      <c r="D121" s="293" t="s">
        <v>428</v>
      </c>
      <c r="E121" s="239" t="s">
        <v>1699</v>
      </c>
      <c r="F121"/>
      <c r="G121"/>
      <c r="H121"/>
      <c r="L121" s="239" t="s">
        <v>1563</v>
      </c>
      <c r="M121" s="239" t="s">
        <v>1554</v>
      </c>
      <c r="N121" s="192" t="s">
        <v>1892</v>
      </c>
      <c r="O121" s="192" t="s">
        <v>1893</v>
      </c>
      <c r="P121" s="63" t="str">
        <f t="shared" si="10"/>
        <v>(line.T.name=='42(F100)')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1" s="17" t="str">
        <f>VLOOKUP(D121,Parts!$A$2:$C$991,3,0)</f>
        <v>pcs</v>
      </c>
    </row>
    <row r="122" spans="1:17">
      <c r="B122" s="185"/>
      <c r="C122" s="3" t="str">
        <f>"["&amp;VLOOKUP(D122,Parts!$A$2:$B$991,2,0)&amp;"]"</f>
        <v>[SP01432]</v>
      </c>
      <c r="D122" s="293" t="s">
        <v>536</v>
      </c>
      <c r="E122" s="239" t="s">
        <v>1700</v>
      </c>
      <c r="F122"/>
      <c r="G122"/>
      <c r="H122"/>
      <c r="L122" s="239" t="s">
        <v>1563</v>
      </c>
      <c r="M122" s="239" t="s">
        <v>1554</v>
      </c>
      <c r="N122" s="192" t="s">
        <v>1892</v>
      </c>
      <c r="O122" s="192" t="s">
        <v>1893</v>
      </c>
      <c r="P122" s="63" t="str">
        <f t="shared" si="10"/>
        <v>(line.T.name=='50(F100)') and (line.mat_inside_skin_choices.code=='AW')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2" s="17" t="str">
        <f>VLOOKUP(D122,Parts!$A$2:$C$991,3,0)</f>
        <v>pcs</v>
      </c>
    </row>
    <row r="123" spans="1:17">
      <c r="B123" s="185"/>
      <c r="C123" s="3" t="str">
        <f>"["&amp;VLOOKUP(D123,Parts!$A$2:$B$991,2,0)&amp;"]"</f>
        <v>[SP01329]</v>
      </c>
      <c r="D123" s="294" t="s">
        <v>416</v>
      </c>
      <c r="E123" s="248" t="s">
        <v>1697</v>
      </c>
      <c r="F123"/>
      <c r="G123"/>
      <c r="H123"/>
      <c r="L123" s="250" t="s">
        <v>1554</v>
      </c>
      <c r="M123" s="248" t="s">
        <v>1583</v>
      </c>
      <c r="N123" s="192" t="s">
        <v>1892</v>
      </c>
      <c r="O123" s="192" t="s">
        <v>1893</v>
      </c>
      <c r="P123" s="63" t="str">
        <f t="shared" si="10"/>
        <v>(line.T.name=='42(F42)')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3" s="17" t="str">
        <f>VLOOKUP(D123,Parts!$A$2:$C$991,3,0)</f>
        <v>pcs</v>
      </c>
    </row>
    <row r="124" spans="1:17">
      <c r="B124" s="185"/>
      <c r="C124" s="3" t="str">
        <f>"["&amp;VLOOKUP(D124,Parts!$A$2:$B$991,2,0)&amp;"]"</f>
        <v>[SP01341]</v>
      </c>
      <c r="D124" s="294" t="s">
        <v>422</v>
      </c>
      <c r="E124" s="248" t="s">
        <v>1698</v>
      </c>
      <c r="F124"/>
      <c r="G124"/>
      <c r="H124"/>
      <c r="L124" s="250" t="s">
        <v>1554</v>
      </c>
      <c r="M124" s="248" t="s">
        <v>1583</v>
      </c>
      <c r="N124" s="192" t="s">
        <v>1892</v>
      </c>
      <c r="O124" s="192" t="s">
        <v>1893</v>
      </c>
      <c r="P124" s="63" t="str">
        <f t="shared" si="10"/>
        <v>(line.T.name=='50(F50)')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4" s="17" t="str">
        <f>VLOOKUP(D124,Parts!$A$2:$C$991,3,0)</f>
        <v>pcs</v>
      </c>
    </row>
    <row r="125" spans="1:17">
      <c r="B125" s="185"/>
      <c r="C125" s="3" t="str">
        <f>"["&amp;VLOOKUP(D125,Parts!$A$2:$B$991,2,0)&amp;"]"</f>
        <v>[SP01345]</v>
      </c>
      <c r="D125" s="294" t="s">
        <v>428</v>
      </c>
      <c r="E125" s="248" t="s">
        <v>1699</v>
      </c>
      <c r="F125"/>
      <c r="G125"/>
      <c r="H125"/>
      <c r="L125" s="250" t="s">
        <v>1554</v>
      </c>
      <c r="M125" s="248" t="s">
        <v>1583</v>
      </c>
      <c r="N125" s="192" t="s">
        <v>1892</v>
      </c>
      <c r="O125" s="192" t="s">
        <v>1893</v>
      </c>
      <c r="P125" s="63" t="str">
        <f t="shared" si="10"/>
        <v>(line.T.name=='42(F100)')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5" s="17" t="str">
        <f>VLOOKUP(D125,Parts!$A$2:$C$991,3,0)</f>
        <v>pcs</v>
      </c>
    </row>
    <row r="126" spans="1:17">
      <c r="B126" s="185"/>
      <c r="C126" s="3" t="str">
        <f>"["&amp;VLOOKUP(D126,Parts!$A$2:$B$991,2,0)&amp;"]"</f>
        <v>[SP01432]</v>
      </c>
      <c r="D126" s="294" t="s">
        <v>536</v>
      </c>
      <c r="E126" s="248" t="s">
        <v>1700</v>
      </c>
      <c r="F126"/>
      <c r="G126"/>
      <c r="H126"/>
      <c r="L126" s="250" t="s">
        <v>1554</v>
      </c>
      <c r="M126" s="248" t="s">
        <v>1583</v>
      </c>
      <c r="N126" s="192" t="s">
        <v>1892</v>
      </c>
      <c r="O126" s="192" t="s">
        <v>1893</v>
      </c>
      <c r="P126" s="63" t="str">
        <f t="shared" si="10"/>
        <v>(line.T.name=='50(F100)') and (line.mat_inside_skin_choices.code=='OW')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26" s="17" t="str">
        <f>VLOOKUP(D126,Parts!$A$2:$C$991,3,0)</f>
        <v>pcs</v>
      </c>
    </row>
    <row r="127" spans="1:17">
      <c r="B127" s="185"/>
      <c r="C127" s="3" t="str">
        <f>"["&amp;VLOOKUP(D127,Parts!$A$2:$B$991,2,0)&amp;"]"</f>
        <v>[SP01329]</v>
      </c>
      <c r="D127" s="295" t="s">
        <v>416</v>
      </c>
      <c r="E127" s="258" t="s">
        <v>1697</v>
      </c>
      <c r="F127"/>
      <c r="G127"/>
      <c r="H127"/>
      <c r="L127" s="258" t="s">
        <v>1583</v>
      </c>
      <c r="M127" s="258" t="s">
        <v>1554</v>
      </c>
      <c r="N127" s="192" t="s">
        <v>1892</v>
      </c>
      <c r="O127" s="192" t="s">
        <v>1893</v>
      </c>
      <c r="P127" s="63" t="str">
        <f t="shared" si="10"/>
        <v>(line.T.name=='42(F42)')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7" s="17" t="str">
        <f>VLOOKUP(D127,Parts!$A$2:$C$991,3,0)</f>
        <v>pcs</v>
      </c>
    </row>
    <row r="128" spans="1:17">
      <c r="B128" s="185"/>
      <c r="C128" s="3" t="str">
        <f>"["&amp;VLOOKUP(D128,Parts!$A$2:$B$991,2,0)&amp;"]"</f>
        <v>[SP01341]</v>
      </c>
      <c r="D128" s="295" t="s">
        <v>422</v>
      </c>
      <c r="E128" s="258" t="s">
        <v>1698</v>
      </c>
      <c r="F128"/>
      <c r="G128"/>
      <c r="H128"/>
      <c r="L128" s="258" t="s">
        <v>1583</v>
      </c>
      <c r="M128" s="258" t="s">
        <v>1554</v>
      </c>
      <c r="N128" s="192" t="s">
        <v>1892</v>
      </c>
      <c r="O128" s="192" t="s">
        <v>1893</v>
      </c>
      <c r="P128" s="63" t="str">
        <f t="shared" si="10"/>
        <v>(line.T.name=='50(F50)')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8" s="17" t="str">
        <f>VLOOKUP(D128,Parts!$A$2:$C$991,3,0)</f>
        <v>pcs</v>
      </c>
    </row>
    <row r="129" spans="2:17">
      <c r="B129" s="185"/>
      <c r="C129" s="3" t="str">
        <f>"["&amp;VLOOKUP(D129,Parts!$A$2:$B$991,2,0)&amp;"]"</f>
        <v>[SP01345]</v>
      </c>
      <c r="D129" s="295" t="s">
        <v>428</v>
      </c>
      <c r="E129" s="258" t="s">
        <v>1699</v>
      </c>
      <c r="F129"/>
      <c r="G129"/>
      <c r="H129"/>
      <c r="L129" s="258" t="s">
        <v>1583</v>
      </c>
      <c r="M129" s="258" t="s">
        <v>1554</v>
      </c>
      <c r="N129" s="192" t="s">
        <v>1892</v>
      </c>
      <c r="O129" s="192" t="s">
        <v>1893</v>
      </c>
      <c r="P129" s="63" t="str">
        <f t="shared" si="10"/>
        <v>(line.T.name=='42(F100)')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29" s="17" t="str">
        <f>VLOOKUP(D129,Parts!$A$2:$C$991,3,0)</f>
        <v>pcs</v>
      </c>
    </row>
    <row r="130" spans="2:17">
      <c r="B130" s="185"/>
      <c r="C130" s="3" t="str">
        <f>"["&amp;VLOOKUP(D130,Parts!$A$2:$B$991,2,0)&amp;"]"</f>
        <v>[SP01432]</v>
      </c>
      <c r="D130" s="295" t="s">
        <v>536</v>
      </c>
      <c r="E130" s="258" t="s">
        <v>1700</v>
      </c>
      <c r="F130"/>
      <c r="G130"/>
      <c r="H130"/>
      <c r="L130" s="258" t="s">
        <v>1583</v>
      </c>
      <c r="M130" s="258" t="s">
        <v>1554</v>
      </c>
      <c r="N130" s="192" t="s">
        <v>1892</v>
      </c>
      <c r="O130" s="192" t="s">
        <v>1893</v>
      </c>
      <c r="P130" s="63" t="str">
        <f t="shared" si="10"/>
        <v>(line.T.name=='50(F100)') and (line.mat_inside_skin_choices.code=='SS') and (line.mat_outside_skin_choices.code=='OW') and (((line.L+line.L+line.W)/6000) &lt; 0.47 and 0.5 or ((line.L+line.L+line.W)/6000) &lt; 0.97 and 1.0 or ((line.L+line.L+line.W)/6000) &lt; 1.47 and 1.5 or ((line.L+line.L+line.W)/6000) &lt; 1.97 and 2) or 0.0</v>
      </c>
      <c r="Q130" s="17" t="str">
        <f>VLOOKUP(D130,Parts!$A$2:$C$991,3,0)</f>
        <v>pcs</v>
      </c>
    </row>
    <row r="131" spans="2:17">
      <c r="B131" s="185"/>
      <c r="C131" s="3" t="str">
        <f>"["&amp;VLOOKUP(D131,Parts!$A$2:$B$991,2,0)&amp;"]"</f>
        <v>[SP01330]</v>
      </c>
      <c r="D131" s="293" t="s">
        <v>418</v>
      </c>
      <c r="E131" s="239" t="s">
        <v>1697</v>
      </c>
      <c r="F131"/>
      <c r="G131"/>
      <c r="H131"/>
      <c r="L131" s="239" t="s">
        <v>1563</v>
      </c>
      <c r="M131" s="239" t="s">
        <v>1572</v>
      </c>
      <c r="N131" s="192" t="s">
        <v>1892</v>
      </c>
      <c r="O131" s="192" t="s">
        <v>1893</v>
      </c>
      <c r="P131" s="63" t="str">
        <f t="shared" si="10"/>
        <v>(line.T.name=='42(F42)')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1" s="17" t="str">
        <f>VLOOKUP(D131,Parts!$A$2:$C$991,3,0)</f>
        <v>pcs</v>
      </c>
    </row>
    <row r="132" spans="2:17">
      <c r="B132" s="185"/>
      <c r="C132" s="3" t="str">
        <f>"["&amp;VLOOKUP(D132,Parts!$A$2:$B$991,2,0)&amp;"]"</f>
        <v>[SP01342]</v>
      </c>
      <c r="D132" s="293" t="s">
        <v>424</v>
      </c>
      <c r="E132" s="239" t="s">
        <v>1698</v>
      </c>
      <c r="F132"/>
      <c r="G132"/>
      <c r="H132"/>
      <c r="L132" s="239" t="s">
        <v>1563</v>
      </c>
      <c r="M132" s="239" t="s">
        <v>1572</v>
      </c>
      <c r="N132" s="192" t="s">
        <v>1892</v>
      </c>
      <c r="O132" s="192" t="s">
        <v>1893</v>
      </c>
      <c r="P132" s="63" t="str">
        <f t="shared" si="10"/>
        <v>(line.T.name=='50(F50)')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2" s="17" t="str">
        <f>VLOOKUP(D132,Parts!$A$2:$C$991,3,0)</f>
        <v>pcs</v>
      </c>
    </row>
    <row r="133" spans="2:17">
      <c r="B133" s="185"/>
      <c r="C133" s="3" t="str">
        <f>"["&amp;VLOOKUP(D133,Parts!$A$2:$B$991,2,0)&amp;"]"</f>
        <v>[SP01346]</v>
      </c>
      <c r="D133" s="293" t="s">
        <v>430</v>
      </c>
      <c r="E133" s="239" t="s">
        <v>1699</v>
      </c>
      <c r="F133"/>
      <c r="G133"/>
      <c r="H133"/>
      <c r="L133" s="239" t="s">
        <v>1563</v>
      </c>
      <c r="M133" s="239" t="s">
        <v>1572</v>
      </c>
      <c r="N133" s="192" t="s">
        <v>1892</v>
      </c>
      <c r="O133" s="192" t="s">
        <v>1893</v>
      </c>
      <c r="P133" s="63" t="str">
        <f t="shared" si="10"/>
        <v>(line.T.name=='42(F100)')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3" s="17" t="str">
        <f>VLOOKUP(D133,Parts!$A$2:$C$991,3,0)</f>
        <v>pcs</v>
      </c>
    </row>
    <row r="134" spans="2:17">
      <c r="B134" s="185"/>
      <c r="C134" s="3" t="str">
        <f>"["&amp;VLOOKUP(D134,Parts!$A$2:$B$991,2,0)&amp;"]"</f>
        <v>[SP01433]</v>
      </c>
      <c r="D134" s="293" t="s">
        <v>538</v>
      </c>
      <c r="E134" s="239" t="s">
        <v>1700</v>
      </c>
      <c r="F134"/>
      <c r="G134"/>
      <c r="H134"/>
      <c r="L134" s="239" t="s">
        <v>1563</v>
      </c>
      <c r="M134" s="239" t="s">
        <v>1572</v>
      </c>
      <c r="N134" s="192" t="s">
        <v>1892</v>
      </c>
      <c r="O134" s="192" t="s">
        <v>1893</v>
      </c>
      <c r="P134" s="63" t="str">
        <f t="shared" si="10"/>
        <v>(line.T.name=='50(F100)') and (line.mat_inside_skin_choices.code=='AW')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34" s="17" t="str">
        <f>VLOOKUP(D134,Parts!$A$2:$C$991,3,0)</f>
        <v>pcs</v>
      </c>
    </row>
    <row r="135" spans="2:17">
      <c r="B135" s="185"/>
      <c r="C135" s="3" t="str">
        <f>"["&amp;VLOOKUP(D135,Parts!$A$2:$B$991,2,0)&amp;"]"</f>
        <v>[SP01330]</v>
      </c>
      <c r="D135" s="296" t="s">
        <v>418</v>
      </c>
      <c r="E135" s="267" t="s">
        <v>1697</v>
      </c>
      <c r="F135"/>
      <c r="G135"/>
      <c r="H135"/>
      <c r="L135" s="267" t="s">
        <v>1572</v>
      </c>
      <c r="M135" s="267" t="s">
        <v>1563</v>
      </c>
      <c r="N135" s="192" t="s">
        <v>1892</v>
      </c>
      <c r="O135" s="192" t="s">
        <v>1893</v>
      </c>
      <c r="P135" s="63" t="str">
        <f t="shared" si="10"/>
        <v>(line.T.name=='42(F42)')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5" s="17" t="str">
        <f>VLOOKUP(D135,Parts!$A$2:$C$991,3,0)</f>
        <v>pcs</v>
      </c>
    </row>
    <row r="136" spans="2:17">
      <c r="B136" s="185"/>
      <c r="C136" s="3" t="str">
        <f>"["&amp;VLOOKUP(D136,Parts!$A$2:$B$991,2,0)&amp;"]"</f>
        <v>[SP01342]</v>
      </c>
      <c r="D136" s="296" t="s">
        <v>424</v>
      </c>
      <c r="E136" s="267" t="s">
        <v>1698</v>
      </c>
      <c r="F136"/>
      <c r="G136"/>
      <c r="H136"/>
      <c r="L136" s="267" t="s">
        <v>1572</v>
      </c>
      <c r="M136" s="267" t="s">
        <v>1563</v>
      </c>
      <c r="N136" s="192" t="s">
        <v>1892</v>
      </c>
      <c r="O136" s="192" t="s">
        <v>1893</v>
      </c>
      <c r="P136" s="63" t="str">
        <f t="shared" si="10"/>
        <v>(line.T.name=='50(F50)')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6" s="17" t="str">
        <f>VLOOKUP(D136,Parts!$A$2:$C$991,3,0)</f>
        <v>pcs</v>
      </c>
    </row>
    <row r="137" spans="2:17">
      <c r="B137" s="185"/>
      <c r="C137" s="3" t="str">
        <f>"["&amp;VLOOKUP(D137,Parts!$A$2:$B$991,2,0)&amp;"]"</f>
        <v>[SP01346]</v>
      </c>
      <c r="D137" s="296" t="s">
        <v>430</v>
      </c>
      <c r="E137" s="267" t="s">
        <v>1699</v>
      </c>
      <c r="F137"/>
      <c r="G137"/>
      <c r="H137"/>
      <c r="L137" s="267" t="s">
        <v>1572</v>
      </c>
      <c r="M137" s="267" t="s">
        <v>1563</v>
      </c>
      <c r="N137" s="192" t="s">
        <v>1892</v>
      </c>
      <c r="O137" s="192" t="s">
        <v>1893</v>
      </c>
      <c r="P137" s="63" t="str">
        <f t="shared" si="10"/>
        <v>(line.T.name=='42(F100)')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7" s="17" t="str">
        <f>VLOOKUP(D137,Parts!$A$2:$C$991,3,0)</f>
        <v>pcs</v>
      </c>
    </row>
    <row r="138" spans="2:17">
      <c r="B138" s="185"/>
      <c r="C138" s="3" t="str">
        <f>"["&amp;VLOOKUP(D138,Parts!$A$2:$B$991,2,0)&amp;"]"</f>
        <v>[SP01433]</v>
      </c>
      <c r="D138" s="296" t="s">
        <v>538</v>
      </c>
      <c r="E138" s="267" t="s">
        <v>1700</v>
      </c>
      <c r="F138"/>
      <c r="G138"/>
      <c r="H138"/>
      <c r="L138" s="267" t="s">
        <v>1572</v>
      </c>
      <c r="M138" s="267" t="s">
        <v>1563</v>
      </c>
      <c r="N138" s="192" t="s">
        <v>1892</v>
      </c>
      <c r="O138" s="192" t="s">
        <v>1893</v>
      </c>
      <c r="P138" s="63" t="str">
        <f t="shared" ref="P138:P154" si="11">"(line.T.name=='"&amp;E138&amp;"') and (line.mat_inside_skin_choices.code=="&amp;L138&amp;") and (line.mat_outside_skin_choices.code=="&amp;M138&amp;") and ("&amp;O138&amp;") or 0.0"</f>
        <v>(line.T.name=='50(F100)') and (line.mat_inside_skin_choices.code=='GI')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38" s="17" t="str">
        <f>VLOOKUP(D138,Parts!$A$2:$C$991,3,0)</f>
        <v>pcs</v>
      </c>
    </row>
    <row r="139" spans="2:17">
      <c r="B139" s="185"/>
      <c r="C139" s="3" t="str">
        <f>"["&amp;VLOOKUP(D139,Parts!$A$2:$B$991,2,0)&amp;"]"</f>
        <v>[SP01330]</v>
      </c>
      <c r="D139" s="294" t="s">
        <v>418</v>
      </c>
      <c r="E139" s="248" t="s">
        <v>1697</v>
      </c>
      <c r="F139"/>
      <c r="G139"/>
      <c r="H139"/>
      <c r="L139" s="250" t="s">
        <v>1563</v>
      </c>
      <c r="M139" s="248" t="s">
        <v>1583</v>
      </c>
      <c r="N139" s="192" t="s">
        <v>1892</v>
      </c>
      <c r="O139" s="192" t="s">
        <v>1893</v>
      </c>
      <c r="P139" s="63" t="str">
        <f t="shared" si="11"/>
        <v>(line.T.name=='42(F42)')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39" s="17" t="str">
        <f>VLOOKUP(D139,Parts!$A$2:$C$991,3,0)</f>
        <v>pcs</v>
      </c>
    </row>
    <row r="140" spans="2:17">
      <c r="B140" s="185"/>
      <c r="C140" s="3" t="str">
        <f>"["&amp;VLOOKUP(D140,Parts!$A$2:$B$991,2,0)&amp;"]"</f>
        <v>[SP01342]</v>
      </c>
      <c r="D140" s="294" t="s">
        <v>424</v>
      </c>
      <c r="E140" s="248" t="s">
        <v>1698</v>
      </c>
      <c r="F140"/>
      <c r="G140"/>
      <c r="H140"/>
      <c r="L140" s="250" t="s">
        <v>1563</v>
      </c>
      <c r="M140" s="248" t="s">
        <v>1583</v>
      </c>
      <c r="N140" s="192" t="s">
        <v>1892</v>
      </c>
      <c r="O140" s="192" t="s">
        <v>1893</v>
      </c>
      <c r="P140" s="63" t="str">
        <f t="shared" si="11"/>
        <v>(line.T.name=='50(F50)')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0" s="17" t="str">
        <f>VLOOKUP(D140,Parts!$A$2:$C$991,3,0)</f>
        <v>pcs</v>
      </c>
    </row>
    <row r="141" spans="2:17">
      <c r="B141" s="185"/>
      <c r="C141" s="3" t="str">
        <f>"["&amp;VLOOKUP(D141,Parts!$A$2:$B$991,2,0)&amp;"]"</f>
        <v>[SP01346]</v>
      </c>
      <c r="D141" s="294" t="s">
        <v>430</v>
      </c>
      <c r="E141" s="248" t="s">
        <v>1699</v>
      </c>
      <c r="F141"/>
      <c r="G141"/>
      <c r="H141"/>
      <c r="L141" s="250" t="s">
        <v>1563</v>
      </c>
      <c r="M141" s="248" t="s">
        <v>1583</v>
      </c>
      <c r="N141" s="192" t="s">
        <v>1892</v>
      </c>
      <c r="O141" s="192" t="s">
        <v>1893</v>
      </c>
      <c r="P141" s="63" t="str">
        <f t="shared" si="11"/>
        <v>(line.T.name=='42(F100)')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1" s="17" t="str">
        <f>VLOOKUP(D141,Parts!$A$2:$C$991,3,0)</f>
        <v>pcs</v>
      </c>
    </row>
    <row r="142" spans="2:17">
      <c r="B142" s="185"/>
      <c r="C142" s="3" t="str">
        <f>"["&amp;VLOOKUP(D142,Parts!$A$2:$B$991,2,0)&amp;"]"</f>
        <v>[SP01433]</v>
      </c>
      <c r="D142" s="294" t="s">
        <v>538</v>
      </c>
      <c r="E142" s="248" t="s">
        <v>1700</v>
      </c>
      <c r="F142"/>
      <c r="G142"/>
      <c r="H142"/>
      <c r="L142" s="250" t="s">
        <v>1563</v>
      </c>
      <c r="M142" s="248" t="s">
        <v>1583</v>
      </c>
      <c r="N142" s="192" t="s">
        <v>1892</v>
      </c>
      <c r="O142" s="192" t="s">
        <v>1893</v>
      </c>
      <c r="P142" s="63" t="str">
        <f t="shared" si="11"/>
        <v>(line.T.name=='50(F100)') and (line.mat_inside_skin_choices.code=='AW')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2" s="17" t="str">
        <f>VLOOKUP(D142,Parts!$A$2:$C$991,3,0)</f>
        <v>pcs</v>
      </c>
    </row>
    <row r="143" spans="2:17">
      <c r="B143" s="185"/>
      <c r="C143" s="3" t="str">
        <f>"["&amp;VLOOKUP(D143,Parts!$A$2:$B$991,2,0)&amp;"]"</f>
        <v>[SP01330]</v>
      </c>
      <c r="D143" s="178" t="s">
        <v>418</v>
      </c>
      <c r="E143" s="276" t="s">
        <v>1697</v>
      </c>
      <c r="F143"/>
      <c r="G143"/>
      <c r="H143"/>
      <c r="L143" s="278" t="s">
        <v>1583</v>
      </c>
      <c r="M143" s="276" t="s">
        <v>1563</v>
      </c>
      <c r="N143" s="192" t="s">
        <v>1892</v>
      </c>
      <c r="O143" s="192" t="s">
        <v>1893</v>
      </c>
      <c r="P143" s="63" t="str">
        <f t="shared" si="11"/>
        <v>(line.T.name=='42(F42)')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3" s="17" t="str">
        <f>VLOOKUP(D143,Parts!$A$2:$C$991,3,0)</f>
        <v>pcs</v>
      </c>
    </row>
    <row r="144" spans="2:17">
      <c r="B144" s="185"/>
      <c r="C144" s="3" t="str">
        <f>"["&amp;VLOOKUP(D144,Parts!$A$2:$B$991,2,0)&amp;"]"</f>
        <v>[SP01342]</v>
      </c>
      <c r="D144" s="178" t="s">
        <v>424</v>
      </c>
      <c r="E144" s="276" t="s">
        <v>1698</v>
      </c>
      <c r="F144"/>
      <c r="G144"/>
      <c r="H144"/>
      <c r="L144" s="278" t="s">
        <v>1583</v>
      </c>
      <c r="M144" s="276" t="s">
        <v>1563</v>
      </c>
      <c r="N144" s="192" t="s">
        <v>1892</v>
      </c>
      <c r="O144" s="192" t="s">
        <v>1893</v>
      </c>
      <c r="P144" s="63" t="str">
        <f t="shared" si="11"/>
        <v>(line.T.name=='50(F50)')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4" s="17" t="str">
        <f>VLOOKUP(D144,Parts!$A$2:$C$991,3,0)</f>
        <v>pcs</v>
      </c>
    </row>
    <row r="145" spans="1:17">
      <c r="B145" s="185"/>
      <c r="C145" s="3" t="str">
        <f>"["&amp;VLOOKUP(D145,Parts!$A$2:$B$991,2,0)&amp;"]"</f>
        <v>[SP01346]</v>
      </c>
      <c r="D145" s="178" t="s">
        <v>430</v>
      </c>
      <c r="E145" s="276" t="s">
        <v>1699</v>
      </c>
      <c r="F145"/>
      <c r="G145"/>
      <c r="H145"/>
      <c r="L145" s="278" t="s">
        <v>1583</v>
      </c>
      <c r="M145" s="276" t="s">
        <v>1563</v>
      </c>
      <c r="N145" s="192" t="s">
        <v>1892</v>
      </c>
      <c r="O145" s="192" t="s">
        <v>1893</v>
      </c>
      <c r="P145" s="63" t="str">
        <f t="shared" si="11"/>
        <v>(line.T.name=='42(F100)')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5" s="17" t="str">
        <f>VLOOKUP(D145,Parts!$A$2:$C$991,3,0)</f>
        <v>pcs</v>
      </c>
    </row>
    <row r="146" spans="1:17">
      <c r="B146" s="185"/>
      <c r="C146" s="3" t="str">
        <f>"["&amp;VLOOKUP(D146,Parts!$A$2:$B$991,2,0)&amp;"]"</f>
        <v>[SP01433]</v>
      </c>
      <c r="D146" s="178" t="s">
        <v>538</v>
      </c>
      <c r="E146" s="276" t="s">
        <v>1700</v>
      </c>
      <c r="F146"/>
      <c r="G146"/>
      <c r="H146"/>
      <c r="L146" s="278" t="s">
        <v>1583</v>
      </c>
      <c r="M146" s="276" t="s">
        <v>1563</v>
      </c>
      <c r="N146" s="192" t="s">
        <v>1892</v>
      </c>
      <c r="O146" s="192" t="s">
        <v>1893</v>
      </c>
      <c r="P146" s="63" t="str">
        <f t="shared" si="11"/>
        <v>(line.T.name=='50(F100)') and (line.mat_inside_skin_choices.code=='SS') and (line.mat_outside_skin_choices.code=='AW') and (((line.L+line.L+line.W)/6000) &lt; 0.47 and 0.5 or ((line.L+line.L+line.W)/6000) &lt; 0.97 and 1.0 or ((line.L+line.L+line.W)/6000) &lt; 1.47 and 1.5 or ((line.L+line.L+line.W)/6000) &lt; 1.97 and 2) or 0.0</v>
      </c>
      <c r="Q146" s="17" t="str">
        <f>VLOOKUP(D146,Parts!$A$2:$C$991,3,0)</f>
        <v>pcs</v>
      </c>
    </row>
    <row r="147" spans="1:17">
      <c r="B147" s="185"/>
      <c r="C147" s="3" t="str">
        <f>"["&amp;VLOOKUP(D147,Parts!$A$2:$B$991,2,0)&amp;"]"</f>
        <v>[SP01329]</v>
      </c>
      <c r="D147" s="165" t="s">
        <v>416</v>
      </c>
      <c r="E147" s="194" t="s">
        <v>1697</v>
      </c>
      <c r="F147"/>
      <c r="G147"/>
      <c r="H147"/>
      <c r="L147" s="194" t="s">
        <v>1572</v>
      </c>
      <c r="M147" s="194" t="s">
        <v>1583</v>
      </c>
      <c r="N147" s="192" t="s">
        <v>1892</v>
      </c>
      <c r="O147" s="192" t="s">
        <v>1893</v>
      </c>
      <c r="P147" s="63" t="str">
        <f t="shared" si="11"/>
        <v>(line.T.name=='42(F42)')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7" s="17" t="str">
        <f>VLOOKUP(D147,Parts!$A$2:$C$991,3,0)</f>
        <v>pcs</v>
      </c>
    </row>
    <row r="148" spans="1:17">
      <c r="B148" s="185"/>
      <c r="C148" s="3" t="str">
        <f>"["&amp;VLOOKUP(D148,Parts!$A$2:$B$991,2,0)&amp;"]"</f>
        <v>[SP01341]</v>
      </c>
      <c r="D148" s="165" t="s">
        <v>422</v>
      </c>
      <c r="E148" s="194" t="s">
        <v>1698</v>
      </c>
      <c r="F148"/>
      <c r="G148"/>
      <c r="H148"/>
      <c r="L148" s="194" t="s">
        <v>1572</v>
      </c>
      <c r="M148" s="194" t="s">
        <v>1583</v>
      </c>
      <c r="N148" s="192" t="s">
        <v>1892</v>
      </c>
      <c r="O148" s="192" t="s">
        <v>1893</v>
      </c>
      <c r="P148" s="63" t="str">
        <f t="shared" si="11"/>
        <v>(line.T.name=='50(F50)')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8" s="17" t="str">
        <f>VLOOKUP(D148,Parts!$A$2:$C$991,3,0)</f>
        <v>pcs</v>
      </c>
    </row>
    <row r="149" spans="1:17">
      <c r="B149" s="185"/>
      <c r="C149" s="3" t="str">
        <f>"["&amp;VLOOKUP(D149,Parts!$A$2:$B$991,2,0)&amp;"]"</f>
        <v>[SP01345]</v>
      </c>
      <c r="D149" s="165" t="s">
        <v>428</v>
      </c>
      <c r="E149" s="194" t="s">
        <v>1699</v>
      </c>
      <c r="F149"/>
      <c r="G149"/>
      <c r="H149"/>
      <c r="L149" s="194" t="s">
        <v>1572</v>
      </c>
      <c r="M149" s="194" t="s">
        <v>1583</v>
      </c>
      <c r="N149" s="192" t="s">
        <v>1892</v>
      </c>
      <c r="O149" s="192" t="s">
        <v>1893</v>
      </c>
      <c r="P149" s="63" t="str">
        <f t="shared" si="11"/>
        <v>(line.T.name=='42(F100)')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49" s="17" t="str">
        <f>VLOOKUP(D149,Parts!$A$2:$C$991,3,0)</f>
        <v>pcs</v>
      </c>
    </row>
    <row r="150" spans="1:17">
      <c r="B150" s="185"/>
      <c r="C150" s="3" t="str">
        <f>"["&amp;VLOOKUP(D150,Parts!$A$2:$B$991,2,0)&amp;"]"</f>
        <v>[SP01432]</v>
      </c>
      <c r="D150" s="165" t="s">
        <v>536</v>
      </c>
      <c r="E150" s="194" t="s">
        <v>1700</v>
      </c>
      <c r="F150"/>
      <c r="G150"/>
      <c r="H150"/>
      <c r="L150" s="194" t="s">
        <v>1572</v>
      </c>
      <c r="M150" s="194" t="s">
        <v>1583</v>
      </c>
      <c r="N150" s="192" t="s">
        <v>1892</v>
      </c>
      <c r="O150" s="192" t="s">
        <v>1893</v>
      </c>
      <c r="P150" s="63" t="str">
        <f t="shared" si="11"/>
        <v>(line.T.name=='50(F100)') and (line.mat_inside_skin_choices.code=='GI') and (line.mat_outside_skin_choices.code=='SS') and (((line.L+line.L+line.W)/6000) &lt; 0.47 and 0.5 or ((line.L+line.L+line.W)/6000) &lt; 0.97 and 1.0 or ((line.L+line.L+line.W)/6000) &lt; 1.47 and 1.5 or ((line.L+line.L+line.W)/6000) &lt; 1.97 and 2) or 0.0</v>
      </c>
      <c r="Q150" s="17" t="str">
        <f>VLOOKUP(D150,Parts!$A$2:$C$991,3,0)</f>
        <v>pcs</v>
      </c>
    </row>
    <row r="151" spans="1:17">
      <c r="B151" s="185"/>
      <c r="C151" s="3" t="str">
        <f>"["&amp;VLOOKUP(D151,Parts!$A$2:$B$991,2,0)&amp;"]"</f>
        <v>[SP01329]</v>
      </c>
      <c r="D151" s="297" t="s">
        <v>416</v>
      </c>
      <c r="E151" s="287" t="s">
        <v>1697</v>
      </c>
      <c r="F151"/>
      <c r="G151"/>
      <c r="H151"/>
      <c r="L151" s="287" t="s">
        <v>1583</v>
      </c>
      <c r="M151" s="287" t="s">
        <v>1572</v>
      </c>
      <c r="N151" s="192" t="s">
        <v>1892</v>
      </c>
      <c r="O151" s="192" t="s">
        <v>1893</v>
      </c>
      <c r="P151" s="63" t="str">
        <f t="shared" si="11"/>
        <v>(line.T.name=='42(F42)')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1" s="17" t="str">
        <f>VLOOKUP(D151,Parts!$A$2:$C$991,3,0)</f>
        <v>pcs</v>
      </c>
    </row>
    <row r="152" spans="1:17">
      <c r="B152" s="185"/>
      <c r="C152" s="3" t="str">
        <f>"["&amp;VLOOKUP(D152,Parts!$A$2:$B$991,2,0)&amp;"]"</f>
        <v>[SP01341]</v>
      </c>
      <c r="D152" s="297" t="s">
        <v>422</v>
      </c>
      <c r="E152" s="287" t="s">
        <v>1698</v>
      </c>
      <c r="F152"/>
      <c r="G152"/>
      <c r="H152"/>
      <c r="L152" s="287" t="s">
        <v>1583</v>
      </c>
      <c r="M152" s="287" t="s">
        <v>1572</v>
      </c>
      <c r="N152" s="192" t="s">
        <v>1892</v>
      </c>
      <c r="O152" s="192" t="s">
        <v>1893</v>
      </c>
      <c r="P152" s="63" t="str">
        <f t="shared" si="11"/>
        <v>(line.T.name=='50(F50)')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2" s="17" t="str">
        <f>VLOOKUP(D152,Parts!$A$2:$C$991,3,0)</f>
        <v>pcs</v>
      </c>
    </row>
    <row r="153" spans="1:17">
      <c r="B153" s="185"/>
      <c r="C153" s="3" t="str">
        <f>"["&amp;VLOOKUP(D153,Parts!$A$2:$B$991,2,0)&amp;"]"</f>
        <v>[SP01345]</v>
      </c>
      <c r="D153" s="297" t="s">
        <v>428</v>
      </c>
      <c r="E153" s="287" t="s">
        <v>1699</v>
      </c>
      <c r="F153"/>
      <c r="G153"/>
      <c r="H153"/>
      <c r="L153" s="287" t="s">
        <v>1583</v>
      </c>
      <c r="M153" s="287" t="s">
        <v>1572</v>
      </c>
      <c r="N153" s="192" t="s">
        <v>1892</v>
      </c>
      <c r="O153" s="192" t="s">
        <v>1893</v>
      </c>
      <c r="P153" s="63" t="str">
        <f t="shared" si="11"/>
        <v>(line.T.name=='42(F100)')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3" s="17" t="str">
        <f>VLOOKUP(D153,Parts!$A$2:$C$991,3,0)</f>
        <v>pcs</v>
      </c>
    </row>
    <row r="154" spans="1:17">
      <c r="B154" s="185"/>
      <c r="C154" s="3" t="str">
        <f>"["&amp;VLOOKUP(D154,Parts!$A$2:$B$991,2,0)&amp;"]"</f>
        <v>[SP01432]</v>
      </c>
      <c r="D154" s="297" t="s">
        <v>536</v>
      </c>
      <c r="E154" s="287" t="s">
        <v>1700</v>
      </c>
      <c r="F154"/>
      <c r="G154"/>
      <c r="H154"/>
      <c r="L154" s="287" t="s">
        <v>1583</v>
      </c>
      <c r="M154" s="287" t="s">
        <v>1572</v>
      </c>
      <c r="N154" s="192" t="s">
        <v>1892</v>
      </c>
      <c r="O154" s="192" t="s">
        <v>1893</v>
      </c>
      <c r="P154" s="63" t="str">
        <f t="shared" si="11"/>
        <v>(line.T.name=='50(F100)') and (line.mat_inside_skin_choices.code=='SS') and (line.mat_outside_skin_choices.code=='GI') and (((line.L+line.L+line.W)/6000) &lt; 0.47 and 0.5 or ((line.L+line.L+line.W)/6000) &lt; 0.97 and 1.0 or ((line.L+line.L+line.W)/6000) &lt; 1.47 and 1.5 or ((line.L+line.L+line.W)/6000) &lt; 1.97 and 2) or 0.0</v>
      </c>
      <c r="Q154" s="17" t="str">
        <f>VLOOKUP(D154,Parts!$A$2:$C$991,3,0)</f>
        <v>pcs</v>
      </c>
    </row>
    <row r="155" spans="1:17">
      <c r="B155" s="185">
        <v>41757</v>
      </c>
      <c r="C155" s="3" t="str">
        <f>"["&amp;VLOOKUP(D155,Parts!$A$2:$B$991,2,0)&amp;"]"</f>
        <v>[SP02229]</v>
      </c>
      <c r="D155" s="207" t="s">
        <v>1931</v>
      </c>
      <c r="F155"/>
      <c r="G155"/>
      <c r="H155"/>
      <c r="L155"/>
      <c r="M155"/>
      <c r="N155" s="207" t="s">
        <v>1933</v>
      </c>
      <c r="O155" s="207" t="s">
        <v>1934</v>
      </c>
      <c r="P155" s="3" t="str">
        <f>"("&amp;O155&amp;") or 0.0"</f>
        <v>((line.L+line.L+line.W+200)/1000) or 0.0</v>
      </c>
      <c r="Q155" s="17" t="str">
        <f>VLOOKUP(D155,Parts!$A$2:$C$991,3,0)</f>
        <v>m</v>
      </c>
    </row>
    <row r="156" spans="1:17" s="2" customFormat="1">
      <c r="A156" s="118" t="s">
        <v>1857</v>
      </c>
      <c r="B156" s="189">
        <v>41757</v>
      </c>
      <c r="C156" s="2" t="str">
        <f>"["&amp;VLOOKUP(D156,Parts!$A$2:$B$991,2,0)&amp;"]"</f>
        <v>[SP01181]</v>
      </c>
      <c r="D156" s="2" t="s">
        <v>234</v>
      </c>
      <c r="E156" s="83"/>
      <c r="N156" s="113" t="s">
        <v>1894</v>
      </c>
      <c r="O156" s="113" t="s">
        <v>1895</v>
      </c>
      <c r="P156" s="2" t="str">
        <f>"("&amp;O156&amp;") or 0.0"</f>
        <v>((line.W) &lt; 601 and 0.1 or (line.W) &lt; 1201 and 0.2 or (line.W) &lt; 1801 and 0.3) or 0.0</v>
      </c>
      <c r="Q156" s="190" t="str">
        <f>VLOOKUP(D156,Parts!$A$2:$C$991,3,0)</f>
        <v>pcs</v>
      </c>
    </row>
    <row r="157" spans="1:17">
      <c r="A157" s="191"/>
      <c r="B157" s="185">
        <v>41757</v>
      </c>
      <c r="C157" s="3" t="str">
        <f>"["&amp;VLOOKUP(D157,Parts!$A$2:$B$991,2,0)&amp;"]"</f>
        <v>[SP01135]</v>
      </c>
      <c r="D157" s="19" t="s">
        <v>190</v>
      </c>
      <c r="E157" s="17" t="s">
        <v>1697</v>
      </c>
      <c r="F157"/>
      <c r="G157"/>
      <c r="H157"/>
      <c r="L157" s="17" t="s">
        <v>1554</v>
      </c>
      <c r="M157" s="17" t="s">
        <v>1554</v>
      </c>
      <c r="N157" s="192" t="s">
        <v>1896</v>
      </c>
      <c r="O157" s="192" t="s">
        <v>1897</v>
      </c>
      <c r="P157" s="63" t="str">
        <f t="shared" ref="P157:P220" si="12">"(line.T.name=='"&amp;E157&amp;"') and (line.mat_inside_skin_choices.code=="&amp;L157&amp;") and (line.mat_outside_skin_choices.code=="&amp;M157&amp;") and ("&amp;O157&amp;") or 0.0"</f>
        <v>(line.T.name=='42(F42)') and (line.mat_inside_skin_choices.code=='OW') and (line.mat_outside_skin_choices.code=='OW') and ((line.L+line.L+line.W) &lt; 3001 and 0.5 or (line.L+line.L+line.W) &lt; 6001 and 1.0) or 0.0</v>
      </c>
      <c r="Q157" s="17" t="str">
        <f>VLOOKUP(D157,Parts!$A$2:$C$991,3,0)</f>
        <v>pcs</v>
      </c>
    </row>
    <row r="158" spans="1:17">
      <c r="A158" s="191" t="s">
        <v>1868</v>
      </c>
      <c r="B158" s="185">
        <v>41757</v>
      </c>
      <c r="C158" s="3" t="str">
        <f>"["&amp;VLOOKUP(D158,Parts!$A$2:$B$991,2,0)&amp;"]"</f>
        <v>[SP01301]</v>
      </c>
      <c r="D158" s="19" t="s">
        <v>378</v>
      </c>
      <c r="E158" s="17" t="s">
        <v>1698</v>
      </c>
      <c r="F158"/>
      <c r="G158"/>
      <c r="H158"/>
      <c r="L158" s="17" t="s">
        <v>1554</v>
      </c>
      <c r="M158" s="17" t="s">
        <v>1554</v>
      </c>
      <c r="N158" s="192" t="s">
        <v>1896</v>
      </c>
      <c r="O158" s="188" t="s">
        <v>1897</v>
      </c>
      <c r="P158" s="63" t="str">
        <f t="shared" si="12"/>
        <v>(line.T.name=='50(F50)') and (line.mat_inside_skin_choices.code=='OW') and (line.mat_outside_skin_choices.code=='OW') and ((line.L+line.L+line.W) &lt; 3001 and 0.5 or (line.L+line.L+line.W) &lt; 6001 and 1.0) or 0.0</v>
      </c>
      <c r="Q158" s="17" t="str">
        <f>VLOOKUP(D158,Parts!$A$2:$C$991,3,0)</f>
        <v>pcs</v>
      </c>
    </row>
    <row r="159" spans="1:17">
      <c r="A159" s="191"/>
      <c r="B159" s="185">
        <v>41757</v>
      </c>
      <c r="C159" s="3" t="str">
        <f>"["&amp;VLOOKUP(D159,Parts!$A$2:$B$991,2,0)&amp;"]"</f>
        <v>[SP01135]</v>
      </c>
      <c r="D159" s="19" t="s">
        <v>190</v>
      </c>
      <c r="E159" s="17" t="s">
        <v>1699</v>
      </c>
      <c r="F159"/>
      <c r="G159"/>
      <c r="H159"/>
      <c r="L159" s="17" t="s">
        <v>1554</v>
      </c>
      <c r="M159" s="17" t="s">
        <v>1554</v>
      </c>
      <c r="N159" s="192" t="s">
        <v>1896</v>
      </c>
      <c r="O159" s="188" t="s">
        <v>1897</v>
      </c>
      <c r="P159" s="63" t="str">
        <f t="shared" si="12"/>
        <v>(line.T.name=='42(F100)') and (line.mat_inside_skin_choices.code=='OW') and (line.mat_outside_skin_choices.code=='OW') and ((line.L+line.L+line.W) &lt; 3001 and 0.5 or (line.L+line.L+line.W) &lt; 6001 and 1.0) or 0.0</v>
      </c>
      <c r="Q159" s="17" t="str">
        <f>VLOOKUP(D159,Parts!$A$2:$C$991,3,0)</f>
        <v>pcs</v>
      </c>
    </row>
    <row r="160" spans="1:17">
      <c r="A160" s="191"/>
      <c r="B160" s="185">
        <v>41757</v>
      </c>
      <c r="C160" s="3" t="str">
        <f>"["&amp;VLOOKUP(D160,Parts!$A$2:$B$991,2,0)&amp;"]"</f>
        <v>[SP01301]</v>
      </c>
      <c r="D160" s="19" t="s">
        <v>378</v>
      </c>
      <c r="E160" s="17" t="s">
        <v>1700</v>
      </c>
      <c r="F160"/>
      <c r="G160"/>
      <c r="H160"/>
      <c r="L160" s="17" t="s">
        <v>1554</v>
      </c>
      <c r="M160" s="17" t="s">
        <v>1554</v>
      </c>
      <c r="N160" s="192" t="s">
        <v>1896</v>
      </c>
      <c r="O160" s="188" t="s">
        <v>1897</v>
      </c>
      <c r="P160" s="63" t="str">
        <f t="shared" si="12"/>
        <v>(line.T.name=='50(F100)') and (line.mat_inside_skin_choices.code=='OW') and (line.mat_outside_skin_choices.code=='OW') and ((line.L+line.L+line.W) &lt; 3001 and 0.5 or (line.L+line.L+line.W) &lt; 6001 and 1.0) or 0.0</v>
      </c>
      <c r="Q160" s="17" t="str">
        <f>VLOOKUP(D160,Parts!$A$2:$C$991,3,0)</f>
        <v>pcs</v>
      </c>
    </row>
    <row r="161" spans="1:17">
      <c r="A161" s="191"/>
      <c r="B161" s="185"/>
      <c r="C161" s="3" t="str">
        <f>"["&amp;VLOOKUP(D161,Parts!$A$2:$B$991,2,0)&amp;"]"</f>
        <v>[SP01135]</v>
      </c>
      <c r="D161" s="19" t="s">
        <v>190</v>
      </c>
      <c r="E161" s="17" t="s">
        <v>1935</v>
      </c>
      <c r="F161"/>
      <c r="G161"/>
      <c r="H161"/>
      <c r="L161" s="17" t="s">
        <v>1554</v>
      </c>
      <c r="M161" s="17" t="s">
        <v>1554</v>
      </c>
      <c r="N161" s="192" t="s">
        <v>1896</v>
      </c>
      <c r="O161" s="188" t="s">
        <v>1897</v>
      </c>
      <c r="P161" s="63" t="str">
        <f t="shared" si="12"/>
        <v>(line.T.name=='42(F42-80)') and (line.mat_inside_skin_choices.code=='OW') and (line.mat_outside_skin_choices.code=='OW') and ((line.L+line.L+line.W) &lt; 3001 and 0.5 or (line.L+line.L+line.W) &lt; 6001 and 1.0) or 0.0</v>
      </c>
      <c r="Q161" s="17" t="str">
        <f>VLOOKUP(D161,Parts!$A$2:$C$991,3,0)</f>
        <v>pcs</v>
      </c>
    </row>
    <row r="162" spans="1:17">
      <c r="A162" s="191"/>
      <c r="B162" s="185"/>
      <c r="C162" s="3" t="str">
        <f>"["&amp;VLOOKUP(D162,Parts!$A$2:$B$991,2,0)&amp;"]"</f>
        <v>[SP01301]</v>
      </c>
      <c r="D162" s="19" t="s">
        <v>378</v>
      </c>
      <c r="E162" s="17" t="s">
        <v>1948</v>
      </c>
      <c r="F162"/>
      <c r="G162"/>
      <c r="H162"/>
      <c r="L162" s="17" t="s">
        <v>1554</v>
      </c>
      <c r="M162" s="17" t="s">
        <v>1554</v>
      </c>
      <c r="N162" s="192" t="s">
        <v>1896</v>
      </c>
      <c r="O162" s="188" t="s">
        <v>1897</v>
      </c>
      <c r="P162" s="63" t="str">
        <f t="shared" si="12"/>
        <v>(line.T.name=='50(F50-80)') and (line.mat_inside_skin_choices.code=='OW') and (line.mat_outside_skin_choices.code=='OW') and ((line.L+line.L+line.W) &lt; 3001 and 0.5 or (line.L+line.L+line.W) &lt; 6001 and 1.0) or 0.0</v>
      </c>
      <c r="Q162" s="17" t="str">
        <f>VLOOKUP(D162,Parts!$A$2:$C$991,3,0)</f>
        <v>pcs</v>
      </c>
    </row>
    <row r="163" spans="1:17">
      <c r="A163" s="191"/>
      <c r="B163" s="185">
        <v>41757</v>
      </c>
      <c r="C163" s="3" t="str">
        <f>"["&amp;VLOOKUP(D163,Parts!$A$2:$B$991,2,0)&amp;"]"</f>
        <v>[SP01136]</v>
      </c>
      <c r="D163" s="25" t="s">
        <v>192</v>
      </c>
      <c r="E163" s="23" t="s">
        <v>1697</v>
      </c>
      <c r="F163"/>
      <c r="G163"/>
      <c r="H163"/>
      <c r="L163" s="23" t="s">
        <v>1563</v>
      </c>
      <c r="M163" s="23" t="s">
        <v>1563</v>
      </c>
      <c r="N163" s="192" t="s">
        <v>1896</v>
      </c>
      <c r="O163" s="188" t="s">
        <v>1897</v>
      </c>
      <c r="P163" s="63" t="str">
        <f t="shared" si="12"/>
        <v>(line.T.name=='42(F42)') and (line.mat_inside_skin_choices.code=='AW') and (line.mat_outside_skin_choices.code=='AW') and ((line.L+line.L+line.W) &lt; 3001 and 0.5 or (line.L+line.L+line.W) &lt; 6001 and 1.0) or 0.0</v>
      </c>
      <c r="Q163" s="17" t="str">
        <f>VLOOKUP(D163,Parts!$A$2:$C$991,3,0)</f>
        <v>pcs</v>
      </c>
    </row>
    <row r="164" spans="1:17">
      <c r="A164" s="191"/>
      <c r="B164" s="185">
        <v>41757</v>
      </c>
      <c r="C164" s="3" t="str">
        <f>"["&amp;VLOOKUP(D164,Parts!$A$2:$B$991,2,0)&amp;"]"</f>
        <v>[SP01302]</v>
      </c>
      <c r="D164" s="25" t="s">
        <v>380</v>
      </c>
      <c r="E164" s="23" t="s">
        <v>1698</v>
      </c>
      <c r="F164"/>
      <c r="G164"/>
      <c r="H164"/>
      <c r="L164" s="23" t="s">
        <v>1563</v>
      </c>
      <c r="M164" s="23" t="s">
        <v>1563</v>
      </c>
      <c r="N164" s="192" t="s">
        <v>1896</v>
      </c>
      <c r="O164" s="188" t="s">
        <v>1897</v>
      </c>
      <c r="P164" s="63" t="str">
        <f t="shared" si="12"/>
        <v>(line.T.name=='50(F50)') and (line.mat_inside_skin_choices.code=='AW') and (line.mat_outside_skin_choices.code=='AW') and ((line.L+line.L+line.W) &lt; 3001 and 0.5 or (line.L+line.L+line.W) &lt; 6001 and 1.0) or 0.0</v>
      </c>
      <c r="Q164" s="17" t="str">
        <f>VLOOKUP(D164,Parts!$A$2:$C$991,3,0)</f>
        <v>pcs</v>
      </c>
    </row>
    <row r="165" spans="1:17">
      <c r="A165" s="191"/>
      <c r="B165" s="185">
        <v>41757</v>
      </c>
      <c r="C165" s="3" t="str">
        <f>"["&amp;VLOOKUP(D165,Parts!$A$2:$B$991,2,0)&amp;"]"</f>
        <v>[SP01136]</v>
      </c>
      <c r="D165" s="25" t="s">
        <v>192</v>
      </c>
      <c r="E165" s="23" t="s">
        <v>1699</v>
      </c>
      <c r="F165"/>
      <c r="G165"/>
      <c r="H165"/>
      <c r="L165" s="23" t="s">
        <v>1563</v>
      </c>
      <c r="M165" s="23" t="s">
        <v>1563</v>
      </c>
      <c r="N165" s="192" t="s">
        <v>1896</v>
      </c>
      <c r="O165" s="188" t="s">
        <v>1897</v>
      </c>
      <c r="P165" s="63" t="str">
        <f t="shared" si="12"/>
        <v>(line.T.name=='42(F100)') and (line.mat_inside_skin_choices.code=='AW') and (line.mat_outside_skin_choices.code=='AW') and ((line.L+line.L+line.W) &lt; 3001 and 0.5 or (line.L+line.L+line.W) &lt; 6001 and 1.0) or 0.0</v>
      </c>
      <c r="Q165" s="17" t="str">
        <f>VLOOKUP(D165,Parts!$A$2:$C$991,3,0)</f>
        <v>pcs</v>
      </c>
    </row>
    <row r="166" spans="1:17">
      <c r="A166" s="191"/>
      <c r="B166" s="185">
        <v>41757</v>
      </c>
      <c r="C166" s="3" t="str">
        <f>"["&amp;VLOOKUP(D166,Parts!$A$2:$B$991,2,0)&amp;"]"</f>
        <v>[SP01302]</v>
      </c>
      <c r="D166" s="25" t="s">
        <v>380</v>
      </c>
      <c r="E166" s="23" t="s">
        <v>1700</v>
      </c>
      <c r="F166"/>
      <c r="G166"/>
      <c r="H166"/>
      <c r="L166" s="23" t="s">
        <v>1563</v>
      </c>
      <c r="M166" s="23" t="s">
        <v>1563</v>
      </c>
      <c r="N166" s="192" t="s">
        <v>1896</v>
      </c>
      <c r="O166" s="188" t="s">
        <v>1897</v>
      </c>
      <c r="P166" s="63" t="str">
        <f t="shared" si="12"/>
        <v>(line.T.name=='50(F100)') and (line.mat_inside_skin_choices.code=='AW') and (line.mat_outside_skin_choices.code=='AW') and ((line.L+line.L+line.W) &lt; 3001 and 0.5 or (line.L+line.L+line.W) &lt; 6001 and 1.0) or 0.0</v>
      </c>
      <c r="Q166" s="17" t="str">
        <f>VLOOKUP(D166,Parts!$A$2:$C$991,3,0)</f>
        <v>pcs</v>
      </c>
    </row>
    <row r="167" spans="1:17">
      <c r="A167" s="191"/>
      <c r="B167" s="185"/>
      <c r="C167" s="3" t="str">
        <f>"["&amp;VLOOKUP(D167,Parts!$A$2:$B$991,2,0)&amp;"]"</f>
        <v>[SP01136]</v>
      </c>
      <c r="D167" s="25" t="s">
        <v>192</v>
      </c>
      <c r="E167" s="23" t="s">
        <v>1935</v>
      </c>
      <c r="F167"/>
      <c r="G167"/>
      <c r="H167"/>
      <c r="L167" s="23" t="s">
        <v>1563</v>
      </c>
      <c r="M167" s="23" t="s">
        <v>1563</v>
      </c>
      <c r="N167" s="192" t="s">
        <v>1896</v>
      </c>
      <c r="O167" s="188" t="s">
        <v>1897</v>
      </c>
      <c r="P167" s="63" t="str">
        <f t="shared" si="12"/>
        <v>(line.T.name=='42(F42-80)') and (line.mat_inside_skin_choices.code=='AW') and (line.mat_outside_skin_choices.code=='AW') and ((line.L+line.L+line.W) &lt; 3001 and 0.5 or (line.L+line.L+line.W) &lt; 6001 and 1.0) or 0.0</v>
      </c>
      <c r="Q167" s="17" t="str">
        <f>VLOOKUP(D167,Parts!$A$2:$C$991,3,0)</f>
        <v>pcs</v>
      </c>
    </row>
    <row r="168" spans="1:17">
      <c r="A168" s="191"/>
      <c r="B168" s="185"/>
      <c r="C168" s="3" t="str">
        <f>"["&amp;VLOOKUP(D168,Parts!$A$2:$B$991,2,0)&amp;"]"</f>
        <v>[SP01302]</v>
      </c>
      <c r="D168" s="25" t="s">
        <v>380</v>
      </c>
      <c r="E168" s="23" t="s">
        <v>1948</v>
      </c>
      <c r="F168"/>
      <c r="G168"/>
      <c r="H168"/>
      <c r="L168" s="23" t="s">
        <v>1563</v>
      </c>
      <c r="M168" s="23" t="s">
        <v>1563</v>
      </c>
      <c r="N168" s="192" t="s">
        <v>1896</v>
      </c>
      <c r="O168" s="188" t="s">
        <v>1897</v>
      </c>
      <c r="P168" s="63" t="str">
        <f t="shared" si="12"/>
        <v>(line.T.name=='50(F50-80)') and (line.mat_inside_skin_choices.code=='AW') and (line.mat_outside_skin_choices.code=='AW') and ((line.L+line.L+line.W) &lt; 3001 and 0.5 or (line.L+line.L+line.W) &lt; 6001 and 1.0) or 0.0</v>
      </c>
      <c r="Q168" s="17" t="str">
        <f>VLOOKUP(D168,Parts!$A$2:$C$991,3,0)</f>
        <v>pcs</v>
      </c>
    </row>
    <row r="169" spans="1:17">
      <c r="A169" s="191" t="s">
        <v>1858</v>
      </c>
      <c r="B169" s="185">
        <v>41757</v>
      </c>
      <c r="C169" s="3" t="str">
        <f>"["&amp;VLOOKUP(D169,Parts!$A$2:$B$991,2,0)&amp;"]"</f>
        <v>[SP01134]</v>
      </c>
      <c r="D169" s="30" t="s">
        <v>188</v>
      </c>
      <c r="E169" s="28" t="s">
        <v>1697</v>
      </c>
      <c r="F169"/>
      <c r="G169"/>
      <c r="H169"/>
      <c r="L169" s="28" t="s">
        <v>1572</v>
      </c>
      <c r="M169" s="28" t="s">
        <v>1572</v>
      </c>
      <c r="N169" s="192" t="s">
        <v>1896</v>
      </c>
      <c r="O169" s="188" t="s">
        <v>1897</v>
      </c>
      <c r="P169" s="63" t="str">
        <f t="shared" si="12"/>
        <v>(line.T.name=='42(F42)') and (line.mat_inside_skin_choices.code=='GI') and (line.mat_outside_skin_choices.code=='GI') and ((line.L+line.L+line.W) &lt; 3001 and 0.5 or (line.L+line.L+line.W) &lt; 6001 and 1.0) or 0.0</v>
      </c>
      <c r="Q169" s="17" t="str">
        <f>VLOOKUP(D169,Parts!$A$2:$C$991,3,0)</f>
        <v>pcs</v>
      </c>
    </row>
    <row r="170" spans="1:17">
      <c r="B170" s="185">
        <v>41757</v>
      </c>
      <c r="C170" s="3" t="str">
        <f>"["&amp;VLOOKUP(D170,Parts!$A$2:$B$991,2,0)&amp;"]"</f>
        <v>[SP01300]</v>
      </c>
      <c r="D170" s="30" t="s">
        <v>376</v>
      </c>
      <c r="E170" s="28" t="s">
        <v>1698</v>
      </c>
      <c r="F170"/>
      <c r="G170"/>
      <c r="H170"/>
      <c r="L170" s="28" t="s">
        <v>1572</v>
      </c>
      <c r="M170" s="28" t="s">
        <v>1572</v>
      </c>
      <c r="N170" s="192" t="s">
        <v>1896</v>
      </c>
      <c r="O170" s="188" t="s">
        <v>1897</v>
      </c>
      <c r="P170" s="63" t="str">
        <f t="shared" si="12"/>
        <v>(line.T.name=='50(F50)') and (line.mat_inside_skin_choices.code=='GI') and (line.mat_outside_skin_choices.code=='GI') and ((line.L+line.L+line.W) &lt; 3001 and 0.5 or (line.L+line.L+line.W) &lt; 6001 and 1.0) or 0.0</v>
      </c>
      <c r="Q170" s="17" t="str">
        <f>VLOOKUP(D170,Parts!$A$2:$C$991,3,0)</f>
        <v>pcs</v>
      </c>
    </row>
    <row r="171" spans="1:17">
      <c r="B171" s="185">
        <v>41757</v>
      </c>
      <c r="C171" s="3" t="str">
        <f>"["&amp;VLOOKUP(D171,Parts!$A$2:$B$991,2,0)&amp;"]"</f>
        <v>[SP01134]</v>
      </c>
      <c r="D171" s="30" t="s">
        <v>188</v>
      </c>
      <c r="E171" s="28" t="s">
        <v>1699</v>
      </c>
      <c r="F171"/>
      <c r="G171"/>
      <c r="H171"/>
      <c r="L171" s="28" t="s">
        <v>1572</v>
      </c>
      <c r="M171" s="28" t="s">
        <v>1572</v>
      </c>
      <c r="N171" s="192" t="s">
        <v>1896</v>
      </c>
      <c r="O171" s="188" t="s">
        <v>1897</v>
      </c>
      <c r="P171" s="63" t="str">
        <f t="shared" si="12"/>
        <v>(line.T.name=='42(F100)') and (line.mat_inside_skin_choices.code=='GI') and (line.mat_outside_skin_choices.code=='GI') and ((line.L+line.L+line.W) &lt; 3001 and 0.5 or (line.L+line.L+line.W) &lt; 6001 and 1.0) or 0.0</v>
      </c>
      <c r="Q171" s="17" t="str">
        <f>VLOOKUP(D171,Parts!$A$2:$C$991,3,0)</f>
        <v>pcs</v>
      </c>
    </row>
    <row r="172" spans="1:17">
      <c r="B172" s="185">
        <v>41757</v>
      </c>
      <c r="C172" s="3" t="str">
        <f>"["&amp;VLOOKUP(D172,Parts!$A$2:$B$991,2,0)&amp;"]"</f>
        <v>[SP01300]</v>
      </c>
      <c r="D172" s="30" t="s">
        <v>376</v>
      </c>
      <c r="E172" s="28" t="s">
        <v>1700</v>
      </c>
      <c r="F172"/>
      <c r="G172"/>
      <c r="H172"/>
      <c r="L172" s="28" t="s">
        <v>1572</v>
      </c>
      <c r="M172" s="28" t="s">
        <v>1572</v>
      </c>
      <c r="N172" s="192" t="s">
        <v>1896</v>
      </c>
      <c r="O172" s="188" t="s">
        <v>1897</v>
      </c>
      <c r="P172" s="63" t="str">
        <f t="shared" si="12"/>
        <v>(line.T.name=='50(F100)') and (line.mat_inside_skin_choices.code=='GI') and (line.mat_outside_skin_choices.code=='GI') and ((line.L+line.L+line.W) &lt; 3001 and 0.5 or (line.L+line.L+line.W) &lt; 6001 and 1.0) or 0.0</v>
      </c>
      <c r="Q172" s="17" t="str">
        <f>VLOOKUP(D172,Parts!$A$2:$C$991,3,0)</f>
        <v>pcs</v>
      </c>
    </row>
    <row r="173" spans="1:17">
      <c r="B173" s="185"/>
      <c r="C173" s="3" t="str">
        <f>"["&amp;VLOOKUP(D173,Parts!$A$2:$B$991,2,0)&amp;"]"</f>
        <v>[SP01134]</v>
      </c>
      <c r="D173" s="30" t="s">
        <v>188</v>
      </c>
      <c r="E173" s="28" t="s">
        <v>1935</v>
      </c>
      <c r="F173"/>
      <c r="G173"/>
      <c r="H173"/>
      <c r="L173" s="28" t="s">
        <v>1572</v>
      </c>
      <c r="M173" s="28" t="s">
        <v>1572</v>
      </c>
      <c r="N173" s="192" t="s">
        <v>1896</v>
      </c>
      <c r="O173" s="188" t="s">
        <v>1897</v>
      </c>
      <c r="P173" s="63" t="str">
        <f t="shared" si="12"/>
        <v>(line.T.name=='42(F42-80)') and (line.mat_inside_skin_choices.code=='GI') and (line.mat_outside_skin_choices.code=='GI') and ((line.L+line.L+line.W) &lt; 3001 and 0.5 or (line.L+line.L+line.W) &lt; 6001 and 1.0) or 0.0</v>
      </c>
      <c r="Q173" s="17" t="str">
        <f>VLOOKUP(D173,Parts!$A$2:$C$991,3,0)</f>
        <v>pcs</v>
      </c>
    </row>
    <row r="174" spans="1:17">
      <c r="B174" s="185"/>
      <c r="C174" s="3" t="str">
        <f>"["&amp;VLOOKUP(D174,Parts!$A$2:$B$991,2,0)&amp;"]"</f>
        <v>[SP01300]</v>
      </c>
      <c r="D174" s="30" t="s">
        <v>376</v>
      </c>
      <c r="E174" s="28" t="s">
        <v>1948</v>
      </c>
      <c r="F174"/>
      <c r="G174"/>
      <c r="H174"/>
      <c r="L174" s="28" t="s">
        <v>1572</v>
      </c>
      <c r="M174" s="28" t="s">
        <v>1572</v>
      </c>
      <c r="N174" s="192" t="s">
        <v>1896</v>
      </c>
      <c r="O174" s="188" t="s">
        <v>1897</v>
      </c>
      <c r="P174" s="63" t="str">
        <f t="shared" si="12"/>
        <v>(line.T.name=='50(F50-80)') and (line.mat_inside_skin_choices.code=='GI') and (line.mat_outside_skin_choices.code=='GI') and ((line.L+line.L+line.W) &lt; 3001 and 0.5 or (line.L+line.L+line.W) &lt; 6001 and 1.0) or 0.0</v>
      </c>
      <c r="Q174" s="17" t="str">
        <f>VLOOKUP(D174,Parts!$A$2:$C$991,3,0)</f>
        <v>pcs</v>
      </c>
    </row>
    <row r="175" spans="1:17">
      <c r="A175" s="191" t="s">
        <v>1859</v>
      </c>
      <c r="B175" s="185">
        <v>41757</v>
      </c>
      <c r="C175" s="3" t="str">
        <f>"["&amp;VLOOKUP(D175,Parts!$A$2:$B$991,2,0)&amp;"]"</f>
        <v>[SP01135]</v>
      </c>
      <c r="D175" s="35" t="s">
        <v>190</v>
      </c>
      <c r="E175" s="33" t="s">
        <v>1697</v>
      </c>
      <c r="F175"/>
      <c r="G175"/>
      <c r="H175"/>
      <c r="L175" s="33" t="s">
        <v>1583</v>
      </c>
      <c r="M175" s="33" t="s">
        <v>1583</v>
      </c>
      <c r="N175" s="192" t="s">
        <v>1896</v>
      </c>
      <c r="O175" s="188" t="s">
        <v>1897</v>
      </c>
      <c r="P175" s="63" t="str">
        <f t="shared" si="12"/>
        <v>(line.T.name=='42(F42)') and (line.mat_inside_skin_choices.code=='SS') and (line.mat_outside_skin_choices.code=='SS') and ((line.L+line.L+line.W) &lt; 3001 and 0.5 or (line.L+line.L+line.W) &lt; 6001 and 1.0) or 0.0</v>
      </c>
      <c r="Q175" s="17" t="str">
        <f>VLOOKUP(D175,Parts!$A$2:$C$991,3,0)</f>
        <v>pcs</v>
      </c>
    </row>
    <row r="176" spans="1:17">
      <c r="B176" s="185">
        <v>41757</v>
      </c>
      <c r="C176" s="3" t="str">
        <f>"["&amp;VLOOKUP(D176,Parts!$A$2:$B$991,2,0)&amp;"]"</f>
        <v>[SP01301]</v>
      </c>
      <c r="D176" s="35" t="s">
        <v>378</v>
      </c>
      <c r="E176" s="33" t="s">
        <v>1698</v>
      </c>
      <c r="F176"/>
      <c r="G176"/>
      <c r="H176"/>
      <c r="L176" s="33" t="s">
        <v>1583</v>
      </c>
      <c r="M176" s="33" t="s">
        <v>1583</v>
      </c>
      <c r="N176" s="192" t="s">
        <v>1896</v>
      </c>
      <c r="O176" s="188" t="s">
        <v>1897</v>
      </c>
      <c r="P176" s="63" t="str">
        <f t="shared" si="12"/>
        <v>(line.T.name=='50(F50)') and (line.mat_inside_skin_choices.code=='SS') and (line.mat_outside_skin_choices.code=='SS') and ((line.L+line.L+line.W) &lt; 3001 and 0.5 or (line.L+line.L+line.W) &lt; 6001 and 1.0) or 0.0</v>
      </c>
      <c r="Q176" s="17" t="str">
        <f>VLOOKUP(D176,Parts!$A$2:$C$991,3,0)</f>
        <v>pcs</v>
      </c>
    </row>
    <row r="177" spans="2:17">
      <c r="B177" s="185">
        <v>41757</v>
      </c>
      <c r="C177" s="3" t="str">
        <f>"["&amp;VLOOKUP(D177,Parts!$A$2:$B$991,2,0)&amp;"]"</f>
        <v>[SP01135]</v>
      </c>
      <c r="D177" s="35" t="s">
        <v>190</v>
      </c>
      <c r="E177" s="33" t="s">
        <v>1699</v>
      </c>
      <c r="F177"/>
      <c r="G177"/>
      <c r="H177"/>
      <c r="L177" s="33" t="s">
        <v>1583</v>
      </c>
      <c r="M177" s="33" t="s">
        <v>1583</v>
      </c>
      <c r="N177" s="192" t="s">
        <v>1896</v>
      </c>
      <c r="O177" s="188" t="s">
        <v>1897</v>
      </c>
      <c r="P177" s="63" t="str">
        <f t="shared" si="12"/>
        <v>(line.T.name=='42(F100)') and (line.mat_inside_skin_choices.code=='SS') and (line.mat_outside_skin_choices.code=='SS') and ((line.L+line.L+line.W) &lt; 3001 and 0.5 or (line.L+line.L+line.W) &lt; 6001 and 1.0) or 0.0</v>
      </c>
      <c r="Q177" s="17" t="str">
        <f>VLOOKUP(D177,Parts!$A$2:$C$991,3,0)</f>
        <v>pcs</v>
      </c>
    </row>
    <row r="178" spans="2:17">
      <c r="B178" s="185">
        <v>41757</v>
      </c>
      <c r="C178" s="3" t="str">
        <f>"["&amp;VLOOKUP(D178,Parts!$A$2:$B$991,2,0)&amp;"]"</f>
        <v>[SP01301]</v>
      </c>
      <c r="D178" s="35" t="s">
        <v>378</v>
      </c>
      <c r="E178" s="33" t="s">
        <v>1700</v>
      </c>
      <c r="F178"/>
      <c r="G178"/>
      <c r="H178"/>
      <c r="L178" s="33" t="s">
        <v>1583</v>
      </c>
      <c r="M178" s="33" t="s">
        <v>1583</v>
      </c>
      <c r="N178" s="192" t="s">
        <v>1896</v>
      </c>
      <c r="O178" s="188" t="s">
        <v>1897</v>
      </c>
      <c r="P178" s="63" t="str">
        <f t="shared" si="12"/>
        <v>(line.T.name=='50(F100)') and (line.mat_inside_skin_choices.code=='SS') and (line.mat_outside_skin_choices.code=='SS') and ((line.L+line.L+line.W) &lt; 3001 and 0.5 or (line.L+line.L+line.W) &lt; 6001 and 1.0) or 0.0</v>
      </c>
      <c r="Q178" s="17" t="str">
        <f>VLOOKUP(D178,Parts!$A$2:$C$991,3,0)</f>
        <v>pcs</v>
      </c>
    </row>
    <row r="179" spans="2:17">
      <c r="B179" s="185"/>
      <c r="C179" s="3" t="str">
        <f>"["&amp;VLOOKUP(D179,Parts!$A$2:$B$991,2,0)&amp;"]"</f>
        <v>[SP01135]</v>
      </c>
      <c r="D179" s="35" t="s">
        <v>190</v>
      </c>
      <c r="E179" s="33" t="s">
        <v>1935</v>
      </c>
      <c r="F179"/>
      <c r="G179"/>
      <c r="H179"/>
      <c r="L179" s="33" t="s">
        <v>1583</v>
      </c>
      <c r="M179" s="33" t="s">
        <v>1583</v>
      </c>
      <c r="N179" s="192" t="s">
        <v>1896</v>
      </c>
      <c r="O179" s="188" t="s">
        <v>1897</v>
      </c>
      <c r="P179" s="63" t="str">
        <f t="shared" si="12"/>
        <v>(line.T.name=='42(F42-80)') and (line.mat_inside_skin_choices.code=='SS') and (line.mat_outside_skin_choices.code=='SS') and ((line.L+line.L+line.W) &lt; 3001 and 0.5 or (line.L+line.L+line.W) &lt; 6001 and 1.0) or 0.0</v>
      </c>
      <c r="Q179" s="17" t="str">
        <f>VLOOKUP(D179,Parts!$A$2:$C$991,3,0)</f>
        <v>pcs</v>
      </c>
    </row>
    <row r="180" spans="2:17">
      <c r="B180" s="185"/>
      <c r="C180" s="3" t="str">
        <f>"["&amp;VLOOKUP(D180,Parts!$A$2:$B$991,2,0)&amp;"]"</f>
        <v>[SP01301]</v>
      </c>
      <c r="D180" s="35" t="s">
        <v>378</v>
      </c>
      <c r="E180" s="33" t="s">
        <v>1948</v>
      </c>
      <c r="F180"/>
      <c r="G180"/>
      <c r="H180"/>
      <c r="L180" s="33" t="s">
        <v>1583</v>
      </c>
      <c r="M180" s="33" t="s">
        <v>1583</v>
      </c>
      <c r="N180" s="192" t="s">
        <v>1896</v>
      </c>
      <c r="O180" s="188" t="s">
        <v>1897</v>
      </c>
      <c r="P180" s="63" t="str">
        <f t="shared" si="12"/>
        <v>(line.T.name=='50(F50-80)') and (line.mat_inside_skin_choices.code=='SS') and (line.mat_outside_skin_choices.code=='SS') and ((line.L+line.L+line.W) &lt; 3001 and 0.5 or (line.L+line.L+line.W) &lt; 6001 and 1.0) or 0.0</v>
      </c>
      <c r="Q180" s="17" t="str">
        <f>VLOOKUP(D180,Parts!$A$2:$C$991,3,0)</f>
        <v>pcs</v>
      </c>
    </row>
    <row r="181" spans="2:17">
      <c r="B181" s="185"/>
      <c r="C181" s="3" t="str">
        <f>"["&amp;VLOOKUP(D181,Parts!$A$2:$B$991,2,0)&amp;"]"</f>
        <v>[SP01134]</v>
      </c>
      <c r="D181" s="166" t="s">
        <v>188</v>
      </c>
      <c r="E181" s="213" t="s">
        <v>1697</v>
      </c>
      <c r="F181"/>
      <c r="G181"/>
      <c r="H181"/>
      <c r="L181" s="213" t="s">
        <v>1554</v>
      </c>
      <c r="M181" s="213" t="s">
        <v>1572</v>
      </c>
      <c r="N181" s="192" t="s">
        <v>1896</v>
      </c>
      <c r="O181" s="188" t="s">
        <v>1897</v>
      </c>
      <c r="P181" s="63" t="str">
        <f t="shared" si="12"/>
        <v>(line.T.name=='42(F42)') and (line.mat_inside_skin_choices.code=='OW') and (line.mat_outside_skin_choices.code=='GI') and ((line.L+line.L+line.W) &lt; 3001 and 0.5 or (line.L+line.L+line.W) &lt; 6001 and 1.0) or 0.0</v>
      </c>
      <c r="Q181" s="17" t="str">
        <f>VLOOKUP(D181,Parts!$A$2:$C$991,3,0)</f>
        <v>pcs</v>
      </c>
    </row>
    <row r="182" spans="2:17">
      <c r="B182" s="185"/>
      <c r="C182" s="3" t="str">
        <f>"["&amp;VLOOKUP(D182,Parts!$A$2:$B$991,2,0)&amp;"]"</f>
        <v>[SP01300]</v>
      </c>
      <c r="D182" s="166" t="s">
        <v>376</v>
      </c>
      <c r="E182" s="213" t="s">
        <v>1698</v>
      </c>
      <c r="F182"/>
      <c r="G182"/>
      <c r="H182"/>
      <c r="L182" s="213" t="s">
        <v>1554</v>
      </c>
      <c r="M182" s="213" t="s">
        <v>1572</v>
      </c>
      <c r="N182" s="192" t="s">
        <v>1896</v>
      </c>
      <c r="O182" s="188" t="s">
        <v>1897</v>
      </c>
      <c r="P182" s="63" t="str">
        <f t="shared" si="12"/>
        <v>(line.T.name=='50(F50)') and (line.mat_inside_skin_choices.code=='OW') and (line.mat_outside_skin_choices.code=='GI') and ((line.L+line.L+line.W) &lt; 3001 and 0.5 or (line.L+line.L+line.W) &lt; 6001 and 1.0) or 0.0</v>
      </c>
      <c r="Q182" s="17" t="str">
        <f>VLOOKUP(D182,Parts!$A$2:$C$991,3,0)</f>
        <v>pcs</v>
      </c>
    </row>
    <row r="183" spans="2:17">
      <c r="B183" s="185"/>
      <c r="C183" s="3" t="str">
        <f>"["&amp;VLOOKUP(D183,Parts!$A$2:$B$991,2,0)&amp;"]"</f>
        <v>[SP01134]</v>
      </c>
      <c r="D183" s="166" t="s">
        <v>188</v>
      </c>
      <c r="E183" s="213" t="s">
        <v>1699</v>
      </c>
      <c r="F183"/>
      <c r="G183"/>
      <c r="H183"/>
      <c r="L183" s="213" t="s">
        <v>1554</v>
      </c>
      <c r="M183" s="213" t="s">
        <v>1572</v>
      </c>
      <c r="N183" s="192" t="s">
        <v>1896</v>
      </c>
      <c r="O183" s="188" t="s">
        <v>1897</v>
      </c>
      <c r="P183" s="63" t="str">
        <f t="shared" si="12"/>
        <v>(line.T.name=='42(F100)') and (line.mat_inside_skin_choices.code=='OW') and (line.mat_outside_skin_choices.code=='GI') and ((line.L+line.L+line.W) &lt; 3001 and 0.5 or (line.L+line.L+line.W) &lt; 6001 and 1.0) or 0.0</v>
      </c>
      <c r="Q183" s="17" t="str">
        <f>VLOOKUP(D183,Parts!$A$2:$C$991,3,0)</f>
        <v>pcs</v>
      </c>
    </row>
    <row r="184" spans="2:17">
      <c r="B184" s="185"/>
      <c r="C184" s="3" t="str">
        <f>"["&amp;VLOOKUP(D184,Parts!$A$2:$B$991,2,0)&amp;"]"</f>
        <v>[SP01300]</v>
      </c>
      <c r="D184" s="166" t="s">
        <v>376</v>
      </c>
      <c r="E184" s="213" t="s">
        <v>1700</v>
      </c>
      <c r="F184"/>
      <c r="G184"/>
      <c r="H184"/>
      <c r="L184" s="213" t="s">
        <v>1554</v>
      </c>
      <c r="M184" s="213" t="s">
        <v>1572</v>
      </c>
      <c r="N184" s="192" t="s">
        <v>1896</v>
      </c>
      <c r="O184" s="188" t="s">
        <v>1897</v>
      </c>
      <c r="P184" s="63" t="str">
        <f t="shared" si="12"/>
        <v>(line.T.name=='50(F100)') and (line.mat_inside_skin_choices.code=='OW') and (line.mat_outside_skin_choices.code=='GI') and ((line.L+line.L+line.W) &lt; 3001 and 0.5 or (line.L+line.L+line.W) &lt; 6001 and 1.0) or 0.0</v>
      </c>
      <c r="Q184" s="17" t="str">
        <f>VLOOKUP(D184,Parts!$A$2:$C$991,3,0)</f>
        <v>pcs</v>
      </c>
    </row>
    <row r="185" spans="2:17">
      <c r="B185" s="185"/>
      <c r="C185" s="3" t="str">
        <f>"["&amp;VLOOKUP(D185,Parts!$A$2:$B$991,2,0)&amp;"]"</f>
        <v>[SP01134]</v>
      </c>
      <c r="D185" s="166" t="s">
        <v>188</v>
      </c>
      <c r="E185" s="213" t="s">
        <v>1935</v>
      </c>
      <c r="F185"/>
      <c r="G185"/>
      <c r="H185"/>
      <c r="L185" s="213" t="s">
        <v>1554</v>
      </c>
      <c r="M185" s="213" t="s">
        <v>1572</v>
      </c>
      <c r="N185" s="192" t="s">
        <v>1896</v>
      </c>
      <c r="O185" s="188" t="s">
        <v>1897</v>
      </c>
      <c r="P185" s="63" t="str">
        <f t="shared" si="12"/>
        <v>(line.T.name=='42(F42-80)') and (line.mat_inside_skin_choices.code=='OW') and (line.mat_outside_skin_choices.code=='GI') and ((line.L+line.L+line.W) &lt; 3001 and 0.5 or (line.L+line.L+line.W) &lt; 6001 and 1.0) or 0.0</v>
      </c>
      <c r="Q185" s="17" t="str">
        <f>VLOOKUP(D185,Parts!$A$2:$C$991,3,0)</f>
        <v>pcs</v>
      </c>
    </row>
    <row r="186" spans="2:17">
      <c r="B186" s="185"/>
      <c r="C186" s="3" t="str">
        <f>"["&amp;VLOOKUP(D186,Parts!$A$2:$B$991,2,0)&amp;"]"</f>
        <v>[SP01300]</v>
      </c>
      <c r="D186" s="166" t="s">
        <v>376</v>
      </c>
      <c r="E186" s="213" t="s">
        <v>1948</v>
      </c>
      <c r="F186"/>
      <c r="G186"/>
      <c r="H186"/>
      <c r="L186" s="213" t="s">
        <v>1554</v>
      </c>
      <c r="M186" s="213" t="s">
        <v>1572</v>
      </c>
      <c r="N186" s="192" t="s">
        <v>1896</v>
      </c>
      <c r="O186" s="188" t="s">
        <v>1897</v>
      </c>
      <c r="P186" s="63" t="str">
        <f t="shared" si="12"/>
        <v>(line.T.name=='50(F50-80)') and (line.mat_inside_skin_choices.code=='OW') and (line.mat_outside_skin_choices.code=='GI') and ((line.L+line.L+line.W) &lt; 3001 and 0.5 or (line.L+line.L+line.W) &lt; 6001 and 1.0) or 0.0</v>
      </c>
      <c r="Q186" s="17" t="str">
        <f>VLOOKUP(D186,Parts!$A$2:$C$991,3,0)</f>
        <v>pcs</v>
      </c>
    </row>
    <row r="187" spans="2:17">
      <c r="B187" s="185"/>
      <c r="C187" s="3" t="str">
        <f>"["&amp;VLOOKUP(D187,Parts!$A$2:$B$991,2,0)&amp;"]"</f>
        <v>[SP01134]</v>
      </c>
      <c r="D187" s="165" t="s">
        <v>188</v>
      </c>
      <c r="E187" s="194" t="s">
        <v>1697</v>
      </c>
      <c r="F187"/>
      <c r="G187"/>
      <c r="H187"/>
      <c r="L187" s="194" t="s">
        <v>1572</v>
      </c>
      <c r="M187" s="194" t="s">
        <v>1554</v>
      </c>
      <c r="N187" s="192" t="s">
        <v>1896</v>
      </c>
      <c r="O187" s="188" t="s">
        <v>1897</v>
      </c>
      <c r="P187" s="63" t="str">
        <f t="shared" si="12"/>
        <v>(line.T.name=='42(F42)') and (line.mat_inside_skin_choices.code=='GI') and (line.mat_outside_skin_choices.code=='OW') and ((line.L+line.L+line.W) &lt; 3001 and 0.5 or (line.L+line.L+line.W) &lt; 6001 and 1.0) or 0.0</v>
      </c>
      <c r="Q187" s="17" t="str">
        <f>VLOOKUP(D187,Parts!$A$2:$C$991,3,0)</f>
        <v>pcs</v>
      </c>
    </row>
    <row r="188" spans="2:17">
      <c r="B188" s="185"/>
      <c r="C188" s="3" t="str">
        <f>"["&amp;VLOOKUP(D188,Parts!$A$2:$B$991,2,0)&amp;"]"</f>
        <v>[SP01300]</v>
      </c>
      <c r="D188" s="165" t="s">
        <v>376</v>
      </c>
      <c r="E188" s="194" t="s">
        <v>1698</v>
      </c>
      <c r="F188"/>
      <c r="G188"/>
      <c r="H188"/>
      <c r="L188" s="194" t="s">
        <v>1572</v>
      </c>
      <c r="M188" s="194" t="s">
        <v>1554</v>
      </c>
      <c r="N188" s="192" t="s">
        <v>1896</v>
      </c>
      <c r="O188" s="188" t="s">
        <v>1897</v>
      </c>
      <c r="P188" s="63" t="str">
        <f t="shared" si="12"/>
        <v>(line.T.name=='50(F50)') and (line.mat_inside_skin_choices.code=='GI') and (line.mat_outside_skin_choices.code=='OW') and ((line.L+line.L+line.W) &lt; 3001 and 0.5 or (line.L+line.L+line.W) &lt; 6001 and 1.0) or 0.0</v>
      </c>
      <c r="Q188" s="17" t="str">
        <f>VLOOKUP(D188,Parts!$A$2:$C$991,3,0)</f>
        <v>pcs</v>
      </c>
    </row>
    <row r="189" spans="2:17">
      <c r="B189" s="185"/>
      <c r="C189" s="3" t="str">
        <f>"["&amp;VLOOKUP(D189,Parts!$A$2:$B$991,2,0)&amp;"]"</f>
        <v>[SP01134]</v>
      </c>
      <c r="D189" s="165" t="s">
        <v>188</v>
      </c>
      <c r="E189" s="194" t="s">
        <v>1699</v>
      </c>
      <c r="F189"/>
      <c r="G189"/>
      <c r="H189"/>
      <c r="L189" s="194" t="s">
        <v>1572</v>
      </c>
      <c r="M189" s="194" t="s">
        <v>1554</v>
      </c>
      <c r="N189" s="192" t="s">
        <v>1896</v>
      </c>
      <c r="O189" s="188" t="s">
        <v>1897</v>
      </c>
      <c r="P189" s="63" t="str">
        <f t="shared" si="12"/>
        <v>(line.T.name=='42(F100)') and (line.mat_inside_skin_choices.code=='GI') and (line.mat_outside_skin_choices.code=='OW') and ((line.L+line.L+line.W) &lt; 3001 and 0.5 or (line.L+line.L+line.W) &lt; 6001 and 1.0) or 0.0</v>
      </c>
      <c r="Q189" s="17" t="str">
        <f>VLOOKUP(D189,Parts!$A$2:$C$991,3,0)</f>
        <v>pcs</v>
      </c>
    </row>
    <row r="190" spans="2:17">
      <c r="B190" s="185"/>
      <c r="C190" s="3" t="str">
        <f>"["&amp;VLOOKUP(D190,Parts!$A$2:$B$991,2,0)&amp;"]"</f>
        <v>[SP01300]</v>
      </c>
      <c r="D190" s="165" t="s">
        <v>376</v>
      </c>
      <c r="E190" s="194" t="s">
        <v>1700</v>
      </c>
      <c r="F190"/>
      <c r="G190"/>
      <c r="H190"/>
      <c r="L190" s="194" t="s">
        <v>1572</v>
      </c>
      <c r="M190" s="194" t="s">
        <v>1554</v>
      </c>
      <c r="N190" s="192" t="s">
        <v>1896</v>
      </c>
      <c r="O190" s="188" t="s">
        <v>1897</v>
      </c>
      <c r="P190" s="63" t="str">
        <f t="shared" si="12"/>
        <v>(line.T.name=='50(F100)') and (line.mat_inside_skin_choices.code=='GI') and (line.mat_outside_skin_choices.code=='OW') and ((line.L+line.L+line.W) &lt; 3001 and 0.5 or (line.L+line.L+line.W) &lt; 6001 and 1.0) or 0.0</v>
      </c>
      <c r="Q190" s="17" t="str">
        <f>VLOOKUP(D190,Parts!$A$2:$C$991,3,0)</f>
        <v>pcs</v>
      </c>
    </row>
    <row r="191" spans="2:17">
      <c r="B191" s="185"/>
      <c r="C191" s="3" t="str">
        <f>"["&amp;VLOOKUP(D191,Parts!$A$2:$B$991,2,0)&amp;"]"</f>
        <v>[SP01134]</v>
      </c>
      <c r="D191" s="165" t="s">
        <v>188</v>
      </c>
      <c r="E191" s="194" t="s">
        <v>1935</v>
      </c>
      <c r="F191"/>
      <c r="G191"/>
      <c r="H191"/>
      <c r="L191" s="194" t="s">
        <v>1572</v>
      </c>
      <c r="M191" s="194" t="s">
        <v>1554</v>
      </c>
      <c r="N191" s="192" t="s">
        <v>1896</v>
      </c>
      <c r="O191" s="188" t="s">
        <v>1897</v>
      </c>
      <c r="P191" s="63" t="str">
        <f t="shared" si="12"/>
        <v>(line.T.name=='42(F42-80)') and (line.mat_inside_skin_choices.code=='GI') and (line.mat_outside_skin_choices.code=='OW') and ((line.L+line.L+line.W) &lt; 3001 and 0.5 or (line.L+line.L+line.W) &lt; 6001 and 1.0) or 0.0</v>
      </c>
      <c r="Q191" s="17" t="str">
        <f>VLOOKUP(D191,Parts!$A$2:$C$991,3,0)</f>
        <v>pcs</v>
      </c>
    </row>
    <row r="192" spans="2:17">
      <c r="B192" s="185"/>
      <c r="C192" s="3" t="str">
        <f>"["&amp;VLOOKUP(D192,Parts!$A$2:$B$991,2,0)&amp;"]"</f>
        <v>[SP01300]</v>
      </c>
      <c r="D192" s="165" t="s">
        <v>376</v>
      </c>
      <c r="E192" s="194" t="s">
        <v>1948</v>
      </c>
      <c r="F192"/>
      <c r="G192"/>
      <c r="H192"/>
      <c r="L192" s="194" t="s">
        <v>1572</v>
      </c>
      <c r="M192" s="194" t="s">
        <v>1554</v>
      </c>
      <c r="N192" s="192" t="s">
        <v>1896</v>
      </c>
      <c r="O192" s="188" t="s">
        <v>1897</v>
      </c>
      <c r="P192" s="63" t="str">
        <f t="shared" si="12"/>
        <v>(line.T.name=='50(F50-80)') and (line.mat_inside_skin_choices.code=='GI') and (line.mat_outside_skin_choices.code=='OW') and ((line.L+line.L+line.W) &lt; 3001 and 0.5 or (line.L+line.L+line.W) &lt; 6001 and 1.0) or 0.0</v>
      </c>
      <c r="Q192" s="17" t="str">
        <f>VLOOKUP(D192,Parts!$A$2:$C$991,3,0)</f>
        <v>pcs</v>
      </c>
    </row>
    <row r="193" spans="2:17">
      <c r="B193" s="185"/>
      <c r="C193" s="3" t="str">
        <f>"["&amp;VLOOKUP(D193,Parts!$A$2:$B$991,2,0)&amp;"]"</f>
        <v>[SP01134]</v>
      </c>
      <c r="D193" s="292" t="s">
        <v>188</v>
      </c>
      <c r="E193" s="227" t="s">
        <v>1697</v>
      </c>
      <c r="F193"/>
      <c r="G193"/>
      <c r="H193"/>
      <c r="L193" s="226" t="s">
        <v>1554</v>
      </c>
      <c r="M193" s="227" t="s">
        <v>1563</v>
      </c>
      <c r="N193" s="192" t="s">
        <v>1896</v>
      </c>
      <c r="O193" s="188" t="s">
        <v>1897</v>
      </c>
      <c r="P193" s="63" t="str">
        <f t="shared" si="12"/>
        <v>(line.T.name=='42(F42)') and (line.mat_inside_skin_choices.code=='OW') and (line.mat_outside_skin_choices.code=='AW') and ((line.L+line.L+line.W) &lt; 3001 and 0.5 or (line.L+line.L+line.W) &lt; 6001 and 1.0) or 0.0</v>
      </c>
      <c r="Q193" s="17" t="str">
        <f>VLOOKUP(D193,Parts!$A$2:$C$991,3,0)</f>
        <v>pcs</v>
      </c>
    </row>
    <row r="194" spans="2:17">
      <c r="B194" s="185"/>
      <c r="C194" s="3" t="str">
        <f>"["&amp;VLOOKUP(D194,Parts!$A$2:$B$991,2,0)&amp;"]"</f>
        <v>[SP01300]</v>
      </c>
      <c r="D194" s="292" t="s">
        <v>376</v>
      </c>
      <c r="E194" s="227" t="s">
        <v>1698</v>
      </c>
      <c r="F194"/>
      <c r="G194"/>
      <c r="H194"/>
      <c r="L194" s="226" t="s">
        <v>1554</v>
      </c>
      <c r="M194" s="227" t="s">
        <v>1563</v>
      </c>
      <c r="N194" s="192" t="s">
        <v>1896</v>
      </c>
      <c r="O194" s="188" t="s">
        <v>1897</v>
      </c>
      <c r="P194" s="63" t="str">
        <f t="shared" si="12"/>
        <v>(line.T.name=='50(F50)') and (line.mat_inside_skin_choices.code=='OW') and (line.mat_outside_skin_choices.code=='AW') and ((line.L+line.L+line.W) &lt; 3001 and 0.5 or (line.L+line.L+line.W) &lt; 6001 and 1.0) or 0.0</v>
      </c>
      <c r="Q194" s="17" t="str">
        <f>VLOOKUP(D194,Parts!$A$2:$C$991,3,0)</f>
        <v>pcs</v>
      </c>
    </row>
    <row r="195" spans="2:17">
      <c r="B195" s="185"/>
      <c r="C195" s="3" t="str">
        <f>"["&amp;VLOOKUP(D195,Parts!$A$2:$B$991,2,0)&amp;"]"</f>
        <v>[SP01134]</v>
      </c>
      <c r="D195" s="292" t="s">
        <v>188</v>
      </c>
      <c r="E195" s="227" t="s">
        <v>1699</v>
      </c>
      <c r="F195"/>
      <c r="G195"/>
      <c r="H195"/>
      <c r="L195" s="226" t="s">
        <v>1554</v>
      </c>
      <c r="M195" s="227" t="s">
        <v>1563</v>
      </c>
      <c r="N195" s="192" t="s">
        <v>1896</v>
      </c>
      <c r="O195" s="188" t="s">
        <v>1897</v>
      </c>
      <c r="P195" s="63" t="str">
        <f t="shared" si="12"/>
        <v>(line.T.name=='42(F100)') and (line.mat_inside_skin_choices.code=='OW') and (line.mat_outside_skin_choices.code=='AW') and ((line.L+line.L+line.W) &lt; 3001 and 0.5 or (line.L+line.L+line.W) &lt; 6001 and 1.0) or 0.0</v>
      </c>
      <c r="Q195" s="17" t="str">
        <f>VLOOKUP(D195,Parts!$A$2:$C$991,3,0)</f>
        <v>pcs</v>
      </c>
    </row>
    <row r="196" spans="2:17">
      <c r="B196" s="185"/>
      <c r="C196" s="3" t="str">
        <f>"["&amp;VLOOKUP(D196,Parts!$A$2:$B$991,2,0)&amp;"]"</f>
        <v>[SP01300]</v>
      </c>
      <c r="D196" s="292" t="s">
        <v>376</v>
      </c>
      <c r="E196" s="227" t="s">
        <v>1700</v>
      </c>
      <c r="F196"/>
      <c r="G196"/>
      <c r="H196"/>
      <c r="L196" s="226" t="s">
        <v>1554</v>
      </c>
      <c r="M196" s="227" t="s">
        <v>1563</v>
      </c>
      <c r="N196" s="192" t="s">
        <v>1896</v>
      </c>
      <c r="O196" s="188" t="s">
        <v>1897</v>
      </c>
      <c r="P196" s="63" t="str">
        <f t="shared" si="12"/>
        <v>(line.T.name=='50(F100)') and (line.mat_inside_skin_choices.code=='OW') and (line.mat_outside_skin_choices.code=='AW') and ((line.L+line.L+line.W) &lt; 3001 and 0.5 or (line.L+line.L+line.W) &lt; 6001 and 1.0) or 0.0</v>
      </c>
      <c r="Q196" s="17" t="str">
        <f>VLOOKUP(D196,Parts!$A$2:$C$991,3,0)</f>
        <v>pcs</v>
      </c>
    </row>
    <row r="197" spans="2:17">
      <c r="B197" s="185"/>
      <c r="C197" s="3" t="str">
        <f>"["&amp;VLOOKUP(D197,Parts!$A$2:$B$991,2,0)&amp;"]"</f>
        <v>[SP01134]</v>
      </c>
      <c r="D197" s="292" t="s">
        <v>188</v>
      </c>
      <c r="E197" s="227" t="s">
        <v>1935</v>
      </c>
      <c r="F197"/>
      <c r="G197"/>
      <c r="H197"/>
      <c r="L197" s="226" t="s">
        <v>1554</v>
      </c>
      <c r="M197" s="227" t="s">
        <v>1563</v>
      </c>
      <c r="N197" s="192" t="s">
        <v>1896</v>
      </c>
      <c r="O197" s="188" t="s">
        <v>1897</v>
      </c>
      <c r="P197" s="63" t="str">
        <f t="shared" si="12"/>
        <v>(line.T.name=='42(F42-80)') and (line.mat_inside_skin_choices.code=='OW') and (line.mat_outside_skin_choices.code=='AW') and ((line.L+line.L+line.W) &lt; 3001 and 0.5 or (line.L+line.L+line.W) &lt; 6001 and 1.0) or 0.0</v>
      </c>
      <c r="Q197" s="17" t="str">
        <f>VLOOKUP(D197,Parts!$A$2:$C$991,3,0)</f>
        <v>pcs</v>
      </c>
    </row>
    <row r="198" spans="2:17">
      <c r="B198" s="185"/>
      <c r="C198" s="3" t="str">
        <f>"["&amp;VLOOKUP(D198,Parts!$A$2:$B$991,2,0)&amp;"]"</f>
        <v>[SP01300]</v>
      </c>
      <c r="D198" s="292" t="s">
        <v>376</v>
      </c>
      <c r="E198" s="227" t="s">
        <v>1948</v>
      </c>
      <c r="F198"/>
      <c r="G198"/>
      <c r="H198"/>
      <c r="L198" s="226" t="s">
        <v>1554</v>
      </c>
      <c r="M198" s="227" t="s">
        <v>1563</v>
      </c>
      <c r="N198" s="192" t="s">
        <v>1896</v>
      </c>
      <c r="O198" s="188" t="s">
        <v>1897</v>
      </c>
      <c r="P198" s="63" t="str">
        <f t="shared" si="12"/>
        <v>(line.T.name=='50(F50-80)') and (line.mat_inside_skin_choices.code=='OW') and (line.mat_outside_skin_choices.code=='AW') and ((line.L+line.L+line.W) &lt; 3001 and 0.5 or (line.L+line.L+line.W) &lt; 6001 and 1.0) or 0.0</v>
      </c>
      <c r="Q198" s="17" t="str">
        <f>VLOOKUP(D198,Parts!$A$2:$C$991,3,0)</f>
        <v>pcs</v>
      </c>
    </row>
    <row r="199" spans="2:17">
      <c r="B199" s="185"/>
      <c r="C199" s="3" t="str">
        <f>"["&amp;VLOOKUP(D199,Parts!$A$2:$B$991,2,0)&amp;"]"</f>
        <v>[SP01134]</v>
      </c>
      <c r="D199" s="293" t="s">
        <v>188</v>
      </c>
      <c r="E199" s="239" t="s">
        <v>1697</v>
      </c>
      <c r="F199"/>
      <c r="G199"/>
      <c r="H199"/>
      <c r="L199" s="239" t="s">
        <v>1563</v>
      </c>
      <c r="M199" s="239" t="s">
        <v>1554</v>
      </c>
      <c r="N199" s="192" t="s">
        <v>1896</v>
      </c>
      <c r="O199" s="188" t="s">
        <v>1897</v>
      </c>
      <c r="P199" s="63" t="str">
        <f t="shared" si="12"/>
        <v>(line.T.name=='42(F42)') and (line.mat_inside_skin_choices.code=='AW') and (line.mat_outside_skin_choices.code=='OW') and ((line.L+line.L+line.W) &lt; 3001 and 0.5 or (line.L+line.L+line.W) &lt; 6001 and 1.0) or 0.0</v>
      </c>
      <c r="Q199" s="17" t="str">
        <f>VLOOKUP(D199,Parts!$A$2:$C$991,3,0)</f>
        <v>pcs</v>
      </c>
    </row>
    <row r="200" spans="2:17">
      <c r="B200" s="185"/>
      <c r="C200" s="3" t="str">
        <f>"["&amp;VLOOKUP(D200,Parts!$A$2:$B$991,2,0)&amp;"]"</f>
        <v>[SP01300]</v>
      </c>
      <c r="D200" s="293" t="s">
        <v>376</v>
      </c>
      <c r="E200" s="239" t="s">
        <v>1698</v>
      </c>
      <c r="F200"/>
      <c r="G200"/>
      <c r="H200"/>
      <c r="L200" s="239" t="s">
        <v>1563</v>
      </c>
      <c r="M200" s="239" t="s">
        <v>1554</v>
      </c>
      <c r="N200" s="192" t="s">
        <v>1896</v>
      </c>
      <c r="O200" s="188" t="s">
        <v>1897</v>
      </c>
      <c r="P200" s="63" t="str">
        <f t="shared" si="12"/>
        <v>(line.T.name=='50(F50)') and (line.mat_inside_skin_choices.code=='AW') and (line.mat_outside_skin_choices.code=='OW') and ((line.L+line.L+line.W) &lt; 3001 and 0.5 or (line.L+line.L+line.W) &lt; 6001 and 1.0) or 0.0</v>
      </c>
      <c r="Q200" s="17" t="str">
        <f>VLOOKUP(D200,Parts!$A$2:$C$991,3,0)</f>
        <v>pcs</v>
      </c>
    </row>
    <row r="201" spans="2:17">
      <c r="B201" s="185"/>
      <c r="C201" s="3" t="str">
        <f>"["&amp;VLOOKUP(D201,Parts!$A$2:$B$991,2,0)&amp;"]"</f>
        <v>[SP01134]</v>
      </c>
      <c r="D201" s="293" t="s">
        <v>188</v>
      </c>
      <c r="E201" s="239" t="s">
        <v>1699</v>
      </c>
      <c r="F201"/>
      <c r="G201"/>
      <c r="H201"/>
      <c r="L201" s="239" t="s">
        <v>1563</v>
      </c>
      <c r="M201" s="239" t="s">
        <v>1554</v>
      </c>
      <c r="N201" s="192" t="s">
        <v>1896</v>
      </c>
      <c r="O201" s="188" t="s">
        <v>1897</v>
      </c>
      <c r="P201" s="63" t="str">
        <f t="shared" si="12"/>
        <v>(line.T.name=='42(F100)') and (line.mat_inside_skin_choices.code=='AW') and (line.mat_outside_skin_choices.code=='OW') and ((line.L+line.L+line.W) &lt; 3001 and 0.5 or (line.L+line.L+line.W) &lt; 6001 and 1.0) or 0.0</v>
      </c>
      <c r="Q201" s="17" t="str">
        <f>VLOOKUP(D201,Parts!$A$2:$C$991,3,0)</f>
        <v>pcs</v>
      </c>
    </row>
    <row r="202" spans="2:17">
      <c r="B202" s="185"/>
      <c r="C202" s="3" t="str">
        <f>"["&amp;VLOOKUP(D202,Parts!$A$2:$B$991,2,0)&amp;"]"</f>
        <v>[SP01300]</v>
      </c>
      <c r="D202" s="293" t="s">
        <v>376</v>
      </c>
      <c r="E202" s="239" t="s">
        <v>1700</v>
      </c>
      <c r="F202"/>
      <c r="G202"/>
      <c r="H202"/>
      <c r="L202" s="239" t="s">
        <v>1563</v>
      </c>
      <c r="M202" s="239" t="s">
        <v>1554</v>
      </c>
      <c r="N202" s="192" t="s">
        <v>1896</v>
      </c>
      <c r="O202" s="188" t="s">
        <v>1897</v>
      </c>
      <c r="P202" s="63" t="str">
        <f t="shared" si="12"/>
        <v>(line.T.name=='50(F100)') and (line.mat_inside_skin_choices.code=='AW') and (line.mat_outside_skin_choices.code=='OW') and ((line.L+line.L+line.W) &lt; 3001 and 0.5 or (line.L+line.L+line.W) &lt; 6001 and 1.0) or 0.0</v>
      </c>
      <c r="Q202" s="17" t="str">
        <f>VLOOKUP(D202,Parts!$A$2:$C$991,3,0)</f>
        <v>pcs</v>
      </c>
    </row>
    <row r="203" spans="2:17">
      <c r="B203" s="185"/>
      <c r="C203" s="3" t="str">
        <f>"["&amp;VLOOKUP(D203,Parts!$A$2:$B$991,2,0)&amp;"]"</f>
        <v>[SP01134]</v>
      </c>
      <c r="D203" s="293" t="s">
        <v>188</v>
      </c>
      <c r="E203" s="239" t="s">
        <v>1935</v>
      </c>
      <c r="F203"/>
      <c r="G203"/>
      <c r="H203"/>
      <c r="L203" s="239" t="s">
        <v>1563</v>
      </c>
      <c r="M203" s="239" t="s">
        <v>1554</v>
      </c>
      <c r="N203" s="192" t="s">
        <v>1896</v>
      </c>
      <c r="O203" s="188" t="s">
        <v>1897</v>
      </c>
      <c r="P203" s="63" t="str">
        <f t="shared" si="12"/>
        <v>(line.T.name=='42(F42-80)') and (line.mat_inside_skin_choices.code=='AW') and (line.mat_outside_skin_choices.code=='OW') and ((line.L+line.L+line.W) &lt; 3001 and 0.5 or (line.L+line.L+line.W) &lt; 6001 and 1.0) or 0.0</v>
      </c>
      <c r="Q203" s="17" t="str">
        <f>VLOOKUP(D203,Parts!$A$2:$C$991,3,0)</f>
        <v>pcs</v>
      </c>
    </row>
    <row r="204" spans="2:17">
      <c r="B204" s="185"/>
      <c r="C204" s="3" t="str">
        <f>"["&amp;VLOOKUP(D204,Parts!$A$2:$B$991,2,0)&amp;"]"</f>
        <v>[SP01300]</v>
      </c>
      <c r="D204" s="293" t="s">
        <v>376</v>
      </c>
      <c r="E204" s="239" t="s">
        <v>1948</v>
      </c>
      <c r="F204"/>
      <c r="G204"/>
      <c r="H204"/>
      <c r="L204" s="239" t="s">
        <v>1563</v>
      </c>
      <c r="M204" s="239" t="s">
        <v>1554</v>
      </c>
      <c r="N204" s="192" t="s">
        <v>1896</v>
      </c>
      <c r="O204" s="188" t="s">
        <v>1897</v>
      </c>
      <c r="P204" s="63" t="str">
        <f t="shared" si="12"/>
        <v>(line.T.name=='50(F50-80)') and (line.mat_inside_skin_choices.code=='AW') and (line.mat_outside_skin_choices.code=='OW') and ((line.L+line.L+line.W) &lt; 3001 and 0.5 or (line.L+line.L+line.W) &lt; 6001 and 1.0) or 0.0</v>
      </c>
      <c r="Q204" s="17" t="str">
        <f>VLOOKUP(D204,Parts!$A$2:$C$991,3,0)</f>
        <v>pcs</v>
      </c>
    </row>
    <row r="205" spans="2:17">
      <c r="B205" s="185"/>
      <c r="C205" s="3" t="str">
        <f>"["&amp;VLOOKUP(D205,Parts!$A$2:$B$991,2,0)&amp;"]"</f>
        <v>[SP01134]</v>
      </c>
      <c r="D205" s="294" t="s">
        <v>188</v>
      </c>
      <c r="E205" s="248" t="s">
        <v>1697</v>
      </c>
      <c r="F205"/>
      <c r="G205"/>
      <c r="H205"/>
      <c r="L205" s="250" t="s">
        <v>1554</v>
      </c>
      <c r="M205" s="248" t="s">
        <v>1583</v>
      </c>
      <c r="N205" s="192" t="s">
        <v>1896</v>
      </c>
      <c r="O205" s="188" t="s">
        <v>1897</v>
      </c>
      <c r="P205" s="63" t="str">
        <f t="shared" si="12"/>
        <v>(line.T.name=='42(F42)') and (line.mat_inside_skin_choices.code=='OW') and (line.mat_outside_skin_choices.code=='SS') and ((line.L+line.L+line.W) &lt; 3001 and 0.5 or (line.L+line.L+line.W) &lt; 6001 and 1.0) or 0.0</v>
      </c>
      <c r="Q205" s="17" t="str">
        <f>VLOOKUP(D205,Parts!$A$2:$C$991,3,0)</f>
        <v>pcs</v>
      </c>
    </row>
    <row r="206" spans="2:17">
      <c r="B206" s="185"/>
      <c r="C206" s="3" t="str">
        <f>"["&amp;VLOOKUP(D206,Parts!$A$2:$B$991,2,0)&amp;"]"</f>
        <v>[SP01300]</v>
      </c>
      <c r="D206" s="294" t="s">
        <v>376</v>
      </c>
      <c r="E206" s="248" t="s">
        <v>1698</v>
      </c>
      <c r="F206"/>
      <c r="G206"/>
      <c r="H206"/>
      <c r="L206" s="250" t="s">
        <v>1554</v>
      </c>
      <c r="M206" s="248" t="s">
        <v>1583</v>
      </c>
      <c r="N206" s="192" t="s">
        <v>1896</v>
      </c>
      <c r="O206" s="188" t="s">
        <v>1897</v>
      </c>
      <c r="P206" s="63" t="str">
        <f t="shared" si="12"/>
        <v>(line.T.name=='50(F50)') and (line.mat_inside_skin_choices.code=='OW') and (line.mat_outside_skin_choices.code=='SS') and ((line.L+line.L+line.W) &lt; 3001 and 0.5 or (line.L+line.L+line.W) &lt; 6001 and 1.0) or 0.0</v>
      </c>
      <c r="Q206" s="17" t="str">
        <f>VLOOKUP(D206,Parts!$A$2:$C$991,3,0)</f>
        <v>pcs</v>
      </c>
    </row>
    <row r="207" spans="2:17">
      <c r="B207" s="185"/>
      <c r="C207" s="3" t="str">
        <f>"["&amp;VLOOKUP(D207,Parts!$A$2:$B$991,2,0)&amp;"]"</f>
        <v>[SP01134]</v>
      </c>
      <c r="D207" s="294" t="s">
        <v>188</v>
      </c>
      <c r="E207" s="248" t="s">
        <v>1699</v>
      </c>
      <c r="F207"/>
      <c r="G207"/>
      <c r="H207"/>
      <c r="L207" s="250" t="s">
        <v>1554</v>
      </c>
      <c r="M207" s="248" t="s">
        <v>1583</v>
      </c>
      <c r="N207" s="192" t="s">
        <v>1896</v>
      </c>
      <c r="O207" s="188" t="s">
        <v>1897</v>
      </c>
      <c r="P207" s="63" t="str">
        <f t="shared" si="12"/>
        <v>(line.T.name=='42(F100)') and (line.mat_inside_skin_choices.code=='OW') and (line.mat_outside_skin_choices.code=='SS') and ((line.L+line.L+line.W) &lt; 3001 and 0.5 or (line.L+line.L+line.W) &lt; 6001 and 1.0) or 0.0</v>
      </c>
      <c r="Q207" s="17" t="str">
        <f>VLOOKUP(D207,Parts!$A$2:$C$991,3,0)</f>
        <v>pcs</v>
      </c>
    </row>
    <row r="208" spans="2:17">
      <c r="B208" s="185"/>
      <c r="C208" s="3" t="str">
        <f>"["&amp;VLOOKUP(D208,Parts!$A$2:$B$991,2,0)&amp;"]"</f>
        <v>[SP01300]</v>
      </c>
      <c r="D208" s="294" t="s">
        <v>376</v>
      </c>
      <c r="E208" s="248" t="s">
        <v>1700</v>
      </c>
      <c r="F208"/>
      <c r="G208"/>
      <c r="H208"/>
      <c r="L208" s="250" t="s">
        <v>1554</v>
      </c>
      <c r="M208" s="248" t="s">
        <v>1583</v>
      </c>
      <c r="N208" s="192" t="s">
        <v>1896</v>
      </c>
      <c r="O208" s="188" t="s">
        <v>1897</v>
      </c>
      <c r="P208" s="63" t="str">
        <f t="shared" si="12"/>
        <v>(line.T.name=='50(F100)') and (line.mat_inside_skin_choices.code=='OW') and (line.mat_outside_skin_choices.code=='SS') and ((line.L+line.L+line.W) &lt; 3001 and 0.5 or (line.L+line.L+line.W) &lt; 6001 and 1.0) or 0.0</v>
      </c>
      <c r="Q208" s="17" t="str">
        <f>VLOOKUP(D208,Parts!$A$2:$C$991,3,0)</f>
        <v>pcs</v>
      </c>
    </row>
    <row r="209" spans="2:17">
      <c r="B209" s="185"/>
      <c r="C209" s="3" t="str">
        <f>"["&amp;VLOOKUP(D209,Parts!$A$2:$B$991,2,0)&amp;"]"</f>
        <v>[SP01134]</v>
      </c>
      <c r="D209" s="294" t="s">
        <v>188</v>
      </c>
      <c r="E209" s="248" t="s">
        <v>1935</v>
      </c>
      <c r="F209"/>
      <c r="G209"/>
      <c r="H209"/>
      <c r="L209" s="250" t="s">
        <v>1554</v>
      </c>
      <c r="M209" s="248" t="s">
        <v>1583</v>
      </c>
      <c r="N209" s="192" t="s">
        <v>1896</v>
      </c>
      <c r="O209" s="188" t="s">
        <v>1897</v>
      </c>
      <c r="P209" s="63" t="str">
        <f t="shared" si="12"/>
        <v>(line.T.name=='42(F42-80)') and (line.mat_inside_skin_choices.code=='OW') and (line.mat_outside_skin_choices.code=='SS') and ((line.L+line.L+line.W) &lt; 3001 and 0.5 or (line.L+line.L+line.W) &lt; 6001 and 1.0) or 0.0</v>
      </c>
      <c r="Q209" s="17" t="str">
        <f>VLOOKUP(D209,Parts!$A$2:$C$991,3,0)</f>
        <v>pcs</v>
      </c>
    </row>
    <row r="210" spans="2:17">
      <c r="B210" s="185"/>
      <c r="C210" s="3" t="str">
        <f>"["&amp;VLOOKUP(D210,Parts!$A$2:$B$991,2,0)&amp;"]"</f>
        <v>[SP01300]</v>
      </c>
      <c r="D210" s="294" t="s">
        <v>376</v>
      </c>
      <c r="E210" s="248" t="s">
        <v>1948</v>
      </c>
      <c r="F210"/>
      <c r="G210"/>
      <c r="H210"/>
      <c r="L210" s="250" t="s">
        <v>1554</v>
      </c>
      <c r="M210" s="248" t="s">
        <v>1583</v>
      </c>
      <c r="N210" s="192" t="s">
        <v>1896</v>
      </c>
      <c r="O210" s="188" t="s">
        <v>1897</v>
      </c>
      <c r="P210" s="63" t="str">
        <f t="shared" si="12"/>
        <v>(line.T.name=='50(F50-80)') and (line.mat_inside_skin_choices.code=='OW') and (line.mat_outside_skin_choices.code=='SS') and ((line.L+line.L+line.W) &lt; 3001 and 0.5 or (line.L+line.L+line.W) &lt; 6001 and 1.0) or 0.0</v>
      </c>
      <c r="Q210" s="17" t="str">
        <f>VLOOKUP(D210,Parts!$A$2:$C$991,3,0)</f>
        <v>pcs</v>
      </c>
    </row>
    <row r="211" spans="2:17">
      <c r="B211" s="185"/>
      <c r="C211" s="3" t="str">
        <f>"["&amp;VLOOKUP(D211,Parts!$A$2:$B$991,2,0)&amp;"]"</f>
        <v>[SP01134]</v>
      </c>
      <c r="D211" s="295" t="s">
        <v>188</v>
      </c>
      <c r="E211" s="258" t="s">
        <v>1697</v>
      </c>
      <c r="F211"/>
      <c r="G211"/>
      <c r="H211"/>
      <c r="L211" s="258" t="s">
        <v>1583</v>
      </c>
      <c r="M211" s="258" t="s">
        <v>1554</v>
      </c>
      <c r="N211" s="192" t="s">
        <v>1896</v>
      </c>
      <c r="O211" s="188" t="s">
        <v>1897</v>
      </c>
      <c r="P211" s="63" t="str">
        <f t="shared" si="12"/>
        <v>(line.T.name=='42(F42)') and (line.mat_inside_skin_choices.code=='SS') and (line.mat_outside_skin_choices.code=='OW') and ((line.L+line.L+line.W) &lt; 3001 and 0.5 or (line.L+line.L+line.W) &lt; 6001 and 1.0) or 0.0</v>
      </c>
      <c r="Q211" s="17" t="str">
        <f>VLOOKUP(D211,Parts!$A$2:$C$991,3,0)</f>
        <v>pcs</v>
      </c>
    </row>
    <row r="212" spans="2:17">
      <c r="B212" s="185"/>
      <c r="C212" s="3" t="str">
        <f>"["&amp;VLOOKUP(D212,Parts!$A$2:$B$991,2,0)&amp;"]"</f>
        <v>[SP01300]</v>
      </c>
      <c r="D212" s="295" t="s">
        <v>376</v>
      </c>
      <c r="E212" s="258" t="s">
        <v>1698</v>
      </c>
      <c r="F212"/>
      <c r="G212"/>
      <c r="H212"/>
      <c r="L212" s="258" t="s">
        <v>1583</v>
      </c>
      <c r="M212" s="258" t="s">
        <v>1554</v>
      </c>
      <c r="N212" s="192" t="s">
        <v>1896</v>
      </c>
      <c r="O212" s="188" t="s">
        <v>1897</v>
      </c>
      <c r="P212" s="63" t="str">
        <f t="shared" si="12"/>
        <v>(line.T.name=='50(F50)') and (line.mat_inside_skin_choices.code=='SS') and (line.mat_outside_skin_choices.code=='OW') and ((line.L+line.L+line.W) &lt; 3001 and 0.5 or (line.L+line.L+line.W) &lt; 6001 and 1.0) or 0.0</v>
      </c>
      <c r="Q212" s="17" t="str">
        <f>VLOOKUP(D212,Parts!$A$2:$C$991,3,0)</f>
        <v>pcs</v>
      </c>
    </row>
    <row r="213" spans="2:17">
      <c r="B213" s="185"/>
      <c r="C213" s="3" t="str">
        <f>"["&amp;VLOOKUP(D213,Parts!$A$2:$B$991,2,0)&amp;"]"</f>
        <v>[SP01134]</v>
      </c>
      <c r="D213" s="295" t="s">
        <v>188</v>
      </c>
      <c r="E213" s="258" t="s">
        <v>1699</v>
      </c>
      <c r="F213"/>
      <c r="G213"/>
      <c r="H213"/>
      <c r="L213" s="258" t="s">
        <v>1583</v>
      </c>
      <c r="M213" s="258" t="s">
        <v>1554</v>
      </c>
      <c r="N213" s="192" t="s">
        <v>1896</v>
      </c>
      <c r="O213" s="188" t="s">
        <v>1897</v>
      </c>
      <c r="P213" s="63" t="str">
        <f t="shared" si="12"/>
        <v>(line.T.name=='42(F100)') and (line.mat_inside_skin_choices.code=='SS') and (line.mat_outside_skin_choices.code=='OW') and ((line.L+line.L+line.W) &lt; 3001 and 0.5 or (line.L+line.L+line.W) &lt; 6001 and 1.0) or 0.0</v>
      </c>
      <c r="Q213" s="17" t="str">
        <f>VLOOKUP(D213,Parts!$A$2:$C$991,3,0)</f>
        <v>pcs</v>
      </c>
    </row>
    <row r="214" spans="2:17">
      <c r="B214" s="185"/>
      <c r="C214" s="3" t="str">
        <f>"["&amp;VLOOKUP(D214,Parts!$A$2:$B$991,2,0)&amp;"]"</f>
        <v>[SP01300]</v>
      </c>
      <c r="D214" s="295" t="s">
        <v>376</v>
      </c>
      <c r="E214" s="258" t="s">
        <v>1700</v>
      </c>
      <c r="F214"/>
      <c r="G214"/>
      <c r="H214"/>
      <c r="L214" s="258" t="s">
        <v>1583</v>
      </c>
      <c r="M214" s="258" t="s">
        <v>1554</v>
      </c>
      <c r="N214" s="192" t="s">
        <v>1896</v>
      </c>
      <c r="O214" s="188" t="s">
        <v>1897</v>
      </c>
      <c r="P214" s="63" t="str">
        <f t="shared" si="12"/>
        <v>(line.T.name=='50(F100)') and (line.mat_inside_skin_choices.code=='SS') and (line.mat_outside_skin_choices.code=='OW') and ((line.L+line.L+line.W) &lt; 3001 and 0.5 or (line.L+line.L+line.W) &lt; 6001 and 1.0) or 0.0</v>
      </c>
      <c r="Q214" s="17" t="str">
        <f>VLOOKUP(D214,Parts!$A$2:$C$991,3,0)</f>
        <v>pcs</v>
      </c>
    </row>
    <row r="215" spans="2:17">
      <c r="B215" s="185"/>
      <c r="C215" s="3" t="str">
        <f>"["&amp;VLOOKUP(D215,Parts!$A$2:$B$991,2,0)&amp;"]"</f>
        <v>[SP01134]</v>
      </c>
      <c r="D215" s="295" t="s">
        <v>188</v>
      </c>
      <c r="E215" s="258" t="s">
        <v>1935</v>
      </c>
      <c r="F215"/>
      <c r="G215"/>
      <c r="H215"/>
      <c r="L215" s="258" t="s">
        <v>1583</v>
      </c>
      <c r="M215" s="258" t="s">
        <v>1554</v>
      </c>
      <c r="N215" s="192" t="s">
        <v>1896</v>
      </c>
      <c r="O215" s="188" t="s">
        <v>1897</v>
      </c>
      <c r="P215" s="63" t="str">
        <f t="shared" si="12"/>
        <v>(line.T.name=='42(F42-80)') and (line.mat_inside_skin_choices.code=='SS') and (line.mat_outside_skin_choices.code=='OW') and ((line.L+line.L+line.W) &lt; 3001 and 0.5 or (line.L+line.L+line.W) &lt; 6001 and 1.0) or 0.0</v>
      </c>
      <c r="Q215" s="17" t="str">
        <f>VLOOKUP(D215,Parts!$A$2:$C$991,3,0)</f>
        <v>pcs</v>
      </c>
    </row>
    <row r="216" spans="2:17">
      <c r="B216" s="185"/>
      <c r="C216" s="3" t="str">
        <f>"["&amp;VLOOKUP(D216,Parts!$A$2:$B$991,2,0)&amp;"]"</f>
        <v>[SP01300]</v>
      </c>
      <c r="D216" s="295" t="s">
        <v>376</v>
      </c>
      <c r="E216" s="258" t="s">
        <v>1948</v>
      </c>
      <c r="F216"/>
      <c r="G216"/>
      <c r="H216"/>
      <c r="L216" s="258" t="s">
        <v>1583</v>
      </c>
      <c r="M216" s="258" t="s">
        <v>1554</v>
      </c>
      <c r="N216" s="192" t="s">
        <v>1896</v>
      </c>
      <c r="O216" s="188" t="s">
        <v>1897</v>
      </c>
      <c r="P216" s="63" t="str">
        <f t="shared" si="12"/>
        <v>(line.T.name=='50(F50-80)') and (line.mat_inside_skin_choices.code=='SS') and (line.mat_outside_skin_choices.code=='OW') and ((line.L+line.L+line.W) &lt; 3001 and 0.5 or (line.L+line.L+line.W) &lt; 6001 and 1.0) or 0.0</v>
      </c>
      <c r="Q216" s="17" t="str">
        <f>VLOOKUP(D216,Parts!$A$2:$C$991,3,0)</f>
        <v>pcs</v>
      </c>
    </row>
    <row r="217" spans="2:17">
      <c r="B217" s="185"/>
      <c r="C217" s="3" t="str">
        <f>"["&amp;VLOOKUP(D217,Parts!$A$2:$B$991,2,0)&amp;"]"</f>
        <v>[SP01134]</v>
      </c>
      <c r="D217" s="293" t="s">
        <v>188</v>
      </c>
      <c r="E217" s="239" t="s">
        <v>1697</v>
      </c>
      <c r="F217"/>
      <c r="G217"/>
      <c r="H217"/>
      <c r="L217" s="239" t="s">
        <v>1563</v>
      </c>
      <c r="M217" s="239" t="s">
        <v>1572</v>
      </c>
      <c r="N217" s="192" t="s">
        <v>1896</v>
      </c>
      <c r="O217" s="188" t="s">
        <v>1897</v>
      </c>
      <c r="P217" s="63" t="str">
        <f t="shared" si="12"/>
        <v>(line.T.name=='42(F42)') and (line.mat_inside_skin_choices.code=='AW') and (line.mat_outside_skin_choices.code=='GI') and ((line.L+line.L+line.W) &lt; 3001 and 0.5 or (line.L+line.L+line.W) &lt; 6001 and 1.0) or 0.0</v>
      </c>
      <c r="Q217" s="17" t="str">
        <f>VLOOKUP(D217,Parts!$A$2:$C$991,3,0)</f>
        <v>pcs</v>
      </c>
    </row>
    <row r="218" spans="2:17">
      <c r="B218" s="185"/>
      <c r="C218" s="3" t="str">
        <f>"["&amp;VLOOKUP(D218,Parts!$A$2:$B$991,2,0)&amp;"]"</f>
        <v>[SP01300]</v>
      </c>
      <c r="D218" s="293" t="s">
        <v>376</v>
      </c>
      <c r="E218" s="239" t="s">
        <v>1698</v>
      </c>
      <c r="F218"/>
      <c r="G218"/>
      <c r="H218"/>
      <c r="L218" s="239" t="s">
        <v>1563</v>
      </c>
      <c r="M218" s="239" t="s">
        <v>1572</v>
      </c>
      <c r="N218" s="192" t="s">
        <v>1896</v>
      </c>
      <c r="O218" s="188" t="s">
        <v>1897</v>
      </c>
      <c r="P218" s="63" t="str">
        <f t="shared" si="12"/>
        <v>(line.T.name=='50(F50)') and (line.mat_inside_skin_choices.code=='AW') and (line.mat_outside_skin_choices.code=='GI') and ((line.L+line.L+line.W) &lt; 3001 and 0.5 or (line.L+line.L+line.W) &lt; 6001 and 1.0) or 0.0</v>
      </c>
      <c r="Q218" s="17" t="str">
        <f>VLOOKUP(D218,Parts!$A$2:$C$991,3,0)</f>
        <v>pcs</v>
      </c>
    </row>
    <row r="219" spans="2:17">
      <c r="B219" s="185"/>
      <c r="C219" s="3" t="str">
        <f>"["&amp;VLOOKUP(D219,Parts!$A$2:$B$991,2,0)&amp;"]"</f>
        <v>[SP01134]</v>
      </c>
      <c r="D219" s="293" t="s">
        <v>188</v>
      </c>
      <c r="E219" s="239" t="s">
        <v>1699</v>
      </c>
      <c r="F219"/>
      <c r="G219"/>
      <c r="H219"/>
      <c r="L219" s="239" t="s">
        <v>1563</v>
      </c>
      <c r="M219" s="239" t="s">
        <v>1572</v>
      </c>
      <c r="N219" s="192" t="s">
        <v>1896</v>
      </c>
      <c r="O219" s="188" t="s">
        <v>1897</v>
      </c>
      <c r="P219" s="63" t="str">
        <f t="shared" si="12"/>
        <v>(line.T.name=='42(F100)') and (line.mat_inside_skin_choices.code=='AW') and (line.mat_outside_skin_choices.code=='GI') and ((line.L+line.L+line.W) &lt; 3001 and 0.5 or (line.L+line.L+line.W) &lt; 6001 and 1.0) or 0.0</v>
      </c>
      <c r="Q219" s="17" t="str">
        <f>VLOOKUP(D219,Parts!$A$2:$C$991,3,0)</f>
        <v>pcs</v>
      </c>
    </row>
    <row r="220" spans="2:17">
      <c r="B220" s="185"/>
      <c r="C220" s="3" t="str">
        <f>"["&amp;VLOOKUP(D220,Parts!$A$2:$B$991,2,0)&amp;"]"</f>
        <v>[SP01300]</v>
      </c>
      <c r="D220" s="293" t="s">
        <v>376</v>
      </c>
      <c r="E220" s="239" t="s">
        <v>1700</v>
      </c>
      <c r="F220"/>
      <c r="G220"/>
      <c r="H220"/>
      <c r="L220" s="239" t="s">
        <v>1563</v>
      </c>
      <c r="M220" s="239" t="s">
        <v>1572</v>
      </c>
      <c r="N220" s="192" t="s">
        <v>1896</v>
      </c>
      <c r="O220" s="188" t="s">
        <v>1897</v>
      </c>
      <c r="P220" s="63" t="str">
        <f t="shared" si="12"/>
        <v>(line.T.name=='50(F100)') and (line.mat_inside_skin_choices.code=='AW') and (line.mat_outside_skin_choices.code=='GI') and ((line.L+line.L+line.W) &lt; 3001 and 0.5 or (line.L+line.L+line.W) &lt; 6001 and 1.0) or 0.0</v>
      </c>
      <c r="Q220" s="17" t="str">
        <f>VLOOKUP(D220,Parts!$A$2:$C$991,3,0)</f>
        <v>pcs</v>
      </c>
    </row>
    <row r="221" spans="2:17">
      <c r="B221" s="185"/>
      <c r="C221" s="3" t="str">
        <f>"["&amp;VLOOKUP(D221,Parts!$A$2:$B$991,2,0)&amp;"]"</f>
        <v>[SP01134]</v>
      </c>
      <c r="D221" s="293" t="s">
        <v>188</v>
      </c>
      <c r="E221" s="239" t="s">
        <v>1935</v>
      </c>
      <c r="F221"/>
      <c r="G221"/>
      <c r="H221"/>
      <c r="L221" s="239" t="s">
        <v>1563</v>
      </c>
      <c r="M221" s="239" t="s">
        <v>1572</v>
      </c>
      <c r="N221" s="192" t="s">
        <v>1896</v>
      </c>
      <c r="O221" s="188" t="s">
        <v>1897</v>
      </c>
      <c r="P221" s="63" t="str">
        <f t="shared" ref="P221:P252" si="13">"(line.T.name=='"&amp;E221&amp;"') and (line.mat_inside_skin_choices.code=="&amp;L221&amp;") and (line.mat_outside_skin_choices.code=="&amp;M221&amp;") and ("&amp;O221&amp;") or 0.0"</f>
        <v>(line.T.name=='42(F42-80)') and (line.mat_inside_skin_choices.code=='AW') and (line.mat_outside_skin_choices.code=='GI') and ((line.L+line.L+line.W) &lt; 3001 and 0.5 or (line.L+line.L+line.W) &lt; 6001 and 1.0) or 0.0</v>
      </c>
      <c r="Q221" s="17" t="str">
        <f>VLOOKUP(D221,Parts!$A$2:$C$991,3,0)</f>
        <v>pcs</v>
      </c>
    </row>
    <row r="222" spans="2:17">
      <c r="B222" s="185"/>
      <c r="C222" s="3" t="str">
        <f>"["&amp;VLOOKUP(D222,Parts!$A$2:$B$991,2,0)&amp;"]"</f>
        <v>[SP01300]</v>
      </c>
      <c r="D222" s="293" t="s">
        <v>376</v>
      </c>
      <c r="E222" s="239" t="s">
        <v>1948</v>
      </c>
      <c r="F222"/>
      <c r="G222"/>
      <c r="H222"/>
      <c r="L222" s="239" t="s">
        <v>1563</v>
      </c>
      <c r="M222" s="239" t="s">
        <v>1572</v>
      </c>
      <c r="N222" s="192" t="s">
        <v>1896</v>
      </c>
      <c r="O222" s="188" t="s">
        <v>1897</v>
      </c>
      <c r="P222" s="63" t="str">
        <f t="shared" si="13"/>
        <v>(line.T.name=='50(F50-80)') and (line.mat_inside_skin_choices.code=='AW') and (line.mat_outside_skin_choices.code=='GI') and ((line.L+line.L+line.W) &lt; 3001 and 0.5 or (line.L+line.L+line.W) &lt; 6001 and 1.0) or 0.0</v>
      </c>
      <c r="Q222" s="17" t="str">
        <f>VLOOKUP(D222,Parts!$A$2:$C$991,3,0)</f>
        <v>pcs</v>
      </c>
    </row>
    <row r="223" spans="2:17">
      <c r="B223" s="185"/>
      <c r="C223" s="3" t="str">
        <f>"["&amp;VLOOKUP(D223,Parts!$A$2:$B$991,2,0)&amp;"]"</f>
        <v>[SP01134]</v>
      </c>
      <c r="D223" s="296" t="s">
        <v>188</v>
      </c>
      <c r="E223" s="267" t="s">
        <v>1697</v>
      </c>
      <c r="F223"/>
      <c r="G223"/>
      <c r="H223"/>
      <c r="L223" s="267" t="s">
        <v>1572</v>
      </c>
      <c r="M223" s="267" t="s">
        <v>1563</v>
      </c>
      <c r="N223" s="192" t="s">
        <v>1896</v>
      </c>
      <c r="O223" s="188" t="s">
        <v>1897</v>
      </c>
      <c r="P223" s="63" t="str">
        <f t="shared" si="13"/>
        <v>(line.T.name=='42(F42)') and (line.mat_inside_skin_choices.code=='GI') and (line.mat_outside_skin_choices.code=='AW') and ((line.L+line.L+line.W) &lt; 3001 and 0.5 or (line.L+line.L+line.W) &lt; 6001 and 1.0) or 0.0</v>
      </c>
      <c r="Q223" s="17" t="str">
        <f>VLOOKUP(D223,Parts!$A$2:$C$991,3,0)</f>
        <v>pcs</v>
      </c>
    </row>
    <row r="224" spans="2:17">
      <c r="B224" s="185"/>
      <c r="C224" s="3" t="str">
        <f>"["&amp;VLOOKUP(D224,Parts!$A$2:$B$991,2,0)&amp;"]"</f>
        <v>[SP01300]</v>
      </c>
      <c r="D224" s="296" t="s">
        <v>376</v>
      </c>
      <c r="E224" s="267" t="s">
        <v>1698</v>
      </c>
      <c r="F224"/>
      <c r="G224"/>
      <c r="H224"/>
      <c r="L224" s="267" t="s">
        <v>1572</v>
      </c>
      <c r="M224" s="267" t="s">
        <v>1563</v>
      </c>
      <c r="N224" s="192" t="s">
        <v>1896</v>
      </c>
      <c r="O224" s="188" t="s">
        <v>1897</v>
      </c>
      <c r="P224" s="63" t="str">
        <f t="shared" si="13"/>
        <v>(line.T.name=='50(F50)') and (line.mat_inside_skin_choices.code=='GI') and (line.mat_outside_skin_choices.code=='AW') and ((line.L+line.L+line.W) &lt; 3001 and 0.5 or (line.L+line.L+line.W) &lt; 6001 and 1.0) or 0.0</v>
      </c>
      <c r="Q224" s="17" t="str">
        <f>VLOOKUP(D224,Parts!$A$2:$C$991,3,0)</f>
        <v>pcs</v>
      </c>
    </row>
    <row r="225" spans="2:17">
      <c r="B225" s="185"/>
      <c r="C225" s="3" t="str">
        <f>"["&amp;VLOOKUP(D225,Parts!$A$2:$B$991,2,0)&amp;"]"</f>
        <v>[SP01134]</v>
      </c>
      <c r="D225" s="296" t="s">
        <v>188</v>
      </c>
      <c r="E225" s="267" t="s">
        <v>1699</v>
      </c>
      <c r="F225"/>
      <c r="G225"/>
      <c r="H225"/>
      <c r="L225" s="267" t="s">
        <v>1572</v>
      </c>
      <c r="M225" s="267" t="s">
        <v>1563</v>
      </c>
      <c r="N225" s="192" t="s">
        <v>1896</v>
      </c>
      <c r="O225" s="188" t="s">
        <v>1897</v>
      </c>
      <c r="P225" s="63" t="str">
        <f t="shared" si="13"/>
        <v>(line.T.name=='42(F100)') and (line.mat_inside_skin_choices.code=='GI') and (line.mat_outside_skin_choices.code=='AW') and ((line.L+line.L+line.W) &lt; 3001 and 0.5 or (line.L+line.L+line.W) &lt; 6001 and 1.0) or 0.0</v>
      </c>
      <c r="Q225" s="17" t="str">
        <f>VLOOKUP(D225,Parts!$A$2:$C$991,3,0)</f>
        <v>pcs</v>
      </c>
    </row>
    <row r="226" spans="2:17">
      <c r="B226" s="185"/>
      <c r="C226" s="3" t="str">
        <f>"["&amp;VLOOKUP(D226,Parts!$A$2:$B$991,2,0)&amp;"]"</f>
        <v>[SP01300]</v>
      </c>
      <c r="D226" s="296" t="s">
        <v>376</v>
      </c>
      <c r="E226" s="267" t="s">
        <v>1700</v>
      </c>
      <c r="F226"/>
      <c r="G226"/>
      <c r="H226"/>
      <c r="L226" s="267" t="s">
        <v>1572</v>
      </c>
      <c r="M226" s="267" t="s">
        <v>1563</v>
      </c>
      <c r="N226" s="192" t="s">
        <v>1896</v>
      </c>
      <c r="O226" s="188" t="s">
        <v>1897</v>
      </c>
      <c r="P226" s="63" t="str">
        <f t="shared" si="13"/>
        <v>(line.T.name=='50(F100)') and (line.mat_inside_skin_choices.code=='GI') and (line.mat_outside_skin_choices.code=='AW') and ((line.L+line.L+line.W) &lt; 3001 and 0.5 or (line.L+line.L+line.W) &lt; 6001 and 1.0) or 0.0</v>
      </c>
      <c r="Q226" s="17" t="str">
        <f>VLOOKUP(D226,Parts!$A$2:$C$991,3,0)</f>
        <v>pcs</v>
      </c>
    </row>
    <row r="227" spans="2:17">
      <c r="B227" s="185"/>
      <c r="C227" s="3" t="str">
        <f>"["&amp;VLOOKUP(D227,Parts!$A$2:$B$991,2,0)&amp;"]"</f>
        <v>[SP01134]</v>
      </c>
      <c r="D227" s="296" t="s">
        <v>188</v>
      </c>
      <c r="E227" s="267" t="s">
        <v>1935</v>
      </c>
      <c r="F227"/>
      <c r="G227"/>
      <c r="H227"/>
      <c r="L227" s="267" t="s">
        <v>1572</v>
      </c>
      <c r="M227" s="267" t="s">
        <v>1563</v>
      </c>
      <c r="N227" s="192" t="s">
        <v>1896</v>
      </c>
      <c r="O227" s="188" t="s">
        <v>1897</v>
      </c>
      <c r="P227" s="63" t="str">
        <f t="shared" si="13"/>
        <v>(line.T.name=='42(F42-80)') and (line.mat_inside_skin_choices.code=='GI') and (line.mat_outside_skin_choices.code=='AW') and ((line.L+line.L+line.W) &lt; 3001 and 0.5 or (line.L+line.L+line.W) &lt; 6001 and 1.0) or 0.0</v>
      </c>
      <c r="Q227" s="17" t="str">
        <f>VLOOKUP(D227,Parts!$A$2:$C$991,3,0)</f>
        <v>pcs</v>
      </c>
    </row>
    <row r="228" spans="2:17">
      <c r="B228" s="185"/>
      <c r="C228" s="3" t="str">
        <f>"["&amp;VLOOKUP(D228,Parts!$A$2:$B$991,2,0)&amp;"]"</f>
        <v>[SP01300]</v>
      </c>
      <c r="D228" s="296" t="s">
        <v>376</v>
      </c>
      <c r="E228" s="267" t="s">
        <v>1948</v>
      </c>
      <c r="F228"/>
      <c r="G228"/>
      <c r="H228"/>
      <c r="L228" s="267" t="s">
        <v>1572</v>
      </c>
      <c r="M228" s="267" t="s">
        <v>1563</v>
      </c>
      <c r="N228" s="192" t="s">
        <v>1896</v>
      </c>
      <c r="O228" s="188" t="s">
        <v>1897</v>
      </c>
      <c r="P228" s="63" t="str">
        <f t="shared" si="13"/>
        <v>(line.T.name=='50(F50-80)') and (line.mat_inside_skin_choices.code=='GI') and (line.mat_outside_skin_choices.code=='AW') and ((line.L+line.L+line.W) &lt; 3001 and 0.5 or (line.L+line.L+line.W) &lt; 6001 and 1.0) or 0.0</v>
      </c>
      <c r="Q228" s="17" t="str">
        <f>VLOOKUP(D228,Parts!$A$2:$C$991,3,0)</f>
        <v>pcs</v>
      </c>
    </row>
    <row r="229" spans="2:17">
      <c r="B229" s="185"/>
      <c r="C229" s="3" t="str">
        <f>"["&amp;VLOOKUP(D229,Parts!$A$2:$B$991,2,0)&amp;"]"</f>
        <v>[SP01134]</v>
      </c>
      <c r="D229" s="294" t="s">
        <v>188</v>
      </c>
      <c r="E229" s="248" t="s">
        <v>1697</v>
      </c>
      <c r="F229"/>
      <c r="G229"/>
      <c r="H229"/>
      <c r="L229" s="250" t="s">
        <v>1563</v>
      </c>
      <c r="M229" s="248" t="s">
        <v>1583</v>
      </c>
      <c r="N229" s="192" t="s">
        <v>1896</v>
      </c>
      <c r="O229" s="188" t="s">
        <v>1897</v>
      </c>
      <c r="P229" s="63" t="str">
        <f t="shared" si="13"/>
        <v>(line.T.name=='42(F42)') and (line.mat_inside_skin_choices.code=='AW') and (line.mat_outside_skin_choices.code=='SS') and ((line.L+line.L+line.W) &lt; 3001 and 0.5 or (line.L+line.L+line.W) &lt; 6001 and 1.0) or 0.0</v>
      </c>
      <c r="Q229" s="17" t="str">
        <f>VLOOKUP(D229,Parts!$A$2:$C$991,3,0)</f>
        <v>pcs</v>
      </c>
    </row>
    <row r="230" spans="2:17">
      <c r="B230" s="185"/>
      <c r="C230" s="3" t="str">
        <f>"["&amp;VLOOKUP(D230,Parts!$A$2:$B$991,2,0)&amp;"]"</f>
        <v>[SP01300]</v>
      </c>
      <c r="D230" s="294" t="s">
        <v>376</v>
      </c>
      <c r="E230" s="248" t="s">
        <v>1698</v>
      </c>
      <c r="F230"/>
      <c r="G230"/>
      <c r="H230"/>
      <c r="L230" s="250" t="s">
        <v>1563</v>
      </c>
      <c r="M230" s="248" t="s">
        <v>1583</v>
      </c>
      <c r="N230" s="192" t="s">
        <v>1896</v>
      </c>
      <c r="O230" s="188" t="s">
        <v>1897</v>
      </c>
      <c r="P230" s="63" t="str">
        <f t="shared" si="13"/>
        <v>(line.T.name=='50(F50)') and (line.mat_inside_skin_choices.code=='AW') and (line.mat_outside_skin_choices.code=='SS') and ((line.L+line.L+line.W) &lt; 3001 and 0.5 or (line.L+line.L+line.W) &lt; 6001 and 1.0) or 0.0</v>
      </c>
      <c r="Q230" s="17" t="str">
        <f>VLOOKUP(D230,Parts!$A$2:$C$991,3,0)</f>
        <v>pcs</v>
      </c>
    </row>
    <row r="231" spans="2:17">
      <c r="B231" s="185"/>
      <c r="C231" s="3" t="str">
        <f>"["&amp;VLOOKUP(D231,Parts!$A$2:$B$991,2,0)&amp;"]"</f>
        <v>[SP01134]</v>
      </c>
      <c r="D231" s="294" t="s">
        <v>188</v>
      </c>
      <c r="E231" s="248" t="s">
        <v>1699</v>
      </c>
      <c r="F231"/>
      <c r="G231"/>
      <c r="H231"/>
      <c r="L231" s="250" t="s">
        <v>1563</v>
      </c>
      <c r="M231" s="248" t="s">
        <v>1583</v>
      </c>
      <c r="N231" s="192" t="s">
        <v>1896</v>
      </c>
      <c r="O231" s="188" t="s">
        <v>1897</v>
      </c>
      <c r="P231" s="63" t="str">
        <f t="shared" si="13"/>
        <v>(line.T.name=='42(F100)') and (line.mat_inside_skin_choices.code=='AW') and (line.mat_outside_skin_choices.code=='SS') and ((line.L+line.L+line.W) &lt; 3001 and 0.5 or (line.L+line.L+line.W) &lt; 6001 and 1.0) or 0.0</v>
      </c>
      <c r="Q231" s="17" t="str">
        <f>VLOOKUP(D231,Parts!$A$2:$C$991,3,0)</f>
        <v>pcs</v>
      </c>
    </row>
    <row r="232" spans="2:17">
      <c r="B232" s="185"/>
      <c r="C232" s="3" t="str">
        <f>"["&amp;VLOOKUP(D232,Parts!$A$2:$B$991,2,0)&amp;"]"</f>
        <v>[SP01300]</v>
      </c>
      <c r="D232" s="294" t="s">
        <v>376</v>
      </c>
      <c r="E232" s="248" t="s">
        <v>1700</v>
      </c>
      <c r="F232"/>
      <c r="G232"/>
      <c r="H232"/>
      <c r="L232" s="250" t="s">
        <v>1563</v>
      </c>
      <c r="M232" s="248" t="s">
        <v>1583</v>
      </c>
      <c r="N232" s="192" t="s">
        <v>1896</v>
      </c>
      <c r="O232" s="188" t="s">
        <v>1897</v>
      </c>
      <c r="P232" s="63" t="str">
        <f t="shared" si="13"/>
        <v>(line.T.name=='50(F100)') and (line.mat_inside_skin_choices.code=='AW') and (line.mat_outside_skin_choices.code=='SS') and ((line.L+line.L+line.W) &lt; 3001 and 0.5 or (line.L+line.L+line.W) &lt; 6001 and 1.0) or 0.0</v>
      </c>
      <c r="Q232" s="17" t="str">
        <f>VLOOKUP(D232,Parts!$A$2:$C$991,3,0)</f>
        <v>pcs</v>
      </c>
    </row>
    <row r="233" spans="2:17">
      <c r="B233" s="185"/>
      <c r="C233" s="3" t="str">
        <f>"["&amp;VLOOKUP(D233,Parts!$A$2:$B$991,2,0)&amp;"]"</f>
        <v>[SP01134]</v>
      </c>
      <c r="D233" s="294" t="s">
        <v>188</v>
      </c>
      <c r="E233" s="248" t="s">
        <v>1935</v>
      </c>
      <c r="F233"/>
      <c r="G233"/>
      <c r="H233"/>
      <c r="L233" s="250" t="s">
        <v>1563</v>
      </c>
      <c r="M233" s="248" t="s">
        <v>1583</v>
      </c>
      <c r="N233" s="192" t="s">
        <v>1896</v>
      </c>
      <c r="O233" s="188" t="s">
        <v>1897</v>
      </c>
      <c r="P233" s="63" t="str">
        <f t="shared" si="13"/>
        <v>(line.T.name=='42(F42-80)') and (line.mat_inside_skin_choices.code=='AW') and (line.mat_outside_skin_choices.code=='SS') and ((line.L+line.L+line.W) &lt; 3001 and 0.5 or (line.L+line.L+line.W) &lt; 6001 and 1.0) or 0.0</v>
      </c>
      <c r="Q233" s="17" t="str">
        <f>VLOOKUP(D233,Parts!$A$2:$C$991,3,0)</f>
        <v>pcs</v>
      </c>
    </row>
    <row r="234" spans="2:17">
      <c r="B234" s="185"/>
      <c r="C234" s="3" t="str">
        <f>"["&amp;VLOOKUP(D234,Parts!$A$2:$B$991,2,0)&amp;"]"</f>
        <v>[SP01300]</v>
      </c>
      <c r="D234" s="294" t="s">
        <v>376</v>
      </c>
      <c r="E234" s="248" t="s">
        <v>1948</v>
      </c>
      <c r="F234"/>
      <c r="G234"/>
      <c r="H234"/>
      <c r="L234" s="250" t="s">
        <v>1563</v>
      </c>
      <c r="M234" s="248" t="s">
        <v>1583</v>
      </c>
      <c r="N234" s="192" t="s">
        <v>1896</v>
      </c>
      <c r="O234" s="188" t="s">
        <v>1897</v>
      </c>
      <c r="P234" s="63" t="str">
        <f t="shared" si="13"/>
        <v>(line.T.name=='50(F50-80)') and (line.mat_inside_skin_choices.code=='AW') and (line.mat_outside_skin_choices.code=='SS') and ((line.L+line.L+line.W) &lt; 3001 and 0.5 or (line.L+line.L+line.W) &lt; 6001 and 1.0) or 0.0</v>
      </c>
      <c r="Q234" s="17" t="str">
        <f>VLOOKUP(D234,Parts!$A$2:$C$991,3,0)</f>
        <v>pcs</v>
      </c>
    </row>
    <row r="235" spans="2:17">
      <c r="B235" s="185"/>
      <c r="C235" s="3" t="str">
        <f>"["&amp;VLOOKUP(D235,Parts!$A$2:$B$991,2,0)&amp;"]"</f>
        <v>[SP01134]</v>
      </c>
      <c r="D235" s="178" t="s">
        <v>188</v>
      </c>
      <c r="E235" s="276" t="s">
        <v>1697</v>
      </c>
      <c r="F235"/>
      <c r="G235"/>
      <c r="H235"/>
      <c r="L235" s="278" t="s">
        <v>1583</v>
      </c>
      <c r="M235" s="276" t="s">
        <v>1563</v>
      </c>
      <c r="N235" s="192" t="s">
        <v>1896</v>
      </c>
      <c r="O235" s="188" t="s">
        <v>1897</v>
      </c>
      <c r="P235" s="63" t="str">
        <f t="shared" si="13"/>
        <v>(line.T.name=='42(F42)') and (line.mat_inside_skin_choices.code=='SS') and (line.mat_outside_skin_choices.code=='AW') and ((line.L+line.L+line.W) &lt; 3001 and 0.5 or (line.L+line.L+line.W) &lt; 6001 and 1.0) or 0.0</v>
      </c>
      <c r="Q235" s="17" t="str">
        <f>VLOOKUP(D235,Parts!$A$2:$C$991,3,0)</f>
        <v>pcs</v>
      </c>
    </row>
    <row r="236" spans="2:17">
      <c r="B236" s="185"/>
      <c r="C236" s="3" t="str">
        <f>"["&amp;VLOOKUP(D236,Parts!$A$2:$B$991,2,0)&amp;"]"</f>
        <v>[SP01300]</v>
      </c>
      <c r="D236" s="178" t="s">
        <v>376</v>
      </c>
      <c r="E236" s="276" t="s">
        <v>1698</v>
      </c>
      <c r="F236"/>
      <c r="G236"/>
      <c r="H236"/>
      <c r="L236" s="278" t="s">
        <v>1583</v>
      </c>
      <c r="M236" s="276" t="s">
        <v>1563</v>
      </c>
      <c r="N236" s="192" t="s">
        <v>1896</v>
      </c>
      <c r="O236" s="188" t="s">
        <v>1897</v>
      </c>
      <c r="P236" s="63" t="str">
        <f t="shared" si="13"/>
        <v>(line.T.name=='50(F50)') and (line.mat_inside_skin_choices.code=='SS') and (line.mat_outside_skin_choices.code=='AW') and ((line.L+line.L+line.W) &lt; 3001 and 0.5 or (line.L+line.L+line.W) &lt; 6001 and 1.0) or 0.0</v>
      </c>
      <c r="Q236" s="17" t="str">
        <f>VLOOKUP(D236,Parts!$A$2:$C$991,3,0)</f>
        <v>pcs</v>
      </c>
    </row>
    <row r="237" spans="2:17">
      <c r="B237" s="185"/>
      <c r="C237" s="3" t="str">
        <f>"["&amp;VLOOKUP(D237,Parts!$A$2:$B$991,2,0)&amp;"]"</f>
        <v>[SP01134]</v>
      </c>
      <c r="D237" s="178" t="s">
        <v>188</v>
      </c>
      <c r="E237" s="276" t="s">
        <v>1699</v>
      </c>
      <c r="F237"/>
      <c r="G237"/>
      <c r="H237"/>
      <c r="L237" s="278" t="s">
        <v>1583</v>
      </c>
      <c r="M237" s="276" t="s">
        <v>1563</v>
      </c>
      <c r="N237" s="192" t="s">
        <v>1896</v>
      </c>
      <c r="O237" s="188" t="s">
        <v>1897</v>
      </c>
      <c r="P237" s="63" t="str">
        <f t="shared" si="13"/>
        <v>(line.T.name=='42(F100)') and (line.mat_inside_skin_choices.code=='SS') and (line.mat_outside_skin_choices.code=='AW') and ((line.L+line.L+line.W) &lt; 3001 and 0.5 or (line.L+line.L+line.W) &lt; 6001 and 1.0) or 0.0</v>
      </c>
      <c r="Q237" s="17" t="str">
        <f>VLOOKUP(D237,Parts!$A$2:$C$991,3,0)</f>
        <v>pcs</v>
      </c>
    </row>
    <row r="238" spans="2:17">
      <c r="B238" s="185"/>
      <c r="C238" s="3" t="str">
        <f>"["&amp;VLOOKUP(D238,Parts!$A$2:$B$991,2,0)&amp;"]"</f>
        <v>[SP01300]</v>
      </c>
      <c r="D238" s="178" t="s">
        <v>376</v>
      </c>
      <c r="E238" s="276" t="s">
        <v>1700</v>
      </c>
      <c r="F238"/>
      <c r="G238"/>
      <c r="H238"/>
      <c r="L238" s="278" t="s">
        <v>1583</v>
      </c>
      <c r="M238" s="276" t="s">
        <v>1563</v>
      </c>
      <c r="N238" s="192" t="s">
        <v>1896</v>
      </c>
      <c r="O238" s="188" t="s">
        <v>1897</v>
      </c>
      <c r="P238" s="63" t="str">
        <f t="shared" si="13"/>
        <v>(line.T.name=='50(F100)') and (line.mat_inside_skin_choices.code=='SS') and (line.mat_outside_skin_choices.code=='AW') and ((line.L+line.L+line.W) &lt; 3001 and 0.5 or (line.L+line.L+line.W) &lt; 6001 and 1.0) or 0.0</v>
      </c>
      <c r="Q238" s="17" t="str">
        <f>VLOOKUP(D238,Parts!$A$2:$C$991,3,0)</f>
        <v>pcs</v>
      </c>
    </row>
    <row r="239" spans="2:17">
      <c r="B239" s="185"/>
      <c r="C239" s="3" t="str">
        <f>"["&amp;VLOOKUP(D239,Parts!$A$2:$B$991,2,0)&amp;"]"</f>
        <v>[SP01134]</v>
      </c>
      <c r="D239" s="178" t="s">
        <v>188</v>
      </c>
      <c r="E239" s="276" t="s">
        <v>1935</v>
      </c>
      <c r="F239"/>
      <c r="G239"/>
      <c r="H239"/>
      <c r="L239" s="278" t="s">
        <v>1583</v>
      </c>
      <c r="M239" s="276" t="s">
        <v>1563</v>
      </c>
      <c r="N239" s="192" t="s">
        <v>1896</v>
      </c>
      <c r="O239" s="188" t="s">
        <v>1897</v>
      </c>
      <c r="P239" s="63" t="str">
        <f t="shared" si="13"/>
        <v>(line.T.name=='42(F42-80)') and (line.mat_inside_skin_choices.code=='SS') and (line.mat_outside_skin_choices.code=='AW') and ((line.L+line.L+line.W) &lt; 3001 and 0.5 or (line.L+line.L+line.W) &lt; 6001 and 1.0) or 0.0</v>
      </c>
      <c r="Q239" s="17" t="str">
        <f>VLOOKUP(D239,Parts!$A$2:$C$991,3,0)</f>
        <v>pcs</v>
      </c>
    </row>
    <row r="240" spans="2:17">
      <c r="B240" s="185"/>
      <c r="C240" s="3" t="str">
        <f>"["&amp;VLOOKUP(D240,Parts!$A$2:$B$991,2,0)&amp;"]"</f>
        <v>[SP01300]</v>
      </c>
      <c r="D240" s="178" t="s">
        <v>376</v>
      </c>
      <c r="E240" s="276" t="s">
        <v>1948</v>
      </c>
      <c r="F240"/>
      <c r="G240"/>
      <c r="H240"/>
      <c r="L240" s="278" t="s">
        <v>1583</v>
      </c>
      <c r="M240" s="276" t="s">
        <v>1563</v>
      </c>
      <c r="N240" s="192" t="s">
        <v>1896</v>
      </c>
      <c r="O240" s="188" t="s">
        <v>1897</v>
      </c>
      <c r="P240" s="63" t="str">
        <f t="shared" si="13"/>
        <v>(line.T.name=='50(F50-80)') and (line.mat_inside_skin_choices.code=='SS') and (line.mat_outside_skin_choices.code=='AW') and ((line.L+line.L+line.W) &lt; 3001 and 0.5 or (line.L+line.L+line.W) &lt; 6001 and 1.0) or 0.0</v>
      </c>
      <c r="Q240" s="17" t="str">
        <f>VLOOKUP(D240,Parts!$A$2:$C$991,3,0)</f>
        <v>pcs</v>
      </c>
    </row>
    <row r="241" spans="1:17">
      <c r="B241" s="185"/>
      <c r="C241" s="3" t="str">
        <f>"["&amp;VLOOKUP(D241,Parts!$A$2:$B$991,2,0)&amp;"]"</f>
        <v>[SP01134]</v>
      </c>
      <c r="D241" s="165" t="s">
        <v>188</v>
      </c>
      <c r="E241" s="194" t="s">
        <v>1697</v>
      </c>
      <c r="F241"/>
      <c r="G241"/>
      <c r="H241"/>
      <c r="L241" s="194" t="s">
        <v>1572</v>
      </c>
      <c r="M241" s="194" t="s">
        <v>1583</v>
      </c>
      <c r="N241" s="192" t="s">
        <v>1896</v>
      </c>
      <c r="O241" s="188" t="s">
        <v>1897</v>
      </c>
      <c r="P241" s="63" t="str">
        <f t="shared" si="13"/>
        <v>(line.T.name=='42(F42)') and (line.mat_inside_skin_choices.code=='GI') and (line.mat_outside_skin_choices.code=='SS') and ((line.L+line.L+line.W) &lt; 3001 and 0.5 or (line.L+line.L+line.W) &lt; 6001 and 1.0) or 0.0</v>
      </c>
      <c r="Q241" s="17" t="str">
        <f>VLOOKUP(D241,Parts!$A$2:$C$991,3,0)</f>
        <v>pcs</v>
      </c>
    </row>
    <row r="242" spans="1:17">
      <c r="B242" s="185"/>
      <c r="C242" s="3" t="str">
        <f>"["&amp;VLOOKUP(D242,Parts!$A$2:$B$991,2,0)&amp;"]"</f>
        <v>[SP01300]</v>
      </c>
      <c r="D242" s="165" t="s">
        <v>376</v>
      </c>
      <c r="E242" s="194" t="s">
        <v>1698</v>
      </c>
      <c r="F242"/>
      <c r="G242"/>
      <c r="H242"/>
      <c r="L242" s="194" t="s">
        <v>1572</v>
      </c>
      <c r="M242" s="194" t="s">
        <v>1583</v>
      </c>
      <c r="N242" s="192" t="s">
        <v>1896</v>
      </c>
      <c r="O242" s="188" t="s">
        <v>1897</v>
      </c>
      <c r="P242" s="63" t="str">
        <f t="shared" si="13"/>
        <v>(line.T.name=='50(F50)') and (line.mat_inside_skin_choices.code=='GI') and (line.mat_outside_skin_choices.code=='SS') and ((line.L+line.L+line.W) &lt; 3001 and 0.5 or (line.L+line.L+line.W) &lt; 6001 and 1.0) or 0.0</v>
      </c>
      <c r="Q242" s="17" t="str">
        <f>VLOOKUP(D242,Parts!$A$2:$C$991,3,0)</f>
        <v>pcs</v>
      </c>
    </row>
    <row r="243" spans="1:17">
      <c r="B243" s="185"/>
      <c r="C243" s="3" t="str">
        <f>"["&amp;VLOOKUP(D243,Parts!$A$2:$B$991,2,0)&amp;"]"</f>
        <v>[SP01134]</v>
      </c>
      <c r="D243" s="165" t="s">
        <v>188</v>
      </c>
      <c r="E243" s="194" t="s">
        <v>1699</v>
      </c>
      <c r="F243"/>
      <c r="G243"/>
      <c r="H243"/>
      <c r="L243" s="194" t="s">
        <v>1572</v>
      </c>
      <c r="M243" s="194" t="s">
        <v>1583</v>
      </c>
      <c r="N243" s="192" t="s">
        <v>1896</v>
      </c>
      <c r="O243" s="188" t="s">
        <v>1897</v>
      </c>
      <c r="P243" s="63" t="str">
        <f t="shared" si="13"/>
        <v>(line.T.name=='42(F100)') and (line.mat_inside_skin_choices.code=='GI') and (line.mat_outside_skin_choices.code=='SS') and ((line.L+line.L+line.W) &lt; 3001 and 0.5 or (line.L+line.L+line.W) &lt; 6001 and 1.0) or 0.0</v>
      </c>
      <c r="Q243" s="17" t="str">
        <f>VLOOKUP(D243,Parts!$A$2:$C$991,3,0)</f>
        <v>pcs</v>
      </c>
    </row>
    <row r="244" spans="1:17">
      <c r="B244" s="185"/>
      <c r="C244" s="3" t="str">
        <f>"["&amp;VLOOKUP(D244,Parts!$A$2:$B$991,2,0)&amp;"]"</f>
        <v>[SP01300]</v>
      </c>
      <c r="D244" s="165" t="s">
        <v>376</v>
      </c>
      <c r="E244" s="194" t="s">
        <v>1700</v>
      </c>
      <c r="F244"/>
      <c r="G244"/>
      <c r="H244"/>
      <c r="L244" s="194" t="s">
        <v>1572</v>
      </c>
      <c r="M244" s="194" t="s">
        <v>1583</v>
      </c>
      <c r="N244" s="192" t="s">
        <v>1896</v>
      </c>
      <c r="O244" s="188" t="s">
        <v>1897</v>
      </c>
      <c r="P244" s="63" t="str">
        <f t="shared" si="13"/>
        <v>(line.T.name=='50(F100)') and (line.mat_inside_skin_choices.code=='GI') and (line.mat_outside_skin_choices.code=='SS') and ((line.L+line.L+line.W) &lt; 3001 and 0.5 or (line.L+line.L+line.W) &lt; 6001 and 1.0) or 0.0</v>
      </c>
      <c r="Q244" s="17" t="str">
        <f>VLOOKUP(D244,Parts!$A$2:$C$991,3,0)</f>
        <v>pcs</v>
      </c>
    </row>
    <row r="245" spans="1:17">
      <c r="B245" s="185"/>
      <c r="C245" s="3" t="str">
        <f>"["&amp;VLOOKUP(D245,Parts!$A$2:$B$991,2,0)&amp;"]"</f>
        <v>[SP01134]</v>
      </c>
      <c r="D245" s="165" t="s">
        <v>188</v>
      </c>
      <c r="E245" s="194" t="s">
        <v>1935</v>
      </c>
      <c r="F245"/>
      <c r="G245"/>
      <c r="H245"/>
      <c r="L245" s="194" t="s">
        <v>1572</v>
      </c>
      <c r="M245" s="194" t="s">
        <v>1583</v>
      </c>
      <c r="N245" s="192" t="s">
        <v>1896</v>
      </c>
      <c r="O245" s="188" t="s">
        <v>1897</v>
      </c>
      <c r="P245" s="63" t="str">
        <f t="shared" si="13"/>
        <v>(line.T.name=='42(F42-80)') and (line.mat_inside_skin_choices.code=='GI') and (line.mat_outside_skin_choices.code=='SS') and ((line.L+line.L+line.W) &lt; 3001 and 0.5 or (line.L+line.L+line.W) &lt; 6001 and 1.0) or 0.0</v>
      </c>
      <c r="Q245" s="17" t="str">
        <f>VLOOKUP(D245,Parts!$A$2:$C$991,3,0)</f>
        <v>pcs</v>
      </c>
    </row>
    <row r="246" spans="1:17">
      <c r="B246" s="185"/>
      <c r="C246" s="3" t="str">
        <f>"["&amp;VLOOKUP(D246,Parts!$A$2:$B$991,2,0)&amp;"]"</f>
        <v>[SP01300]</v>
      </c>
      <c r="D246" s="165" t="s">
        <v>376</v>
      </c>
      <c r="E246" s="194" t="s">
        <v>1948</v>
      </c>
      <c r="F246"/>
      <c r="G246"/>
      <c r="H246"/>
      <c r="L246" s="194" t="s">
        <v>1572</v>
      </c>
      <c r="M246" s="194" t="s">
        <v>1583</v>
      </c>
      <c r="N246" s="192" t="s">
        <v>1896</v>
      </c>
      <c r="O246" s="188" t="s">
        <v>1897</v>
      </c>
      <c r="P246" s="63" t="str">
        <f t="shared" si="13"/>
        <v>(line.T.name=='50(F50-80)') and (line.mat_inside_skin_choices.code=='GI') and (line.mat_outside_skin_choices.code=='SS') and ((line.L+line.L+line.W) &lt; 3001 and 0.5 or (line.L+line.L+line.W) &lt; 6001 and 1.0) or 0.0</v>
      </c>
      <c r="Q246" s="17" t="str">
        <f>VLOOKUP(D246,Parts!$A$2:$C$991,3,0)</f>
        <v>pcs</v>
      </c>
    </row>
    <row r="247" spans="1:17">
      <c r="B247" s="185"/>
      <c r="C247" s="3" t="str">
        <f>"["&amp;VLOOKUP(D247,Parts!$A$2:$B$991,2,0)&amp;"]"</f>
        <v>[SP01134]</v>
      </c>
      <c r="D247" s="297" t="s">
        <v>188</v>
      </c>
      <c r="E247" s="287" t="s">
        <v>1697</v>
      </c>
      <c r="F247"/>
      <c r="G247"/>
      <c r="H247"/>
      <c r="L247" s="287" t="s">
        <v>1583</v>
      </c>
      <c r="M247" s="287" t="s">
        <v>1572</v>
      </c>
      <c r="N247" s="192" t="s">
        <v>1896</v>
      </c>
      <c r="O247" s="188" t="s">
        <v>1897</v>
      </c>
      <c r="P247" s="63" t="str">
        <f t="shared" si="13"/>
        <v>(line.T.name=='42(F42)') and (line.mat_inside_skin_choices.code=='SS') and (line.mat_outside_skin_choices.code=='GI') and ((line.L+line.L+line.W) &lt; 3001 and 0.5 or (line.L+line.L+line.W) &lt; 6001 and 1.0) or 0.0</v>
      </c>
      <c r="Q247" s="17" t="str">
        <f>VLOOKUP(D247,Parts!$A$2:$C$991,3,0)</f>
        <v>pcs</v>
      </c>
    </row>
    <row r="248" spans="1:17">
      <c r="B248" s="185"/>
      <c r="C248" s="3" t="str">
        <f>"["&amp;VLOOKUP(D248,Parts!$A$2:$B$991,2,0)&amp;"]"</f>
        <v>[SP01300]</v>
      </c>
      <c r="D248" s="297" t="s">
        <v>376</v>
      </c>
      <c r="E248" s="287" t="s">
        <v>1698</v>
      </c>
      <c r="F248"/>
      <c r="G248"/>
      <c r="H248"/>
      <c r="L248" s="287" t="s">
        <v>1583</v>
      </c>
      <c r="M248" s="287" t="s">
        <v>1572</v>
      </c>
      <c r="N248" s="192" t="s">
        <v>1896</v>
      </c>
      <c r="O248" s="188" t="s">
        <v>1897</v>
      </c>
      <c r="P248" s="63" t="str">
        <f t="shared" si="13"/>
        <v>(line.T.name=='50(F50)') and (line.mat_inside_skin_choices.code=='SS') and (line.mat_outside_skin_choices.code=='GI') and ((line.L+line.L+line.W) &lt; 3001 and 0.5 or (line.L+line.L+line.W) &lt; 6001 and 1.0) or 0.0</v>
      </c>
      <c r="Q248" s="17" t="str">
        <f>VLOOKUP(D248,Parts!$A$2:$C$991,3,0)</f>
        <v>pcs</v>
      </c>
    </row>
    <row r="249" spans="1:17">
      <c r="B249" s="185"/>
      <c r="C249" s="3" t="str">
        <f>"["&amp;VLOOKUP(D249,Parts!$A$2:$B$991,2,0)&amp;"]"</f>
        <v>[SP01134]</v>
      </c>
      <c r="D249" s="297" t="s">
        <v>188</v>
      </c>
      <c r="E249" s="287" t="s">
        <v>1699</v>
      </c>
      <c r="F249"/>
      <c r="G249"/>
      <c r="H249"/>
      <c r="L249" s="287" t="s">
        <v>1583</v>
      </c>
      <c r="M249" s="287" t="s">
        <v>1572</v>
      </c>
      <c r="N249" s="192" t="s">
        <v>1896</v>
      </c>
      <c r="O249" s="188" t="s">
        <v>1897</v>
      </c>
      <c r="P249" s="63" t="str">
        <f t="shared" si="13"/>
        <v>(line.T.name=='42(F100)') and (line.mat_inside_skin_choices.code=='SS') and (line.mat_outside_skin_choices.code=='GI') and ((line.L+line.L+line.W) &lt; 3001 and 0.5 or (line.L+line.L+line.W) &lt; 6001 and 1.0) or 0.0</v>
      </c>
      <c r="Q249" s="17" t="str">
        <f>VLOOKUP(D249,Parts!$A$2:$C$991,3,0)</f>
        <v>pcs</v>
      </c>
    </row>
    <row r="250" spans="1:17">
      <c r="B250" s="185"/>
      <c r="C250" s="3" t="str">
        <f>"["&amp;VLOOKUP(D250,Parts!$A$2:$B$991,2,0)&amp;"]"</f>
        <v>[SP01300]</v>
      </c>
      <c r="D250" s="297" t="s">
        <v>376</v>
      </c>
      <c r="E250" s="287" t="s">
        <v>1700</v>
      </c>
      <c r="F250"/>
      <c r="G250"/>
      <c r="H250"/>
      <c r="L250" s="287" t="s">
        <v>1583</v>
      </c>
      <c r="M250" s="287" t="s">
        <v>1572</v>
      </c>
      <c r="N250" s="192" t="s">
        <v>1896</v>
      </c>
      <c r="O250" s="188" t="s">
        <v>1897</v>
      </c>
      <c r="P250" s="63" t="str">
        <f t="shared" si="13"/>
        <v>(line.T.name=='50(F100)') and (line.mat_inside_skin_choices.code=='SS') and (line.mat_outside_skin_choices.code=='GI') and ((line.L+line.L+line.W) &lt; 3001 and 0.5 or (line.L+line.L+line.W) &lt; 6001 and 1.0) or 0.0</v>
      </c>
      <c r="Q250" s="17" t="str">
        <f>VLOOKUP(D250,Parts!$A$2:$C$991,3,0)</f>
        <v>pcs</v>
      </c>
    </row>
    <row r="251" spans="1:17">
      <c r="B251" s="185"/>
      <c r="C251" s="3" t="str">
        <f>"["&amp;VLOOKUP(D251,Parts!$A$2:$B$991,2,0)&amp;"]"</f>
        <v>[SP01134]</v>
      </c>
      <c r="D251" s="297" t="s">
        <v>188</v>
      </c>
      <c r="E251" s="287" t="s">
        <v>1935</v>
      </c>
      <c r="F251"/>
      <c r="G251"/>
      <c r="H251"/>
      <c r="L251" s="287" t="s">
        <v>1583</v>
      </c>
      <c r="M251" s="287" t="s">
        <v>1572</v>
      </c>
      <c r="N251" s="192" t="s">
        <v>1896</v>
      </c>
      <c r="O251" s="188" t="s">
        <v>1897</v>
      </c>
      <c r="P251" s="63" t="str">
        <f t="shared" si="13"/>
        <v>(line.T.name=='42(F42-80)') and (line.mat_inside_skin_choices.code=='SS') and (line.mat_outside_skin_choices.code=='GI') and ((line.L+line.L+line.W) &lt; 3001 and 0.5 or (line.L+line.L+line.W) &lt; 6001 and 1.0) or 0.0</v>
      </c>
      <c r="Q251" s="17" t="str">
        <f>VLOOKUP(D251,Parts!$A$2:$C$991,3,0)</f>
        <v>pcs</v>
      </c>
    </row>
    <row r="252" spans="1:17">
      <c r="B252" s="185"/>
      <c r="C252" s="3" t="str">
        <f>"["&amp;VLOOKUP(D252,Parts!$A$2:$B$991,2,0)&amp;"]"</f>
        <v>[SP01300]</v>
      </c>
      <c r="D252" s="297" t="s">
        <v>376</v>
      </c>
      <c r="E252" s="287" t="s">
        <v>1948</v>
      </c>
      <c r="F252"/>
      <c r="G252"/>
      <c r="H252"/>
      <c r="L252" s="287" t="s">
        <v>1583</v>
      </c>
      <c r="M252" s="287" t="s">
        <v>1572</v>
      </c>
      <c r="N252" s="192" t="s">
        <v>1896</v>
      </c>
      <c r="O252" s="188" t="s">
        <v>1897</v>
      </c>
      <c r="P252" s="63" t="str">
        <f t="shared" si="13"/>
        <v>(line.T.name=='50(F50-80)') and (line.mat_inside_skin_choices.code=='SS') and (line.mat_outside_skin_choices.code=='GI') and ((line.L+line.L+line.W) &lt; 3001 and 0.5 or (line.L+line.L+line.W) &lt; 6001 and 1.0) or 0.0</v>
      </c>
      <c r="Q252" s="17" t="str">
        <f>VLOOKUP(D252,Parts!$A$2:$C$991,3,0)</f>
        <v>pcs</v>
      </c>
    </row>
    <row r="253" spans="1:17">
      <c r="C253" s="3" t="str">
        <f>"["&amp;VLOOKUP(D253,Parts!$A$2:$B$991,2,0)&amp;"]"</f>
        <v>[SP02114]</v>
      </c>
      <c r="D253" s="27" t="s">
        <v>759</v>
      </c>
      <c r="E253"/>
      <c r="F253"/>
      <c r="G253"/>
      <c r="H253"/>
      <c r="L253"/>
      <c r="M253"/>
      <c r="N253" s="27" t="s">
        <v>1702</v>
      </c>
      <c r="O253" s="27" t="s">
        <v>1703</v>
      </c>
      <c r="P253" t="str">
        <f>O253</f>
        <v>(line.W &lt;= 930) and 1.0 or 0.0</v>
      </c>
      <c r="Q253" s="17" t="str">
        <f>VLOOKUP(D253,Parts!$A$2:$C$991,3,0)</f>
        <v>pcs</v>
      </c>
    </row>
    <row r="254" spans="1:17">
      <c r="C254" s="3" t="str">
        <f>"["&amp;VLOOKUP(D254,Parts!$A$2:$B$991,2,0)&amp;"]"</f>
        <v>[SP02122]</v>
      </c>
      <c r="D254" s="27" t="s">
        <v>771</v>
      </c>
      <c r="E254"/>
      <c r="F254"/>
      <c r="G254"/>
      <c r="H254"/>
      <c r="L254"/>
      <c r="M254"/>
      <c r="N254" s="27" t="s">
        <v>1704</v>
      </c>
      <c r="O254" s="27" t="s">
        <v>1705</v>
      </c>
      <c r="P254" t="str">
        <f>O254</f>
        <v>(line.W &gt; 930 and line.W &lt;= 1085) and 1.0 or 0.0</v>
      </c>
      <c r="Q254" s="17" t="str">
        <f>VLOOKUP(D254,Parts!$A$2:$C$991,3,0)</f>
        <v>pcs</v>
      </c>
    </row>
    <row r="255" spans="1:17">
      <c r="C255" s="3" t="str">
        <f>"["&amp;VLOOKUP(D255,Parts!$A$2:$B$991,2,0)&amp;"]"</f>
        <v>[SP02116]</v>
      </c>
      <c r="D255" s="27" t="s">
        <v>761</v>
      </c>
      <c r="E255"/>
      <c r="F255"/>
      <c r="G255"/>
      <c r="H255"/>
      <c r="L255"/>
      <c r="M255"/>
      <c r="N255" s="27" t="s">
        <v>1706</v>
      </c>
      <c r="O255" s="27" t="s">
        <v>1707</v>
      </c>
      <c r="P255" t="str">
        <f>O255</f>
        <v>(line.W &gt; 1085 and line.W &lt;= 1230) and 1.0 or 0.0</v>
      </c>
      <c r="Q255" s="17" t="str">
        <f>VLOOKUP(D255,Parts!$A$2:$C$991,3,0)</f>
        <v>pcs</v>
      </c>
    </row>
    <row r="256" spans="1:17">
      <c r="A256" s="191" t="s">
        <v>1859</v>
      </c>
      <c r="C256" s="3" t="str">
        <f>"["&amp;VLOOKUP(D256,Parts!$A$2:$B$991,2,0)&amp;"]"</f>
        <v>[SP02071]</v>
      </c>
      <c r="D256" s="128" t="s">
        <v>688</v>
      </c>
      <c r="E256"/>
      <c r="F256"/>
      <c r="G256"/>
      <c r="H256"/>
      <c r="I256" s="60" t="s">
        <v>1617</v>
      </c>
      <c r="L256"/>
      <c r="M256"/>
      <c r="N256" s="61">
        <v>0</v>
      </c>
      <c r="O256" s="61">
        <v>0</v>
      </c>
      <c r="P256" t="str">
        <f>"(line.mat_window_choices.code == "&amp;I256&amp;") and "&amp;O256&amp;" or 0.0"</f>
        <v>(line.mat_window_choices.code == 'None') and 0 or 0.0</v>
      </c>
      <c r="Q256" s="17" t="str">
        <f>VLOOKUP(D256,Parts!$A$2:$C$991,3,0)</f>
        <v>pcs</v>
      </c>
    </row>
    <row r="257" spans="1:17">
      <c r="C257" s="3" t="str">
        <f>"["&amp;VLOOKUP(D257,Parts!$A$2:$B$991,2,0)&amp;"]"</f>
        <v>[SP02071]</v>
      </c>
      <c r="D257" s="128" t="s">
        <v>688</v>
      </c>
      <c r="E257"/>
      <c r="F257"/>
      <c r="G257"/>
      <c r="H257"/>
      <c r="I257" s="60" t="s">
        <v>1708</v>
      </c>
      <c r="L257"/>
      <c r="M257"/>
      <c r="N257" s="61">
        <v>1</v>
      </c>
      <c r="O257" s="61">
        <v>1</v>
      </c>
      <c r="P257" t="str">
        <f>"(line.mat_window_choices.code == "&amp;I257&amp;") and "&amp;O257&amp;" or 0.0"</f>
        <v>(line.mat_window_choices.code == 'Single') and 1 or 0.0</v>
      </c>
      <c r="Q257" s="17" t="str">
        <f>VLOOKUP(D257,Parts!$A$2:$C$991,3,0)</f>
        <v>pcs</v>
      </c>
    </row>
    <row r="258" spans="1:17">
      <c r="C258" s="3" t="str">
        <f>"["&amp;VLOOKUP(D258,Parts!$A$2:$B$991,2,0)&amp;"]"</f>
        <v>[SP02071]</v>
      </c>
      <c r="D258" s="128" t="s">
        <v>688</v>
      </c>
      <c r="E258"/>
      <c r="F258"/>
      <c r="G258"/>
      <c r="H258"/>
      <c r="I258" s="60" t="s">
        <v>1709</v>
      </c>
      <c r="L258"/>
      <c r="M258"/>
      <c r="N258" s="61">
        <v>2</v>
      </c>
      <c r="O258" s="61">
        <v>2</v>
      </c>
      <c r="P258" t="str">
        <f>"(line.mat_window_choices.code == "&amp;I258&amp;") and "&amp;O258&amp;" or 0.0"</f>
        <v>(line.mat_window_choices.code == 'Double') and 2 or 0.0</v>
      </c>
      <c r="Q258" s="17" t="str">
        <f>VLOOKUP(D258,Parts!$A$2:$C$991,3,0)</f>
        <v>pcs</v>
      </c>
    </row>
    <row r="259" spans="1:17">
      <c r="C259" s="3" t="str">
        <f>"["&amp;VLOOKUP(D259,Parts!$A$2:$B$991,2,0)&amp;"]"</f>
        <v>[SP03032]</v>
      </c>
      <c r="D259" s="3" t="s">
        <v>997</v>
      </c>
      <c r="E259"/>
      <c r="F259"/>
      <c r="G259"/>
      <c r="H259"/>
      <c r="L259"/>
      <c r="M259"/>
      <c r="N259" s="21">
        <v>1</v>
      </c>
      <c r="O259" s="21">
        <v>1</v>
      </c>
      <c r="P259" s="53" t="str">
        <f t="shared" ref="P259:P273" si="14">"("&amp;O259&amp;") or 0.0"</f>
        <v>(1) or 0.0</v>
      </c>
      <c r="Q259" s="17" t="str">
        <f>VLOOKUP(D259,Parts!$A$2:$C$991,3,0)</f>
        <v>pcs</v>
      </c>
    </row>
    <row r="260" spans="1:17">
      <c r="C260" s="3" t="str">
        <f>"["&amp;VLOOKUP(D260,Parts!$A$2:$B$991,2,0)&amp;"]"</f>
        <v>[SP02197]</v>
      </c>
      <c r="D260" s="3" t="s">
        <v>871</v>
      </c>
      <c r="E260"/>
      <c r="F260"/>
      <c r="G260"/>
      <c r="H260"/>
      <c r="L260"/>
      <c r="M260"/>
      <c r="N260" s="21">
        <v>1</v>
      </c>
      <c r="O260" s="21">
        <v>1</v>
      </c>
      <c r="P260" s="53" t="str">
        <f t="shared" si="14"/>
        <v>(1) or 0.0</v>
      </c>
      <c r="Q260" s="17" t="str">
        <f>VLOOKUP(D260,Parts!$A$2:$C$991,3,0)</f>
        <v>set</v>
      </c>
    </row>
    <row r="261" spans="1:17">
      <c r="A261" s="191" t="s">
        <v>1864</v>
      </c>
      <c r="C261" s="3" t="str">
        <f>"["&amp;VLOOKUP(D261,Parts!$A$2:$B$991,2,0)&amp;"]"</f>
        <v>[SP02195]</v>
      </c>
      <c r="D261" s="3" t="s">
        <v>867</v>
      </c>
      <c r="E261"/>
      <c r="F261"/>
      <c r="G261"/>
      <c r="H261"/>
      <c r="L261"/>
      <c r="M261"/>
      <c r="N261" s="21">
        <v>2</v>
      </c>
      <c r="O261" s="21">
        <v>2</v>
      </c>
      <c r="P261" s="53" t="str">
        <f t="shared" si="14"/>
        <v>(2) or 0.0</v>
      </c>
      <c r="Q261" s="17" t="str">
        <f>VLOOKUP(D261,Parts!$A$2:$C$991,3,0)</f>
        <v>set</v>
      </c>
    </row>
    <row r="262" spans="1:17">
      <c r="C262" s="3" t="str">
        <f>"["&amp;VLOOKUP(D262,Parts!$A$2:$B$991,2,0)&amp;"]"</f>
        <v>[SP02196]</v>
      </c>
      <c r="D262" s="3" t="s">
        <v>869</v>
      </c>
      <c r="E262"/>
      <c r="F262"/>
      <c r="G262"/>
      <c r="H262"/>
      <c r="L262"/>
      <c r="M262"/>
      <c r="N262" s="21">
        <v>2</v>
      </c>
      <c r="O262" s="21">
        <v>2</v>
      </c>
      <c r="P262" s="53" t="str">
        <f t="shared" si="14"/>
        <v>(2) or 0.0</v>
      </c>
      <c r="Q262" s="17" t="str">
        <f>VLOOKUP(D262,Parts!$A$2:$C$991,3,0)</f>
        <v>set</v>
      </c>
    </row>
    <row r="263" spans="1:17">
      <c r="A263" s="191" t="s">
        <v>1864</v>
      </c>
      <c r="B263" s="185">
        <v>41757</v>
      </c>
      <c r="C263" s="3" t="str">
        <f>"["&amp;VLOOKUP(D263,Parts!$A$2:$B$991,2,0)&amp;"]"</f>
        <v>[SP03173-1]</v>
      </c>
      <c r="D263" s="193" t="s">
        <v>1860</v>
      </c>
      <c r="E263" s="194" t="s">
        <v>1697</v>
      </c>
      <c r="F263"/>
      <c r="G263"/>
      <c r="H263"/>
      <c r="L263"/>
      <c r="M263"/>
      <c r="N263" s="21">
        <v>2</v>
      </c>
      <c r="O263" s="21">
        <v>2</v>
      </c>
      <c r="P263" s="63" t="str">
        <f>"(line.T.name=='"&amp;E263&amp;"') and ("&amp;O263&amp;") or 0.0"</f>
        <v>(line.T.name=='42(F42)') and (2) or 0.0</v>
      </c>
      <c r="Q263" s="17" t="str">
        <f>VLOOKUP(D263,Parts!$A$2:$C$991,3,0)</f>
        <v>pcs</v>
      </c>
    </row>
    <row r="264" spans="1:17">
      <c r="B264" s="185">
        <v>41757</v>
      </c>
      <c r="C264" s="3" t="str">
        <f>"["&amp;VLOOKUP(D264,Parts!$A$2:$B$991,2,0)&amp;"]"</f>
        <v>[SP03173-1]</v>
      </c>
      <c r="D264" s="193" t="s">
        <v>1860</v>
      </c>
      <c r="E264" s="194" t="s">
        <v>1698</v>
      </c>
      <c r="F264"/>
      <c r="G264"/>
      <c r="H264"/>
      <c r="L264"/>
      <c r="M264"/>
      <c r="N264" s="21">
        <v>2</v>
      </c>
      <c r="O264" s="21">
        <v>2</v>
      </c>
      <c r="P264" s="63" t="str">
        <f t="shared" ref="P264:P268" si="15">"(line.T.name=='"&amp;E264&amp;"') and ("&amp;O264&amp;") or 0.0"</f>
        <v>(line.T.name=='50(F50)') and (2) or 0.0</v>
      </c>
      <c r="Q264" s="17" t="str">
        <f>VLOOKUP(D264,Parts!$A$2:$C$991,3,0)</f>
        <v>pcs</v>
      </c>
    </row>
    <row r="265" spans="1:17">
      <c r="B265" s="185">
        <v>41757</v>
      </c>
      <c r="C265" s="3" t="str">
        <f>"["&amp;VLOOKUP(D265,Parts!$A$2:$B$991,2,0)&amp;"]"</f>
        <v>[SP03173-2]</v>
      </c>
      <c r="D265" s="193" t="s">
        <v>1861</v>
      </c>
      <c r="E265" s="194" t="s">
        <v>1699</v>
      </c>
      <c r="F265"/>
      <c r="G265"/>
      <c r="H265"/>
      <c r="L265"/>
      <c r="M265"/>
      <c r="N265" s="21">
        <v>2</v>
      </c>
      <c r="O265" s="21">
        <v>2</v>
      </c>
      <c r="P265" s="63" t="str">
        <f t="shared" si="15"/>
        <v>(line.T.name=='42(F100)') and (2) or 0.0</v>
      </c>
      <c r="Q265" s="17" t="str">
        <f>VLOOKUP(D265,Parts!$A$2:$C$991,3,0)</f>
        <v>pcs</v>
      </c>
    </row>
    <row r="266" spans="1:17">
      <c r="B266" s="185">
        <v>41757</v>
      </c>
      <c r="C266" s="3" t="str">
        <f>"["&amp;VLOOKUP(D266,Parts!$A$2:$B$991,2,0)&amp;"]"</f>
        <v>[SP03173-2]</v>
      </c>
      <c r="D266" s="193" t="s">
        <v>1861</v>
      </c>
      <c r="E266" s="194" t="s">
        <v>1700</v>
      </c>
      <c r="F266"/>
      <c r="G266"/>
      <c r="H266"/>
      <c r="L266"/>
      <c r="M266"/>
      <c r="N266" s="21">
        <v>2</v>
      </c>
      <c r="O266" s="21">
        <v>2</v>
      </c>
      <c r="P266" s="63" t="str">
        <f t="shared" si="15"/>
        <v>(line.T.name=='50(F100)') and (2) or 0.0</v>
      </c>
      <c r="Q266" s="17" t="str">
        <f>VLOOKUP(D266,Parts!$A$2:$C$991,3,0)</f>
        <v>pcs</v>
      </c>
    </row>
    <row r="267" spans="1:17">
      <c r="B267" s="185"/>
      <c r="C267" s="3" t="str">
        <f>"["&amp;VLOOKUP(D267,Parts!$A$2:$B$991,2,0)&amp;"]"</f>
        <v>[SP03186]</v>
      </c>
      <c r="D267" t="s">
        <v>1949</v>
      </c>
      <c r="E267" s="202" t="s">
        <v>2103</v>
      </c>
      <c r="F267"/>
      <c r="G267"/>
      <c r="H267"/>
      <c r="L267"/>
      <c r="M267"/>
      <c r="N267" s="21">
        <v>2</v>
      </c>
      <c r="O267" s="21">
        <v>2</v>
      </c>
      <c r="P267" s="63" t="str">
        <f t="shared" si="15"/>
        <v>(line.T.name=='42(42-80)') and (2) or 0.0</v>
      </c>
      <c r="Q267" s="17" t="str">
        <f>VLOOKUP(D267,Parts!$A$2:$C$991,3,0)</f>
        <v>pcs</v>
      </c>
    </row>
    <row r="268" spans="1:17">
      <c r="B268" s="185"/>
      <c r="C268" s="3" t="str">
        <f>"["&amp;VLOOKUP(D268,Parts!$A$2:$B$991,2,0)&amp;"]"</f>
        <v>[SP03186]</v>
      </c>
      <c r="D268" t="s">
        <v>1949</v>
      </c>
      <c r="E268" s="202" t="s">
        <v>2104</v>
      </c>
      <c r="F268"/>
      <c r="G268"/>
      <c r="H268"/>
      <c r="L268"/>
      <c r="M268"/>
      <c r="N268" s="21">
        <v>2</v>
      </c>
      <c r="O268" s="21">
        <v>2</v>
      </c>
      <c r="P268" s="63" t="str">
        <f t="shared" si="15"/>
        <v>(line.T.name=='50(50-80)') and (2) or 0.0</v>
      </c>
      <c r="Q268" s="17" t="str">
        <f>VLOOKUP(D268,Parts!$A$2:$C$991,3,0)</f>
        <v>pcs</v>
      </c>
    </row>
    <row r="269" spans="1:17">
      <c r="B269" s="185"/>
      <c r="C269" s="3" t="str">
        <f>"["&amp;VLOOKUP(D269,Parts!$A$2:$B$991,2,0)&amp;"]"</f>
        <v>[SP03186]</v>
      </c>
      <c r="D269" t="s">
        <v>1949</v>
      </c>
      <c r="E269" s="202" t="s">
        <v>2105</v>
      </c>
      <c r="F269"/>
      <c r="G269"/>
      <c r="H269"/>
      <c r="L269"/>
      <c r="M269"/>
      <c r="N269" s="21">
        <v>2</v>
      </c>
      <c r="O269" s="21">
        <v>2</v>
      </c>
      <c r="P269" s="63" t="str">
        <f t="shared" ref="P269" si="16">"(line.T.name=='"&amp;E269&amp;"') and ("&amp;O269&amp;") or 0.0"</f>
        <v>(line.T.name=='42(100-80)') and (2) or 0.0</v>
      </c>
      <c r="Q269" s="17" t="str">
        <f>VLOOKUP(D269,Parts!$A$2:$C$991,3,0)</f>
        <v>pcs</v>
      </c>
    </row>
    <row r="270" spans="1:17">
      <c r="A270" s="191" t="s">
        <v>1865</v>
      </c>
      <c r="C270" s="3" t="str">
        <f>"["&amp;VLOOKUP(D270,Parts!$A$2:$B$991,2,0)&amp;"]"</f>
        <v>[SP03190]</v>
      </c>
      <c r="D270" s="3" t="s">
        <v>1952</v>
      </c>
      <c r="E270"/>
      <c r="F270"/>
      <c r="G270"/>
      <c r="H270"/>
      <c r="L270"/>
      <c r="M270"/>
      <c r="N270" s="21">
        <v>1</v>
      </c>
      <c r="O270" s="21">
        <v>1</v>
      </c>
      <c r="P270" s="53" t="str">
        <f t="shared" si="14"/>
        <v>(1) or 0.0</v>
      </c>
      <c r="Q270" s="17" t="str">
        <f>VLOOKUP(D270,Parts!$A$2:$C$991,3,0)</f>
        <v>pcs</v>
      </c>
    </row>
    <row r="271" spans="1:17">
      <c r="A271" s="191"/>
      <c r="C271" s="3" t="str">
        <f>"["&amp;VLOOKUP(D271,Parts!$A$2:$B$991,2,0)&amp;"]"</f>
        <v>[SP03191]</v>
      </c>
      <c r="D271" s="3" t="s">
        <v>1951</v>
      </c>
      <c r="E271"/>
      <c r="F271"/>
      <c r="G271"/>
      <c r="H271"/>
      <c r="L271"/>
      <c r="M271"/>
      <c r="N271" s="21">
        <v>1</v>
      </c>
      <c r="O271" s="21">
        <v>1</v>
      </c>
      <c r="P271" s="53" t="str">
        <f t="shared" si="14"/>
        <v>(1) or 0.0</v>
      </c>
      <c r="Q271" s="17" t="str">
        <f>VLOOKUP(D271,Parts!$A$2:$C$991,3,0)</f>
        <v>pcs</v>
      </c>
    </row>
    <row r="272" spans="1:17">
      <c r="A272" s="191" t="s">
        <v>1866</v>
      </c>
      <c r="C272" s="3" t="str">
        <f>"["&amp;VLOOKUP(D272,Parts!$A$2:$B$991,2,0)&amp;"]"</f>
        <v>[SP02147]</v>
      </c>
      <c r="D272" s="3" t="s">
        <v>799</v>
      </c>
      <c r="E272"/>
      <c r="F272"/>
      <c r="G272"/>
      <c r="H272"/>
      <c r="L272"/>
      <c r="M272"/>
      <c r="N272" s="21">
        <v>1</v>
      </c>
      <c r="O272" s="21">
        <v>1</v>
      </c>
      <c r="P272" s="53" t="str">
        <f t="shared" si="14"/>
        <v>(1) or 0.0</v>
      </c>
      <c r="Q272" s="17" t="str">
        <f>VLOOKUP(D272,Parts!$A$2:$C$991,3,0)</f>
        <v>set</v>
      </c>
    </row>
    <row r="273" spans="1:18">
      <c r="C273" s="3" t="str">
        <f>"["&amp;VLOOKUP(D273,Parts!$A$2:$B$991,2,0)&amp;"]"</f>
        <v>[SP02148]</v>
      </c>
      <c r="D273" s="3" t="s">
        <v>801</v>
      </c>
      <c r="E273"/>
      <c r="F273"/>
      <c r="G273"/>
      <c r="H273"/>
      <c r="L273"/>
      <c r="M273"/>
      <c r="N273" s="21">
        <v>1</v>
      </c>
      <c r="O273" s="21">
        <v>1</v>
      </c>
      <c r="P273" s="53" t="str">
        <f t="shared" si="14"/>
        <v>(1) or 0.0</v>
      </c>
      <c r="Q273" s="17" t="str">
        <f>VLOOKUP(D273,Parts!$A$2:$C$991,3,0)</f>
        <v>pcs</v>
      </c>
    </row>
    <row r="274" spans="1:18" s="2" customFormat="1">
      <c r="C274" s="2" t="str">
        <f>"["&amp;VLOOKUP(D274,Parts!$A$2:$B$991,2,0)&amp;"]"</f>
        <v>[SP03007]</v>
      </c>
      <c r="D274" s="298" t="s">
        <v>946</v>
      </c>
      <c r="J274" s="83"/>
      <c r="K274" s="83"/>
      <c r="L274" s="83" t="s">
        <v>1583</v>
      </c>
      <c r="M274" s="83" t="s">
        <v>1583</v>
      </c>
      <c r="N274" s="113" t="s">
        <v>1647</v>
      </c>
      <c r="O274" s="113" t="s">
        <v>1648</v>
      </c>
      <c r="P274" s="129" t="str">
        <f t="shared" ref="P274:P281" si="17">"(line.mat_inside_skin_choices.code=="&amp;L274&amp;") and (line.mat_outside_skin_choices.code=="&amp;M274&amp;") and ("&amp;O274&amp;") or 0.0"</f>
        <v>(line.mat_inside_skin_choices.code=='SS') and (line.mat_outside_skin_choices.code=='SS') and (line.L/1000/200*2) or 0.0</v>
      </c>
      <c r="Q274" s="83" t="str">
        <f>VLOOKUP(D274,Parts!$A$2:$C$991,3,0)</f>
        <v>roll</v>
      </c>
    </row>
    <row r="275" spans="1:18">
      <c r="A275" s="2"/>
      <c r="B275" s="2"/>
      <c r="C275" s="2" t="str">
        <f>"["&amp;VLOOKUP(D275,Parts!$A$2:$B$991,2,0)&amp;"]"</f>
        <v>[SP03006]</v>
      </c>
      <c r="D275" s="299" t="s">
        <v>944</v>
      </c>
      <c r="E275" s="83"/>
      <c r="J275" s="83"/>
      <c r="K275" s="83"/>
      <c r="L275" s="83" t="s">
        <v>1554</v>
      </c>
      <c r="M275" s="83" t="s">
        <v>1554</v>
      </c>
      <c r="N275" s="113" t="s">
        <v>1647</v>
      </c>
      <c r="O275" s="113" t="s">
        <v>1648</v>
      </c>
      <c r="P275" s="129" t="str">
        <f t="shared" si="17"/>
        <v>(line.mat_inside_skin_choices.code=='OW') and (line.mat_outside_skin_choices.code=='OW') and (line.L/1000/200*2) or 0.0</v>
      </c>
      <c r="Q275" s="83" t="str">
        <f>VLOOKUP(D275,Parts!$A$2:$C$991,3,0)</f>
        <v>roll</v>
      </c>
      <c r="R275" s="2"/>
    </row>
    <row r="276" spans="1:18">
      <c r="C276" s="2" t="str">
        <f>"["&amp;VLOOKUP(D276,Parts!$A$2:$B$991,2,0)&amp;"]"</f>
        <v>[SP03006]</v>
      </c>
      <c r="D276" s="299" t="s">
        <v>944</v>
      </c>
      <c r="L276" s="5" t="s">
        <v>1563</v>
      </c>
      <c r="M276" s="5" t="s">
        <v>1563</v>
      </c>
      <c r="N276" s="113" t="s">
        <v>1647</v>
      </c>
      <c r="O276" s="113" t="s">
        <v>1648</v>
      </c>
      <c r="P276" s="129" t="str">
        <f t="shared" si="17"/>
        <v>(line.mat_inside_skin_choices.code=='AW') and (line.mat_outside_skin_choices.code=='AW') and (line.L/1000/200*2) or 0.0</v>
      </c>
      <c r="Q276" s="83" t="str">
        <f>VLOOKUP(D276,Parts!$A$2:$C$991,3,0)</f>
        <v>roll</v>
      </c>
    </row>
    <row r="277" spans="1:18">
      <c r="C277" s="2" t="str">
        <f>"["&amp;VLOOKUP(D277,Parts!$A$2:$B$991,2,0)&amp;"]"</f>
        <v>[SP03007]</v>
      </c>
      <c r="D277" s="299" t="s">
        <v>946</v>
      </c>
      <c r="L277" s="83" t="s">
        <v>1583</v>
      </c>
      <c r="M277" s="83" t="s">
        <v>1554</v>
      </c>
      <c r="N277" s="2" t="s">
        <v>1649</v>
      </c>
      <c r="O277" s="113" t="s">
        <v>1650</v>
      </c>
      <c r="P277" s="129" t="str">
        <f t="shared" si="17"/>
        <v>(line.mat_inside_skin_choices.code=='SS') and (line.mat_outside_skin_choices.code=='OW') and (line.L/1000/200) or 0.0</v>
      </c>
      <c r="Q277" s="83" t="str">
        <f>VLOOKUP(D277,Parts!$A$2:$C$991,3,0)</f>
        <v>roll</v>
      </c>
    </row>
    <row r="278" spans="1:18">
      <c r="C278" s="2" t="str">
        <f>"["&amp;VLOOKUP(D278,Parts!$A$2:$B$991,2,0)&amp;"]"</f>
        <v>[SP03006]</v>
      </c>
      <c r="D278" s="299" t="s">
        <v>944</v>
      </c>
      <c r="L278" s="83" t="s">
        <v>1583</v>
      </c>
      <c r="M278" s="83" t="s">
        <v>1554</v>
      </c>
      <c r="N278" s="2" t="s">
        <v>1649</v>
      </c>
      <c r="O278" s="113" t="s">
        <v>1650</v>
      </c>
      <c r="P278" s="129" t="str">
        <f t="shared" si="17"/>
        <v>(line.mat_inside_skin_choices.code=='SS') and (line.mat_outside_skin_choices.code=='OW') and (line.L/1000/200) or 0.0</v>
      </c>
      <c r="Q278" s="83" t="str">
        <f>VLOOKUP(D278,Parts!$A$2:$C$991,3,0)</f>
        <v>roll</v>
      </c>
    </row>
    <row r="279" spans="1:18">
      <c r="C279" s="2" t="str">
        <f>"["&amp;VLOOKUP(D279,Parts!$A$2:$B$991,2,0)&amp;"]"</f>
        <v>[SP03007]</v>
      </c>
      <c r="D279" s="299" t="s">
        <v>946</v>
      </c>
      <c r="L279" s="83" t="s">
        <v>1583</v>
      </c>
      <c r="M279" s="83" t="s">
        <v>1563</v>
      </c>
      <c r="N279" s="2" t="s">
        <v>1649</v>
      </c>
      <c r="O279" s="113" t="s">
        <v>1650</v>
      </c>
      <c r="P279" s="129" t="str">
        <f t="shared" si="17"/>
        <v>(line.mat_inside_skin_choices.code=='SS') and (line.mat_outside_skin_choices.code=='AW') and (line.L/1000/200) or 0.0</v>
      </c>
      <c r="Q279" s="83" t="str">
        <f>VLOOKUP(D279,Parts!$A$2:$C$991,3,0)</f>
        <v>roll</v>
      </c>
    </row>
    <row r="280" spans="1:18">
      <c r="C280" s="2" t="str">
        <f>"["&amp;VLOOKUP(D280,Parts!$A$2:$B$991,2,0)&amp;"]"</f>
        <v>[SP03006]</v>
      </c>
      <c r="D280" s="299" t="s">
        <v>944</v>
      </c>
      <c r="L280" s="83" t="s">
        <v>1583</v>
      </c>
      <c r="M280" s="83" t="s">
        <v>1563</v>
      </c>
      <c r="N280" s="2" t="s">
        <v>1649</v>
      </c>
      <c r="O280" s="113" t="s">
        <v>1650</v>
      </c>
      <c r="P280" s="129" t="str">
        <f t="shared" si="17"/>
        <v>(line.mat_inside_skin_choices.code=='SS') and (line.mat_outside_skin_choices.code=='AW') and (line.L/1000/200) or 0.0</v>
      </c>
      <c r="Q280" s="83" t="str">
        <f>VLOOKUP(D280,Parts!$A$2:$C$991,3,0)</f>
        <v>roll</v>
      </c>
    </row>
    <row r="281" spans="1:18">
      <c r="C281" s="2" t="str">
        <f>"["&amp;VLOOKUP(D281,Parts!$A$2:$B$991,2,0)&amp;"]"</f>
        <v>[SP03007]</v>
      </c>
      <c r="D281" s="299" t="s">
        <v>946</v>
      </c>
      <c r="L281" s="83" t="s">
        <v>1583</v>
      </c>
      <c r="M281" s="83" t="s">
        <v>1572</v>
      </c>
      <c r="N281" s="2" t="s">
        <v>1649</v>
      </c>
      <c r="O281" s="113" t="s">
        <v>1650</v>
      </c>
      <c r="P281" s="129" t="str">
        <f t="shared" si="17"/>
        <v>(line.mat_inside_skin_choices.code=='SS') and (line.mat_outside_skin_choices.code=='GI') and (line.L/1000/200) or 0.0</v>
      </c>
      <c r="Q281" s="83" t="str">
        <f>VLOOKUP(D281,Parts!$A$2:$C$991,3,0)</f>
        <v>roll</v>
      </c>
    </row>
    <row r="282" spans="1:18">
      <c r="C282" s="2" t="str">
        <f>"["&amp;VLOOKUP(D282,Parts!$A$2:$B$991,2,0)&amp;"]"</f>
        <v>[SP03006]</v>
      </c>
      <c r="D282" s="299" t="s">
        <v>944</v>
      </c>
      <c r="L282" s="83" t="s">
        <v>1554</v>
      </c>
      <c r="M282" s="83" t="s">
        <v>1572</v>
      </c>
      <c r="N282" s="2" t="s">
        <v>1649</v>
      </c>
      <c r="O282" s="113" t="s">
        <v>1650</v>
      </c>
      <c r="P282" s="129" t="str">
        <f t="shared" ref="P282:P291" si="18">"(line.mat_inside_skin_choices.code=="&amp;L282&amp;") and (line.mat_outside_skin_choices.code=="&amp;M282&amp;") and ("&amp;O282&amp;") or 0.0"</f>
        <v>(line.mat_inside_skin_choices.code=='OW') and (line.mat_outside_skin_choices.code=='GI') and (line.L/1000/200) or 0.0</v>
      </c>
      <c r="Q282" s="83" t="str">
        <f>VLOOKUP(D282,Parts!$A$2:$C$991,3,0)</f>
        <v>roll</v>
      </c>
    </row>
    <row r="283" spans="1:18">
      <c r="C283" s="2" t="str">
        <f>"["&amp;VLOOKUP(D283,Parts!$A$2:$B$991,2,0)&amp;"]"</f>
        <v>[SP03006]</v>
      </c>
      <c r="D283" s="299" t="s">
        <v>944</v>
      </c>
      <c r="L283" s="83" t="s">
        <v>1572</v>
      </c>
      <c r="M283" s="83" t="s">
        <v>1554</v>
      </c>
      <c r="N283" s="2" t="s">
        <v>1649</v>
      </c>
      <c r="O283" s="113" t="s">
        <v>1650</v>
      </c>
      <c r="P283" s="129" t="str">
        <f t="shared" si="18"/>
        <v>(line.mat_inside_skin_choices.code=='GI') and (line.mat_outside_skin_choices.code=='OW') and (line.L/1000/200) or 0.0</v>
      </c>
      <c r="Q283" s="83" t="str">
        <f>VLOOKUP(D283,Parts!$A$2:$C$991,3,0)</f>
        <v>roll</v>
      </c>
    </row>
    <row r="284" spans="1:18">
      <c r="C284" s="2" t="str">
        <f>"["&amp;VLOOKUP(D284,Parts!$A$2:$B$991,2,0)&amp;"]"</f>
        <v>[SP03006]</v>
      </c>
      <c r="D284" s="299" t="s">
        <v>944</v>
      </c>
      <c r="L284" s="83" t="s">
        <v>1554</v>
      </c>
      <c r="M284" s="83" t="s">
        <v>1563</v>
      </c>
      <c r="N284" s="2" t="s">
        <v>1647</v>
      </c>
      <c r="O284" s="113" t="s">
        <v>1648</v>
      </c>
      <c r="P284" s="129" t="str">
        <f t="shared" si="18"/>
        <v>(line.mat_inside_skin_choices.code=='OW') and (line.mat_outside_skin_choices.code=='AW') and (line.L/1000/200*2) or 0.0</v>
      </c>
      <c r="Q284" s="83" t="str">
        <f>VLOOKUP(D284,Parts!$A$2:$C$991,3,0)</f>
        <v>roll</v>
      </c>
    </row>
    <row r="285" spans="1:18">
      <c r="C285" s="2" t="str">
        <f>"["&amp;VLOOKUP(D285,Parts!$A$2:$B$991,2,0)&amp;"]"</f>
        <v>[SP03006]</v>
      </c>
      <c r="D285" s="299" t="s">
        <v>944</v>
      </c>
      <c r="L285" s="83" t="s">
        <v>1563</v>
      </c>
      <c r="M285" s="83" t="s">
        <v>1572</v>
      </c>
      <c r="N285" s="2" t="s">
        <v>1649</v>
      </c>
      <c r="O285" s="113" t="s">
        <v>1650</v>
      </c>
      <c r="P285" s="129" t="str">
        <f t="shared" si="18"/>
        <v>(line.mat_inside_skin_choices.code=='AW') and (line.mat_outside_skin_choices.code=='GI') and (line.L/1000/200) or 0.0</v>
      </c>
      <c r="Q285" s="83" t="str">
        <f>VLOOKUP(D285,Parts!$A$2:$C$991,3,0)</f>
        <v>roll</v>
      </c>
    </row>
    <row r="286" spans="1:18">
      <c r="C286" s="2" t="str">
        <f>"["&amp;VLOOKUP(D286,Parts!$A$2:$B$991,2,0)&amp;"]"</f>
        <v>[SP03006]</v>
      </c>
      <c r="D286" s="299" t="s">
        <v>944</v>
      </c>
      <c r="L286" s="83" t="s">
        <v>1572</v>
      </c>
      <c r="M286" s="83" t="s">
        <v>1563</v>
      </c>
      <c r="N286" s="2" t="s">
        <v>1649</v>
      </c>
      <c r="O286" s="113" t="s">
        <v>1650</v>
      </c>
      <c r="P286" s="129" t="str">
        <f t="shared" si="18"/>
        <v>(line.mat_inside_skin_choices.code=='GI') and (line.mat_outside_skin_choices.code=='AW') and (line.L/1000/200) or 0.0</v>
      </c>
      <c r="Q286" s="83" t="str">
        <f>VLOOKUP(D286,Parts!$A$2:$C$991,3,0)</f>
        <v>roll</v>
      </c>
    </row>
    <row r="287" spans="1:18">
      <c r="C287" s="2" t="str">
        <f>"["&amp;VLOOKUP(D287,Parts!$A$2:$B$991,2,0)&amp;"]"</f>
        <v>[SP03007]</v>
      </c>
      <c r="D287" s="299" t="s">
        <v>946</v>
      </c>
      <c r="L287" s="83" t="s">
        <v>1554</v>
      </c>
      <c r="M287" s="83" t="s">
        <v>1583</v>
      </c>
      <c r="N287" s="2" t="s">
        <v>1649</v>
      </c>
      <c r="O287" s="113" t="s">
        <v>1650</v>
      </c>
      <c r="P287" s="129" t="str">
        <f t="shared" si="18"/>
        <v>(line.mat_inside_skin_choices.code=='OW') and (line.mat_outside_skin_choices.code=='SS') and (line.L/1000/200) or 0.0</v>
      </c>
      <c r="Q287" s="83" t="str">
        <f>VLOOKUP(D287,Parts!$A$2:$C$991,3,0)</f>
        <v>roll</v>
      </c>
    </row>
    <row r="288" spans="1:18">
      <c r="C288" s="2" t="str">
        <f>"["&amp;VLOOKUP(D288,Parts!$A$2:$B$991,2,0)&amp;"]"</f>
        <v>[SP03006]</v>
      </c>
      <c r="D288" s="299" t="s">
        <v>944</v>
      </c>
      <c r="L288" s="83" t="s">
        <v>1554</v>
      </c>
      <c r="M288" s="83" t="s">
        <v>1583</v>
      </c>
      <c r="N288" s="2" t="s">
        <v>1649</v>
      </c>
      <c r="O288" s="113" t="s">
        <v>1650</v>
      </c>
      <c r="P288" s="129" t="str">
        <f t="shared" si="18"/>
        <v>(line.mat_inside_skin_choices.code=='OW') and (line.mat_outside_skin_choices.code=='SS') and (line.L/1000/200) or 0.0</v>
      </c>
      <c r="Q288" s="83" t="str">
        <f>VLOOKUP(D288,Parts!$A$2:$C$991,3,0)</f>
        <v>roll</v>
      </c>
    </row>
    <row r="289" spans="1:17">
      <c r="C289" s="2" t="str">
        <f>"["&amp;VLOOKUP(D289,Parts!$A$2:$B$991,2,0)&amp;"]"</f>
        <v>[SP03007]</v>
      </c>
      <c r="D289" s="299" t="s">
        <v>946</v>
      </c>
      <c r="L289" s="83" t="s">
        <v>1563</v>
      </c>
      <c r="M289" s="83" t="s">
        <v>1583</v>
      </c>
      <c r="N289" s="2" t="s">
        <v>1649</v>
      </c>
      <c r="O289" s="113" t="s">
        <v>1650</v>
      </c>
      <c r="P289" s="129" t="str">
        <f t="shared" si="18"/>
        <v>(line.mat_inside_skin_choices.code=='AW') and (line.mat_outside_skin_choices.code=='SS') and (line.L/1000/200) or 0.0</v>
      </c>
      <c r="Q289" s="83" t="str">
        <f>VLOOKUP(D289,Parts!$A$2:$C$991,3,0)</f>
        <v>roll</v>
      </c>
    </row>
    <row r="290" spans="1:17">
      <c r="C290" s="2" t="str">
        <f>"["&amp;VLOOKUP(D290,Parts!$A$2:$B$991,2,0)&amp;"]"</f>
        <v>[SP03006]</v>
      </c>
      <c r="D290" s="299" t="s">
        <v>944</v>
      </c>
      <c r="L290" s="83" t="s">
        <v>1563</v>
      </c>
      <c r="M290" s="83" t="s">
        <v>1583</v>
      </c>
      <c r="N290" s="2" t="s">
        <v>1649</v>
      </c>
      <c r="O290" s="113" t="s">
        <v>1650</v>
      </c>
      <c r="P290" s="129" t="str">
        <f t="shared" si="18"/>
        <v>(line.mat_inside_skin_choices.code=='AW') and (line.mat_outside_skin_choices.code=='SS') and (line.L/1000/200) or 0.0</v>
      </c>
      <c r="Q290" s="83" t="str">
        <f>VLOOKUP(D290,Parts!$A$2:$C$991,3,0)</f>
        <v>roll</v>
      </c>
    </row>
    <row r="291" spans="1:17">
      <c r="C291" s="2" t="str">
        <f>"["&amp;VLOOKUP(D291,Parts!$A$2:$B$991,2,0)&amp;"]"</f>
        <v>[SP03007]</v>
      </c>
      <c r="D291" s="299" t="s">
        <v>946</v>
      </c>
      <c r="L291" s="83" t="s">
        <v>1572</v>
      </c>
      <c r="M291" s="83" t="s">
        <v>1583</v>
      </c>
      <c r="N291" s="2" t="s">
        <v>1649</v>
      </c>
      <c r="O291" s="113" t="s">
        <v>1650</v>
      </c>
      <c r="P291" s="129" t="str">
        <f t="shared" si="18"/>
        <v>(line.mat_inside_skin_choices.code=='GI') and (line.mat_outside_skin_choices.code=='SS') and (line.L/1000/200) or 0.0</v>
      </c>
      <c r="Q291" s="83" t="str">
        <f>VLOOKUP(D291,Parts!$A$2:$C$991,3,0)</f>
        <v>roll</v>
      </c>
    </row>
    <row r="292" spans="1:17">
      <c r="A292" s="191" t="s">
        <v>1867</v>
      </c>
      <c r="B292" s="185">
        <v>41757</v>
      </c>
      <c r="C292" s="3" t="str">
        <f>"["&amp;VLOOKUP(D292,Parts!$A$2:$B$991,2,0)&amp;"]"</f>
        <v>[SP04057]</v>
      </c>
      <c r="D292" s="30" t="s">
        <v>1299</v>
      </c>
      <c r="E292" s="28" t="s">
        <v>1697</v>
      </c>
      <c r="I292" s="28" t="s">
        <v>1709</v>
      </c>
      <c r="N292" s="30">
        <v>0.25</v>
      </c>
      <c r="O292" s="30">
        <v>0.25</v>
      </c>
      <c r="P292" t="str">
        <f>"(line.T.name=='"&amp;E292&amp;"') and (line.mat_window_choices.code == "&amp;I292&amp;") and "&amp;O292&amp;" or 0.0"</f>
        <v>(line.T.name=='42(F42)') and (line.mat_window_choices.code == 'Double') and 0.25 or 0.0</v>
      </c>
      <c r="Q292" s="17" t="str">
        <f>VLOOKUP(D292,Parts!$A$2:$C$991,3,0)</f>
        <v>pcs</v>
      </c>
    </row>
    <row r="293" spans="1:17">
      <c r="B293" s="185">
        <v>41757</v>
      </c>
      <c r="C293" s="3" t="str">
        <f>"["&amp;VLOOKUP(D293,Parts!$A$2:$B$991,2,0)&amp;"]"</f>
        <v>[SP04057]</v>
      </c>
      <c r="D293" s="30" t="s">
        <v>1299</v>
      </c>
      <c r="E293" s="28" t="s">
        <v>1699</v>
      </c>
      <c r="I293" s="28" t="s">
        <v>1709</v>
      </c>
      <c r="N293" s="30">
        <v>0.25</v>
      </c>
      <c r="O293" s="30">
        <v>0.25</v>
      </c>
      <c r="P293" t="str">
        <f t="shared" ref="P293:P311" si="19">"(line.T.name=='"&amp;E293&amp;"') and (line.mat_window_choices.code == "&amp;I293&amp;") and "&amp;O293&amp;" or 0.0"</f>
        <v>(line.T.name=='42(F100)') and (line.mat_window_choices.code == 'Double') and 0.25 or 0.0</v>
      </c>
      <c r="Q293" s="17" t="str">
        <f>VLOOKUP(D293,Parts!$A$2:$C$991,3,0)</f>
        <v>pcs</v>
      </c>
    </row>
    <row r="294" spans="1:17">
      <c r="B294" s="185"/>
      <c r="C294" s="3" t="str">
        <f>"["&amp;VLOOKUP(D294,Parts!$A$2:$B$991,2,0)&amp;"]"</f>
        <v>[SP04057]</v>
      </c>
      <c r="D294" s="30" t="s">
        <v>1299</v>
      </c>
      <c r="E294" s="28" t="s">
        <v>2103</v>
      </c>
      <c r="I294" s="28" t="s">
        <v>1709</v>
      </c>
      <c r="N294" s="30">
        <v>0.25</v>
      </c>
      <c r="O294" s="30">
        <v>0.25</v>
      </c>
      <c r="P294" t="s">
        <v>1953</v>
      </c>
      <c r="Q294" s="17" t="str">
        <f>VLOOKUP(D294,Parts!$A$2:$C$991,3,0)</f>
        <v>pcs</v>
      </c>
    </row>
    <row r="295" spans="1:17">
      <c r="B295" s="185"/>
      <c r="C295" s="3" t="str">
        <f>"["&amp;VLOOKUP(D295,Parts!$A$2:$B$991,2,0)&amp;"]"</f>
        <v>[SP04057]</v>
      </c>
      <c r="D295" s="30" t="s">
        <v>1299</v>
      </c>
      <c r="E295" s="28" t="s">
        <v>2105</v>
      </c>
      <c r="I295" s="28" t="s">
        <v>1709</v>
      </c>
      <c r="N295" s="30">
        <v>0.25</v>
      </c>
      <c r="O295" s="30">
        <v>0.25</v>
      </c>
      <c r="P295" t="s">
        <v>1953</v>
      </c>
      <c r="Q295" s="17" t="str">
        <f>VLOOKUP(D295,Parts!$A$2:$C$991,3,0)</f>
        <v>pcs</v>
      </c>
    </row>
    <row r="296" spans="1:17">
      <c r="A296" s="191"/>
      <c r="B296" s="185">
        <v>41757</v>
      </c>
      <c r="C296" s="3" t="str">
        <f>"["&amp;VLOOKUP(D296,Parts!$A$2:$B$991,2,0)&amp;"]"</f>
        <v>[SP04005-2]</v>
      </c>
      <c r="D296" s="196" t="s">
        <v>1972</v>
      </c>
      <c r="E296" s="33" t="s">
        <v>1698</v>
      </c>
      <c r="I296" s="33" t="s">
        <v>1709</v>
      </c>
      <c r="N296" s="196">
        <v>0.25</v>
      </c>
      <c r="O296" s="196">
        <v>0.25</v>
      </c>
      <c r="P296" t="str">
        <f t="shared" si="19"/>
        <v>(line.T.name=='50(F50)') and (line.mat_window_choices.code == 'Double') and 0.25 or 0.0</v>
      </c>
      <c r="Q296" s="17" t="str">
        <f>VLOOKUP(D296,Parts!$A$2:$C$991,3,0)</f>
        <v>pcs</v>
      </c>
    </row>
    <row r="297" spans="1:17">
      <c r="B297" s="185">
        <v>41757</v>
      </c>
      <c r="C297" s="3" t="str">
        <f>"["&amp;VLOOKUP(D297,Parts!$A$2:$B$991,2,0)&amp;"]"</f>
        <v>[SP04005-2]</v>
      </c>
      <c r="D297" s="196" t="s">
        <v>1972</v>
      </c>
      <c r="E297" s="33" t="s">
        <v>1700</v>
      </c>
      <c r="I297" s="33" t="s">
        <v>1709</v>
      </c>
      <c r="N297" s="196">
        <v>0.25</v>
      </c>
      <c r="O297" s="196">
        <v>0.25</v>
      </c>
      <c r="P297" t="str">
        <f t="shared" si="19"/>
        <v>(line.T.name=='50(F100)') and (line.mat_window_choices.code == 'Double') and 0.25 or 0.0</v>
      </c>
      <c r="Q297" s="17" t="str">
        <f>VLOOKUP(D297,Parts!$A$2:$C$991,3,0)</f>
        <v>pcs</v>
      </c>
    </row>
    <row r="298" spans="1:17">
      <c r="B298" s="185"/>
      <c r="C298" s="3" t="str">
        <f>"["&amp;VLOOKUP(D298,Parts!$A$2:$B$991,2,0)&amp;"]"</f>
        <v>[SP04005-2]</v>
      </c>
      <c r="D298" s="196" t="s">
        <v>1972</v>
      </c>
      <c r="E298" s="33" t="s">
        <v>2104</v>
      </c>
      <c r="I298" s="33" t="s">
        <v>1709</v>
      </c>
      <c r="N298" s="196">
        <v>0.25</v>
      </c>
      <c r="O298" s="196">
        <v>0.25</v>
      </c>
      <c r="P298" t="s">
        <v>1954</v>
      </c>
      <c r="Q298" s="17" t="str">
        <f>VLOOKUP(D298,Parts!$A$2:$C$991,3,0)</f>
        <v>pcs</v>
      </c>
    </row>
    <row r="299" spans="1:17">
      <c r="B299" s="185">
        <v>41757</v>
      </c>
      <c r="C299" s="3" t="str">
        <f>"["&amp;VLOOKUP(D299,Parts!$A$2:$B$991,2,0)&amp;"]"</f>
        <v>[SP04081]</v>
      </c>
      <c r="D299" s="193" t="s">
        <v>1323</v>
      </c>
      <c r="E299" s="194" t="s">
        <v>1697</v>
      </c>
      <c r="I299" s="197" t="s">
        <v>1709</v>
      </c>
      <c r="N299" s="198">
        <v>0.75</v>
      </c>
      <c r="O299" s="198">
        <v>0.75</v>
      </c>
      <c r="P299" t="str">
        <f t="shared" si="19"/>
        <v>(line.T.name=='42(F42)') and (line.mat_window_choices.code == 'Double') and 0.75 or 0.0</v>
      </c>
      <c r="Q299" s="17" t="str">
        <f>VLOOKUP(D299,Parts!$A$2:$C$991,3,0)</f>
        <v>pcs</v>
      </c>
    </row>
    <row r="300" spans="1:17">
      <c r="B300" s="185">
        <v>41757</v>
      </c>
      <c r="C300" s="3" t="str">
        <f>"["&amp;VLOOKUP(D300,Parts!$A$2:$B$991,2,0)&amp;"]"</f>
        <v>[SP04081]</v>
      </c>
      <c r="D300" s="193" t="s">
        <v>1323</v>
      </c>
      <c r="E300" s="194" t="s">
        <v>1699</v>
      </c>
      <c r="I300" s="197" t="s">
        <v>1709</v>
      </c>
      <c r="N300" s="198">
        <v>0.75</v>
      </c>
      <c r="O300" s="198">
        <v>0.75</v>
      </c>
      <c r="P300" t="str">
        <f t="shared" si="19"/>
        <v>(line.T.name=='42(F100)') and (line.mat_window_choices.code == 'Double') and 0.75 or 0.0</v>
      </c>
      <c r="Q300" s="17" t="str">
        <f>VLOOKUP(D300,Parts!$A$2:$C$991,3,0)</f>
        <v>pcs</v>
      </c>
    </row>
    <row r="301" spans="1:17">
      <c r="B301" s="185"/>
      <c r="C301" s="3" t="str">
        <f>"["&amp;VLOOKUP(D301,Parts!$A$2:$B$991,2,0)&amp;"]"</f>
        <v>[SP04081]</v>
      </c>
      <c r="D301" s="193" t="s">
        <v>1323</v>
      </c>
      <c r="E301" s="194" t="s">
        <v>2103</v>
      </c>
      <c r="I301" s="197" t="s">
        <v>1709</v>
      </c>
      <c r="N301" s="198">
        <v>0.75</v>
      </c>
      <c r="O301" s="198">
        <v>0.75</v>
      </c>
      <c r="P301" t="str">
        <f t="shared" si="19"/>
        <v>(line.T.name=='42(42-80)') and (line.mat_window_choices.code == 'Double') and 0.75 or 0.0</v>
      </c>
      <c r="Q301" s="17" t="str">
        <f>VLOOKUP(D301,Parts!$A$2:$C$991,3,0)</f>
        <v>pcs</v>
      </c>
    </row>
    <row r="302" spans="1:17">
      <c r="B302" s="185"/>
      <c r="C302" s="3" t="str">
        <f>"["&amp;VLOOKUP(D302,Parts!$A$2:$B$991,2,0)&amp;"]"</f>
        <v>[SP04081]</v>
      </c>
      <c r="D302" s="193" t="s">
        <v>1323</v>
      </c>
      <c r="E302" s="194" t="s">
        <v>2105</v>
      </c>
      <c r="I302" s="197" t="s">
        <v>1709</v>
      </c>
      <c r="N302" s="198">
        <v>0.75</v>
      </c>
      <c r="O302" s="198">
        <v>0.75</v>
      </c>
      <c r="P302" t="str">
        <f t="shared" ref="P302" si="20">"(line.T.name=='"&amp;E302&amp;"') and (line.mat_window_choices.code == "&amp;I302&amp;") and "&amp;O302&amp;" or 0.0"</f>
        <v>(line.T.name=='42(100-80)') and (line.mat_window_choices.code == 'Double') and 0.75 or 0.0</v>
      </c>
      <c r="Q302" s="17" t="str">
        <f>VLOOKUP(D302,Parts!$A$2:$C$991,3,0)</f>
        <v>pcs</v>
      </c>
    </row>
    <row r="303" spans="1:17">
      <c r="B303" s="185">
        <v>41757</v>
      </c>
      <c r="C303" s="3" t="str">
        <f>"["&amp;VLOOKUP(D303,Parts!$A$2:$B$991,2,0)&amp;"]"</f>
        <v>[SP04097]</v>
      </c>
      <c r="D303" s="196" t="s">
        <v>1341</v>
      </c>
      <c r="E303" s="33" t="s">
        <v>1698</v>
      </c>
      <c r="I303" s="33" t="s">
        <v>1709</v>
      </c>
      <c r="N303" s="196">
        <v>0.75</v>
      </c>
      <c r="O303" s="196">
        <v>0.75</v>
      </c>
      <c r="P303" t="str">
        <f t="shared" si="19"/>
        <v>(line.T.name=='50(F50)') and (line.mat_window_choices.code == 'Double') and 0.75 or 0.0</v>
      </c>
      <c r="Q303" s="17" t="str">
        <f>VLOOKUP(D303,Parts!$A$2:$C$991,3,0)</f>
        <v>pcs</v>
      </c>
    </row>
    <row r="304" spans="1:17">
      <c r="B304" s="185">
        <v>41757</v>
      </c>
      <c r="C304" s="3" t="str">
        <f>"["&amp;VLOOKUP(D304,Parts!$A$2:$B$991,2,0)&amp;"]"</f>
        <v>[SP04097]</v>
      </c>
      <c r="D304" s="196" t="s">
        <v>1341</v>
      </c>
      <c r="E304" s="33" t="s">
        <v>1700</v>
      </c>
      <c r="I304" s="33" t="s">
        <v>1709</v>
      </c>
      <c r="N304" s="196">
        <v>0.75</v>
      </c>
      <c r="O304" s="196">
        <v>0.75</v>
      </c>
      <c r="P304" t="str">
        <f t="shared" si="19"/>
        <v>(line.T.name=='50(F100)') and (line.mat_window_choices.code == 'Double') and 0.75 or 0.0</v>
      </c>
      <c r="Q304" s="17" t="str">
        <f>VLOOKUP(D304,Parts!$A$2:$C$991,3,0)</f>
        <v>pcs</v>
      </c>
    </row>
    <row r="305" spans="2:20">
      <c r="B305" s="185"/>
      <c r="C305" s="3" t="str">
        <f>"["&amp;VLOOKUP(D305,Parts!$A$2:$B$991,2,0)&amp;"]"</f>
        <v>[SP04097]</v>
      </c>
      <c r="D305" s="196" t="s">
        <v>1341</v>
      </c>
      <c r="E305" s="33" t="s">
        <v>2104</v>
      </c>
      <c r="I305" s="33" t="s">
        <v>1709</v>
      </c>
      <c r="N305" s="196">
        <v>0.75</v>
      </c>
      <c r="O305" s="196">
        <v>0.75</v>
      </c>
      <c r="P305" t="s">
        <v>1955</v>
      </c>
      <c r="Q305" s="17" t="str">
        <f>VLOOKUP(D305,Parts!$A$2:$C$991,3,0)</f>
        <v>pcs</v>
      </c>
    </row>
    <row r="306" spans="2:20">
      <c r="B306" s="185"/>
      <c r="C306" s="3" t="str">
        <f>"["&amp;VLOOKUP(D306,Parts!$A$2:$B$991,2,0)&amp;"]"</f>
        <v>[SP01436]</v>
      </c>
      <c r="D306" s="30" t="s">
        <v>544</v>
      </c>
      <c r="E306" s="28" t="s">
        <v>1697</v>
      </c>
      <c r="I306" s="28" t="s">
        <v>1709</v>
      </c>
      <c r="N306" s="196">
        <v>0.5</v>
      </c>
      <c r="O306" s="196">
        <v>0.5</v>
      </c>
      <c r="P306" t="str">
        <f t="shared" si="19"/>
        <v>(line.T.name=='42(F42)') and (line.mat_window_choices.code == 'Double') and 0.5 or 0.0</v>
      </c>
      <c r="Q306" s="17" t="str">
        <f>VLOOKUP(D306,Parts!$A$2:$C$991,3,0)</f>
        <v>pcs</v>
      </c>
    </row>
    <row r="307" spans="2:20">
      <c r="B307" s="185"/>
      <c r="C307" s="3" t="str">
        <f>"["&amp;VLOOKUP(D307,Parts!$A$2:$B$991,2,0)&amp;"]"</f>
        <v>[SP01436]</v>
      </c>
      <c r="D307" s="30" t="s">
        <v>544</v>
      </c>
      <c r="E307" s="28" t="s">
        <v>1699</v>
      </c>
      <c r="I307" s="28" t="s">
        <v>1709</v>
      </c>
      <c r="N307" s="196">
        <v>0.5</v>
      </c>
      <c r="O307" s="196">
        <v>0.5</v>
      </c>
      <c r="P307" t="str">
        <f t="shared" si="19"/>
        <v>(line.T.name=='42(F100)') and (line.mat_window_choices.code == 'Double') and 0.5 or 0.0</v>
      </c>
      <c r="Q307" s="17" t="str">
        <f>VLOOKUP(D307,Parts!$A$2:$C$991,3,0)</f>
        <v>pcs</v>
      </c>
    </row>
    <row r="308" spans="2:20">
      <c r="B308" s="185"/>
      <c r="C308" s="3" t="str">
        <f>"["&amp;VLOOKUP(D308,Parts!$A$2:$B$991,2,0)&amp;"]"</f>
        <v>[SP01436]</v>
      </c>
      <c r="D308" s="30" t="s">
        <v>544</v>
      </c>
      <c r="E308" s="28" t="s">
        <v>2103</v>
      </c>
      <c r="I308" s="28" t="s">
        <v>1709</v>
      </c>
      <c r="N308" s="196">
        <v>0.5</v>
      </c>
      <c r="O308" s="196">
        <v>0.5</v>
      </c>
      <c r="P308" t="s">
        <v>1956</v>
      </c>
      <c r="Q308" s="17" t="str">
        <f>VLOOKUP(D308,Parts!$A$2:$C$991,3,0)</f>
        <v>pcs</v>
      </c>
    </row>
    <row r="309" spans="2:20">
      <c r="B309" s="185"/>
      <c r="C309" s="3" t="str">
        <f>"["&amp;VLOOKUP(D309,Parts!$A$2:$B$991,2,0)&amp;"]"</f>
        <v>[SP01436]</v>
      </c>
      <c r="D309" s="30" t="s">
        <v>544</v>
      </c>
      <c r="E309" s="28" t="s">
        <v>2105</v>
      </c>
      <c r="I309" s="28" t="s">
        <v>1709</v>
      </c>
      <c r="N309" s="196">
        <v>0.5</v>
      </c>
      <c r="O309" s="196">
        <v>0.5</v>
      </c>
      <c r="P309" t="s">
        <v>1956</v>
      </c>
      <c r="Q309" s="17" t="str">
        <f>VLOOKUP(D309,Parts!$A$2:$C$991,3,0)</f>
        <v>pcs</v>
      </c>
    </row>
    <row r="310" spans="2:20">
      <c r="B310" s="185"/>
      <c r="C310" s="3" t="str">
        <f>"["&amp;VLOOKUP(D310,Parts!$A$2:$B$991,2,0)&amp;"]"</f>
        <v>[SP01385]</v>
      </c>
      <c r="D310" s="196" t="s">
        <v>1899</v>
      </c>
      <c r="E310" s="33" t="s">
        <v>1698</v>
      </c>
      <c r="I310" s="33" t="s">
        <v>1709</v>
      </c>
      <c r="N310" s="196">
        <v>0.5</v>
      </c>
      <c r="O310" s="196">
        <v>0.5</v>
      </c>
      <c r="P310" t="str">
        <f t="shared" si="19"/>
        <v>(line.T.name=='50(F50)') and (line.mat_window_choices.code == 'Double') and 0.5 or 0.0</v>
      </c>
      <c r="Q310" s="17" t="str">
        <f>VLOOKUP(D310,Parts!$A$2:$C$991,3,0)</f>
        <v>pcs</v>
      </c>
    </row>
    <row r="311" spans="2:20">
      <c r="B311" s="185"/>
      <c r="C311" s="3" t="str">
        <f>"["&amp;VLOOKUP(D311,Parts!$A$2:$B$991,2,0)&amp;"]"</f>
        <v>[SP01385]</v>
      </c>
      <c r="D311" s="196" t="s">
        <v>1899</v>
      </c>
      <c r="E311" s="33" t="s">
        <v>1700</v>
      </c>
      <c r="I311" s="33" t="s">
        <v>1709</v>
      </c>
      <c r="N311" s="196">
        <v>0.5</v>
      </c>
      <c r="O311" s="196">
        <v>0.5</v>
      </c>
      <c r="P311" t="str">
        <f t="shared" si="19"/>
        <v>(line.T.name=='50(F100)') and (line.mat_window_choices.code == 'Double') and 0.5 or 0.0</v>
      </c>
      <c r="Q311" s="17" t="str">
        <f>VLOOKUP(D311,Parts!$A$2:$C$991,3,0)</f>
        <v>pcs</v>
      </c>
    </row>
    <row r="312" spans="2:20">
      <c r="B312" s="185"/>
      <c r="C312" s="3" t="str">
        <f>"["&amp;VLOOKUP(D312,Parts!$A$2:$B$991,2,0)&amp;"]"</f>
        <v>[SP01385]</v>
      </c>
      <c r="D312" s="196" t="s">
        <v>1899</v>
      </c>
      <c r="E312" s="33" t="s">
        <v>2104</v>
      </c>
      <c r="I312" s="33" t="s">
        <v>1709</v>
      </c>
      <c r="N312" s="196">
        <v>0.5</v>
      </c>
      <c r="O312" s="196">
        <v>0.5</v>
      </c>
      <c r="P312" t="s">
        <v>1957</v>
      </c>
      <c r="Q312" s="17" t="str">
        <f>VLOOKUP(D312,Parts!$A$2:$C$991,3,0)</f>
        <v>pcs</v>
      </c>
    </row>
    <row r="313" spans="2:20" s="201" customFormat="1">
      <c r="C313" s="300" t="str">
        <f>"["&amp;VLOOKUP(D313,Parts!$A$2:$B$991,2,0)&amp;"]"</f>
        <v>[SP03160]</v>
      </c>
      <c r="D313" s="300" t="s">
        <v>1185</v>
      </c>
      <c r="E313" s="177"/>
      <c r="F313" s="177"/>
      <c r="G313" s="177"/>
      <c r="H313" s="177"/>
      <c r="L313" s="177"/>
      <c r="M313" s="177"/>
      <c r="N313" s="200">
        <v>1</v>
      </c>
      <c r="O313" s="200">
        <v>1</v>
      </c>
      <c r="P313" s="53" t="str">
        <f t="shared" ref="P313:P316" si="21">"("&amp;O313&amp;") or 0.0"</f>
        <v>(1) or 0.0</v>
      </c>
      <c r="Q313" s="202" t="str">
        <f>VLOOKUP(D313,Parts!$A$2:$C$991,3,0)</f>
        <v>pcs</v>
      </c>
    </row>
    <row r="314" spans="2:20">
      <c r="C314" s="300" t="str">
        <f>"["&amp;VLOOKUP(D314,Parts!$A$2:$B$991,2,0)&amp;"]"</f>
        <v>[SP04079]</v>
      </c>
      <c r="D314" t="s">
        <v>1898</v>
      </c>
      <c r="N314" s="200">
        <v>1</v>
      </c>
      <c r="O314" s="200">
        <v>1</v>
      </c>
      <c r="P314" s="53" t="str">
        <f t="shared" si="21"/>
        <v>(1) or 0.0</v>
      </c>
      <c r="Q314" s="202" t="str">
        <f>VLOOKUP(D314,Parts!$A$2:$C$991,3,0)</f>
        <v>pcs</v>
      </c>
      <c r="R314" s="201"/>
      <c r="S314" s="201"/>
      <c r="T314" s="201"/>
    </row>
    <row r="315" spans="2:20">
      <c r="C315" s="300" t="str">
        <f>"["&amp;VLOOKUP(D315,Parts!$A$2:$B$991,2,0)&amp;"]"</f>
        <v>[SP04080]</v>
      </c>
      <c r="D315" t="s">
        <v>1321</v>
      </c>
      <c r="N315" s="200">
        <v>1</v>
      </c>
      <c r="O315" s="200">
        <v>1</v>
      </c>
      <c r="P315" s="53" t="str">
        <f t="shared" si="21"/>
        <v>(1) or 0.0</v>
      </c>
      <c r="Q315" s="202" t="str">
        <f>VLOOKUP(D315,Parts!$A$2:$C$991,3,0)</f>
        <v>pcs</v>
      </c>
    </row>
    <row r="316" spans="2:20">
      <c r="C316" s="300" t="str">
        <f>"["&amp;VLOOKUP(D316,Parts!$A$2:$B$991,2,0)&amp;"]"</f>
        <v>[SP01321]</v>
      </c>
      <c r="D316" t="s">
        <v>402</v>
      </c>
      <c r="N316" s="200">
        <v>0.1</v>
      </c>
      <c r="O316" s="200">
        <v>0.1</v>
      </c>
      <c r="P316" s="53" t="str">
        <f t="shared" si="21"/>
        <v>(0.1) or 0.0</v>
      </c>
      <c r="Q316" s="202" t="str">
        <f>VLOOKUP(D316,Parts!$A$2:$C$991,3,0)</f>
        <v>pcs</v>
      </c>
    </row>
    <row r="317" spans="2:20">
      <c r="C317" s="300" t="str">
        <f>"["&amp;VLOOKUP(D317,Parts!$A$2:$B$991,2,0)&amp;"]"</f>
        <v>[SP01035]</v>
      </c>
      <c r="D317" s="128" t="s">
        <v>1901</v>
      </c>
      <c r="E317" s="60"/>
      <c r="I317" s="60" t="s">
        <v>1708</v>
      </c>
      <c r="N317" s="200">
        <v>0.5</v>
      </c>
      <c r="O317" s="200">
        <v>0.5</v>
      </c>
      <c r="P317" t="str">
        <f t="shared" ref="P317:P321" si="22">"(line.mat_window_choices.code == "&amp;I317&amp;") and "&amp;O317&amp;" or 0.0"</f>
        <v>(line.mat_window_choices.code == 'Single') and 0.5 or 0.0</v>
      </c>
      <c r="Q317" s="202" t="str">
        <f>VLOOKUP(D317,Parts!$A$2:$C$991,3,0)</f>
        <v>pcs</v>
      </c>
    </row>
    <row r="318" spans="2:20">
      <c r="C318" s="300" t="str">
        <f>"["&amp;VLOOKUP(D318,Parts!$A$2:$B$991,2,0)&amp;"]"</f>
        <v>[SP01039]</v>
      </c>
      <c r="D318" s="128" t="s">
        <v>1902</v>
      </c>
      <c r="E318" s="60"/>
      <c r="I318" s="60" t="s">
        <v>1708</v>
      </c>
      <c r="N318" s="200">
        <v>0.5</v>
      </c>
      <c r="O318" s="200">
        <v>0.5</v>
      </c>
      <c r="P318" t="str">
        <f t="shared" si="22"/>
        <v>(line.mat_window_choices.code == 'Single') and 0.5 or 0.0</v>
      </c>
      <c r="Q318" s="202" t="str">
        <f>VLOOKUP(D318,Parts!$A$2:$C$991,3,0)</f>
        <v>pcs</v>
      </c>
    </row>
    <row r="319" spans="2:20">
      <c r="C319" s="300" t="str">
        <f>"["&amp;VLOOKUP(D319,Parts!$A$2:$B$991,2,0)&amp;"]"</f>
        <v>[SP02022-3]</v>
      </c>
      <c r="D319" s="128" t="s">
        <v>1903</v>
      </c>
      <c r="E319" s="60"/>
      <c r="I319" s="60" t="s">
        <v>1708</v>
      </c>
      <c r="N319" s="200">
        <v>2.5</v>
      </c>
      <c r="O319" s="200">
        <v>2.5</v>
      </c>
      <c r="P319" t="str">
        <f t="shared" si="22"/>
        <v>(line.mat_window_choices.code == 'Single') and 2.5 or 0.0</v>
      </c>
      <c r="Q319" s="202" t="str">
        <f>VLOOKUP(D319,Parts!$A$2:$C$991,3,0)</f>
        <v>m</v>
      </c>
    </row>
    <row r="320" spans="2:20">
      <c r="C320" s="300" t="str">
        <f>"["&amp;VLOOKUP(D320,Parts!$A$2:$B$991,2,0)&amp;"]"</f>
        <v>[SP02023-3]</v>
      </c>
      <c r="D320" s="128" t="s">
        <v>1905</v>
      </c>
      <c r="E320" s="60"/>
      <c r="I320" s="60" t="s">
        <v>1708</v>
      </c>
      <c r="N320" s="200">
        <v>2.5</v>
      </c>
      <c r="O320" s="200">
        <v>2.5</v>
      </c>
      <c r="P320" t="str">
        <f t="shared" si="22"/>
        <v>(line.mat_window_choices.code == 'Single') and 2.5 or 0.0</v>
      </c>
      <c r="Q320" s="202" t="str">
        <f>VLOOKUP(D320,Parts!$A$2:$C$991,3,0)</f>
        <v>m</v>
      </c>
    </row>
    <row r="321" spans="3:17">
      <c r="C321" s="300" t="str">
        <f>"["&amp;VLOOKUP(D321,Parts!$A$2:$B$991,2,0)&amp;"]"</f>
        <v>[SP01163]</v>
      </c>
      <c r="D321" s="128" t="s">
        <v>214</v>
      </c>
      <c r="E321" s="60" t="s">
        <v>1697</v>
      </c>
      <c r="I321" s="60" t="s">
        <v>1708</v>
      </c>
      <c r="N321" s="200">
        <v>0.5</v>
      </c>
      <c r="O321" s="200">
        <v>0.5</v>
      </c>
      <c r="P321" t="str">
        <f t="shared" si="22"/>
        <v>(line.mat_window_choices.code == 'Single') and 0.5 or 0.0</v>
      </c>
      <c r="Q321" s="202" t="str">
        <f>VLOOKUP(D321,Parts!$A$2:$C$991,3,0)</f>
        <v>pcs</v>
      </c>
    </row>
    <row r="322" spans="3:17">
      <c r="C322" s="300" t="str">
        <f>"["&amp;VLOOKUP(D322,Parts!$A$2:$B$991,2,0)&amp;"]"</f>
        <v>[SP01163]</v>
      </c>
      <c r="D322" s="128" t="s">
        <v>214</v>
      </c>
      <c r="E322" s="60" t="s">
        <v>1699</v>
      </c>
      <c r="I322" s="60" t="s">
        <v>1708</v>
      </c>
      <c r="N322" s="200">
        <v>0.5</v>
      </c>
      <c r="O322" s="200">
        <v>0.5</v>
      </c>
      <c r="P322" t="str">
        <f t="shared" ref="P322:P327" si="23">"(line.mat_window_choices.code == "&amp;I322&amp;") and "&amp;O322&amp;" or 0.0"</f>
        <v>(line.mat_window_choices.code == 'Single') and 0.5 or 0.0</v>
      </c>
      <c r="Q322" s="202" t="str">
        <f>VLOOKUP(D322,Parts!$A$2:$C$991,3,0)</f>
        <v>pcs</v>
      </c>
    </row>
    <row r="323" spans="3:17">
      <c r="C323" s="300" t="str">
        <f>"["&amp;VLOOKUP(D323,Parts!$A$2:$B$991,2,0)&amp;"]"</f>
        <v>[SP01163]</v>
      </c>
      <c r="D323" s="128" t="s">
        <v>214</v>
      </c>
      <c r="E323" s="60" t="s">
        <v>2103</v>
      </c>
      <c r="I323" s="60" t="s">
        <v>1708</v>
      </c>
      <c r="N323" s="200">
        <v>0.5</v>
      </c>
      <c r="O323" s="200">
        <v>0.5</v>
      </c>
      <c r="P323" t="str">
        <f t="shared" si="23"/>
        <v>(line.mat_window_choices.code == 'Single') and 0.5 or 0.0</v>
      </c>
      <c r="Q323" s="202" t="str">
        <f>VLOOKUP(D323,Parts!$A$2:$C$991,3,0)</f>
        <v>pcs</v>
      </c>
    </row>
    <row r="324" spans="3:17">
      <c r="C324" s="300" t="str">
        <f>"["&amp;VLOOKUP(D324,Parts!$A$2:$B$991,2,0)&amp;"]"</f>
        <v>[SP01163]</v>
      </c>
      <c r="D324" s="128" t="s">
        <v>214</v>
      </c>
      <c r="E324" s="60" t="s">
        <v>2105</v>
      </c>
      <c r="I324" s="60" t="s">
        <v>1708</v>
      </c>
      <c r="N324" s="200">
        <v>0.5</v>
      </c>
      <c r="O324" s="200">
        <v>0.5</v>
      </c>
      <c r="P324" t="str">
        <f t="shared" ref="P324" si="24">"(line.mat_window_choices.code == "&amp;I324&amp;") and "&amp;O324&amp;" or 0.0"</f>
        <v>(line.mat_window_choices.code == 'Single') and 0.5 or 0.0</v>
      </c>
      <c r="Q324" s="202" t="str">
        <f>VLOOKUP(D324,Parts!$A$2:$C$991,3,0)</f>
        <v>pcs</v>
      </c>
    </row>
    <row r="325" spans="3:17">
      <c r="C325" s="300" t="str">
        <f>"["&amp;VLOOKUP(D325,Parts!$A$2:$B$991,2,0)&amp;"]"</f>
        <v>[SP01095]</v>
      </c>
      <c r="D325" s="196" t="s">
        <v>144</v>
      </c>
      <c r="E325" s="33" t="s">
        <v>1698</v>
      </c>
      <c r="I325" s="33" t="s">
        <v>1708</v>
      </c>
      <c r="N325" s="200">
        <v>0.5</v>
      </c>
      <c r="O325" s="200">
        <v>0.5</v>
      </c>
      <c r="P325" t="str">
        <f t="shared" si="23"/>
        <v>(line.mat_window_choices.code == 'Single') and 0.5 or 0.0</v>
      </c>
      <c r="Q325" s="202" t="str">
        <f>VLOOKUP(D325,Parts!$A$2:$C$991,3,0)</f>
        <v>pcs</v>
      </c>
    </row>
    <row r="326" spans="3:17">
      <c r="C326" s="300" t="str">
        <f>"["&amp;VLOOKUP(D326,Parts!$A$2:$B$991,2,0)&amp;"]"</f>
        <v>[SP01095]</v>
      </c>
      <c r="D326" s="196" t="s">
        <v>144</v>
      </c>
      <c r="E326" s="33" t="s">
        <v>1700</v>
      </c>
      <c r="I326" s="33" t="s">
        <v>1708</v>
      </c>
      <c r="N326" s="200">
        <v>0.5</v>
      </c>
      <c r="O326" s="200">
        <v>0.5</v>
      </c>
      <c r="P326" t="str">
        <f t="shared" si="23"/>
        <v>(line.mat_window_choices.code == 'Single') and 0.5 or 0.0</v>
      </c>
      <c r="Q326" s="202" t="str">
        <f>VLOOKUP(D326,Parts!$A$2:$C$991,3,0)</f>
        <v>pcs</v>
      </c>
    </row>
    <row r="327" spans="3:17">
      <c r="C327" s="300" t="str">
        <f>"["&amp;VLOOKUP(D327,Parts!$A$2:$B$991,2,0)&amp;"]"</f>
        <v>[SP01095]</v>
      </c>
      <c r="D327" s="196" t="s">
        <v>144</v>
      </c>
      <c r="E327" s="33" t="s">
        <v>2104</v>
      </c>
      <c r="I327" s="33" t="s">
        <v>1708</v>
      </c>
      <c r="N327" s="200">
        <v>0.5</v>
      </c>
      <c r="O327" s="200">
        <v>0.5</v>
      </c>
      <c r="P327" t="str">
        <f t="shared" si="23"/>
        <v>(line.mat_window_choices.code == 'Single') and 0.5 or 0.0</v>
      </c>
      <c r="Q327" s="202" t="str">
        <f>VLOOKUP(D327,Parts!$A$2:$C$991,3,0)</f>
        <v>pcs</v>
      </c>
    </row>
    <row r="328" spans="3:17">
      <c r="C328" s="300" t="str">
        <f>"["&amp;VLOOKUP(D328,Parts!$A$2:$B$991,2,0)&amp;"]"</f>
        <v>[SP01356]</v>
      </c>
      <c r="D328" t="s">
        <v>446</v>
      </c>
      <c r="E328" s="202"/>
      <c r="N328" s="200">
        <v>0.06</v>
      </c>
      <c r="O328" s="200">
        <v>0.06</v>
      </c>
      <c r="P328" s="53" t="str">
        <f t="shared" ref="P328:P334" si="25">"("&amp;O328&amp;") or 0.0"</f>
        <v>(0.06) or 0.0</v>
      </c>
      <c r="Q328" s="202" t="str">
        <f>VLOOKUP(D328,Parts!$A$2:$C$991,3,0)</f>
        <v>pcs</v>
      </c>
    </row>
    <row r="329" spans="3:17">
      <c r="C329" s="300" t="str">
        <f>"["&amp;VLOOKUP(D329,Parts!$A$2:$B$991,2,0)&amp;"]"</f>
        <v>[SP04094]</v>
      </c>
      <c r="D329" t="s">
        <v>1335</v>
      </c>
      <c r="N329" s="200">
        <v>15</v>
      </c>
      <c r="O329" s="200">
        <v>15</v>
      </c>
      <c r="P329" s="53" t="str">
        <f t="shared" si="25"/>
        <v>(15) or 0.0</v>
      </c>
      <c r="Q329" s="202" t="str">
        <f>VLOOKUP(D329,Parts!$A$2:$C$991,3,0)</f>
        <v>pcs</v>
      </c>
    </row>
    <row r="330" spans="3:17">
      <c r="C330" s="300" t="str">
        <f>"["&amp;VLOOKUP(D330,Parts!$A$2:$B$991,2,0)&amp;"]"</f>
        <v>[SP03185]</v>
      </c>
      <c r="D330" t="s">
        <v>1958</v>
      </c>
      <c r="N330" s="200">
        <v>15</v>
      </c>
      <c r="O330" s="200">
        <v>15</v>
      </c>
      <c r="P330" s="53" t="str">
        <f>"("&amp;O330&amp;") or 0.0"</f>
        <v>(15) or 0.0</v>
      </c>
      <c r="Q330" s="202" t="str">
        <f>VLOOKUP(D330,Parts!$A$2:$C$991,3,0)</f>
        <v>pcs</v>
      </c>
    </row>
    <row r="331" spans="3:17">
      <c r="C331" s="300" t="str">
        <f>"["&amp;VLOOKUP(D331,Parts!$A$2:$B$991,2,0)&amp;"]"</f>
        <v>[SP03195]</v>
      </c>
      <c r="D331" t="s">
        <v>2169</v>
      </c>
      <c r="N331" s="200">
        <v>2</v>
      </c>
      <c r="O331" s="200">
        <v>2</v>
      </c>
      <c r="P331" s="53" t="str">
        <f t="shared" ref="P331" si="26">"("&amp;O331&amp;") or 0.0"</f>
        <v>(2) or 0.0</v>
      </c>
      <c r="Q331" s="202" t="str">
        <f>VLOOKUP(D331,Parts!$A$2:$C$991,3,0)</f>
        <v>pcs</v>
      </c>
    </row>
    <row r="332" spans="3:17">
      <c r="C332" s="300" t="str">
        <f>"["&amp;VLOOKUP(D332,Parts!$A$2:$B$991,2,0)&amp;"]"</f>
        <v>[SP02134]</v>
      </c>
      <c r="D332" t="s">
        <v>2168</v>
      </c>
      <c r="N332" s="200">
        <v>0.5</v>
      </c>
      <c r="O332" s="200">
        <v>0.5</v>
      </c>
      <c r="P332" s="53" t="str">
        <f t="shared" si="25"/>
        <v>(0.5) or 0.0</v>
      </c>
      <c r="Q332" s="202" t="str">
        <f>VLOOKUP(D332,Parts!$A$2:$C$991,3,0)</f>
        <v>tube</v>
      </c>
    </row>
    <row r="333" spans="3:17">
      <c r="C333" s="300" t="str">
        <f>"["&amp;VLOOKUP(D333,Parts!$A$2:$B$991,2,0)&amp;"]"</f>
        <v>[SP02010]</v>
      </c>
      <c r="D333" t="s">
        <v>581</v>
      </c>
      <c r="N333" s="200">
        <v>30</v>
      </c>
      <c r="O333" s="200">
        <v>30</v>
      </c>
      <c r="P333" s="53" t="str">
        <f t="shared" si="25"/>
        <v>(30) or 0.0</v>
      </c>
      <c r="Q333" s="202" t="str">
        <f>VLOOKUP(D333,Parts!$A$2:$C$991,3,0)</f>
        <v>pcs</v>
      </c>
    </row>
    <row r="334" spans="3:17">
      <c r="C334" s="300" t="str">
        <f>"["&amp;VLOOKUP(D334,Parts!$A$2:$B$991,2,0)&amp;"]"</f>
        <v>[SP03189]</v>
      </c>
      <c r="D334" t="s">
        <v>1960</v>
      </c>
      <c r="N334" s="200">
        <v>2</v>
      </c>
      <c r="O334" s="200">
        <v>2</v>
      </c>
      <c r="P334" s="53" t="str">
        <f t="shared" si="25"/>
        <v>(2) or 0.0</v>
      </c>
      <c r="Q334" s="202" t="str">
        <f>VLOOKUP(D334,Parts!$A$2:$C$991,3,0)</f>
        <v>pcs</v>
      </c>
    </row>
    <row r="335" spans="3:17">
      <c r="Q335" s="202"/>
    </row>
  </sheetData>
  <mergeCells count="1">
    <mergeCell ref="E1:M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29487</TotalTime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17</vt:i4>
      </vt:variant>
    </vt:vector>
  </HeadingPairs>
  <TitlesOfParts>
    <vt:vector size="17" baseType="lpstr">
      <vt:lpstr>Parts</vt:lpstr>
      <vt:lpstr>00 Slip Joint (AHU &amp; Cold Room)</vt:lpstr>
      <vt:lpstr>01 Slip Joint (Clean Room)</vt:lpstr>
      <vt:lpstr>02 Standard AHU</vt:lpstr>
      <vt:lpstr>03 Slip Joint (Rockwool)</vt:lpstr>
      <vt:lpstr>04 Fire Joint (Rockwool)</vt:lpstr>
      <vt:lpstr>05 Non-Progressive (Rockwool)</vt:lpstr>
      <vt:lpstr>06 Foam Slab</vt:lpstr>
      <vt:lpstr>07 Single door (Flat type)</vt:lpstr>
      <vt:lpstr>08 Double Door (Flat type) UnSe</vt:lpstr>
      <vt:lpstr>09 Double Door (Flat type) Seq</vt:lpstr>
      <vt:lpstr>10 Single Sliding Door</vt:lpstr>
      <vt:lpstr>11 Swing Door (Cold)</vt:lpstr>
      <vt:lpstr>12 Sliding Door (Cold)</vt:lpstr>
      <vt:lpstr>13 Window</vt:lpstr>
      <vt:lpstr>14 Sinko AB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kittiu</dc:creator>
  <cp:lastModifiedBy>SQUARE</cp:lastModifiedBy>
  <cp:revision>237</cp:revision>
  <cp:lastPrinted>2014-09-04T07:12:54Z</cp:lastPrinted>
  <dcterms:created xsi:type="dcterms:W3CDTF">2013-05-13T11:08:41Z</dcterms:created>
  <dcterms:modified xsi:type="dcterms:W3CDTF">2015-11-02T03:52:35Z</dcterms:modified>
  <dc:language>en-US</dc:language>
</cp:coreProperties>
</file>