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1d\AC\Temp\"/>
    </mc:Choice>
  </mc:AlternateContent>
  <xr:revisionPtr revIDLastSave="0" documentId="8_{C98264B9-90B0-40AF-BEA4-951E974D08B4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Задание" sheetId="14" r:id="rId1"/>
    <sheet name="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7" i="1" l="1"/>
  <c r="B76" i="1"/>
  <c r="B77" i="1"/>
  <c r="B78" i="1"/>
  <c r="B79" i="1"/>
  <c r="B80" i="1"/>
  <c r="B81" i="1"/>
  <c r="B82" i="1"/>
  <c r="B83" i="1"/>
  <c r="B84" i="1"/>
  <c r="B85" i="1"/>
  <c r="B86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75" i="1"/>
  <c r="D77" i="1" s="1"/>
  <c r="E90" i="1" s="1"/>
  <c r="E99" i="1"/>
  <c r="E98" i="1"/>
  <c r="F97" i="1"/>
  <c r="E97" i="1"/>
  <c r="E85" i="1"/>
  <c r="E84" i="1"/>
  <c r="F83" i="1"/>
  <c r="E8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13" i="1"/>
  <c r="G24" i="1"/>
  <c r="G22" i="1"/>
  <c r="G23" i="1" s="1"/>
  <c r="G21" i="1"/>
  <c r="E66" i="1"/>
  <c r="F13" i="1" s="1"/>
  <c r="E65" i="1"/>
  <c r="E64" i="1"/>
  <c r="G31" i="1" s="1"/>
  <c r="D75" i="1" l="1"/>
  <c r="E67" i="1"/>
  <c r="G13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E91" i="1" l="1"/>
  <c r="E92" i="1" s="1"/>
  <c r="E93" i="1" s="1"/>
  <c r="D79" i="1"/>
  <c r="F14" i="1"/>
  <c r="G14" i="1" s="1"/>
  <c r="J13" i="1"/>
  <c r="F15" i="1" l="1"/>
  <c r="G15" i="1" s="1"/>
  <c r="J14" i="1"/>
  <c r="F16" i="1" l="1"/>
  <c r="G16" i="1" s="1"/>
  <c r="J15" i="1"/>
  <c r="F17" i="1" l="1"/>
  <c r="G17" i="1" s="1"/>
  <c r="J16" i="1"/>
  <c r="F18" i="1" l="1"/>
  <c r="G18" i="1" s="1"/>
  <c r="J18" i="1" s="1"/>
  <c r="J17" i="1"/>
  <c r="J19" i="1" s="1"/>
  <c r="H13" i="1" a="1"/>
  <c r="K14" i="1" l="1"/>
  <c r="K15" i="1"/>
  <c r="K16" i="1"/>
  <c r="K17" i="1"/>
  <c r="K18" i="1"/>
  <c r="I14" i="1"/>
  <c r="I15" i="1"/>
  <c r="I16" i="1"/>
  <c r="I17" i="1"/>
  <c r="I18" i="1"/>
  <c r="H13" i="1"/>
  <c r="K13" i="1" s="1"/>
  <c r="K19" i="1" l="1"/>
  <c r="I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<sst xmlns="http://schemas.openxmlformats.org/spreadsheetml/2006/main" count="82" uniqueCount="66">
  <si>
    <t>Задание</t>
  </si>
  <si>
    <t>1.      Для выборки Х1</t>
  </si>
  <si>
    <t>·         построить интервальный ряд,</t>
  </si>
  <si>
    <t>·         оценить параметры,</t>
  </si>
  <si>
    <t>·         проверить гипотезу о законе распределения  (Критерий Пирсона  или Колмогорова),</t>
  </si>
  <si>
    <t>·         Построить на одном графике эмпирическую и теоретическую функции распределения.</t>
  </si>
  <si>
    <t xml:space="preserve">2.      Проверить гипотезу об однородности выборок  Х1, Х2. (Критерий Колмогорова-Смирнова, критерий Вилкоксона или критерий Манна-Уитни).  </t>
  </si>
  <si>
    <t>Task</t>
  </si>
  <si>
    <t>1.      For X1 sample:</t>
  </si>
  <si>
    <t>·         build interval series</t>
  </si>
  <si>
    <t>·         evaluate parameters</t>
  </si>
  <si>
    <t>·         check hypothesis about distribution   (Pirson and Kolmogorov criteria),</t>
  </si>
  <si>
    <t>·         Plot graphics of empirical and theoretical distribution functions</t>
  </si>
  <si>
    <t>2.      Check hypothesis about homogenity of samples X1, X2 (Kolmogorov-Smirnov, Wilkokson or Mann-Whitney criteria)</t>
  </si>
  <si>
    <t>Data</t>
  </si>
  <si>
    <t>X1</t>
  </si>
  <si>
    <t>X2</t>
  </si>
  <si>
    <t>Task 1</t>
  </si>
  <si>
    <t>X1_sorted</t>
  </si>
  <si>
    <t>intervals</t>
  </si>
  <si>
    <t>left border</t>
  </si>
  <si>
    <t>right border</t>
  </si>
  <si>
    <t>frequency</t>
  </si>
  <si>
    <t>probabilities</t>
  </si>
  <si>
    <t>probabilities if normal distr</t>
  </si>
  <si>
    <t>summands</t>
  </si>
  <si>
    <t>Empirical distribution function</t>
  </si>
  <si>
    <t>Theoretical distribution function</t>
  </si>
  <si>
    <t>sum</t>
  </si>
  <si>
    <t>statistics</t>
  </si>
  <si>
    <t>sample mean</t>
  </si>
  <si>
    <t>sample variance</t>
  </si>
  <si>
    <t>standard deviation</t>
  </si>
  <si>
    <t>median</t>
  </si>
  <si>
    <t>Pirson criterion</t>
  </si>
  <si>
    <t>l - number of parametres</t>
  </si>
  <si>
    <t>significance level</t>
  </si>
  <si>
    <t>quantile hi2</t>
  </si>
  <si>
    <t>critical area</t>
  </si>
  <si>
    <t>(7,81; +inf)</t>
  </si>
  <si>
    <t>statistics is not in critical area =&gt; no reason to reject null hypothesis about normal distribution</t>
  </si>
  <si>
    <t>number of intervals</t>
  </si>
  <si>
    <t>max</t>
  </si>
  <si>
    <t>min</t>
  </si>
  <si>
    <t>interval length</t>
  </si>
  <si>
    <t>Task 2</t>
  </si>
  <si>
    <t>Wilkokson criterion</t>
  </si>
  <si>
    <t>X1, X2</t>
  </si>
  <si>
    <t>Ranks</t>
  </si>
  <si>
    <t>Ranks sum X2</t>
  </si>
  <si>
    <t>Wilkokson statistics W(X,Y)</t>
  </si>
  <si>
    <t>Ranks sum X1</t>
  </si>
  <si>
    <t>Wilkokson statistics W(Y,X)</t>
  </si>
  <si>
    <t>Approximation</t>
  </si>
  <si>
    <t>Statistics</t>
  </si>
  <si>
    <t>two-sided alternative</t>
  </si>
  <si>
    <t>(-inf,-1,95)(1,95;+inf)</t>
  </si>
  <si>
    <t xml:space="preserve"> no reason to reject null hypothesis about same distributions</t>
  </si>
  <si>
    <t>right sided</t>
  </si>
  <si>
    <t>[1.64;+inf)</t>
  </si>
  <si>
    <t>left-sided</t>
  </si>
  <si>
    <t>(-inf; -1.64]</t>
  </si>
  <si>
    <t>Mann-Whitney criterion</t>
  </si>
  <si>
    <t>U(X1)</t>
  </si>
  <si>
    <t>U(X2)</t>
  </si>
  <si>
    <t>minU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</si>
</sst>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Empitical and theoretical distribution functions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Empirical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'1'!$M$13:$M$62</c:f>
              <c:numCache>
                <c:formatCode>General</c:formatCode>
                <c:ptCount val="50"/>
                <c:pt idx="0">
                  <c:v>4.5664603728801012</c:v>
                </c:pt>
                <c:pt idx="1">
                  <c:v>5.7378167891874909</c:v>
                </c:pt>
                <c:pt idx="2">
                  <c:v>7.0307180774398148</c:v>
                </c:pt>
                <c:pt idx="3">
                  <c:v>7.1207125781802461</c:v>
                </c:pt>
                <c:pt idx="4">
                  <c:v>7.3105605022283271</c:v>
                </c:pt>
                <c:pt idx="5">
                  <c:v>7.3720150592271239</c:v>
                </c:pt>
                <c:pt idx="6">
                  <c:v>7.3842977851745673</c:v>
                </c:pt>
                <c:pt idx="7">
                  <c:v>7.3900412442162633</c:v>
                </c:pt>
                <c:pt idx="8">
                  <c:v>7.768809407716617</c:v>
                </c:pt>
                <c:pt idx="9">
                  <c:v>7.8526466293260455</c:v>
                </c:pt>
                <c:pt idx="10">
                  <c:v>8.13644535606727</c:v>
                </c:pt>
                <c:pt idx="11">
                  <c:v>8.2424697009264491</c:v>
                </c:pt>
                <c:pt idx="12">
                  <c:v>8.3046473062131554</c:v>
                </c:pt>
                <c:pt idx="13">
                  <c:v>8.383541424118448</c:v>
                </c:pt>
                <c:pt idx="14">
                  <c:v>8.4111718731583096</c:v>
                </c:pt>
                <c:pt idx="15">
                  <c:v>8.7199976203555707</c:v>
                </c:pt>
                <c:pt idx="16">
                  <c:v>8.7385308486409485</c:v>
                </c:pt>
                <c:pt idx="17">
                  <c:v>8.9770753927587066</c:v>
                </c:pt>
                <c:pt idx="18">
                  <c:v>9.1457025316776708</c:v>
                </c:pt>
                <c:pt idx="19">
                  <c:v>9.1503932506020647</c:v>
                </c:pt>
                <c:pt idx="20">
                  <c:v>9.2220273270504549</c:v>
                </c:pt>
                <c:pt idx="21">
                  <c:v>9.3241908669006079</c:v>
                </c:pt>
                <c:pt idx="22">
                  <c:v>9.3605274539731909</c:v>
                </c:pt>
                <c:pt idx="23">
                  <c:v>9.385115643235622</c:v>
                </c:pt>
                <c:pt idx="24">
                  <c:v>9.6270616975380108</c:v>
                </c:pt>
                <c:pt idx="25">
                  <c:v>9.6513201949710492</c:v>
                </c:pt>
                <c:pt idx="26">
                  <c:v>9.8483099261648022</c:v>
                </c:pt>
                <c:pt idx="27">
                  <c:v>9.9315195964300074</c:v>
                </c:pt>
                <c:pt idx="28">
                  <c:v>10.083482518675737</c:v>
                </c:pt>
                <c:pt idx="29">
                  <c:v>10.234235812968109</c:v>
                </c:pt>
                <c:pt idx="30">
                  <c:v>10.303095930576092</c:v>
                </c:pt>
                <c:pt idx="31">
                  <c:v>10.443551471107639</c:v>
                </c:pt>
                <c:pt idx="32">
                  <c:v>10.46113200369291</c:v>
                </c:pt>
                <c:pt idx="33">
                  <c:v>10.542133875569561</c:v>
                </c:pt>
                <c:pt idx="34">
                  <c:v>10.729842213331722</c:v>
                </c:pt>
                <c:pt idx="35">
                  <c:v>11.188745955005288</c:v>
                </c:pt>
                <c:pt idx="36">
                  <c:v>11.268008418264799</c:v>
                </c:pt>
                <c:pt idx="37">
                  <c:v>11.313228494836949</c:v>
                </c:pt>
                <c:pt idx="38">
                  <c:v>11.651492311793845</c:v>
                </c:pt>
                <c:pt idx="39">
                  <c:v>11.804382918635383</c:v>
                </c:pt>
                <c:pt idx="40">
                  <c:v>11.808525667001959</c:v>
                </c:pt>
                <c:pt idx="41">
                  <c:v>11.887783582787961</c:v>
                </c:pt>
                <c:pt idx="42">
                  <c:v>12.099768607877195</c:v>
                </c:pt>
                <c:pt idx="43">
                  <c:v>12.163760655093938</c:v>
                </c:pt>
                <c:pt idx="44">
                  <c:v>12.256742845929693</c:v>
                </c:pt>
                <c:pt idx="45">
                  <c:v>12.520118869142607</c:v>
                </c:pt>
                <c:pt idx="46">
                  <c:v>12.521474016248249</c:v>
                </c:pt>
                <c:pt idx="47">
                  <c:v>12.820179361151531</c:v>
                </c:pt>
                <c:pt idx="48">
                  <c:v>13.955174179282039</c:v>
                </c:pt>
                <c:pt idx="49">
                  <c:v>14.790781531482935</c:v>
                </c:pt>
              </c:numCache>
            </c:numRef>
          </c:xVal>
          <c:yVal>
            <c:numRef>
              <c:f>'1'!$N$13:$N$62</c:f>
              <c:numCache>
                <c:formatCode>0.00</c:formatCode>
                <c:ptCount val="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 formatCode="General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B7-4FF9-B343-120F9E4C2688}"/>
            </c:ext>
          </c:extLst>
        </c:ser>
        <c:ser>
          <c:idx val="1"/>
          <c:order val="1"/>
          <c:tx>
            <c:v>Theoretical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'1'!$M$13:$M$62</c:f>
              <c:numCache>
                <c:formatCode>General</c:formatCode>
                <c:ptCount val="50"/>
                <c:pt idx="0">
                  <c:v>4.5664603728801012</c:v>
                </c:pt>
                <c:pt idx="1">
                  <c:v>5.7378167891874909</c:v>
                </c:pt>
                <c:pt idx="2">
                  <c:v>7.0307180774398148</c:v>
                </c:pt>
                <c:pt idx="3">
                  <c:v>7.1207125781802461</c:v>
                </c:pt>
                <c:pt idx="4">
                  <c:v>7.3105605022283271</c:v>
                </c:pt>
                <c:pt idx="5">
                  <c:v>7.3720150592271239</c:v>
                </c:pt>
                <c:pt idx="6">
                  <c:v>7.3842977851745673</c:v>
                </c:pt>
                <c:pt idx="7">
                  <c:v>7.3900412442162633</c:v>
                </c:pt>
                <c:pt idx="8">
                  <c:v>7.768809407716617</c:v>
                </c:pt>
                <c:pt idx="9">
                  <c:v>7.8526466293260455</c:v>
                </c:pt>
                <c:pt idx="10">
                  <c:v>8.13644535606727</c:v>
                </c:pt>
                <c:pt idx="11">
                  <c:v>8.2424697009264491</c:v>
                </c:pt>
                <c:pt idx="12">
                  <c:v>8.3046473062131554</c:v>
                </c:pt>
                <c:pt idx="13">
                  <c:v>8.383541424118448</c:v>
                </c:pt>
                <c:pt idx="14">
                  <c:v>8.4111718731583096</c:v>
                </c:pt>
                <c:pt idx="15">
                  <c:v>8.7199976203555707</c:v>
                </c:pt>
                <c:pt idx="16">
                  <c:v>8.7385308486409485</c:v>
                </c:pt>
                <c:pt idx="17">
                  <c:v>8.9770753927587066</c:v>
                </c:pt>
                <c:pt idx="18">
                  <c:v>9.1457025316776708</c:v>
                </c:pt>
                <c:pt idx="19">
                  <c:v>9.1503932506020647</c:v>
                </c:pt>
                <c:pt idx="20">
                  <c:v>9.2220273270504549</c:v>
                </c:pt>
                <c:pt idx="21">
                  <c:v>9.3241908669006079</c:v>
                </c:pt>
                <c:pt idx="22">
                  <c:v>9.3605274539731909</c:v>
                </c:pt>
                <c:pt idx="23">
                  <c:v>9.385115643235622</c:v>
                </c:pt>
                <c:pt idx="24">
                  <c:v>9.6270616975380108</c:v>
                </c:pt>
                <c:pt idx="25">
                  <c:v>9.6513201949710492</c:v>
                </c:pt>
                <c:pt idx="26">
                  <c:v>9.8483099261648022</c:v>
                </c:pt>
                <c:pt idx="27">
                  <c:v>9.9315195964300074</c:v>
                </c:pt>
                <c:pt idx="28">
                  <c:v>10.083482518675737</c:v>
                </c:pt>
                <c:pt idx="29">
                  <c:v>10.234235812968109</c:v>
                </c:pt>
                <c:pt idx="30">
                  <c:v>10.303095930576092</c:v>
                </c:pt>
                <c:pt idx="31">
                  <c:v>10.443551471107639</c:v>
                </c:pt>
                <c:pt idx="32">
                  <c:v>10.46113200369291</c:v>
                </c:pt>
                <c:pt idx="33">
                  <c:v>10.542133875569561</c:v>
                </c:pt>
                <c:pt idx="34">
                  <c:v>10.729842213331722</c:v>
                </c:pt>
                <c:pt idx="35">
                  <c:v>11.188745955005288</c:v>
                </c:pt>
                <c:pt idx="36">
                  <c:v>11.268008418264799</c:v>
                </c:pt>
                <c:pt idx="37">
                  <c:v>11.313228494836949</c:v>
                </c:pt>
                <c:pt idx="38">
                  <c:v>11.651492311793845</c:v>
                </c:pt>
                <c:pt idx="39">
                  <c:v>11.804382918635383</c:v>
                </c:pt>
                <c:pt idx="40">
                  <c:v>11.808525667001959</c:v>
                </c:pt>
                <c:pt idx="41">
                  <c:v>11.887783582787961</c:v>
                </c:pt>
                <c:pt idx="42">
                  <c:v>12.099768607877195</c:v>
                </c:pt>
                <c:pt idx="43">
                  <c:v>12.163760655093938</c:v>
                </c:pt>
                <c:pt idx="44">
                  <c:v>12.256742845929693</c:v>
                </c:pt>
                <c:pt idx="45">
                  <c:v>12.520118869142607</c:v>
                </c:pt>
                <c:pt idx="46">
                  <c:v>12.521474016248249</c:v>
                </c:pt>
                <c:pt idx="47">
                  <c:v>12.820179361151531</c:v>
                </c:pt>
                <c:pt idx="48">
                  <c:v>13.955174179282039</c:v>
                </c:pt>
                <c:pt idx="49">
                  <c:v>14.790781531482935</c:v>
                </c:pt>
              </c:numCache>
            </c:numRef>
          </c:xVal>
          <c:yVal>
            <c:numRef>
              <c:f>'1'!$O$13:$O$62</c:f>
              <c:numCache>
                <c:formatCode>General</c:formatCode>
                <c:ptCount val="50"/>
                <c:pt idx="0">
                  <c:v>5.9318341757167194E-3</c:v>
                </c:pt>
                <c:pt idx="1">
                  <c:v>2.5544945360911574E-2</c:v>
                </c:pt>
                <c:pt idx="2">
                  <c:v>9.2320394766459882E-2</c:v>
                </c:pt>
                <c:pt idx="3">
                  <c:v>9.9718428285037394E-2</c:v>
                </c:pt>
                <c:pt idx="4">
                  <c:v>0.11672628554158475</c:v>
                </c:pt>
                <c:pt idx="5">
                  <c:v>0.12264897344296527</c:v>
                </c:pt>
                <c:pt idx="6">
                  <c:v>0.12385756586477786</c:v>
                </c:pt>
                <c:pt idx="7">
                  <c:v>0.12442556037616406</c:v>
                </c:pt>
                <c:pt idx="8">
                  <c:v>0.16594815111804426</c:v>
                </c:pt>
                <c:pt idx="9">
                  <c:v>0.17622941329416469</c:v>
                </c:pt>
                <c:pt idx="10">
                  <c:v>0.21393780436993931</c:v>
                </c:pt>
                <c:pt idx="11">
                  <c:v>0.22914941939446248</c:v>
                </c:pt>
                <c:pt idx="12">
                  <c:v>0.23834512952521605</c:v>
                </c:pt>
                <c:pt idx="13">
                  <c:v>0.25029831165727701</c:v>
                </c:pt>
                <c:pt idx="14">
                  <c:v>0.25455850076712649</c:v>
                </c:pt>
                <c:pt idx="15">
                  <c:v>0.30462877415228096</c:v>
                </c:pt>
                <c:pt idx="16">
                  <c:v>0.30776799838221602</c:v>
                </c:pt>
                <c:pt idx="17">
                  <c:v>0.34936544602779923</c:v>
                </c:pt>
                <c:pt idx="18">
                  <c:v>0.3799421641910643</c:v>
                </c:pt>
                <c:pt idx="19">
                  <c:v>0.38080458723387994</c:v>
                </c:pt>
                <c:pt idx="20">
                  <c:v>0.3940462746134768</c:v>
                </c:pt>
                <c:pt idx="21">
                  <c:v>0.41314163095500334</c:v>
                </c:pt>
                <c:pt idx="22">
                  <c:v>0.41998568874224723</c:v>
                </c:pt>
                <c:pt idx="23">
                  <c:v>0.42463081585733042</c:v>
                </c:pt>
                <c:pt idx="24">
                  <c:v>0.47079729805407416</c:v>
                </c:pt>
                <c:pt idx="25">
                  <c:v>0.47545841186721649</c:v>
                </c:pt>
                <c:pt idx="26">
                  <c:v>0.51337702424987797</c:v>
                </c:pt>
                <c:pt idx="27">
                  <c:v>0.52937759132143203</c:v>
                </c:pt>
                <c:pt idx="28">
                  <c:v>0.558458678433571</c:v>
                </c:pt>
                <c:pt idx="29">
                  <c:v>0.58700048535225724</c:v>
                </c:pt>
                <c:pt idx="30">
                  <c:v>0.59989553094718762</c:v>
                </c:pt>
                <c:pt idx="31">
                  <c:v>0.62584892425007044</c:v>
                </c:pt>
                <c:pt idx="32">
                  <c:v>0.62906030993013662</c:v>
                </c:pt>
                <c:pt idx="33">
                  <c:v>0.64373772852157263</c:v>
                </c:pt>
                <c:pt idx="34">
                  <c:v>0.67691173598936749</c:v>
                </c:pt>
                <c:pt idx="35">
                  <c:v>0.75193997058224804</c:v>
                </c:pt>
                <c:pt idx="36">
                  <c:v>0.76388937994619821</c:v>
                </c:pt>
                <c:pt idx="37">
                  <c:v>0.77056194692576196</c:v>
                </c:pt>
                <c:pt idx="38">
                  <c:v>0.8169994142859498</c:v>
                </c:pt>
                <c:pt idx="39">
                  <c:v>0.83591191946028276</c:v>
                </c:pt>
                <c:pt idx="40">
                  <c:v>0.83640608031041341</c:v>
                </c:pt>
                <c:pt idx="41">
                  <c:v>0.84567389645083479</c:v>
                </c:pt>
                <c:pt idx="42">
                  <c:v>0.86872531945214782</c:v>
                </c:pt>
                <c:pt idx="43">
                  <c:v>0.87519081192771853</c:v>
                </c:pt>
                <c:pt idx="44">
                  <c:v>0.88418335969028161</c:v>
                </c:pt>
                <c:pt idx="45">
                  <c:v>0.90713249620019221</c:v>
                </c:pt>
                <c:pt idx="46">
                  <c:v>0.90724117902165169</c:v>
                </c:pt>
                <c:pt idx="47">
                  <c:v>0.92896830048404655</c:v>
                </c:pt>
                <c:pt idx="48">
                  <c:v>0.97810248080487017</c:v>
                </c:pt>
                <c:pt idx="49">
                  <c:v>0.992227372806743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BB7-4FF9-B343-120F9E4C2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808135"/>
        <c:axId val="1058218903"/>
      </c:scatterChart>
      <c:valAx>
        <c:axId val="787808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218903"/>
        <c:crosses val="autoZero"/>
        <c:crossBetween val="midCat"/>
      </c:valAx>
      <c:valAx>
        <c:axId val="1058218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08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35</xdr:row>
      <xdr:rowOff>28575</xdr:rowOff>
    </xdr:from>
    <xdr:to>
      <xdr:col>10</xdr:col>
      <xdr:colOff>561975</xdr:colOff>
      <xdr:row>49</xdr:row>
      <xdr:rowOff>104775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4860B0A-6B6C-05D8-0AB5-2C6917A9C6CC}"/>
            </a:ext>
            <a:ext uri="{147F2762-F138-4A5C-976F-8EAC2B608ADB}">
              <a16:predDERef xmlns:a16="http://schemas.microsoft.com/office/drawing/2014/main" pred="{52F8FDDE-08E6-0199-56AC-D7A743679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9"/>
  <sheetViews>
    <sheetView topLeftCell="A6" workbookViewId="0">
      <selection activeCell="B11" sqref="B11:I18"/>
    </sheetView>
  </sheetViews>
  <sheetFormatPr defaultRowHeight="15"/>
  <sheetData>
    <row r="2" spans="1:16" ht="18.75">
      <c r="A2" s="1"/>
      <c r="B2" s="2" t="s">
        <v>0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.75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.75">
      <c r="A4" s="1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8.75">
      <c r="A5" s="1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8.75">
      <c r="A6" s="1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.75">
      <c r="A7" s="1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.75">
      <c r="A8" s="1"/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9"/>
  <sheetViews>
    <sheetView tabSelected="1" topLeftCell="A29" workbookViewId="0">
      <selection activeCell="F9" sqref="F9"/>
    </sheetView>
  </sheetViews>
  <sheetFormatPr defaultRowHeight="15"/>
  <cols>
    <col min="3" max="3" width="9.5703125" customWidth="1"/>
    <col min="4" max="4" width="15.85546875" customWidth="1"/>
    <col min="5" max="5" width="9.5703125" customWidth="1"/>
    <col min="6" max="6" width="16" customWidth="1"/>
    <col min="7" max="7" width="14.5703125" customWidth="1"/>
    <col min="10" max="10" width="13.5703125" customWidth="1"/>
    <col min="11" max="11" width="10" customWidth="1"/>
    <col min="14" max="14" width="9.28515625" bestFit="1" customWidth="1"/>
    <col min="18" max="18" width="8.5703125" customWidth="1"/>
  </cols>
  <sheetData>
    <row r="1" spans="1:18" ht="18.75">
      <c r="A1" s="12" t="s">
        <v>7</v>
      </c>
      <c r="B1" s="13"/>
      <c r="C1" s="14"/>
      <c r="D1" s="14"/>
      <c r="E1" s="15"/>
      <c r="F1" s="15"/>
      <c r="G1" s="15"/>
      <c r="H1" s="15"/>
      <c r="I1" s="15"/>
      <c r="J1" s="15"/>
      <c r="K1" s="15"/>
      <c r="L1" s="16"/>
    </row>
    <row r="2" spans="1:18" ht="18.75">
      <c r="A2" s="17" t="s">
        <v>8</v>
      </c>
      <c r="B2" s="18"/>
      <c r="C2" s="18"/>
      <c r="D2" s="18"/>
      <c r="E2" s="19"/>
      <c r="F2" s="19"/>
      <c r="G2" s="19"/>
      <c r="H2" s="19"/>
      <c r="I2" s="19"/>
      <c r="J2" s="19"/>
      <c r="K2" s="19"/>
      <c r="L2" s="20"/>
    </row>
    <row r="3" spans="1:18" ht="18.75">
      <c r="A3" s="17" t="s">
        <v>9</v>
      </c>
      <c r="B3" s="18"/>
      <c r="C3" s="18"/>
      <c r="D3" s="18"/>
      <c r="E3" s="19"/>
      <c r="F3" s="19"/>
      <c r="G3" s="19"/>
      <c r="H3" s="19"/>
      <c r="I3" s="19"/>
      <c r="J3" s="19"/>
      <c r="K3" s="19"/>
      <c r="L3" s="20"/>
    </row>
    <row r="4" spans="1:18" ht="18.75">
      <c r="A4" s="17" t="s">
        <v>10</v>
      </c>
      <c r="B4" s="18"/>
      <c r="C4" s="18"/>
      <c r="D4" s="18"/>
      <c r="E4" s="19"/>
      <c r="F4" s="19"/>
      <c r="G4" s="19"/>
      <c r="H4" s="19"/>
      <c r="I4" s="19"/>
      <c r="J4" s="19"/>
      <c r="K4" s="19"/>
      <c r="L4" s="20"/>
    </row>
    <row r="5" spans="1:18" ht="18.75">
      <c r="A5" s="17" t="s">
        <v>11</v>
      </c>
      <c r="B5" s="18"/>
      <c r="C5" s="18"/>
      <c r="D5" s="18"/>
      <c r="E5" s="19"/>
      <c r="F5" s="19"/>
      <c r="G5" s="19"/>
      <c r="H5" s="19"/>
      <c r="I5" s="19"/>
      <c r="J5" s="19"/>
      <c r="K5" s="19"/>
      <c r="L5" s="20"/>
    </row>
    <row r="6" spans="1:18" ht="18.75">
      <c r="A6" s="17" t="s">
        <v>12</v>
      </c>
      <c r="B6" s="18"/>
      <c r="C6" s="18"/>
      <c r="D6" s="18"/>
      <c r="E6" s="19"/>
      <c r="F6" s="19"/>
      <c r="G6" s="19"/>
      <c r="H6" s="19"/>
      <c r="I6" s="19"/>
      <c r="J6" s="19"/>
      <c r="K6" s="19"/>
      <c r="L6" s="20"/>
    </row>
    <row r="7" spans="1:18" ht="18.75">
      <c r="A7" s="21" t="s">
        <v>13</v>
      </c>
      <c r="B7" s="22"/>
      <c r="C7" s="22"/>
      <c r="D7" s="22"/>
      <c r="E7" s="23"/>
      <c r="F7" s="23"/>
      <c r="G7" s="23"/>
      <c r="H7" s="23"/>
      <c r="I7" s="23"/>
      <c r="J7" s="23"/>
      <c r="K7" s="23"/>
      <c r="L7" s="24"/>
    </row>
    <row r="11" spans="1:18">
      <c r="A11" s="26" t="s">
        <v>14</v>
      </c>
      <c r="B11" s="26"/>
    </row>
    <row r="12" spans="1:18">
      <c r="A12" s="27" t="s">
        <v>15</v>
      </c>
      <c r="B12" s="27" t="s">
        <v>16</v>
      </c>
      <c r="C12" s="10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M12" t="s">
        <v>18</v>
      </c>
      <c r="N12" t="s">
        <v>26</v>
      </c>
      <c r="P12" t="s">
        <v>27</v>
      </c>
    </row>
    <row r="13" spans="1:18">
      <c r="A13" s="25">
        <v>10.234235812968109</v>
      </c>
      <c r="B13" s="25">
        <v>9.6289307091501541</v>
      </c>
      <c r="C13" s="10"/>
      <c r="D13">
        <v>4.5664603728801012</v>
      </c>
      <c r="E13">
        <v>1</v>
      </c>
      <c r="F13">
        <f>E66</f>
        <v>4.5664603728801012</v>
      </c>
      <c r="G13">
        <f>F13+$E$67</f>
        <v>6.2705138993139071</v>
      </c>
      <c r="H13" cm="1">
        <f t="array" ref="H13:H19">FREQUENCY(A13:A62,G13:G18)</f>
        <v>2</v>
      </c>
      <c r="I13">
        <f>H13/50</f>
        <v>0.04</v>
      </c>
      <c r="J13">
        <f>_xlfn.NORM.DIST(G13,$G$21,$G$23,1) - _xlfn.NORM.DIST(F13,$G$21,$G$23,1)</f>
        <v>3.9241231688706038E-2</v>
      </c>
      <c r="K13">
        <f>(H13-J13*50)^2/50/J13</f>
        <v>7.3357706352217787E-4</v>
      </c>
      <c r="M13">
        <v>4.5664603728801012</v>
      </c>
      <c r="N13" s="5">
        <f>R13/50</f>
        <v>0.02</v>
      </c>
      <c r="O13">
        <f>_xlfn.NORM.DIST(M13,$G$21,$G$23,1)</f>
        <v>5.9318341757167194E-3</v>
      </c>
      <c r="P13">
        <v>4.5664603728801003</v>
      </c>
      <c r="R13">
        <v>1</v>
      </c>
    </row>
    <row r="14" spans="1:18">
      <c r="A14" s="25">
        <v>7.0307180774398148</v>
      </c>
      <c r="B14" s="25">
        <v>9.7318354871822521</v>
      </c>
      <c r="C14" s="10"/>
      <c r="D14">
        <v>5.7378167891874909</v>
      </c>
      <c r="E14">
        <v>2</v>
      </c>
      <c r="F14">
        <f>G13</f>
        <v>6.2705138993139071</v>
      </c>
      <c r="G14">
        <f>F14+$E$67</f>
        <v>7.974567425747713</v>
      </c>
      <c r="H14">
        <v>8</v>
      </c>
      <c r="I14">
        <f t="shared" ref="I14:I18" si="0">H14/50</f>
        <v>0.16</v>
      </c>
      <c r="J14">
        <f>_xlfn.NORM.DIST(G14,$G$21,$G$23,1) - _xlfn.NORM.DIST(F14,$G$21,$G$23,1)</f>
        <v>0.14671066390690859</v>
      </c>
      <c r="K14">
        <f t="shared" ref="K14:K18" si="1">(H14-J14*50)^2/50/J14</f>
        <v>6.0188690137481439E-2</v>
      </c>
      <c r="M14">
        <v>5.7378167891874909</v>
      </c>
      <c r="N14" s="5">
        <f>R14/50</f>
        <v>0.04</v>
      </c>
      <c r="O14">
        <f>_xlfn.NORM.DIST(M14,$G$21,$G$23,1)</f>
        <v>2.5544945360911574E-2</v>
      </c>
      <c r="P14">
        <v>5.7378167891874909</v>
      </c>
      <c r="R14">
        <v>2</v>
      </c>
    </row>
    <row r="15" spans="1:18">
      <c r="A15" s="25">
        <v>12.820179361151531</v>
      </c>
      <c r="B15" s="25">
        <v>10.118718617159175</v>
      </c>
      <c r="C15" s="10"/>
      <c r="D15">
        <v>7.0307180774398148</v>
      </c>
      <c r="E15">
        <v>3</v>
      </c>
      <c r="F15">
        <f t="shared" ref="F15:F18" si="2">G14</f>
        <v>7.974567425747713</v>
      </c>
      <c r="G15">
        <f>F15+$E$67</f>
        <v>9.6786209521815181</v>
      </c>
      <c r="H15">
        <v>16</v>
      </c>
      <c r="I15">
        <f t="shared" si="0"/>
        <v>0.32</v>
      </c>
      <c r="J15">
        <f>_xlfn.NORM.DIST(G15,$G$21,$G$23,1) - _xlfn.NORM.DIST(F15,$G$21,$G$23,1)</f>
        <v>0.28882433439998734</v>
      </c>
      <c r="K15">
        <f t="shared" si="1"/>
        <v>0.16825488884496409</v>
      </c>
      <c r="M15">
        <v>7.0307180774398148</v>
      </c>
      <c r="N15" s="5">
        <f>R15/50</f>
        <v>0.06</v>
      </c>
      <c r="O15">
        <f>_xlfn.NORM.DIST(M15,$G$21,$G$23,1)</f>
        <v>9.2320394766459882E-2</v>
      </c>
      <c r="P15">
        <v>7.0307180774398148</v>
      </c>
      <c r="R15">
        <v>3</v>
      </c>
    </row>
    <row r="16" spans="1:18">
      <c r="A16" s="25">
        <v>12.520118869142607</v>
      </c>
      <c r="B16" s="25">
        <v>10.06863274393254</v>
      </c>
      <c r="C16" s="10"/>
      <c r="D16">
        <v>7.1207125781802461</v>
      </c>
      <c r="E16">
        <v>4</v>
      </c>
      <c r="F16">
        <f t="shared" si="2"/>
        <v>9.6786209521815181</v>
      </c>
      <c r="G16">
        <f>F16+$E$67</f>
        <v>11.382674478615323</v>
      </c>
      <c r="H16">
        <v>12</v>
      </c>
      <c r="I16">
        <f t="shared" si="0"/>
        <v>0.24</v>
      </c>
      <c r="J16">
        <f>_xlfn.NORM.DIST(G16,$G$21,$G$23,1) - _xlfn.NORM.DIST(F16,$G$21,$G$23,1)</f>
        <v>0.29989231784435422</v>
      </c>
      <c r="K16">
        <f t="shared" si="1"/>
        <v>0.59806295849013213</v>
      </c>
      <c r="M16">
        <v>7.1207125781802461</v>
      </c>
      <c r="N16" s="5">
        <f>R16/50</f>
        <v>0.08</v>
      </c>
      <c r="O16">
        <f>_xlfn.NORM.DIST(M16,$G$21,$G$23,1)</f>
        <v>9.9718428285037394E-2</v>
      </c>
      <c r="P16">
        <v>7.1207125781802461</v>
      </c>
      <c r="R16">
        <v>4</v>
      </c>
    </row>
    <row r="17" spans="1:18">
      <c r="A17" s="25">
        <v>10.083482518675737</v>
      </c>
      <c r="B17" s="25">
        <v>9.8890962160658091</v>
      </c>
      <c r="C17" s="10"/>
      <c r="D17">
        <v>7.3105605022283271</v>
      </c>
      <c r="E17">
        <v>5</v>
      </c>
      <c r="F17">
        <f t="shared" si="2"/>
        <v>11.382674478615323</v>
      </c>
      <c r="G17">
        <f>F17+$E$67</f>
        <v>13.086728005049128</v>
      </c>
      <c r="H17">
        <v>10</v>
      </c>
      <c r="I17">
        <f t="shared" si="0"/>
        <v>0.2</v>
      </c>
      <c r="J17">
        <f>_xlfn.NORM.DIST(G17,$G$21,$G$23,1) - _xlfn.NORM.DIST(F17,$G$21,$G$23,1)</f>
        <v>0.16424687110014724</v>
      </c>
      <c r="K17">
        <f t="shared" si="1"/>
        <v>0.38913564001778456</v>
      </c>
      <c r="M17">
        <v>7.3105605022283271</v>
      </c>
      <c r="N17" s="5">
        <f>R17/50</f>
        <v>0.1</v>
      </c>
      <c r="O17">
        <f>_xlfn.NORM.DIST(M17,$G$21,$G$23,1)</f>
        <v>0.11672628554158475</v>
      </c>
      <c r="P17">
        <v>7.3105605022283271</v>
      </c>
      <c r="R17">
        <v>5</v>
      </c>
    </row>
    <row r="18" spans="1:18">
      <c r="A18" s="25">
        <v>7.3720150592271239</v>
      </c>
      <c r="B18" s="25">
        <v>9.9543251760769635</v>
      </c>
      <c r="C18" s="10"/>
      <c r="D18">
        <v>7.3720150592271239</v>
      </c>
      <c r="E18">
        <v>6</v>
      </c>
      <c r="F18">
        <f t="shared" si="2"/>
        <v>13.086728005049128</v>
      </c>
      <c r="G18">
        <f>F18+$E$67 +0.00001</f>
        <v>14.790791531482933</v>
      </c>
      <c r="H18">
        <v>2</v>
      </c>
      <c r="I18">
        <f t="shared" si="0"/>
        <v>0.04</v>
      </c>
      <c r="J18">
        <f>_xlfn.NORM.DIST(G18,$G$21,$G$23,1) - _xlfn.NORM.DIST(F18,$G$21,$G$23,1)</f>
        <v>4.7380222853048437E-2</v>
      </c>
      <c r="K18">
        <f t="shared" si="1"/>
        <v>5.7479351173159339E-2</v>
      </c>
      <c r="M18">
        <v>7.3720150592271239</v>
      </c>
      <c r="N18" s="5">
        <f>R18/50</f>
        <v>0.12</v>
      </c>
      <c r="O18">
        <f>_xlfn.NORM.DIST(M18,$G$21,$G$23,1)</f>
        <v>0.12264897344296527</v>
      </c>
      <c r="P18">
        <v>7.3720150592271239</v>
      </c>
      <c r="R18">
        <v>6</v>
      </c>
    </row>
    <row r="19" spans="1:18">
      <c r="A19" s="25">
        <v>8.9770753927587066</v>
      </c>
      <c r="B19" s="25">
        <v>7.542272467399016</v>
      </c>
      <c r="C19" s="10"/>
      <c r="D19">
        <v>7.3842977851745673</v>
      </c>
      <c r="H19">
        <v>0</v>
      </c>
      <c r="I19" t="s">
        <v>28</v>
      </c>
      <c r="J19">
        <f>SUM(J13:J18)</f>
        <v>0.98629564179315188</v>
      </c>
      <c r="K19" s="4">
        <f>SUM(K13:K18)</f>
        <v>1.2738551057270437</v>
      </c>
      <c r="L19" t="s">
        <v>29</v>
      </c>
      <c r="M19">
        <v>7.3842977851745673</v>
      </c>
      <c r="N19" s="5">
        <f>R19/50</f>
        <v>0.14000000000000001</v>
      </c>
      <c r="O19">
        <f>_xlfn.NORM.DIST(M19,$G$21,$G$23,1)</f>
        <v>0.12385756586477786</v>
      </c>
      <c r="P19">
        <v>7.3842977851745673</v>
      </c>
      <c r="R19">
        <v>7</v>
      </c>
    </row>
    <row r="20" spans="1:18">
      <c r="A20" s="25">
        <v>10.303095930576092</v>
      </c>
      <c r="B20" s="25">
        <v>10.808590812084731</v>
      </c>
      <c r="C20" s="10"/>
      <c r="D20">
        <v>7.3900412442162633</v>
      </c>
      <c r="M20">
        <v>7.3900412442162633</v>
      </c>
      <c r="N20" s="5">
        <f>R20/50</f>
        <v>0.16</v>
      </c>
      <c r="O20">
        <f>_xlfn.NORM.DIST(M20,$G$21,$G$23,1)</f>
        <v>0.12442556037616406</v>
      </c>
      <c r="P20">
        <v>7.3900412442162633</v>
      </c>
      <c r="R20">
        <v>8</v>
      </c>
    </row>
    <row r="21" spans="1:18">
      <c r="A21" s="25">
        <v>9.9315195964300074</v>
      </c>
      <c r="B21" s="25">
        <v>8.1300561557873152</v>
      </c>
      <c r="C21" s="10"/>
      <c r="D21">
        <v>7.768809407716617</v>
      </c>
      <c r="F21" t="s">
        <v>30</v>
      </c>
      <c r="G21">
        <f>AVERAGE($A$13:$A$62)</f>
        <v>9.7788353539363015</v>
      </c>
      <c r="K21" s="11"/>
      <c r="M21">
        <v>7.768809407716617</v>
      </c>
      <c r="N21">
        <f>R21/50</f>
        <v>0.18</v>
      </c>
      <c r="O21">
        <f>_xlfn.NORM.DIST(M21,$G$21,$G$23,1)</f>
        <v>0.16594815111804426</v>
      </c>
      <c r="P21">
        <v>7.768809407716617</v>
      </c>
      <c r="R21">
        <v>9</v>
      </c>
    </row>
    <row r="22" spans="1:18">
      <c r="A22" s="25">
        <v>7.1207125781802461</v>
      </c>
      <c r="B22" s="25">
        <v>10.14463239494944</v>
      </c>
      <c r="C22" s="10"/>
      <c r="D22">
        <v>7.8526466293260455</v>
      </c>
      <c r="F22" t="s">
        <v>31</v>
      </c>
      <c r="G22">
        <f>_xlfn.VAR.P($A$13:$A$62)</f>
        <v>4.2913116095089467</v>
      </c>
      <c r="K22" s="11"/>
      <c r="M22">
        <v>7.8526466293260455</v>
      </c>
      <c r="N22" s="5">
        <f>R22/50</f>
        <v>0.2</v>
      </c>
      <c r="O22">
        <f>_xlfn.NORM.DIST(M22,$G$21,$G$23,1)</f>
        <v>0.17622941329416469</v>
      </c>
      <c r="P22">
        <v>7.8526466293260455</v>
      </c>
      <c r="R22">
        <v>10</v>
      </c>
    </row>
    <row r="23" spans="1:18">
      <c r="A23" s="25">
        <v>9.3241908669006079</v>
      </c>
      <c r="B23" s="25">
        <v>7.1835359247052111</v>
      </c>
      <c r="C23" s="10"/>
      <c r="D23">
        <v>8.13644535606727</v>
      </c>
      <c r="F23" t="s">
        <v>32</v>
      </c>
      <c r="G23">
        <f>SQRT(G22)</f>
        <v>2.0715481190426033</v>
      </c>
      <c r="M23">
        <v>8.13644535606727</v>
      </c>
      <c r="N23" s="5">
        <f>R23/50</f>
        <v>0.22</v>
      </c>
      <c r="O23">
        <f>_xlfn.NORM.DIST(M23,$G$21,$G$23,1)</f>
        <v>0.21393780436993931</v>
      </c>
      <c r="P23">
        <v>8.13644535606727</v>
      </c>
      <c r="R23">
        <v>11</v>
      </c>
    </row>
    <row r="24" spans="1:18">
      <c r="A24" s="25">
        <v>9.1457025316776708</v>
      </c>
      <c r="B24" s="25">
        <v>7.2369641909608617</v>
      </c>
      <c r="C24" s="10"/>
      <c r="D24">
        <v>8.2424697009264491</v>
      </c>
      <c r="F24" t="s">
        <v>33</v>
      </c>
      <c r="G24">
        <f>MEDIAN($A$13:$A$62)</f>
        <v>9.63919094625453</v>
      </c>
      <c r="M24">
        <v>8.2424697009264491</v>
      </c>
      <c r="N24" s="5">
        <f>R24/50</f>
        <v>0.24</v>
      </c>
      <c r="O24">
        <f>_xlfn.NORM.DIST(M24,$G$21,$G$23,1)</f>
        <v>0.22914941939446248</v>
      </c>
      <c r="P24">
        <v>8.2424697009264491</v>
      </c>
      <c r="R24">
        <v>12</v>
      </c>
    </row>
    <row r="25" spans="1:18">
      <c r="A25" s="25">
        <v>9.1503932506020647</v>
      </c>
      <c r="B25" s="25">
        <v>7.6691287884023041</v>
      </c>
      <c r="C25" s="10"/>
      <c r="D25">
        <v>8.3046473062131554</v>
      </c>
      <c r="M25">
        <v>8.3046473062131554</v>
      </c>
      <c r="N25" s="5">
        <f>R25/50</f>
        <v>0.26</v>
      </c>
      <c r="O25">
        <f>_xlfn.NORM.DIST(M25,$G$21,$G$23,1)</f>
        <v>0.23834512952521605</v>
      </c>
      <c r="P25">
        <v>8.3046473062131554</v>
      </c>
      <c r="R25">
        <v>13</v>
      </c>
    </row>
    <row r="26" spans="1:18">
      <c r="A26" s="25">
        <v>11.808525667001959</v>
      </c>
      <c r="B26" s="25">
        <v>8.9411617207224481</v>
      </c>
      <c r="C26" s="10"/>
      <c r="D26">
        <v>8.383541424118448</v>
      </c>
      <c r="M26">
        <v>8.383541424118448</v>
      </c>
      <c r="N26" s="5">
        <f>R26/50</f>
        <v>0.28000000000000003</v>
      </c>
      <c r="O26">
        <f>_xlfn.NORM.DIST(M26,$G$21,$G$23,1)</f>
        <v>0.25029831165727701</v>
      </c>
      <c r="P26">
        <v>8.383541424118448</v>
      </c>
      <c r="R26">
        <v>14</v>
      </c>
    </row>
    <row r="27" spans="1:18">
      <c r="A27" s="25">
        <v>12.099768607877195</v>
      </c>
      <c r="B27" s="25">
        <v>6.9947748468257487</v>
      </c>
      <c r="C27" s="10"/>
      <c r="D27">
        <v>8.4111718731583096</v>
      </c>
      <c r="F27" t="s">
        <v>34</v>
      </c>
      <c r="M27">
        <v>8.4111718731583096</v>
      </c>
      <c r="N27" s="5">
        <f>R27/50</f>
        <v>0.3</v>
      </c>
      <c r="O27">
        <f>_xlfn.NORM.DIST(M27,$G$21,$G$23,1)</f>
        <v>0.25455850076712649</v>
      </c>
      <c r="P27">
        <v>8.4111718731583096</v>
      </c>
      <c r="R27">
        <v>15</v>
      </c>
    </row>
    <row r="28" spans="1:18">
      <c r="A28" s="25">
        <v>4.5664603728801012</v>
      </c>
      <c r="B28" s="25">
        <v>12.126234903698787</v>
      </c>
      <c r="C28" s="10"/>
      <c r="D28">
        <v>8.7199976203555707</v>
      </c>
      <c r="M28">
        <v>8.7199976203555707</v>
      </c>
      <c r="N28" s="5">
        <f>R28/50</f>
        <v>0.32</v>
      </c>
      <c r="O28">
        <f>_xlfn.NORM.DIST(M28,$G$21,$G$23,1)</f>
        <v>0.30462877415228096</v>
      </c>
      <c r="P28">
        <v>8.7199976203555707</v>
      </c>
      <c r="R28">
        <v>16</v>
      </c>
    </row>
    <row r="29" spans="1:18">
      <c r="A29" s="25">
        <v>8.13644535606727</v>
      </c>
      <c r="B29" s="25">
        <v>11.328639882558491</v>
      </c>
      <c r="C29" s="10"/>
      <c r="D29">
        <v>8.7385308486409485</v>
      </c>
      <c r="F29" t="s">
        <v>35</v>
      </c>
      <c r="G29">
        <v>2</v>
      </c>
      <c r="M29">
        <v>8.7385308486409485</v>
      </c>
      <c r="N29" s="5">
        <f>R29/50</f>
        <v>0.34</v>
      </c>
      <c r="O29">
        <f>_xlfn.NORM.DIST(M29,$G$21,$G$23,1)</f>
        <v>0.30776799838221602</v>
      </c>
      <c r="P29">
        <v>8.7385308486409485</v>
      </c>
      <c r="R29">
        <v>17</v>
      </c>
    </row>
    <row r="30" spans="1:18">
      <c r="A30" s="25">
        <v>7.3842977851745673</v>
      </c>
      <c r="B30" s="25">
        <v>8.0823895384673961</v>
      </c>
      <c r="C30" s="10"/>
      <c r="D30">
        <v>8.9770753927587066</v>
      </c>
      <c r="F30" t="s">
        <v>36</v>
      </c>
      <c r="G30">
        <v>0.05</v>
      </c>
      <c r="M30">
        <v>8.9770753927587066</v>
      </c>
      <c r="N30" s="5">
        <f>R30/50</f>
        <v>0.36</v>
      </c>
      <c r="O30">
        <f>_xlfn.NORM.DIST(M30,$G$21,$G$23,1)</f>
        <v>0.34936544602779923</v>
      </c>
      <c r="P30">
        <v>8.9770753927587066</v>
      </c>
      <c r="R30">
        <v>18</v>
      </c>
    </row>
    <row r="31" spans="1:18">
      <c r="A31" s="25">
        <v>10.542133875569561</v>
      </c>
      <c r="B31" s="25">
        <v>10.014765646483283</v>
      </c>
      <c r="C31" s="10"/>
      <c r="D31">
        <v>9.1457025316776708</v>
      </c>
      <c r="F31" t="s">
        <v>37</v>
      </c>
      <c r="G31">
        <f>_xlfn.CHISQ.INV(1-$G$30,$E$64-$G$29-1)</f>
        <v>7.8147279032511774</v>
      </c>
      <c r="M31">
        <v>9.1457025316776708</v>
      </c>
      <c r="N31" s="5">
        <f>R31/50</f>
        <v>0.38</v>
      </c>
      <c r="O31">
        <f>_xlfn.NORM.DIST(M31,$G$21,$G$23,1)</f>
        <v>0.3799421641910643</v>
      </c>
      <c r="P31">
        <v>9.1457025316776708</v>
      </c>
      <c r="R31">
        <v>19</v>
      </c>
    </row>
    <row r="32" spans="1:18">
      <c r="A32" s="25">
        <v>5.7378167891874909</v>
      </c>
      <c r="B32" s="25">
        <v>10.26414909370942</v>
      </c>
      <c r="C32" s="10"/>
      <c r="D32">
        <v>9.1503932506020647</v>
      </c>
      <c r="F32" t="s">
        <v>38</v>
      </c>
      <c r="G32" t="s">
        <v>39</v>
      </c>
      <c r="M32">
        <v>9.1503932506020647</v>
      </c>
      <c r="N32" s="5">
        <f>R32/50</f>
        <v>0.4</v>
      </c>
      <c r="O32">
        <f>_xlfn.NORM.DIST(M32,$G$21,$G$23,1)</f>
        <v>0.38080458723387994</v>
      </c>
      <c r="P32">
        <v>9.1503932506020647</v>
      </c>
      <c r="R32">
        <v>20</v>
      </c>
    </row>
    <row r="33" spans="1:18">
      <c r="A33" s="25">
        <v>8.2424697009264491</v>
      </c>
      <c r="B33" s="25">
        <v>8.2370582074509002</v>
      </c>
      <c r="C33" s="10"/>
      <c r="D33">
        <v>9.2220273270504549</v>
      </c>
      <c r="M33">
        <v>9.2220273270504549</v>
      </c>
      <c r="N33" s="5">
        <f>R33/50</f>
        <v>0.42</v>
      </c>
      <c r="O33">
        <f>_xlfn.NORM.DIST(M33,$G$21,$G$23,1)</f>
        <v>0.3940462746134768</v>
      </c>
      <c r="P33">
        <v>9.2220273270504549</v>
      </c>
      <c r="R33">
        <v>21</v>
      </c>
    </row>
    <row r="34" spans="1:18">
      <c r="A34" s="25">
        <v>8.7199976203555707</v>
      </c>
      <c r="B34" s="25">
        <v>10.510772224515676</v>
      </c>
      <c r="C34" s="10"/>
      <c r="D34">
        <v>9.3241908669006079</v>
      </c>
      <c r="F34" t="s">
        <v>40</v>
      </c>
      <c r="M34">
        <v>9.3241908669006079</v>
      </c>
      <c r="N34" s="5">
        <f>R34/50</f>
        <v>0.44</v>
      </c>
      <c r="O34">
        <f>_xlfn.NORM.DIST(M34,$G$21,$G$23,1)</f>
        <v>0.41314163095500334</v>
      </c>
      <c r="P34">
        <v>9.3241908669006079</v>
      </c>
      <c r="R34">
        <v>22</v>
      </c>
    </row>
    <row r="35" spans="1:18">
      <c r="A35" s="25">
        <v>9.385115643235622</v>
      </c>
      <c r="B35" s="25">
        <v>12.254141691082623</v>
      </c>
      <c r="C35" s="10"/>
      <c r="D35">
        <v>9.3605274539731909</v>
      </c>
      <c r="M35">
        <v>9.3605274539731909</v>
      </c>
      <c r="N35" s="5">
        <f>R35/50</f>
        <v>0.46</v>
      </c>
      <c r="O35">
        <f>_xlfn.NORM.DIST(M35,$G$21,$G$23,1)</f>
        <v>0.41998568874224723</v>
      </c>
      <c r="P35">
        <v>9.3605274539731909</v>
      </c>
      <c r="R35">
        <v>23</v>
      </c>
    </row>
    <row r="36" spans="1:18">
      <c r="A36" s="25">
        <v>8.4111718731583096</v>
      </c>
      <c r="B36" s="25">
        <v>10.736222318664659</v>
      </c>
      <c r="C36" s="10"/>
      <c r="D36">
        <v>9.385115643235622</v>
      </c>
      <c r="M36">
        <v>9.385115643235622</v>
      </c>
      <c r="N36" s="5">
        <f>R36/50</f>
        <v>0.48</v>
      </c>
      <c r="O36">
        <f>_xlfn.NORM.DIST(M36,$G$21,$G$23,1)</f>
        <v>0.42463081585733042</v>
      </c>
      <c r="P36">
        <v>9.385115643235622</v>
      </c>
      <c r="R36">
        <v>24</v>
      </c>
    </row>
    <row r="37" spans="1:18">
      <c r="A37" s="25">
        <v>7.3105605022283271</v>
      </c>
      <c r="B37" s="25">
        <v>11.633059127925662</v>
      </c>
      <c r="C37" s="10"/>
      <c r="D37">
        <v>9.6270616975380108</v>
      </c>
      <c r="M37">
        <v>9.6270616975380108</v>
      </c>
      <c r="N37" s="5">
        <f>R37/50</f>
        <v>0.5</v>
      </c>
      <c r="O37">
        <f>_xlfn.NORM.DIST(M37,$G$21,$G$23,1)</f>
        <v>0.47079729805407416</v>
      </c>
      <c r="P37">
        <v>9.6270616975380108</v>
      </c>
      <c r="R37">
        <v>25</v>
      </c>
    </row>
    <row r="38" spans="1:18">
      <c r="A38" s="25">
        <v>14.790781531482935</v>
      </c>
      <c r="B38" s="25">
        <v>11.632633939152583</v>
      </c>
      <c r="C38" s="10"/>
      <c r="D38">
        <v>9.6513201949710492</v>
      </c>
      <c r="M38">
        <v>9.6513201949710492</v>
      </c>
      <c r="N38" s="5">
        <f>R38/50</f>
        <v>0.52</v>
      </c>
      <c r="O38">
        <f>_xlfn.NORM.DIST(M38,$G$21,$G$23,1)</f>
        <v>0.47545841186721649</v>
      </c>
      <c r="P38">
        <v>9.6513201949710492</v>
      </c>
      <c r="R38">
        <v>26</v>
      </c>
    </row>
    <row r="39" spans="1:18">
      <c r="A39" s="25">
        <v>8.3046473062131554</v>
      </c>
      <c r="B39" s="25">
        <v>9.3831897882046178</v>
      </c>
      <c r="C39" s="10"/>
      <c r="D39">
        <v>9.8483099261648022</v>
      </c>
      <c r="M39">
        <v>9.8483099261648022</v>
      </c>
      <c r="N39" s="5">
        <f>R39/50</f>
        <v>0.54</v>
      </c>
      <c r="O39">
        <f>_xlfn.NORM.DIST(M39,$G$21,$G$23,1)</f>
        <v>0.51337702424987797</v>
      </c>
      <c r="P39">
        <v>9.8483099261648022</v>
      </c>
      <c r="R39">
        <v>27</v>
      </c>
    </row>
    <row r="40" spans="1:18">
      <c r="A40" s="25">
        <v>11.887783582787961</v>
      </c>
      <c r="B40" s="25">
        <v>10.381037352781277</v>
      </c>
      <c r="C40" s="10"/>
      <c r="D40">
        <v>9.9315195964300074</v>
      </c>
      <c r="M40">
        <v>9.9315195964300074</v>
      </c>
      <c r="N40" s="5">
        <f>R40/50</f>
        <v>0.56000000000000005</v>
      </c>
      <c r="O40">
        <f>_xlfn.NORM.DIST(M40,$G$21,$G$23,1)</f>
        <v>0.52937759132143203</v>
      </c>
      <c r="P40">
        <v>9.9315195964300074</v>
      </c>
      <c r="R40">
        <v>28</v>
      </c>
    </row>
    <row r="41" spans="1:18">
      <c r="A41" s="25">
        <v>11.188745955005288</v>
      </c>
      <c r="B41" s="25">
        <v>9.9185070009843912</v>
      </c>
      <c r="C41" s="10"/>
      <c r="D41">
        <v>10.083482518675737</v>
      </c>
      <c r="M41">
        <v>10.083482518675737</v>
      </c>
      <c r="N41" s="5">
        <f>R41/50</f>
        <v>0.57999999999999996</v>
      </c>
      <c r="O41">
        <f>_xlfn.NORM.DIST(M41,$G$21,$G$23,1)</f>
        <v>0.558458678433571</v>
      </c>
      <c r="P41">
        <v>10.083482518675737</v>
      </c>
      <c r="R41">
        <v>29</v>
      </c>
    </row>
    <row r="42" spans="1:18">
      <c r="A42" s="25">
        <v>10.46113200369291</v>
      </c>
      <c r="B42" s="25">
        <v>10.913851181394421</v>
      </c>
      <c r="C42" s="10"/>
      <c r="D42">
        <v>10.234235812968109</v>
      </c>
      <c r="M42">
        <v>10.234235812968109</v>
      </c>
      <c r="N42" s="5">
        <f>R42/50</f>
        <v>0.6</v>
      </c>
      <c r="O42">
        <f>_xlfn.NORM.DIST(M42,$G$21,$G$23,1)</f>
        <v>0.58700048535225724</v>
      </c>
      <c r="P42">
        <v>10.234235812968109</v>
      </c>
      <c r="R42">
        <v>30</v>
      </c>
    </row>
    <row r="43" spans="1:18">
      <c r="A43" s="25">
        <v>7.3900412442162633</v>
      </c>
      <c r="B43" s="25">
        <v>10.575382728129625</v>
      </c>
      <c r="C43" s="10"/>
      <c r="D43">
        <v>10.303095930576092</v>
      </c>
      <c r="M43">
        <v>10.303095930576092</v>
      </c>
      <c r="N43" s="5">
        <f>R43/50</f>
        <v>0.62</v>
      </c>
      <c r="O43">
        <f>_xlfn.NORM.DIST(M43,$G$21,$G$23,1)</f>
        <v>0.59989553094718762</v>
      </c>
      <c r="P43">
        <v>10.303095930576092</v>
      </c>
      <c r="R43">
        <v>31</v>
      </c>
    </row>
    <row r="44" spans="1:18">
      <c r="A44" s="25">
        <v>9.6513201949710492</v>
      </c>
      <c r="B44" s="25">
        <v>13.600252966862172</v>
      </c>
      <c r="C44" s="10"/>
      <c r="D44">
        <v>10.443551471107639</v>
      </c>
      <c r="M44">
        <v>10.443551471107639</v>
      </c>
      <c r="N44" s="5">
        <f>R44/50</f>
        <v>0.64</v>
      </c>
      <c r="O44">
        <f>_xlfn.NORM.DIST(M44,$G$21,$G$23,1)</f>
        <v>0.62584892425007044</v>
      </c>
      <c r="P44">
        <v>10.443551471107639</v>
      </c>
      <c r="R44">
        <v>32</v>
      </c>
    </row>
    <row r="45" spans="1:18">
      <c r="A45" s="25">
        <v>12.256742845929693</v>
      </c>
      <c r="B45" s="25">
        <v>11.767684807418846</v>
      </c>
      <c r="C45" s="10"/>
      <c r="D45">
        <v>10.46113200369291</v>
      </c>
      <c r="M45">
        <v>10.46113200369291</v>
      </c>
      <c r="N45" s="5">
        <f>R45/50</f>
        <v>0.66</v>
      </c>
      <c r="O45">
        <f>_xlfn.NORM.DIST(M45,$G$21,$G$23,1)</f>
        <v>0.62906030993013662</v>
      </c>
      <c r="P45">
        <v>10.46113200369291</v>
      </c>
      <c r="R45">
        <v>33</v>
      </c>
    </row>
    <row r="46" spans="1:18">
      <c r="A46" s="25">
        <v>11.313228494836949</v>
      </c>
      <c r="B46" s="25">
        <v>12.681144906091504</v>
      </c>
      <c r="C46" s="10"/>
      <c r="D46">
        <v>10.542133875569561</v>
      </c>
      <c r="M46">
        <v>10.542133875569561</v>
      </c>
      <c r="N46" s="5">
        <f>R46/50</f>
        <v>0.68</v>
      </c>
      <c r="O46">
        <f>_xlfn.NORM.DIST(M46,$G$21,$G$23,1)</f>
        <v>0.64373772852157263</v>
      </c>
      <c r="P46">
        <v>10.542133875569561</v>
      </c>
      <c r="R46">
        <v>34</v>
      </c>
    </row>
    <row r="47" spans="1:18">
      <c r="A47" s="25">
        <v>9.8483099261648022</v>
      </c>
      <c r="B47" s="25">
        <v>8.0763232088065706</v>
      </c>
      <c r="C47" s="10"/>
      <c r="D47">
        <v>10.729842213331722</v>
      </c>
      <c r="M47">
        <v>10.729842213331722</v>
      </c>
      <c r="N47" s="5">
        <f>R47/50</f>
        <v>0.7</v>
      </c>
      <c r="O47">
        <f>_xlfn.NORM.DIST(M47,$G$21,$G$23,1)</f>
        <v>0.67691173598936749</v>
      </c>
      <c r="P47">
        <v>10.729842213331722</v>
      </c>
      <c r="R47">
        <v>35</v>
      </c>
    </row>
    <row r="48" spans="1:18">
      <c r="A48" s="25">
        <v>13.955174179282039</v>
      </c>
      <c r="B48" s="25">
        <v>11.724902176647447</v>
      </c>
      <c r="C48" s="10"/>
      <c r="D48">
        <v>11.188745955005288</v>
      </c>
      <c r="M48">
        <v>11.188745955005288</v>
      </c>
      <c r="N48" s="5">
        <f>R48/50</f>
        <v>0.72</v>
      </c>
      <c r="O48">
        <f>_xlfn.NORM.DIST(M48,$G$21,$G$23,1)</f>
        <v>0.75193997058224804</v>
      </c>
      <c r="P48">
        <v>11.188745955005288</v>
      </c>
      <c r="R48">
        <v>36</v>
      </c>
    </row>
    <row r="49" spans="1:18">
      <c r="A49" s="25">
        <v>11.268008418264799</v>
      </c>
      <c r="B49" s="25">
        <v>13.129180186078884</v>
      </c>
      <c r="C49" s="10"/>
      <c r="D49">
        <v>11.268008418264799</v>
      </c>
      <c r="M49">
        <v>11.268008418264799</v>
      </c>
      <c r="N49" s="5">
        <f>R49/50</f>
        <v>0.74</v>
      </c>
      <c r="O49">
        <f>_xlfn.NORM.DIST(M49,$G$21,$G$23,1)</f>
        <v>0.76388937994619821</v>
      </c>
      <c r="P49">
        <v>11.268008418264799</v>
      </c>
      <c r="R49">
        <v>37</v>
      </c>
    </row>
    <row r="50" spans="1:18">
      <c r="A50" s="25">
        <v>7.768809407716617</v>
      </c>
      <c r="B50" s="25">
        <v>6.3904338073916733</v>
      </c>
      <c r="C50" s="10"/>
      <c r="D50">
        <v>11.313228494836949</v>
      </c>
      <c r="M50">
        <v>11.313228494836949</v>
      </c>
      <c r="N50" s="5">
        <f>R50/50</f>
        <v>0.76</v>
      </c>
      <c r="O50">
        <f>_xlfn.NORM.DIST(M50,$G$21,$G$23,1)</f>
        <v>0.77056194692576196</v>
      </c>
      <c r="P50">
        <v>11.313228494836949</v>
      </c>
      <c r="R50">
        <v>38</v>
      </c>
    </row>
    <row r="51" spans="1:18">
      <c r="A51" s="25">
        <v>12.163760655093938</v>
      </c>
      <c r="B51" s="25">
        <v>11.77652054844657</v>
      </c>
      <c r="C51" s="10"/>
      <c r="D51">
        <v>11.651492311793845</v>
      </c>
      <c r="M51">
        <v>11.651492311793845</v>
      </c>
      <c r="N51" s="5">
        <f>R51/50</f>
        <v>0.78</v>
      </c>
      <c r="O51">
        <f>_xlfn.NORM.DIST(M51,$G$21,$G$23,1)</f>
        <v>0.8169994142859498</v>
      </c>
      <c r="P51">
        <v>11.651492311793845</v>
      </c>
      <c r="R51">
        <v>39</v>
      </c>
    </row>
    <row r="52" spans="1:18">
      <c r="A52" s="25">
        <v>10.443551471107639</v>
      </c>
      <c r="B52" s="25">
        <v>7.5862738210707903</v>
      </c>
      <c r="C52" s="10"/>
      <c r="D52">
        <v>11.804382918635383</v>
      </c>
      <c r="M52">
        <v>11.804382918635383</v>
      </c>
      <c r="N52" s="5">
        <f>R52/50</f>
        <v>0.8</v>
      </c>
      <c r="O52">
        <f>_xlfn.NORM.DIST(M52,$G$21,$G$23,1)</f>
        <v>0.83591191946028276</v>
      </c>
      <c r="P52">
        <v>11.804382918635383</v>
      </c>
      <c r="R52">
        <v>40</v>
      </c>
    </row>
    <row r="53" spans="1:18">
      <c r="A53" s="25">
        <v>8.383541424118448</v>
      </c>
      <c r="B53" s="25">
        <v>9.0551305018016137</v>
      </c>
      <c r="C53" s="10"/>
      <c r="D53">
        <v>11.808525667001959</v>
      </c>
      <c r="M53">
        <v>11.808525667001959</v>
      </c>
      <c r="N53" s="5">
        <f>R53/50</f>
        <v>0.82</v>
      </c>
      <c r="O53">
        <f>_xlfn.NORM.DIST(M53,$G$21,$G$23,1)</f>
        <v>0.83640608031041341</v>
      </c>
      <c r="P53">
        <v>11.808525667001959</v>
      </c>
      <c r="R53">
        <v>41</v>
      </c>
    </row>
    <row r="54" spans="1:18">
      <c r="A54" s="25">
        <v>11.804382918635383</v>
      </c>
      <c r="B54" s="25">
        <v>11.206867636938114</v>
      </c>
      <c r="C54" s="10"/>
      <c r="D54">
        <v>11.887783582787961</v>
      </c>
      <c r="M54">
        <v>11.887783582787961</v>
      </c>
      <c r="N54" s="5">
        <f>R54/50</f>
        <v>0.84</v>
      </c>
      <c r="O54">
        <f>_xlfn.NORM.DIST(M54,$G$21,$G$23,1)</f>
        <v>0.84567389645083479</v>
      </c>
      <c r="P54">
        <v>11.887783582787961</v>
      </c>
      <c r="R54">
        <v>42</v>
      </c>
    </row>
    <row r="55" spans="1:18">
      <c r="A55" s="25">
        <v>9.6270616975380108</v>
      </c>
      <c r="B55" s="25">
        <v>11.622829586267471</v>
      </c>
      <c r="C55" s="10"/>
      <c r="D55">
        <v>12.099768607877195</v>
      </c>
      <c r="M55">
        <v>12.099768607877195</v>
      </c>
      <c r="N55" s="5">
        <f>R55/50</f>
        <v>0.86</v>
      </c>
      <c r="O55">
        <f>_xlfn.NORM.DIST(M55,$G$21,$G$23,1)</f>
        <v>0.86872531945214782</v>
      </c>
      <c r="P55">
        <v>12.099768607877195</v>
      </c>
      <c r="R55">
        <v>43</v>
      </c>
    </row>
    <row r="56" spans="1:18">
      <c r="A56" s="25">
        <v>8.7385308486409485</v>
      </c>
      <c r="B56" s="25">
        <v>13.431759978411719</v>
      </c>
      <c r="C56" s="10"/>
      <c r="D56">
        <v>12.163760655093938</v>
      </c>
      <c r="M56">
        <v>12.163760655093938</v>
      </c>
      <c r="N56" s="5">
        <f>R56/50</f>
        <v>0.88</v>
      </c>
      <c r="O56">
        <f>_xlfn.NORM.DIST(M56,$G$21,$G$23,1)</f>
        <v>0.87519081192771853</v>
      </c>
      <c r="P56">
        <v>12.163760655093938</v>
      </c>
      <c r="R56">
        <v>44</v>
      </c>
    </row>
    <row r="57" spans="1:18">
      <c r="A57" s="25">
        <v>9.3605274539731909</v>
      </c>
      <c r="B57" s="25">
        <v>8.2686540533904918</v>
      </c>
      <c r="C57" s="10"/>
      <c r="D57">
        <v>12.256742845929693</v>
      </c>
      <c r="M57">
        <v>12.256742845929693</v>
      </c>
      <c r="N57" s="5">
        <f>R57/50</f>
        <v>0.9</v>
      </c>
      <c r="O57">
        <f>_xlfn.NORM.DIST(M57,$G$21,$G$23,1)</f>
        <v>0.88418335969028161</v>
      </c>
      <c r="P57">
        <v>12.256742845929693</v>
      </c>
      <c r="R57">
        <v>45</v>
      </c>
    </row>
    <row r="58" spans="1:18">
      <c r="A58" s="25">
        <v>11.651492311793845</v>
      </c>
      <c r="B58" s="25"/>
      <c r="C58" s="10"/>
      <c r="D58">
        <v>12.520118869142607</v>
      </c>
      <c r="M58">
        <v>12.520118869142607</v>
      </c>
      <c r="N58" s="5">
        <f>R58/50</f>
        <v>0.92</v>
      </c>
      <c r="O58">
        <f>_xlfn.NORM.DIST(M58,$G$21,$G$23,1)</f>
        <v>0.90713249620019221</v>
      </c>
      <c r="P58">
        <v>12.520118869142607</v>
      </c>
      <c r="R58">
        <v>46</v>
      </c>
    </row>
    <row r="59" spans="1:18">
      <c r="A59" s="25">
        <v>12.521474016248249</v>
      </c>
      <c r="B59" s="25"/>
      <c r="C59" s="10"/>
      <c r="D59">
        <v>12.521474016248249</v>
      </c>
      <c r="M59">
        <v>12.521474016248249</v>
      </c>
      <c r="N59" s="5">
        <f>R59/50</f>
        <v>0.94</v>
      </c>
      <c r="O59">
        <f>_xlfn.NORM.DIST(M59,$G$21,$G$23,1)</f>
        <v>0.90724117902165169</v>
      </c>
      <c r="P59">
        <v>12.521474016248249</v>
      </c>
      <c r="R59">
        <v>47</v>
      </c>
    </row>
    <row r="60" spans="1:18">
      <c r="A60" s="25">
        <v>7.8526466293260455</v>
      </c>
      <c r="B60" s="25"/>
      <c r="C60" s="10"/>
      <c r="D60">
        <v>12.820179361151531</v>
      </c>
      <c r="M60">
        <v>12.820179361151531</v>
      </c>
      <c r="N60" s="5">
        <f>R60/50</f>
        <v>0.96</v>
      </c>
      <c r="O60">
        <f>_xlfn.NORM.DIST(M60,$G$21,$G$23,1)</f>
        <v>0.92896830048404655</v>
      </c>
      <c r="P60">
        <v>12.820179361151531</v>
      </c>
      <c r="R60">
        <v>48</v>
      </c>
    </row>
    <row r="61" spans="1:18">
      <c r="A61" s="25">
        <v>9.2220273270504549</v>
      </c>
      <c r="B61" s="25"/>
      <c r="C61" s="10"/>
      <c r="D61">
        <v>13.955174179282039</v>
      </c>
      <c r="M61">
        <v>13.955174179282039</v>
      </c>
      <c r="N61" s="5">
        <f>R61/50</f>
        <v>0.98</v>
      </c>
      <c r="O61">
        <f>_xlfn.NORM.DIST(M61,$G$21,$G$23,1)</f>
        <v>0.97810248080487017</v>
      </c>
      <c r="P61">
        <v>13.955174179282039</v>
      </c>
      <c r="R61">
        <v>49</v>
      </c>
    </row>
    <row r="62" spans="1:18">
      <c r="A62" s="25">
        <v>10.729842213331722</v>
      </c>
      <c r="B62" s="25"/>
      <c r="C62" s="10"/>
      <c r="D62">
        <v>14.790781531482935</v>
      </c>
      <c r="M62">
        <v>14.790781531482935</v>
      </c>
      <c r="N62" s="5">
        <f>R62/50</f>
        <v>1</v>
      </c>
      <c r="O62">
        <f>_xlfn.NORM.DIST(M62,$G$21,$G$23,1)</f>
        <v>0.992227372806743</v>
      </c>
      <c r="P62">
        <v>14.790781531482935</v>
      </c>
      <c r="R62">
        <v>50</v>
      </c>
    </row>
    <row r="63" spans="1:18">
      <c r="C63" s="10"/>
    </row>
    <row r="64" spans="1:18">
      <c r="C64" s="10"/>
      <c r="D64" t="s">
        <v>41</v>
      </c>
      <c r="E64" s="3">
        <f>INT(1+3.222*1.699)</f>
        <v>6</v>
      </c>
    </row>
    <row r="65" spans="1:8">
      <c r="C65" s="10"/>
      <c r="D65" t="s">
        <v>42</v>
      </c>
      <c r="E65">
        <f>MAX(A13:A62)</f>
        <v>14.790781531482935</v>
      </c>
    </row>
    <row r="66" spans="1:8">
      <c r="C66" s="10"/>
      <c r="D66" t="s">
        <v>43</v>
      </c>
      <c r="E66">
        <f>MIN(A13:A62)</f>
        <v>4.5664603728801012</v>
      </c>
    </row>
    <row r="67" spans="1:8">
      <c r="C67" s="10"/>
      <c r="D67" t="s">
        <v>44</v>
      </c>
      <c r="E67">
        <f>(E65-E66)/E64</f>
        <v>1.7040535264338057</v>
      </c>
    </row>
    <row r="71" spans="1:8">
      <c r="A71" s="10" t="s">
        <v>45</v>
      </c>
      <c r="B71" s="10"/>
      <c r="C71" s="10"/>
      <c r="D71" s="10"/>
      <c r="E71" s="10"/>
      <c r="F71" s="10"/>
      <c r="G71" s="10"/>
      <c r="H71" s="10"/>
    </row>
    <row r="72" spans="1:8">
      <c r="D72" t="s">
        <v>46</v>
      </c>
    </row>
    <row r="74" spans="1:8">
      <c r="A74" t="s">
        <v>47</v>
      </c>
      <c r="B74" t="s">
        <v>48</v>
      </c>
      <c r="D74" t="s">
        <v>49</v>
      </c>
    </row>
    <row r="75" spans="1:8">
      <c r="A75" s="4">
        <v>4.5664603728801012</v>
      </c>
      <c r="B75">
        <f>_xlfn.RANK.EQ(A75,$A$75:$A$169,1)</f>
        <v>1</v>
      </c>
      <c r="D75">
        <f>SUM(B125:B169)</f>
        <v>2245</v>
      </c>
      <c r="E75" t="s">
        <v>50</v>
      </c>
    </row>
    <row r="76" spans="1:8">
      <c r="A76" s="4">
        <v>5.7378167891874909</v>
      </c>
      <c r="B76">
        <f>_xlfn.RANK.EQ(A76,$A$75:$A$169,1)</f>
        <v>2</v>
      </c>
      <c r="D76" t="s">
        <v>51</v>
      </c>
    </row>
    <row r="77" spans="1:8">
      <c r="A77" s="4">
        <v>7.0307180774398148</v>
      </c>
      <c r="B77">
        <f>_xlfn.RANK.EQ(A77,$A$75:$A$169,1)</f>
        <v>5</v>
      </c>
      <c r="D77">
        <f>SUM(B75:B124)</f>
        <v>2315</v>
      </c>
      <c r="E77" t="s">
        <v>52</v>
      </c>
    </row>
    <row r="78" spans="1:8">
      <c r="A78" s="4">
        <v>7.1207125781802461</v>
      </c>
      <c r="B78">
        <f>_xlfn.RANK.EQ(A78,$A$75:$A$169,1)</f>
        <v>6</v>
      </c>
      <c r="D78" t="s">
        <v>53</v>
      </c>
    </row>
    <row r="79" spans="1:8">
      <c r="A79" s="4">
        <v>7.3105605022283271</v>
      </c>
      <c r="B79">
        <f>_xlfn.RANK.EQ(A79,$A$75:$A$169,1)</f>
        <v>9</v>
      </c>
      <c r="D79" s="7">
        <f>(D75-45*(45+50+1)/2)/SQRT(50*45*(45+50+1)/12)</f>
        <v>0.63355259362494043</v>
      </c>
      <c r="E79" t="s">
        <v>54</v>
      </c>
    </row>
    <row r="80" spans="1:8">
      <c r="A80" s="4">
        <v>7.3720150592271239</v>
      </c>
      <c r="B80">
        <f>_xlfn.RANK.EQ(A80,$A$75:$A$169,1)</f>
        <v>10</v>
      </c>
      <c r="D80" t="s">
        <v>36</v>
      </c>
    </row>
    <row r="81" spans="1:8">
      <c r="A81" s="4">
        <v>7.3842977851745673</v>
      </c>
      <c r="B81">
        <f>_xlfn.RANK.EQ(A81,$A$75:$A$169,1)</f>
        <v>11</v>
      </c>
      <c r="D81">
        <v>0.05</v>
      </c>
    </row>
    <row r="82" spans="1:8">
      <c r="A82" s="4">
        <v>7.3900412442162633</v>
      </c>
      <c r="B82">
        <f>_xlfn.RANK.EQ(A82,$A$75:$A$169,1)</f>
        <v>12</v>
      </c>
      <c r="G82" t="s">
        <v>38</v>
      </c>
    </row>
    <row r="83" spans="1:8">
      <c r="A83" s="4">
        <v>7.768809407716617</v>
      </c>
      <c r="B83">
        <f>_xlfn.RANK.EQ(A83,$A$75:$A$169,1)</f>
        <v>16</v>
      </c>
      <c r="D83" s="8" t="s">
        <v>55</v>
      </c>
      <c r="E83" s="8">
        <f>_xlfn.NORM.S.INV(D81/2)</f>
        <v>-1.9599639845400538</v>
      </c>
      <c r="F83" s="8">
        <f>_xlfn.NORM.S.INV(1-D81/2)</f>
        <v>1.9599639845400536</v>
      </c>
      <c r="G83" t="s">
        <v>56</v>
      </c>
      <c r="H83" s="8" t="s">
        <v>57</v>
      </c>
    </row>
    <row r="84" spans="1:8">
      <c r="A84" s="4">
        <v>7.8526466293260455</v>
      </c>
      <c r="B84">
        <f>_xlfn.RANK.EQ(A84,$A$75:$A$169,1)</f>
        <v>17</v>
      </c>
      <c r="D84" s="8" t="s">
        <v>58</v>
      </c>
      <c r="E84" s="8">
        <f>_xlfn.NORM.S.INV(1-D81)</f>
        <v>1.6448536269514715</v>
      </c>
      <c r="F84" s="8"/>
      <c r="G84" t="s">
        <v>59</v>
      </c>
      <c r="H84" s="8" t="s">
        <v>57</v>
      </c>
    </row>
    <row r="85" spans="1:8">
      <c r="A85" s="4">
        <v>8.13644535606727</v>
      </c>
      <c r="B85">
        <f>_xlfn.RANK.EQ(A85,$A$75:$A$169,1)</f>
        <v>21</v>
      </c>
      <c r="D85" s="8" t="s">
        <v>60</v>
      </c>
      <c r="E85" s="8">
        <f>_xlfn.NORM.S.INV(D81)</f>
        <v>-1.6448536269514726</v>
      </c>
      <c r="F85" s="8"/>
      <c r="G85" t="s">
        <v>61</v>
      </c>
      <c r="H85" s="8" t="s">
        <v>57</v>
      </c>
    </row>
    <row r="86" spans="1:8">
      <c r="A86" s="4">
        <v>8.2424697009264491</v>
      </c>
      <c r="B86">
        <f>_xlfn.RANK.EQ(A86,$A$75:$A$169,1)</f>
        <v>23</v>
      </c>
    </row>
    <row r="87" spans="1:8">
      <c r="A87" s="4">
        <v>8.3046473062131554</v>
      </c>
      <c r="B87">
        <f>_xlfn.RANK.EQ(A87,$A$75:$A$169,1)</f>
        <v>25</v>
      </c>
    </row>
    <row r="88" spans="1:8">
      <c r="A88" s="4">
        <v>8.383541424118448</v>
      </c>
      <c r="B88">
        <f>_xlfn.RANK.EQ(A88,$A$75:$A$169,1)</f>
        <v>26</v>
      </c>
      <c r="D88" t="s">
        <v>62</v>
      </c>
    </row>
    <row r="89" spans="1:8">
      <c r="A89" s="4">
        <v>8.4111718731583096</v>
      </c>
      <c r="B89">
        <f>_xlfn.RANK.EQ(A89,$A$75:$A$169,1)</f>
        <v>27</v>
      </c>
    </row>
    <row r="90" spans="1:8">
      <c r="A90" s="4">
        <v>8.7199976203555707</v>
      </c>
      <c r="B90">
        <f>_xlfn.RANK.EQ(A90,$A$75:$A$169,1)</f>
        <v>28</v>
      </c>
      <c r="D90" t="s">
        <v>63</v>
      </c>
      <c r="E90">
        <f>45*50+50*51/2-D77</f>
        <v>1210</v>
      </c>
    </row>
    <row r="91" spans="1:8">
      <c r="A91" s="4">
        <v>8.7385308486409485</v>
      </c>
      <c r="B91">
        <f>_xlfn.RANK.EQ(A91,$A$75:$A$169,1)</f>
        <v>29</v>
      </c>
      <c r="D91" t="s">
        <v>64</v>
      </c>
      <c r="E91">
        <f>45*50+50*51/2-D75</f>
        <v>1280</v>
      </c>
    </row>
    <row r="92" spans="1:8">
      <c r="A92" s="4">
        <v>8.9770753927587066</v>
      </c>
      <c r="B92">
        <f>_xlfn.RANK.EQ(A92,$A$75:$A$169,1)</f>
        <v>31</v>
      </c>
      <c r="D92" t="s">
        <v>65</v>
      </c>
      <c r="E92">
        <f>MIN(E90:E91)</f>
        <v>1210</v>
      </c>
    </row>
    <row r="93" spans="1:8">
      <c r="A93" s="4">
        <v>9.1457025316776708</v>
      </c>
      <c r="B93">
        <f>_xlfn.RANK.EQ(A93,$A$75:$A$169,1)</f>
        <v>33</v>
      </c>
      <c r="D93" t="s">
        <v>53</v>
      </c>
      <c r="E93" s="6">
        <f>(E92-50*45/2)/SQRT(50*45*(45+50+1)/12)</f>
        <v>0.63355259362494043</v>
      </c>
    </row>
    <row r="94" spans="1:8">
      <c r="A94" s="4">
        <v>9.1503932506020647</v>
      </c>
      <c r="B94">
        <f>_xlfn.RANK.EQ(A94,$A$75:$A$169,1)</f>
        <v>34</v>
      </c>
    </row>
    <row r="95" spans="1:8">
      <c r="A95" s="4">
        <v>9.2220273270504549</v>
      </c>
      <c r="B95">
        <f>_xlfn.RANK.EQ(A95,$A$75:$A$169,1)</f>
        <v>35</v>
      </c>
    </row>
    <row r="96" spans="1:8">
      <c r="A96" s="4">
        <v>9.3241908669006079</v>
      </c>
      <c r="B96">
        <f>_xlfn.RANK.EQ(A96,$A$75:$A$169,1)</f>
        <v>36</v>
      </c>
      <c r="G96" t="s">
        <v>38</v>
      </c>
    </row>
    <row r="97" spans="1:8">
      <c r="A97" s="4">
        <v>9.3605274539731909</v>
      </c>
      <c r="B97">
        <f>_xlfn.RANK.EQ(A97,$A$75:$A$169,1)</f>
        <v>37</v>
      </c>
      <c r="D97" s="8" t="s">
        <v>55</v>
      </c>
      <c r="E97" s="8">
        <f>_xlfn.NORM.S.INV(D81/2)</f>
        <v>-1.9599639845400538</v>
      </c>
      <c r="F97" s="8">
        <f>_xlfn.NORM.S.INV(1-D81/2)</f>
        <v>1.9599639845400536</v>
      </c>
      <c r="G97" t="s">
        <v>56</v>
      </c>
      <c r="H97" s="8" t="s">
        <v>57</v>
      </c>
    </row>
    <row r="98" spans="1:8">
      <c r="A98" s="4">
        <v>9.385115643235622</v>
      </c>
      <c r="B98">
        <f>_xlfn.RANK.EQ(A98,$A$75:$A$169,1)</f>
        <v>39</v>
      </c>
      <c r="D98" s="8" t="s">
        <v>58</v>
      </c>
      <c r="E98" s="8">
        <f>_xlfn.NORM.S.INV(1-D81)</f>
        <v>1.6448536269514715</v>
      </c>
      <c r="F98" s="8"/>
      <c r="G98" t="s">
        <v>59</v>
      </c>
      <c r="H98" s="8" t="s">
        <v>57</v>
      </c>
    </row>
    <row r="99" spans="1:8">
      <c r="A99" s="4">
        <v>9.6270616975380108</v>
      </c>
      <c r="B99">
        <f>_xlfn.RANK.EQ(A99,$A$75:$A$169,1)</f>
        <v>40</v>
      </c>
      <c r="D99" s="8" t="s">
        <v>60</v>
      </c>
      <c r="E99" s="8">
        <f>_xlfn.NORM.S.INV(D81)</f>
        <v>-1.6448536269514726</v>
      </c>
      <c r="F99" s="8"/>
      <c r="G99" t="s">
        <v>61</v>
      </c>
      <c r="H99" s="8" t="s">
        <v>57</v>
      </c>
    </row>
    <row r="100" spans="1:8">
      <c r="A100" s="4">
        <v>9.6513201949710492</v>
      </c>
      <c r="B100">
        <f>_xlfn.RANK.EQ(A100,$A$75:$A$169,1)</f>
        <v>42</v>
      </c>
    </row>
    <row r="101" spans="1:8">
      <c r="A101" s="4">
        <v>9.8483099261648022</v>
      </c>
      <c r="B101">
        <f>_xlfn.RANK.EQ(A101,$A$75:$A$169,1)</f>
        <v>44</v>
      </c>
    </row>
    <row r="102" spans="1:8">
      <c r="A102" s="4">
        <v>9.9315195964300074</v>
      </c>
      <c r="B102">
        <f>_xlfn.RANK.EQ(A102,$A$75:$A$169,1)</f>
        <v>47</v>
      </c>
    </row>
    <row r="103" spans="1:8">
      <c r="A103" s="4">
        <v>10.083482518675737</v>
      </c>
      <c r="B103">
        <f>_xlfn.RANK.EQ(A103,$A$75:$A$169,1)</f>
        <v>51</v>
      </c>
    </row>
    <row r="104" spans="1:8">
      <c r="A104" s="4">
        <v>10.2342358129681</v>
      </c>
      <c r="B104">
        <f>_xlfn.RANK.EQ(A104,$A$75:$A$169,1)</f>
        <v>54</v>
      </c>
    </row>
    <row r="105" spans="1:8">
      <c r="A105" s="4">
        <v>10.303095930576092</v>
      </c>
      <c r="B105">
        <f>_xlfn.RANK.EQ(A105,$A$75:$A$169,1)</f>
        <v>56</v>
      </c>
    </row>
    <row r="106" spans="1:8">
      <c r="A106" s="4">
        <v>10.443551471107639</v>
      </c>
      <c r="B106">
        <f>_xlfn.RANK.EQ(A106,$A$75:$A$169,1)</f>
        <v>58</v>
      </c>
    </row>
    <row r="107" spans="1:8">
      <c r="A107" s="4">
        <v>10.46113200369291</v>
      </c>
      <c r="B107">
        <f>_xlfn.RANK.EQ(A107,$A$75:$A$169,1)</f>
        <v>59</v>
      </c>
    </row>
    <row r="108" spans="1:8">
      <c r="A108" s="4">
        <v>10.542133875569561</v>
      </c>
      <c r="B108">
        <f>_xlfn.RANK.EQ(A108,$A$75:$A$169,1)</f>
        <v>61</v>
      </c>
    </row>
    <row r="109" spans="1:8">
      <c r="A109" s="4">
        <v>10.729842213331722</v>
      </c>
      <c r="B109">
        <f>_xlfn.RANK.EQ(A109,$A$75:$A$169,1)</f>
        <v>63</v>
      </c>
    </row>
    <row r="110" spans="1:8">
      <c r="A110" s="4">
        <v>11.188745955005288</v>
      </c>
      <c r="B110">
        <f>_xlfn.RANK.EQ(A110,$A$75:$A$169,1)</f>
        <v>67</v>
      </c>
    </row>
    <row r="111" spans="1:8">
      <c r="A111" s="4">
        <v>11.268008418264799</v>
      </c>
      <c r="B111">
        <f>_xlfn.RANK.EQ(A111,$A$75:$A$169,1)</f>
        <v>69</v>
      </c>
    </row>
    <row r="112" spans="1:8">
      <c r="A112" s="4">
        <v>11.313228494836949</v>
      </c>
      <c r="B112">
        <f>_xlfn.RANK.EQ(A112,$A$75:$A$169,1)</f>
        <v>70</v>
      </c>
    </row>
    <row r="113" spans="1:2">
      <c r="A113" s="4">
        <v>11.651492311793845</v>
      </c>
      <c r="B113">
        <f>_xlfn.RANK.EQ(A113,$A$75:$A$169,1)</f>
        <v>75</v>
      </c>
    </row>
    <row r="114" spans="1:2">
      <c r="A114" s="4">
        <v>11.804382918635383</v>
      </c>
      <c r="B114">
        <f>_xlfn.RANK.EQ(A114,$A$75:$A$169,1)</f>
        <v>79</v>
      </c>
    </row>
    <row r="115" spans="1:2">
      <c r="A115" s="4">
        <v>11.808525667001959</v>
      </c>
      <c r="B115">
        <f>_xlfn.RANK.EQ(A115,$A$75:$A$169,1)</f>
        <v>80</v>
      </c>
    </row>
    <row r="116" spans="1:2">
      <c r="A116" s="4">
        <v>11.887783582787961</v>
      </c>
      <c r="B116">
        <f>_xlfn.RANK.EQ(A116,$A$75:$A$169,1)</f>
        <v>81</v>
      </c>
    </row>
    <row r="117" spans="1:2">
      <c r="A117" s="4">
        <v>12.099768607877195</v>
      </c>
      <c r="B117">
        <f>_xlfn.RANK.EQ(A117,$A$75:$A$169,1)</f>
        <v>82</v>
      </c>
    </row>
    <row r="118" spans="1:2">
      <c r="A118" s="4">
        <v>12.163760655093938</v>
      </c>
      <c r="B118">
        <f>_xlfn.RANK.EQ(A118,$A$75:$A$169,1)</f>
        <v>84</v>
      </c>
    </row>
    <row r="119" spans="1:2">
      <c r="A119" s="4">
        <v>12.256742845929693</v>
      </c>
      <c r="B119">
        <f>_xlfn.RANK.EQ(A119,$A$75:$A$169,1)</f>
        <v>86</v>
      </c>
    </row>
    <row r="120" spans="1:2">
      <c r="A120" s="4">
        <v>12.520118869142607</v>
      </c>
      <c r="B120">
        <f>_xlfn.RANK.EQ(A120,$A$75:$A$169,1)</f>
        <v>87</v>
      </c>
    </row>
    <row r="121" spans="1:2">
      <c r="A121" s="4">
        <v>12.521474016248249</v>
      </c>
      <c r="B121">
        <f>_xlfn.RANK.EQ(A121,$A$75:$A$169,1)</f>
        <v>88</v>
      </c>
    </row>
    <row r="122" spans="1:2">
      <c r="A122" s="4">
        <v>12.820179361151531</v>
      </c>
      <c r="B122">
        <f>_xlfn.RANK.EQ(A122,$A$75:$A$169,1)</f>
        <v>90</v>
      </c>
    </row>
    <row r="123" spans="1:2">
      <c r="A123" s="4">
        <v>13.955174179282039</v>
      </c>
      <c r="B123">
        <f>_xlfn.RANK.EQ(A123,$A$75:$A$169,1)</f>
        <v>94</v>
      </c>
    </row>
    <row r="124" spans="1:2">
      <c r="A124" s="4">
        <v>14.790781531482935</v>
      </c>
      <c r="B124">
        <f>_xlfn.RANK.EQ(A124,$A$75:$A$169,1)</f>
        <v>95</v>
      </c>
    </row>
    <row r="125" spans="1:2">
      <c r="A125" s="9">
        <v>6.3904338073916733</v>
      </c>
      <c r="B125">
        <f>_xlfn.RANK.EQ(A125,$A$75:$A$169,1)</f>
        <v>3</v>
      </c>
    </row>
    <row r="126" spans="1:2">
      <c r="A126" s="9">
        <v>6.9947748468257487</v>
      </c>
      <c r="B126">
        <f>_xlfn.RANK.EQ(A126,$A$75:$A$169,1)</f>
        <v>4</v>
      </c>
    </row>
    <row r="127" spans="1:2">
      <c r="A127" s="9">
        <v>7.1835359247052111</v>
      </c>
      <c r="B127">
        <f>_xlfn.RANK.EQ(A127,$A$75:$A$169,1)</f>
        <v>7</v>
      </c>
    </row>
    <row r="128" spans="1:2">
      <c r="A128" s="9">
        <v>7.2369641909608617</v>
      </c>
      <c r="B128">
        <f>_xlfn.RANK.EQ(A128,$A$75:$A$169,1)</f>
        <v>8</v>
      </c>
    </row>
    <row r="129" spans="1:2">
      <c r="A129" s="9">
        <v>7.542272467399016</v>
      </c>
      <c r="B129">
        <f>_xlfn.RANK.EQ(A129,$A$75:$A$169,1)</f>
        <v>13</v>
      </c>
    </row>
    <row r="130" spans="1:2">
      <c r="A130" s="9">
        <v>7.5862738210707903</v>
      </c>
      <c r="B130">
        <f>_xlfn.RANK.EQ(A130,$A$75:$A$169,1)</f>
        <v>14</v>
      </c>
    </row>
    <row r="131" spans="1:2">
      <c r="A131" s="9">
        <v>7.6691287884023041</v>
      </c>
      <c r="B131">
        <f>_xlfn.RANK.EQ(A131,$A$75:$A$169,1)</f>
        <v>15</v>
      </c>
    </row>
    <row r="132" spans="1:2">
      <c r="A132" s="9">
        <v>8.0763232088065706</v>
      </c>
      <c r="B132">
        <f>_xlfn.RANK.EQ(A132,$A$75:$A$169,1)</f>
        <v>18</v>
      </c>
    </row>
    <row r="133" spans="1:2">
      <c r="A133" s="9">
        <v>8.0823895384673961</v>
      </c>
      <c r="B133">
        <f>_xlfn.RANK.EQ(A133,$A$75:$A$169,1)</f>
        <v>19</v>
      </c>
    </row>
    <row r="134" spans="1:2">
      <c r="A134" s="9">
        <v>8.1300561557873152</v>
      </c>
      <c r="B134">
        <f>_xlfn.RANK.EQ(A134,$A$75:$A$169,1)</f>
        <v>20</v>
      </c>
    </row>
    <row r="135" spans="1:2">
      <c r="A135" s="9">
        <v>8.2370582074509002</v>
      </c>
      <c r="B135">
        <f>_xlfn.RANK.EQ(A135,$A$75:$A$169,1)</f>
        <v>22</v>
      </c>
    </row>
    <row r="136" spans="1:2">
      <c r="A136" s="9">
        <v>8.2686540533904918</v>
      </c>
      <c r="B136">
        <f>_xlfn.RANK.EQ(A136,$A$75:$A$169,1)</f>
        <v>24</v>
      </c>
    </row>
    <row r="137" spans="1:2">
      <c r="A137" s="9">
        <v>8.9411617207224481</v>
      </c>
      <c r="B137">
        <f>_xlfn.RANK.EQ(A137,$A$75:$A$169,1)</f>
        <v>30</v>
      </c>
    </row>
    <row r="138" spans="1:2">
      <c r="A138" s="9">
        <v>9.0551305018016137</v>
      </c>
      <c r="B138">
        <f>_xlfn.RANK.EQ(A138,$A$75:$A$169,1)</f>
        <v>32</v>
      </c>
    </row>
    <row r="139" spans="1:2">
      <c r="A139" s="9">
        <v>9.3831897882046178</v>
      </c>
      <c r="B139">
        <f>_xlfn.RANK.EQ(A139,$A$75:$A$169,1)</f>
        <v>38</v>
      </c>
    </row>
    <row r="140" spans="1:2">
      <c r="A140" s="9">
        <v>9.6289307091501541</v>
      </c>
      <c r="B140">
        <f>_xlfn.RANK.EQ(A140,$A$75:$A$169,1)</f>
        <v>41</v>
      </c>
    </row>
    <row r="141" spans="1:2">
      <c r="A141" s="9">
        <v>9.7318354871822521</v>
      </c>
      <c r="B141">
        <f>_xlfn.RANK.EQ(A141,$A$75:$A$169,1)</f>
        <v>43</v>
      </c>
    </row>
    <row r="142" spans="1:2">
      <c r="A142" s="9">
        <v>9.8890962160658091</v>
      </c>
      <c r="B142">
        <f>_xlfn.RANK.EQ(A142,$A$75:$A$169,1)</f>
        <v>45</v>
      </c>
    </row>
    <row r="143" spans="1:2">
      <c r="A143" s="9">
        <v>9.9185070009843912</v>
      </c>
      <c r="B143">
        <f>_xlfn.RANK.EQ(A143,$A$75:$A$169,1)</f>
        <v>46</v>
      </c>
    </row>
    <row r="144" spans="1:2">
      <c r="A144" s="9">
        <v>9.9543251760769635</v>
      </c>
      <c r="B144">
        <f>_xlfn.RANK.EQ(A144,$A$75:$A$169,1)</f>
        <v>48</v>
      </c>
    </row>
    <row r="145" spans="1:2">
      <c r="A145" s="9">
        <v>10.014765646483283</v>
      </c>
      <c r="B145">
        <f>_xlfn.RANK.EQ(A145,$A$75:$A$169,1)</f>
        <v>49</v>
      </c>
    </row>
    <row r="146" spans="1:2">
      <c r="A146" s="9">
        <v>10.06863274393254</v>
      </c>
      <c r="B146">
        <f>_xlfn.RANK.EQ(A146,$A$75:$A$169,1)</f>
        <v>50</v>
      </c>
    </row>
    <row r="147" spans="1:2">
      <c r="A147" s="9">
        <v>10.118718617159175</v>
      </c>
      <c r="B147">
        <f>_xlfn.RANK.EQ(A147,$A$75:$A$169,1)</f>
        <v>52</v>
      </c>
    </row>
    <row r="148" spans="1:2">
      <c r="A148" s="9">
        <v>10.14463239494944</v>
      </c>
      <c r="B148">
        <f>_xlfn.RANK.EQ(A148,$A$75:$A$169,1)</f>
        <v>53</v>
      </c>
    </row>
    <row r="149" spans="1:2">
      <c r="A149" s="9">
        <v>10.26414909370942</v>
      </c>
      <c r="B149">
        <f>_xlfn.RANK.EQ(A149,$A$75:$A$169,1)</f>
        <v>55</v>
      </c>
    </row>
    <row r="150" spans="1:2">
      <c r="A150" s="9">
        <v>10.381037352781277</v>
      </c>
      <c r="B150">
        <f>_xlfn.RANK.EQ(A150,$A$75:$A$169,1)</f>
        <v>57</v>
      </c>
    </row>
    <row r="151" spans="1:2">
      <c r="A151" s="9">
        <v>10.510772224515676</v>
      </c>
      <c r="B151">
        <f>_xlfn.RANK.EQ(A151,$A$75:$A$169,1)</f>
        <v>60</v>
      </c>
    </row>
    <row r="152" spans="1:2">
      <c r="A152" s="9">
        <v>10.575382728129625</v>
      </c>
      <c r="B152">
        <f>_xlfn.RANK.EQ(A152,$A$75:$A$169,1)</f>
        <v>62</v>
      </c>
    </row>
    <row r="153" spans="1:2">
      <c r="A153" s="9">
        <v>10.736222318664659</v>
      </c>
      <c r="B153">
        <f>_xlfn.RANK.EQ(A153,$A$75:$A$169,1)</f>
        <v>64</v>
      </c>
    </row>
    <row r="154" spans="1:2">
      <c r="A154" s="9">
        <v>10.808590812084731</v>
      </c>
      <c r="B154">
        <f>_xlfn.RANK.EQ(A154,$A$75:$A$169,1)</f>
        <v>65</v>
      </c>
    </row>
    <row r="155" spans="1:2">
      <c r="A155" s="9">
        <v>10.913851181394421</v>
      </c>
      <c r="B155">
        <f>_xlfn.RANK.EQ(A155,$A$75:$A$169,1)</f>
        <v>66</v>
      </c>
    </row>
    <row r="156" spans="1:2">
      <c r="A156" s="9">
        <v>11.206867636938114</v>
      </c>
      <c r="B156">
        <f>_xlfn.RANK.EQ(A156,$A$75:$A$169,1)</f>
        <v>68</v>
      </c>
    </row>
    <row r="157" spans="1:2">
      <c r="A157" s="9">
        <v>11.328639882558491</v>
      </c>
      <c r="B157">
        <f>_xlfn.RANK.EQ(A157,$A$75:$A$169,1)</f>
        <v>71</v>
      </c>
    </row>
    <row r="158" spans="1:2">
      <c r="A158" s="9">
        <v>11.622829586267471</v>
      </c>
      <c r="B158">
        <f>_xlfn.RANK.EQ(A158,$A$75:$A$169,1)</f>
        <v>72</v>
      </c>
    </row>
    <row r="159" spans="1:2">
      <c r="A159" s="9">
        <v>11.632633939152583</v>
      </c>
      <c r="B159">
        <f>_xlfn.RANK.EQ(A159,$A$75:$A$169,1)</f>
        <v>73</v>
      </c>
    </row>
    <row r="160" spans="1:2">
      <c r="A160" s="9">
        <v>11.633059127925662</v>
      </c>
      <c r="B160">
        <f>_xlfn.RANK.EQ(A160,$A$75:$A$169,1)</f>
        <v>74</v>
      </c>
    </row>
    <row r="161" spans="1:2">
      <c r="A161" s="9">
        <v>11.724902176647447</v>
      </c>
      <c r="B161">
        <f>_xlfn.RANK.EQ(A161,$A$75:$A$169,1)</f>
        <v>76</v>
      </c>
    </row>
    <row r="162" spans="1:2">
      <c r="A162" s="9">
        <v>11.767684807418846</v>
      </c>
      <c r="B162">
        <f>_xlfn.RANK.EQ(A162,$A$75:$A$169,1)</f>
        <v>77</v>
      </c>
    </row>
    <row r="163" spans="1:2">
      <c r="A163" s="9">
        <v>11.77652054844657</v>
      </c>
      <c r="B163">
        <f>_xlfn.RANK.EQ(A163,$A$75:$A$169,1)</f>
        <v>78</v>
      </c>
    </row>
    <row r="164" spans="1:2">
      <c r="A164" s="9">
        <v>12.126234903698787</v>
      </c>
      <c r="B164">
        <f>_xlfn.RANK.EQ(A164,$A$75:$A$169,1)</f>
        <v>83</v>
      </c>
    </row>
    <row r="165" spans="1:2">
      <c r="A165" s="9">
        <v>12.254141691082623</v>
      </c>
      <c r="B165">
        <f>_xlfn.RANK.EQ(A165,$A$75:$A$169,1)</f>
        <v>85</v>
      </c>
    </row>
    <row r="166" spans="1:2">
      <c r="A166" s="9">
        <v>12.681144906091504</v>
      </c>
      <c r="B166">
        <f>_xlfn.RANK.EQ(A166,$A$75:$A$169,1)</f>
        <v>89</v>
      </c>
    </row>
    <row r="167" spans="1:2">
      <c r="A167" s="9">
        <v>13.129180186078884</v>
      </c>
      <c r="B167">
        <f>_xlfn.RANK.EQ(A167,$A$75:$A$169,1)</f>
        <v>91</v>
      </c>
    </row>
    <row r="168" spans="1:2">
      <c r="A168" s="9">
        <v>13.431759978411719</v>
      </c>
      <c r="B168">
        <f>_xlfn.RANK.EQ(A168,$A$75:$A$169,1)</f>
        <v>92</v>
      </c>
    </row>
    <row r="169" spans="1:2">
      <c r="A169" s="9">
        <v>13.600252966862172</v>
      </c>
      <c r="B169">
        <f>_xlfn.RANK.EQ(A169,$A$75:$A$169,1)</f>
        <v>93</v>
      </c>
    </row>
  </sheetData>
  <sortState xmlns:xlrd2="http://schemas.microsoft.com/office/spreadsheetml/2017/richdata2" ref="D13:D62">
    <sortCondition ref="D13:D62"/>
  </sortState>
  <mergeCells count="1">
    <mergeCell ref="A11:B11"/>
  </mergeCells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Тур</dc:creator>
  <cp:keywords/>
  <dc:description/>
  <cp:lastModifiedBy/>
  <cp:revision/>
  <dcterms:created xsi:type="dcterms:W3CDTF">2010-04-20T21:30:32Z</dcterms:created>
  <dcterms:modified xsi:type="dcterms:W3CDTF">2022-07-13T05:43:12Z</dcterms:modified>
  <cp:category/>
  <cp:contentStatus/>
</cp:coreProperties>
</file>